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80424-Galo\0-Datos\010-Temas publc\20180419-Edox TEV Ca\40-HBPM vs AVK en PS\"/>
    </mc:Choice>
  </mc:AlternateContent>
  <xr:revisionPtr revIDLastSave="0" documentId="13_ncr:1_{56CDECE1-F96F-4F13-8D8A-ECC58C9CB284}" xr6:coauthVersionLast="33" xr6:coauthVersionMax="33" xr10:uidLastSave="{00000000-0000-0000-0000-000000000000}"/>
  <bookViews>
    <workbookView xWindow="0" yWindow="0" windowWidth="20490" windowHeight="7530" activeTab="3" xr2:uid="{00000000-000D-0000-FFFF-FFFF00000000}"/>
  </bookViews>
  <sheets>
    <sheet name="Mort" sheetId="4" r:id="rId1"/>
    <sheet name="TVP" sheetId="6" r:id="rId2"/>
    <sheet name="TEV" sheetId="8" r:id="rId3"/>
    <sheet name="HemMay" sheetId="5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6" l="1"/>
  <c r="C18" i="6"/>
  <c r="C38" i="8"/>
  <c r="C20" i="8"/>
  <c r="H1" i="8"/>
  <c r="G1" i="8"/>
  <c r="F1" i="8"/>
  <c r="E1" i="8"/>
  <c r="G32" i="8"/>
  <c r="E32" i="8"/>
  <c r="D32" i="8"/>
  <c r="B32" i="8"/>
  <c r="A32" i="8"/>
  <c r="F31" i="8"/>
  <c r="C31" i="8"/>
  <c r="F30" i="8"/>
  <c r="C30" i="8"/>
  <c r="F29" i="8"/>
  <c r="F32" i="8" s="1"/>
  <c r="C29" i="8"/>
  <c r="C32" i="8" s="1"/>
  <c r="E59" i="8"/>
  <c r="E58" i="8"/>
  <c r="D58" i="8"/>
  <c r="D61" i="8" s="1"/>
  <c r="D65" i="8" s="1"/>
  <c r="E57" i="8"/>
  <c r="F42" i="8"/>
  <c r="E44" i="8" s="1"/>
  <c r="E42" i="8"/>
  <c r="F44" i="8" s="1"/>
  <c r="D42" i="8"/>
  <c r="C58" i="8" s="1"/>
  <c r="C61" i="8" s="1"/>
  <c r="C65" i="8" s="1"/>
  <c r="J16" i="8"/>
  <c r="E16" i="8"/>
  <c r="J15" i="8"/>
  <c r="E15" i="8"/>
  <c r="J14" i="8"/>
  <c r="E14" i="8"/>
  <c r="F8" i="8"/>
  <c r="E8" i="8"/>
  <c r="C8" i="8"/>
  <c r="B8" i="8"/>
  <c r="A8" i="8"/>
  <c r="P7" i="8"/>
  <c r="H16" i="8" s="1"/>
  <c r="O7" i="8"/>
  <c r="F16" i="8" s="1"/>
  <c r="I7" i="8"/>
  <c r="L7" i="8" s="1"/>
  <c r="I16" i="8" s="1"/>
  <c r="H7" i="8"/>
  <c r="K7" i="8" s="1"/>
  <c r="G16" i="8" s="1"/>
  <c r="D7" i="8"/>
  <c r="N7" i="8" s="1"/>
  <c r="P6" i="8"/>
  <c r="H15" i="8" s="1"/>
  <c r="O6" i="8"/>
  <c r="F15" i="8" s="1"/>
  <c r="I6" i="8"/>
  <c r="L6" i="8" s="1"/>
  <c r="I15" i="8" s="1"/>
  <c r="H6" i="8"/>
  <c r="K6" i="8" s="1"/>
  <c r="G15" i="8" s="1"/>
  <c r="D6" i="8"/>
  <c r="N6" i="8" s="1"/>
  <c r="P5" i="8"/>
  <c r="H14" i="8" s="1"/>
  <c r="O5" i="8"/>
  <c r="F14" i="8" s="1"/>
  <c r="I5" i="8"/>
  <c r="L5" i="8" s="1"/>
  <c r="I14" i="8" s="1"/>
  <c r="H5" i="8"/>
  <c r="K5" i="8" s="1"/>
  <c r="G14" i="8" s="1"/>
  <c r="D5" i="8"/>
  <c r="N5" i="8" s="1"/>
  <c r="C35" i="6"/>
  <c r="C22" i="4"/>
  <c r="F5" i="6"/>
  <c r="F6" i="6"/>
  <c r="G29" i="6"/>
  <c r="E29" i="6"/>
  <c r="D29" i="6"/>
  <c r="B29" i="6"/>
  <c r="A29" i="6"/>
  <c r="F28" i="6"/>
  <c r="C28" i="6"/>
  <c r="F27" i="6"/>
  <c r="F29" i="6" s="1"/>
  <c r="C27" i="6"/>
  <c r="C29" i="6" s="1"/>
  <c r="O8" i="8" l="1"/>
  <c r="F17" i="8" s="1"/>
  <c r="B17" i="8"/>
  <c r="J7" i="8"/>
  <c r="P8" i="8"/>
  <c r="H17" i="8" s="1"/>
  <c r="E61" i="8"/>
  <c r="E65" i="8" s="1"/>
  <c r="D8" i="8"/>
  <c r="F59" i="8"/>
  <c r="E45" i="8"/>
  <c r="N8" i="8"/>
  <c r="F45" i="8"/>
  <c r="F50" i="8" s="1"/>
  <c r="F58" i="8"/>
  <c r="J5" i="8"/>
  <c r="H8" i="8"/>
  <c r="K8" i="8" s="1"/>
  <c r="G17" i="8" s="1"/>
  <c r="D44" i="8"/>
  <c r="J6" i="8"/>
  <c r="I8" i="8"/>
  <c r="L8" i="8" s="1"/>
  <c r="I17" i="8" s="1"/>
  <c r="M8" i="8" l="1"/>
  <c r="J17" i="8" s="1"/>
  <c r="H23" i="8" s="1"/>
  <c r="E48" i="8"/>
  <c r="G58" i="8"/>
  <c r="E54" i="8"/>
  <c r="E49" i="8"/>
  <c r="E52" i="8"/>
  <c r="E47" i="8"/>
  <c r="E55" i="8"/>
  <c r="E50" i="8"/>
  <c r="C23" i="8"/>
  <c r="A39" i="8"/>
  <c r="F54" i="8"/>
  <c r="F49" i="8"/>
  <c r="F48" i="8"/>
  <c r="F55" i="8"/>
  <c r="G59" i="8"/>
  <c r="F52" i="8"/>
  <c r="F47" i="8"/>
  <c r="J8" i="8"/>
  <c r="G8" i="8" s="1"/>
  <c r="E17" i="8" s="1"/>
  <c r="F53" i="8"/>
  <c r="D45" i="8"/>
  <c r="D53" i="8" s="1"/>
  <c r="F57" i="8"/>
  <c r="F61" i="8" s="1"/>
  <c r="F65" i="8" s="1"/>
  <c r="E53" i="8"/>
  <c r="J14" i="6"/>
  <c r="E14" i="6"/>
  <c r="E6" i="6"/>
  <c r="O6" i="6" s="1"/>
  <c r="F14" i="6" s="1"/>
  <c r="E5" i="6"/>
  <c r="I6" i="6"/>
  <c r="L6" i="6" s="1"/>
  <c r="I14" i="6" s="1"/>
  <c r="H6" i="6"/>
  <c r="A7" i="6"/>
  <c r="E56" i="6"/>
  <c r="E55" i="6"/>
  <c r="D55" i="6"/>
  <c r="D58" i="6" s="1"/>
  <c r="D62" i="6" s="1"/>
  <c r="E54" i="6"/>
  <c r="F39" i="6"/>
  <c r="E41" i="6" s="1"/>
  <c r="F55" i="6" s="1"/>
  <c r="E39" i="6"/>
  <c r="F41" i="6" s="1"/>
  <c r="D39" i="6"/>
  <c r="D41" i="6" s="1"/>
  <c r="J13" i="6"/>
  <c r="E13" i="6"/>
  <c r="B7" i="6"/>
  <c r="O5" i="6"/>
  <c r="F13" i="6" s="1"/>
  <c r="I5" i="6"/>
  <c r="G35" i="5"/>
  <c r="E35" i="5"/>
  <c r="D35" i="5"/>
  <c r="B35" i="5"/>
  <c r="A35" i="5"/>
  <c r="F34" i="5"/>
  <c r="C34" i="5"/>
  <c r="F33" i="5"/>
  <c r="C33" i="5"/>
  <c r="F32" i="5"/>
  <c r="C32" i="5"/>
  <c r="F31" i="5"/>
  <c r="F35" i="5" s="1"/>
  <c r="C31" i="5"/>
  <c r="C35" i="5" s="1"/>
  <c r="E62" i="5"/>
  <c r="E61" i="5"/>
  <c r="D61" i="5"/>
  <c r="D64" i="5" s="1"/>
  <c r="D68" i="5" s="1"/>
  <c r="E60" i="5"/>
  <c r="F45" i="5"/>
  <c r="E47" i="5" s="1"/>
  <c r="F61" i="5" s="1"/>
  <c r="E45" i="5"/>
  <c r="F47" i="5" s="1"/>
  <c r="D45" i="5"/>
  <c r="D47" i="5" s="1"/>
  <c r="J18" i="5"/>
  <c r="E18" i="5"/>
  <c r="J17" i="5"/>
  <c r="E17" i="5"/>
  <c r="J16" i="5"/>
  <c r="E16" i="5"/>
  <c r="J15" i="5"/>
  <c r="E15" i="5"/>
  <c r="F9" i="5"/>
  <c r="E9" i="5"/>
  <c r="C9" i="5"/>
  <c r="B9" i="5"/>
  <c r="A9" i="5"/>
  <c r="P8" i="5"/>
  <c r="H18" i="5" s="1"/>
  <c r="O8" i="5"/>
  <c r="F18" i="5" s="1"/>
  <c r="I8" i="5"/>
  <c r="L8" i="5" s="1"/>
  <c r="I18" i="5" s="1"/>
  <c r="H8" i="5"/>
  <c r="K8" i="5" s="1"/>
  <c r="G18" i="5" s="1"/>
  <c r="D8" i="5"/>
  <c r="N8" i="5" s="1"/>
  <c r="P7" i="5"/>
  <c r="H17" i="5" s="1"/>
  <c r="O7" i="5"/>
  <c r="F17" i="5" s="1"/>
  <c r="I7" i="5"/>
  <c r="L7" i="5" s="1"/>
  <c r="I17" i="5" s="1"/>
  <c r="H7" i="5"/>
  <c r="K7" i="5" s="1"/>
  <c r="G17" i="5" s="1"/>
  <c r="D7" i="5"/>
  <c r="N7" i="5" s="1"/>
  <c r="P6" i="5"/>
  <c r="H16" i="5" s="1"/>
  <c r="O6" i="5"/>
  <c r="F16" i="5" s="1"/>
  <c r="I6" i="5"/>
  <c r="L6" i="5" s="1"/>
  <c r="I16" i="5" s="1"/>
  <c r="H6" i="5"/>
  <c r="K6" i="5" s="1"/>
  <c r="G16" i="5" s="1"/>
  <c r="D6" i="5"/>
  <c r="N6" i="5" s="1"/>
  <c r="P5" i="5"/>
  <c r="H15" i="5" s="1"/>
  <c r="O5" i="5"/>
  <c r="F15" i="5" s="1"/>
  <c r="I5" i="5"/>
  <c r="L5" i="5" s="1"/>
  <c r="I15" i="5" s="1"/>
  <c r="H5" i="5"/>
  <c r="K5" i="5" s="1"/>
  <c r="G15" i="5" s="1"/>
  <c r="D5" i="5"/>
  <c r="G34" i="4"/>
  <c r="E34" i="4"/>
  <c r="D34" i="4"/>
  <c r="B34" i="4"/>
  <c r="A34" i="4"/>
  <c r="F33" i="4"/>
  <c r="C33" i="4"/>
  <c r="F32" i="4"/>
  <c r="C32" i="4"/>
  <c r="F31" i="4"/>
  <c r="C31" i="4"/>
  <c r="F30" i="4"/>
  <c r="F34" i="4" s="1"/>
  <c r="C30" i="4"/>
  <c r="J16" i="4"/>
  <c r="J17" i="4"/>
  <c r="J18" i="4"/>
  <c r="E16" i="4"/>
  <c r="E17" i="4"/>
  <c r="E18" i="4"/>
  <c r="E62" i="4"/>
  <c r="E61" i="4"/>
  <c r="D61" i="4"/>
  <c r="D64" i="4" s="1"/>
  <c r="D68" i="4" s="1"/>
  <c r="E60" i="4"/>
  <c r="F45" i="4"/>
  <c r="E47" i="4" s="1"/>
  <c r="E45" i="4"/>
  <c r="F47" i="4" s="1"/>
  <c r="D45" i="4"/>
  <c r="D47" i="4" s="1"/>
  <c r="J15" i="4"/>
  <c r="E15" i="4"/>
  <c r="F9" i="4"/>
  <c r="E9" i="4"/>
  <c r="C9" i="4"/>
  <c r="B9" i="4"/>
  <c r="A9" i="4"/>
  <c r="P8" i="4"/>
  <c r="O8" i="4"/>
  <c r="I8" i="4"/>
  <c r="H8" i="4"/>
  <c r="K8" i="4" s="1"/>
  <c r="G18" i="4" s="1"/>
  <c r="D8" i="4"/>
  <c r="N8" i="4" s="1"/>
  <c r="P7" i="4"/>
  <c r="H17" i="4" s="1"/>
  <c r="O7" i="4"/>
  <c r="F17" i="4" s="1"/>
  <c r="I7" i="4"/>
  <c r="L7" i="4" s="1"/>
  <c r="I17" i="4" s="1"/>
  <c r="H7" i="4"/>
  <c r="K7" i="4" s="1"/>
  <c r="G17" i="4" s="1"/>
  <c r="D7" i="4"/>
  <c r="N7" i="4" s="1"/>
  <c r="P6" i="4"/>
  <c r="H16" i="4" s="1"/>
  <c r="O6" i="4"/>
  <c r="F16" i="4" s="1"/>
  <c r="I6" i="4"/>
  <c r="L6" i="4" s="1"/>
  <c r="I16" i="4" s="1"/>
  <c r="H6" i="4"/>
  <c r="D6" i="4"/>
  <c r="N6" i="4" s="1"/>
  <c r="P5" i="4"/>
  <c r="H15" i="4" s="1"/>
  <c r="O5" i="4"/>
  <c r="F15" i="4" s="1"/>
  <c r="I5" i="4"/>
  <c r="H5" i="4"/>
  <c r="K5" i="4" s="1"/>
  <c r="G15" i="4" s="1"/>
  <c r="D5" i="4"/>
  <c r="N5" i="4" s="1"/>
  <c r="D50" i="8" l="1"/>
  <c r="G20" i="8"/>
  <c r="A40" i="8"/>
  <c r="D52" i="8"/>
  <c r="D47" i="8"/>
  <c r="D48" i="8"/>
  <c r="D55" i="8"/>
  <c r="G57" i="8"/>
  <c r="G61" i="8" s="1"/>
  <c r="G65" i="8" s="1"/>
  <c r="D54" i="8"/>
  <c r="D49" i="8"/>
  <c r="D5" i="6"/>
  <c r="D6" i="6"/>
  <c r="N6" i="6" s="1"/>
  <c r="C7" i="6"/>
  <c r="E7" i="6"/>
  <c r="O7" i="6" s="1"/>
  <c r="F15" i="6" s="1"/>
  <c r="H5" i="6"/>
  <c r="P5" i="6"/>
  <c r="H13" i="6" s="1"/>
  <c r="K6" i="6"/>
  <c r="G14" i="6" s="1"/>
  <c r="P6" i="6"/>
  <c r="H14" i="6" s="1"/>
  <c r="L5" i="6"/>
  <c r="I13" i="6" s="1"/>
  <c r="F7" i="6"/>
  <c r="P7" i="6" s="1"/>
  <c r="H15" i="6" s="1"/>
  <c r="H7" i="6"/>
  <c r="K7" i="6" s="1"/>
  <c r="G15" i="6" s="1"/>
  <c r="J5" i="6"/>
  <c r="D7" i="6"/>
  <c r="K5" i="6"/>
  <c r="G13" i="6" s="1"/>
  <c r="B15" i="6"/>
  <c r="E58" i="6"/>
  <c r="E62" i="6" s="1"/>
  <c r="E42" i="6"/>
  <c r="F56" i="6"/>
  <c r="F54" i="6"/>
  <c r="D42" i="6"/>
  <c r="C55" i="6"/>
  <c r="C58" i="6" s="1"/>
  <c r="C62" i="6" s="1"/>
  <c r="J6" i="6"/>
  <c r="I7" i="6"/>
  <c r="F42" i="6"/>
  <c r="F50" i="6" s="1"/>
  <c r="N5" i="6"/>
  <c r="N7" i="6" s="1"/>
  <c r="M7" i="6" s="1"/>
  <c r="J15" i="6" s="1"/>
  <c r="H21" i="6" s="1"/>
  <c r="O9" i="5"/>
  <c r="F19" i="5" s="1"/>
  <c r="J8" i="5"/>
  <c r="P9" i="5"/>
  <c r="H19" i="5" s="1"/>
  <c r="B19" i="5"/>
  <c r="D9" i="5"/>
  <c r="N5" i="5"/>
  <c r="N9" i="5" s="1"/>
  <c r="H9" i="5"/>
  <c r="K9" i="5" s="1"/>
  <c r="G19" i="5" s="1"/>
  <c r="J7" i="5"/>
  <c r="E64" i="5"/>
  <c r="E68" i="5" s="1"/>
  <c r="C34" i="4"/>
  <c r="E48" i="5"/>
  <c r="E56" i="5" s="1"/>
  <c r="F62" i="5"/>
  <c r="F60" i="5"/>
  <c r="F64" i="5" s="1"/>
  <c r="F68" i="5" s="1"/>
  <c r="D48" i="5"/>
  <c r="C61" i="5"/>
  <c r="C64" i="5" s="1"/>
  <c r="C68" i="5" s="1"/>
  <c r="J5" i="5"/>
  <c r="J6" i="5"/>
  <c r="I9" i="5"/>
  <c r="L9" i="5" s="1"/>
  <c r="I19" i="5" s="1"/>
  <c r="F48" i="5"/>
  <c r="F18" i="4"/>
  <c r="H18" i="4"/>
  <c r="P9" i="4"/>
  <c r="H19" i="4" s="1"/>
  <c r="J8" i="4"/>
  <c r="D9" i="4"/>
  <c r="O9" i="4"/>
  <c r="F19" i="4" s="1"/>
  <c r="I9" i="4"/>
  <c r="L9" i="4" s="1"/>
  <c r="I19" i="4" s="1"/>
  <c r="E64" i="4"/>
  <c r="E68" i="4" s="1"/>
  <c r="J6" i="4"/>
  <c r="L8" i="4"/>
  <c r="L5" i="4"/>
  <c r="I15" i="4" s="1"/>
  <c r="B19" i="4"/>
  <c r="F60" i="4"/>
  <c r="D48" i="4"/>
  <c r="E48" i="4"/>
  <c r="E56" i="4" s="1"/>
  <c r="F62" i="4"/>
  <c r="F61" i="4"/>
  <c r="F48" i="4"/>
  <c r="F56" i="4" s="1"/>
  <c r="H9" i="4"/>
  <c r="K9" i="4" s="1"/>
  <c r="G19" i="4" s="1"/>
  <c r="J5" i="4"/>
  <c r="N9" i="4"/>
  <c r="M9" i="4" s="1"/>
  <c r="J19" i="4" s="1"/>
  <c r="K6" i="4"/>
  <c r="G16" i="4" s="1"/>
  <c r="J7" i="4"/>
  <c r="C61" i="4"/>
  <c r="C64" i="4" s="1"/>
  <c r="C68" i="4" s="1"/>
  <c r="L7" i="6" l="1"/>
  <c r="I15" i="6" s="1"/>
  <c r="J7" i="6"/>
  <c r="G7" i="6" s="1"/>
  <c r="E15" i="6" s="1"/>
  <c r="A37" i="6" s="1"/>
  <c r="G54" i="6"/>
  <c r="D51" i="6"/>
  <c r="D46" i="6"/>
  <c r="D52" i="6"/>
  <c r="D49" i="6"/>
  <c r="D44" i="6"/>
  <c r="D45" i="6"/>
  <c r="D47" i="6"/>
  <c r="E52" i="6"/>
  <c r="E49" i="6"/>
  <c r="E44" i="6"/>
  <c r="E46" i="6"/>
  <c r="E45" i="6"/>
  <c r="G55" i="6"/>
  <c r="E51" i="6"/>
  <c r="G56" i="6"/>
  <c r="F49" i="6"/>
  <c r="F44" i="6"/>
  <c r="F45" i="6"/>
  <c r="F52" i="6"/>
  <c r="F51" i="6"/>
  <c r="F46" i="6"/>
  <c r="F47" i="6"/>
  <c r="F58" i="6"/>
  <c r="F62" i="6" s="1"/>
  <c r="E47" i="6"/>
  <c r="A36" i="6"/>
  <c r="D50" i="6"/>
  <c r="E50" i="6"/>
  <c r="M9" i="5"/>
  <c r="J19" i="5" s="1"/>
  <c r="J9" i="5"/>
  <c r="G9" i="5" s="1"/>
  <c r="E19" i="5" s="1"/>
  <c r="A43" i="5" s="1"/>
  <c r="A42" i="5"/>
  <c r="C25" i="5"/>
  <c r="G62" i="5"/>
  <c r="F55" i="5"/>
  <c r="F50" i="5"/>
  <c r="F58" i="5"/>
  <c r="F51" i="5"/>
  <c r="F57" i="5"/>
  <c r="F52" i="5"/>
  <c r="G60" i="5"/>
  <c r="D57" i="5"/>
  <c r="D52" i="5"/>
  <c r="D58" i="5"/>
  <c r="D55" i="5"/>
  <c r="D50" i="5"/>
  <c r="D51" i="5"/>
  <c r="F56" i="5"/>
  <c r="G22" i="5"/>
  <c r="D53" i="5"/>
  <c r="E58" i="5"/>
  <c r="G61" i="5"/>
  <c r="E52" i="5"/>
  <c r="E55" i="5"/>
  <c r="E50" i="5"/>
  <c r="E51" i="5"/>
  <c r="E57" i="5"/>
  <c r="F53" i="5"/>
  <c r="D56" i="5"/>
  <c r="H25" i="5"/>
  <c r="E53" i="5"/>
  <c r="E53" i="4"/>
  <c r="F53" i="4"/>
  <c r="I18" i="4"/>
  <c r="A42" i="4"/>
  <c r="C25" i="4"/>
  <c r="H25" i="4"/>
  <c r="G60" i="4"/>
  <c r="D57" i="4"/>
  <c r="D52" i="4"/>
  <c r="D58" i="4"/>
  <c r="D55" i="4"/>
  <c r="D50" i="4"/>
  <c r="D51" i="4"/>
  <c r="J9" i="4"/>
  <c r="G9" i="4" s="1"/>
  <c r="E19" i="4" s="1"/>
  <c r="E58" i="4"/>
  <c r="E55" i="4"/>
  <c r="E50" i="4"/>
  <c r="E51" i="4"/>
  <c r="G61" i="4"/>
  <c r="E57" i="4"/>
  <c r="E52" i="4"/>
  <c r="D53" i="4"/>
  <c r="F64" i="4"/>
  <c r="F68" i="4" s="1"/>
  <c r="G62" i="4"/>
  <c r="F55" i="4"/>
  <c r="F50" i="4"/>
  <c r="F51" i="4"/>
  <c r="F57" i="4"/>
  <c r="F52" i="4"/>
  <c r="F58" i="4"/>
  <c r="D56" i="4"/>
  <c r="G18" i="6" l="1"/>
  <c r="G58" i="6"/>
  <c r="G62" i="6" s="1"/>
  <c r="G64" i="5"/>
  <c r="G68" i="5" s="1"/>
  <c r="C22" i="5"/>
  <c r="G64" i="4"/>
  <c r="G68" i="4" s="1"/>
  <c r="A43" i="4"/>
  <c r="G22" i="4"/>
</calcChain>
</file>

<file path=xl/sharedStrings.xml><?xml version="1.0" encoding="utf-8"?>
<sst xmlns="http://schemas.openxmlformats.org/spreadsheetml/2006/main" count="568" uniqueCount="147">
  <si>
    <t>Nº pacientes grupo intervención</t>
  </si>
  <si>
    <t>Nº pacientes grupo control</t>
  </si>
  <si>
    <t>Si evento</t>
  </si>
  <si>
    <t>No evento</t>
  </si>
  <si>
    <t>Total</t>
  </si>
  <si>
    <t>Intevalo de predicción al 95%</t>
  </si>
  <si>
    <t>20020812-ECA 3m, Ca+TEVóTP [Enoxap vs Warf], =TEV HemMay Mort -HemFat. Meyer</t>
  </si>
  <si>
    <t>HemMay</t>
  </si>
  <si>
    <t>20030710-ECA 6m, Ca+TEVóTP [daltep vs AVK], -TEV =HemMay =Mort. Lee</t>
  </si>
  <si>
    <t>20061031-ECA 6m, Ca+TEVóTP [Enoxap vs Warf], =TEV HemMay NoM Mort. Dietcher</t>
  </si>
  <si>
    <t>20150818-ECA 6m, Ca+TEVóTP [Tinzap vs Warf], =TEV HemMay Mort -HemNoM. Lee</t>
  </si>
  <si>
    <t>Nº personas</t>
  </si>
  <si>
    <t>Nº de eventos crudos</t>
  </si>
  <si>
    <t>Años de seguimiento</t>
  </si>
  <si>
    <t>Nº personas-año</t>
  </si>
  <si>
    <t>Eventos / 100 personas-año</t>
  </si>
  <si>
    <t>Media de edad (años)</t>
  </si>
  <si>
    <t>Denominación de los estudios</t>
  </si>
  <si>
    <t>Ambos grupos combinados</t>
  </si>
  <si>
    <t>/</t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</si>
  <si>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</si>
  <si>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</si>
  <si>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</si>
  <si>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</si>
  <si>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</si>
  <si>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Edad media, años</t>
  </si>
  <si>
    <t>Peso de los estudios (modelo efectos aleatorios)</t>
  </si>
  <si>
    <t>Cálculo por incidencias acumuladas</t>
  </si>
  <si>
    <t>RR (IC (95%)</t>
  </si>
  <si>
    <t>RAR (IC 95%)</t>
  </si>
  <si>
    <t>NNT (IC 95%)</t>
  </si>
  <si>
    <t>Validez de la evidencia</t>
  </si>
  <si>
    <t>ECA</t>
  </si>
  <si>
    <t>Total estudios:</t>
  </si>
  <si>
    <r>
      <t>I</t>
    </r>
    <r>
      <rPr>
        <b/>
        <i/>
        <vertAlign val="superscript"/>
        <sz val="11"/>
        <color rgb="FF009900"/>
        <rFont val="Calibri"/>
        <family val="2"/>
      </rPr>
      <t xml:space="preserve">2 </t>
    </r>
    <r>
      <rPr>
        <b/>
        <sz val="11"/>
        <color rgb="FF009900"/>
        <rFont val="Calibri"/>
        <family val="2"/>
      </rPr>
      <t>= 0%</t>
    </r>
  </si>
  <si>
    <t>METAANÁLISIS</t>
  </si>
  <si>
    <t xml:space="preserve">Aplicando al </t>
  </si>
  <si>
    <t xml:space="preserve">  de eventos/año en el control, para una edad media de </t>
  </si>
  <si>
    <t>años de edad</t>
  </si>
  <si>
    <t>0,63 (0,54-0,73)</t>
  </si>
  <si>
    <t xml:space="preserve">de eventos estimados en el control en </t>
  </si>
  <si>
    <t>años de seguimiento</t>
  </si>
  <si>
    <t xml:space="preserve">INTERVALO DE PREDICCIÓN: </t>
  </si>
  <si>
    <t xml:space="preserve">% RA control = </t>
  </si>
  <si>
    <t>RR (IC 95%) obtenido en el metaanálisis</t>
  </si>
  <si>
    <t>Riesgo basal contol en 1 año</t>
  </si>
  <si>
    <t>Estimación puntual</t>
  </si>
  <si>
    <t>Límite inferior del IC 95%</t>
  </si>
  <si>
    <t>Límite superior del IC al 95%</t>
  </si>
  <si>
    <t>nº de años</t>
  </si>
  <si>
    <t>RA Estatinaservención</t>
  </si>
  <si>
    <t>APLICAR SÓLO SI EL NNT Y SUS IC SON POSITIVOS</t>
  </si>
  <si>
    <t>====&gt;  NNT</t>
  </si>
  <si>
    <t>Permanecerán sanos sin tomar el fármaco</t>
  </si>
  <si>
    <t>Permanecerán sanos por tomar el fármaco</t>
  </si>
  <si>
    <t>Enfermarán incluso tomando el fármaco</t>
  </si>
  <si>
    <t>APLICAR SÓLO SI EL NNT Y SUS IC SON NEGATIVOS</t>
  </si>
  <si>
    <t>====&gt;  NND</t>
  </si>
  <si>
    <t>Enfermarán por tomar el fármaco</t>
  </si>
  <si>
    <t>Enfermarán incluso sin tomar el fármaco</t>
  </si>
  <si>
    <t>(</t>
  </si>
  <si>
    <t>-</t>
  </si>
  <si>
    <t>)</t>
  </si>
  <si>
    <t>%</t>
  </si>
  <si>
    <t>% RA Estatinaserv</t>
  </si>
  <si>
    <t>% RA control</t>
  </si>
  <si>
    <t>RR (IC 95%)</t>
  </si>
  <si>
    <t>RAR (IC95%)</t>
  </si>
  <si>
    <t>a</t>
  </si>
  <si>
    <t>% RA Interv</t>
  </si>
  <si>
    <r>
      <rPr>
        <b/>
        <sz val="14"/>
        <color rgb="FF993300"/>
        <rFont val="Calibri"/>
        <family val="2"/>
      </rPr>
      <t>Tabla… :</t>
    </r>
    <r>
      <rPr>
        <b/>
        <sz val="14"/>
        <rFont val="Calibri"/>
        <family val="2"/>
      </rPr>
      <t xml:space="preserve"> Mortalidad por todas las causas, en pacientes con CA +TVEóTP tratados co HBPM frente a Warfarina.</t>
    </r>
  </si>
  <si>
    <t>HBPM</t>
  </si>
  <si>
    <t>Warfarina</t>
  </si>
  <si>
    <t>Nº Eventos / total pacientes; Grupo HBPM</t>
  </si>
  <si>
    <t xml:space="preserve"> % Eventos/ año, Grupo HBPM</t>
  </si>
  <si>
    <t>Nº Eventos / total pacientes; Grupo Warfarina</t>
  </si>
  <si>
    <t xml:space="preserve"> % Eventos/ año, Grupo Warfarina</t>
  </si>
  <si>
    <t>0,80 (0,51-1,26)</t>
  </si>
  <si>
    <t>0,96 (0,79-1,15)</t>
  </si>
  <si>
    <t>1,52(0,44-5,26)</t>
  </si>
  <si>
    <t>1,09 (0,90-1,32)</t>
  </si>
  <si>
    <t>1,00 (0,88-1,14)</t>
  </si>
  <si>
    <t>1,00 (0,76-1,33)</t>
  </si>
  <si>
    <t>Mortalidad por todas las causas, si aplicamos el Modelo de efectos aleatorios</t>
  </si>
  <si>
    <t>Mortalidad por todas las causas, si aplicamos el Modelo de efectos fijos</t>
  </si>
  <si>
    <t>1 (0,88-1,14)</t>
  </si>
  <si>
    <t>Mort</t>
  </si>
  <si>
    <t>Tabla… : Hemorragia Mayor, en pacientes con CA +TVEóTP tratados co HBPM frente a Warfarina.</t>
  </si>
  <si>
    <t>Hemorragia Mayor, si aplicamos el Modelo de efectos aleatorios</t>
  </si>
  <si>
    <t>Hemorragia Mayor, si aplicamos el Modelo de efectos fijos</t>
  </si>
  <si>
    <r>
      <t>I</t>
    </r>
    <r>
      <rPr>
        <b/>
        <i/>
        <vertAlign val="superscript"/>
        <sz val="11"/>
        <color rgb="FFFFC000"/>
        <rFont val="Calibri"/>
        <family val="2"/>
      </rPr>
      <t xml:space="preserve">2 </t>
    </r>
    <r>
      <rPr>
        <b/>
        <sz val="11"/>
        <color rgb="FFFFC000"/>
        <rFont val="Calibri"/>
        <family val="2"/>
      </rPr>
      <t>= 33%</t>
    </r>
  </si>
  <si>
    <t xml:space="preserve"> % Eventos, Grupo HBPM</t>
  </si>
  <si>
    <t xml:space="preserve"> % Eventos, Grupo Warfarina</t>
  </si>
  <si>
    <t>t teórica"=  t(k-2)- α/2) =</t>
  </si>
  <si>
    <t>0,44 (0,13-1,45)</t>
  </si>
  <si>
    <t>1,52 (0,58-3,96)</t>
  </si>
  <si>
    <t>1,10 (0,38-3,12)</t>
  </si>
  <si>
    <t>2,03 (0,21-19,32)</t>
  </si>
  <si>
    <t>1,04 (0,57-1,87)</t>
  </si>
  <si>
    <t>1,04 (0,17-6,09)</t>
  </si>
  <si>
    <t>1,08 (0,69-1,69)</t>
  </si>
  <si>
    <t>4,3%</t>
  </si>
  <si>
    <t>4,14%</t>
  </si>
  <si>
    <t>1,04 (0,58-1,87)</t>
  </si>
  <si>
    <t>-0,16% (-3,6% a 1,75%)</t>
  </si>
  <si>
    <t>-616 (57 a -28)</t>
  </si>
  <si>
    <t>4,47%</t>
  </si>
  <si>
    <t>-0,33% (-2,86% a 1,28%)</t>
  </si>
  <si>
    <t>-302 (78 a -35)</t>
  </si>
  <si>
    <t>en 0,48 años</t>
  </si>
  <si>
    <t>en 0,5 años</t>
  </si>
  <si>
    <t>ECAs con Ca+TEVóTP [HBPM vs Warf],"Mortalidad por todas las causas"</t>
  </si>
  <si>
    <t>ECAs con Ca+TEVóTP [HBPM vs Warf],"Hemorragia Mayor"</t>
  </si>
  <si>
    <t>Tabla… : Trombosis Venosa Produnda TVP, en pacientes con CA +TVEóTP tratados co HBPM frente a Warfarina.</t>
  </si>
  <si>
    <t>Trombosis Venosa Produnda,  TVP</t>
  </si>
  <si>
    <t>Trombo-Embolismo Venoso, TEV</t>
  </si>
  <si>
    <t>20090331-AnaSG ECA 12m, Ca+TVP [36tinzap vs 33aceno], -TVP. Romera</t>
  </si>
  <si>
    <t>Produnda + Superficial</t>
  </si>
  <si>
    <t>-------</t>
  </si>
  <si>
    <t>0,43 (0,27-0,67)</t>
  </si>
  <si>
    <t>6,63%</t>
  </si>
  <si>
    <t>15,5%</t>
  </si>
  <si>
    <t>8,87% (5,12% a 11,27%)</t>
  </si>
  <si>
    <t>11 (9 a 20)</t>
  </si>
  <si>
    <t>Tabla… : Tromboembolismo Venoso, en pacientes con CA +TVEóTP tratados co HBPM frente a Warfarina o Acenocumarol.</t>
  </si>
  <si>
    <t>ECAs con Ca+TEVóTP [HBPM vs Warf ó Acenoc],"Trombo Embolismo Venoso, TEV"</t>
  </si>
  <si>
    <t>13,26%</t>
  </si>
  <si>
    <t>20,6%</t>
  </si>
  <si>
    <t>0,64 (0,43-0,96)</t>
  </si>
  <si>
    <t>7,34% (0,74% a 11,75%)</t>
  </si>
  <si>
    <t>14 (9 a 135)</t>
  </si>
  <si>
    <t>064 (0,05-8,83)</t>
  </si>
  <si>
    <t>0,68 (0,16-2,85)</t>
  </si>
  <si>
    <t>0,26 (0,05-1,17)</t>
  </si>
  <si>
    <t>0,69 (0,44-1,07)</t>
  </si>
  <si>
    <t>0,64 (0,42-0,93)</t>
  </si>
  <si>
    <r>
      <t>I</t>
    </r>
    <r>
      <rPr>
        <b/>
        <i/>
        <vertAlign val="superscript"/>
        <sz val="14"/>
        <color rgb="FF009900"/>
        <rFont val="Calibri"/>
        <family val="2"/>
      </rPr>
      <t xml:space="preserve">2 </t>
    </r>
    <r>
      <rPr>
        <b/>
        <sz val="14"/>
        <color rgb="FF009900"/>
        <rFont val="Calibri"/>
        <family val="2"/>
      </rPr>
      <t>= 0%</t>
    </r>
  </si>
  <si>
    <t>Nº Eventos / total pacientes; Grupo Warf ó Acenoc</t>
  </si>
  <si>
    <t xml:space="preserve"> % Eventos/ año, Grupo Warf o Acenoc</t>
  </si>
  <si>
    <t>en 0,51 años</t>
  </si>
  <si>
    <t>68,16%</t>
  </si>
  <si>
    <t>68,15%</t>
  </si>
  <si>
    <t>-0,01% (-9,54% a 8,18%)</t>
  </si>
  <si>
    <t>-14673 (12 a -10)</t>
  </si>
  <si>
    <t>0,38 (0,21-0,69)</t>
  </si>
  <si>
    <t>0,50 (0,25-0,99)</t>
  </si>
  <si>
    <t>ECAs con Ca+TEVóTP [HBPM vs Warf],"Trombosis Venosa Profunda TVP"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</si>
</sst>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0.0"/>
    <numFmt numFmtId="168" formatCode="_-* #,##0.000\ _€_-;\-* #,##0.000\ _€_-;_-* &quot;-&quot;??\ _€_-;_-@_-"/>
    <numFmt numFmtId="169" formatCode="0.0%"/>
    <numFmt numFmtId="175" formatCode="0.000%"/>
    <numFmt numFmtId="176" formatCode="0.000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4"/>
      <color indexed="20"/>
      <name val="Calibri"/>
      <family val="2"/>
    </font>
    <font>
      <b/>
      <sz val="14"/>
      <name val="Calibri"/>
      <family val="2"/>
    </font>
    <font>
      <b/>
      <sz val="14"/>
      <color rgb="FF993300"/>
      <name val="Calibri"/>
      <family val="2"/>
    </font>
    <font>
      <b/>
      <sz val="11"/>
      <color indexed="8"/>
      <name val="Calibri"/>
      <family val="2"/>
    </font>
    <font>
      <b/>
      <i/>
      <sz val="11"/>
      <color rgb="FF009900"/>
      <name val="Calibri"/>
      <family val="2"/>
    </font>
    <font>
      <b/>
      <i/>
      <vertAlign val="superscript"/>
      <sz val="11"/>
      <color rgb="FF009900"/>
      <name val="Calibri"/>
      <family val="2"/>
    </font>
    <font>
      <b/>
      <sz val="11"/>
      <color rgb="FF00990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4"/>
      <color rgb="FF0000FF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Arial"/>
      <family val="2"/>
    </font>
    <font>
      <b/>
      <i/>
      <sz val="11"/>
      <color rgb="FFFFC000"/>
      <name val="Calibri"/>
      <family val="2"/>
    </font>
    <font>
      <b/>
      <i/>
      <vertAlign val="superscript"/>
      <sz val="11"/>
      <color rgb="FFFFC000"/>
      <name val="Calibri"/>
      <family val="2"/>
    </font>
    <font>
      <b/>
      <sz val="11"/>
      <color rgb="FFFFC000"/>
      <name val="Calibri"/>
      <family val="2"/>
    </font>
    <font>
      <sz val="16"/>
      <color rgb="FF009900"/>
      <name val="Calibri"/>
      <family val="2"/>
    </font>
    <font>
      <sz val="10"/>
      <color rgb="FF00B050"/>
      <name val="Calibri"/>
      <family val="2"/>
      <scheme val="minor"/>
    </font>
    <font>
      <sz val="10"/>
      <color rgb="FF009900"/>
      <name val="Calibri"/>
      <family val="2"/>
      <scheme val="minor"/>
    </font>
    <font>
      <b/>
      <i/>
      <sz val="14"/>
      <color rgb="FF009900"/>
      <name val="Calibri"/>
      <family val="2"/>
    </font>
    <font>
      <b/>
      <i/>
      <vertAlign val="superscript"/>
      <sz val="14"/>
      <color rgb="FF009900"/>
      <name val="Calibri"/>
      <family val="2"/>
    </font>
    <font>
      <b/>
      <sz val="14"/>
      <color rgb="FF009900"/>
      <name val="Calibri"/>
      <family val="2"/>
    </font>
    <font>
      <sz val="18"/>
      <color rgb="FF0099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6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164" fontId="4" fillId="4" borderId="11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" fontId="2" fillId="4" borderId="11" xfId="1" applyNumberFormat="1" applyFont="1" applyFill="1" applyBorder="1"/>
    <xf numFmtId="1" fontId="2" fillId="4" borderId="11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1" fillId="0" borderId="10" xfId="0" applyFont="1" applyFill="1" applyBorder="1" applyAlignment="1">
      <alignment vertical="center" wrapText="1"/>
    </xf>
    <xf numFmtId="0" fontId="11" fillId="0" borderId="11" xfId="3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3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64" fontId="14" fillId="2" borderId="11" xfId="1" applyNumberFormat="1" applyFont="1" applyFill="1" applyBorder="1" applyAlignment="1">
      <alignment horizontal="center" vertical="distributed"/>
    </xf>
    <xf numFmtId="164" fontId="14" fillId="0" borderId="11" xfId="1" applyNumberFormat="1" applyFont="1" applyFill="1" applyBorder="1" applyAlignment="1">
      <alignment horizontal="center" vertical="center"/>
    </xf>
    <xf numFmtId="0" fontId="14" fillId="8" borderId="11" xfId="1" applyNumberFormat="1" applyFont="1" applyFill="1" applyBorder="1" applyAlignment="1">
      <alignment horizontal="center" vertical="center"/>
    </xf>
    <xf numFmtId="0" fontId="15" fillId="8" borderId="11" xfId="3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0" fontId="5" fillId="0" borderId="11" xfId="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distributed"/>
    </xf>
    <xf numFmtId="164" fontId="16" fillId="0" borderId="11" xfId="1" applyNumberFormat="1" applyFont="1" applyFill="1" applyBorder="1" applyAlignment="1">
      <alignment horizontal="center" vertical="distributed"/>
    </xf>
    <xf numFmtId="0" fontId="16" fillId="0" borderId="11" xfId="1" applyNumberFormat="1" applyFont="1" applyFill="1" applyBorder="1" applyAlignment="1">
      <alignment horizontal="center" vertical="distributed"/>
    </xf>
    <xf numFmtId="166" fontId="17" fillId="9" borderId="11" xfId="3" applyNumberFormat="1" applyFont="1" applyFill="1" applyBorder="1" applyAlignment="1" applyProtection="1">
      <alignment horizontal="center" vertical="center"/>
    </xf>
    <xf numFmtId="164" fontId="16" fillId="0" borderId="11" xfId="1" applyNumberFormat="1" applyFont="1" applyFill="1" applyBorder="1" applyAlignment="1">
      <alignment vertical="center"/>
    </xf>
    <xf numFmtId="10" fontId="16" fillId="0" borderId="11" xfId="2" applyNumberFormat="1" applyFont="1" applyFill="1" applyBorder="1" applyAlignment="1">
      <alignment horizontal="center" vertical="center"/>
    </xf>
    <xf numFmtId="10" fontId="11" fillId="0" borderId="11" xfId="2" applyNumberFormat="1" applyFont="1" applyFill="1" applyBorder="1" applyAlignment="1">
      <alignment horizontal="center" vertical="center"/>
    </xf>
    <xf numFmtId="166" fontId="16" fillId="3" borderId="11" xfId="0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0" fontId="5" fillId="0" borderId="0" xfId="2" applyNumberFormat="1" applyFont="1" applyFill="1"/>
    <xf numFmtId="43" fontId="5" fillId="0" borderId="0" xfId="0" applyNumberFormat="1" applyFont="1" applyFill="1"/>
    <xf numFmtId="0" fontId="16" fillId="0" borderId="19" xfId="0" applyFont="1" applyFill="1" applyBorder="1" applyAlignment="1">
      <alignment horizontal="center" vertical="distributed" wrapText="1"/>
    </xf>
    <xf numFmtId="0" fontId="16" fillId="0" borderId="20" xfId="0" applyFont="1" applyFill="1" applyBorder="1" applyAlignment="1">
      <alignment horizontal="center" vertical="distributed"/>
    </xf>
    <xf numFmtId="0" fontId="16" fillId="0" borderId="20" xfId="0" applyFont="1" applyFill="1" applyBorder="1" applyAlignment="1">
      <alignment horizontal="center" vertical="distributed" wrapText="1"/>
    </xf>
    <xf numFmtId="0" fontId="16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4" fillId="0" borderId="12" xfId="0" applyFont="1" applyFill="1" applyBorder="1" applyAlignment="1">
      <alignment horizontal="center" vertical="distributed" wrapText="1"/>
    </xf>
    <xf numFmtId="0" fontId="14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distributed" wrapText="1"/>
    </xf>
    <xf numFmtId="10" fontId="14" fillId="0" borderId="11" xfId="2" applyNumberFormat="1" applyFont="1" applyFill="1" applyBorder="1" applyAlignment="1">
      <alignment horizontal="center" vertical="distributed" wrapText="1"/>
    </xf>
    <xf numFmtId="169" fontId="8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10" fontId="14" fillId="0" borderId="11" xfId="0" applyNumberFormat="1" applyFont="1" applyFill="1" applyBorder="1" applyAlignment="1">
      <alignment horizontal="center" vertical="distributed"/>
    </xf>
    <xf numFmtId="0" fontId="0" fillId="0" borderId="11" xfId="0" applyBorder="1" applyAlignment="1">
      <alignment vertical="center" wrapText="1"/>
    </xf>
    <xf numFmtId="0" fontId="10" fillId="0" borderId="11" xfId="0" applyFont="1" applyFill="1" applyBorder="1" applyAlignment="1">
      <alignment horizontal="right" vertical="distributed"/>
    </xf>
    <xf numFmtId="0" fontId="10" fillId="0" borderId="11" xfId="0" applyFont="1" applyFill="1" applyBorder="1" applyAlignment="1">
      <alignment horizontal="center" vertical="distributed"/>
    </xf>
    <xf numFmtId="0" fontId="14" fillId="0" borderId="9" xfId="0" applyFont="1" applyFill="1" applyBorder="1" applyAlignment="1">
      <alignment horizontal="left" vertical="distributed" wrapText="1"/>
    </xf>
    <xf numFmtId="0" fontId="21" fillId="0" borderId="11" xfId="0" applyFont="1" applyFill="1" applyBorder="1" applyAlignment="1">
      <alignment horizontal="center" vertical="distributed" wrapText="1"/>
    </xf>
    <xf numFmtId="166" fontId="18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distributed" wrapText="1"/>
    </xf>
    <xf numFmtId="10" fontId="18" fillId="0" borderId="11" xfId="2" applyNumberFormat="1" applyFont="1" applyFill="1" applyBorder="1" applyAlignment="1">
      <alignment horizontal="center" vertical="distributed" wrapText="1"/>
    </xf>
    <xf numFmtId="169" fontId="24" fillId="0" borderId="11" xfId="0" applyNumberFormat="1" applyFont="1" applyFill="1" applyBorder="1" applyAlignment="1">
      <alignment horizontal="center" vertical="distributed"/>
    </xf>
    <xf numFmtId="43" fontId="16" fillId="0" borderId="11" xfId="1" applyFont="1" applyFill="1" applyBorder="1" applyAlignment="1">
      <alignment horizontal="center" vertical="distributed"/>
    </xf>
    <xf numFmtId="43" fontId="11" fillId="0" borderId="0" xfId="1" applyFont="1" applyFill="1" applyBorder="1" applyAlignment="1">
      <alignment horizontal="center" vertical="distributed"/>
    </xf>
    <xf numFmtId="10" fontId="16" fillId="0" borderId="11" xfId="0" applyNumberFormat="1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 wrapText="1"/>
    </xf>
    <xf numFmtId="0" fontId="25" fillId="0" borderId="0" xfId="0" applyFont="1" applyFill="1" applyBorder="1" applyAlignment="1">
      <alignment horizontal="center" vertical="distributed" wrapText="1"/>
    </xf>
    <xf numFmtId="0" fontId="11" fillId="0" borderId="0" xfId="0" applyFont="1" applyFill="1" applyBorder="1" applyAlignment="1">
      <alignment horizontal="center" vertical="distributed" wrapText="1"/>
    </xf>
    <xf numFmtId="10" fontId="11" fillId="0" borderId="0" xfId="2" applyNumberFormat="1" applyFont="1" applyFill="1" applyBorder="1" applyAlignment="1">
      <alignment horizontal="center" vertical="distributed" wrapText="1"/>
    </xf>
    <xf numFmtId="10" fontId="5" fillId="0" borderId="0" xfId="2" applyNumberFormat="1" applyFont="1" applyFill="1" applyBorder="1" applyAlignment="1">
      <alignment horizontal="center" vertical="distributed" wrapText="1"/>
    </xf>
    <xf numFmtId="169" fontId="7" fillId="0" borderId="0" xfId="0" applyNumberFormat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10" fontId="28" fillId="0" borderId="27" xfId="0" applyNumberFormat="1" applyFont="1" applyFill="1" applyBorder="1" applyAlignment="1">
      <alignment horizontal="center" vertical="center"/>
    </xf>
    <xf numFmtId="10" fontId="28" fillId="0" borderId="28" xfId="0" applyNumberFormat="1" applyFont="1" applyFill="1" applyBorder="1" applyAlignment="1">
      <alignment horizontal="center" vertical="center"/>
    </xf>
    <xf numFmtId="43" fontId="18" fillId="0" borderId="28" xfId="1" applyFont="1" applyFill="1" applyBorder="1" applyAlignment="1">
      <alignment horizontal="center" vertical="distributed"/>
    </xf>
    <xf numFmtId="43" fontId="29" fillId="0" borderId="28" xfId="1" applyFont="1" applyFill="1" applyBorder="1" applyAlignment="1">
      <alignment horizontal="center" vertical="distributed"/>
    </xf>
    <xf numFmtId="0" fontId="30" fillId="0" borderId="0" xfId="0" applyFont="1" applyAlignment="1">
      <alignment vertical="center" wrapText="1"/>
    </xf>
    <xf numFmtId="0" fontId="29" fillId="0" borderId="0" xfId="0" applyFont="1" applyFill="1"/>
    <xf numFmtId="0" fontId="18" fillId="0" borderId="0" xfId="0" applyFont="1" applyFill="1"/>
    <xf numFmtId="0" fontId="27" fillId="0" borderId="13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right" vertical="center"/>
    </xf>
    <xf numFmtId="10" fontId="2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10" fontId="28" fillId="0" borderId="30" xfId="2" applyNumberFormat="1" applyFont="1" applyFill="1" applyBorder="1" applyAlignment="1">
      <alignment horizontal="center" vertical="center"/>
    </xf>
    <xf numFmtId="10" fontId="28" fillId="0" borderId="31" xfId="2" applyNumberFormat="1" applyFont="1" applyFill="1" applyBorder="1" applyAlignment="1">
      <alignment horizontal="center" vertical="center"/>
    </xf>
    <xf numFmtId="43" fontId="18" fillId="0" borderId="31" xfId="1" applyFont="1" applyFill="1" applyBorder="1" applyAlignment="1">
      <alignment horizontal="center" vertical="distributed"/>
    </xf>
    <xf numFmtId="0" fontId="29" fillId="0" borderId="31" xfId="0" applyFont="1" applyFill="1" applyBorder="1" applyAlignment="1">
      <alignment horizontal="center" vertical="distributed"/>
    </xf>
    <xf numFmtId="0" fontId="27" fillId="0" borderId="3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0" fontId="2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horizontal="center" vertical="center"/>
    </xf>
    <xf numFmtId="10" fontId="28" fillId="0" borderId="0" xfId="2" applyNumberFormat="1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vertical="center"/>
    </xf>
    <xf numFmtId="10" fontId="28" fillId="0" borderId="14" xfId="2" applyNumberFormat="1" applyFont="1" applyFill="1" applyBorder="1" applyAlignment="1">
      <alignment horizontal="center" vertical="center"/>
    </xf>
    <xf numFmtId="10" fontId="18" fillId="0" borderId="14" xfId="2" applyNumberFormat="1" applyFont="1" applyFill="1" applyBorder="1" applyAlignment="1">
      <alignment horizontal="right" vertical="center"/>
    </xf>
    <xf numFmtId="43" fontId="18" fillId="0" borderId="16" xfId="1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1" fontId="5" fillId="0" borderId="0" xfId="0" applyNumberFormat="1" applyFont="1" applyFill="1"/>
    <xf numFmtId="0" fontId="3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horizontal="left" vertical="center"/>
    </xf>
    <xf numFmtId="0" fontId="2" fillId="0" borderId="13" xfId="0" applyFont="1" applyBorder="1" applyAlignment="1">
      <alignment horizontal="right" vertical="distributed"/>
    </xf>
    <xf numFmtId="10" fontId="2" fillId="8" borderId="16" xfId="2" applyNumberFormat="1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/>
    </xf>
    <xf numFmtId="10" fontId="4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5" fontId="2" fillId="0" borderId="0" xfId="2" applyNumberFormat="1" applyFont="1" applyAlignment="1">
      <alignment horizontal="left"/>
    </xf>
    <xf numFmtId="2" fontId="2" fillId="8" borderId="13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2" fontId="2" fillId="8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/>
    <xf numFmtId="168" fontId="2" fillId="0" borderId="15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0" fontId="2" fillId="9" borderId="13" xfId="0" applyFont="1" applyFill="1" applyBorder="1" applyAlignment="1">
      <alignment horizontal="left"/>
    </xf>
    <xf numFmtId="0" fontId="2" fillId="9" borderId="16" xfId="0" applyFont="1" applyFill="1" applyBorder="1" applyAlignment="1">
      <alignment horizontal="right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7" borderId="15" xfId="0" applyNumberFormat="1" applyFont="1" applyFill="1" applyBorder="1" applyAlignment="1">
      <alignment horizontal="center" vertical="center"/>
    </xf>
    <xf numFmtId="10" fontId="4" fillId="11" borderId="15" xfId="0" applyNumberFormat="1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right" vertical="center"/>
    </xf>
    <xf numFmtId="1" fontId="4" fillId="6" borderId="13" xfId="0" applyNumberFormat="1" applyFont="1" applyFill="1" applyBorder="1" applyAlignment="1">
      <alignment horizontal="center" vertical="center"/>
    </xf>
    <xf numFmtId="1" fontId="4" fillId="7" borderId="13" xfId="0" applyNumberFormat="1" applyFont="1" applyFill="1" applyBorder="1" applyAlignment="1">
      <alignment horizontal="center" vertical="center"/>
    </xf>
    <xf numFmtId="1" fontId="4" fillId="11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49" fontId="2" fillId="0" borderId="11" xfId="1" applyNumberFormat="1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/>
    </xf>
    <xf numFmtId="0" fontId="4" fillId="12" borderId="11" xfId="0" applyFont="1" applyFill="1" applyBorder="1" applyAlignment="1">
      <alignment horizontal="right" vertical="center"/>
    </xf>
    <xf numFmtId="1" fontId="4" fillId="12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right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left"/>
    </xf>
    <xf numFmtId="43" fontId="4" fillId="13" borderId="11" xfId="1" applyFont="1" applyFill="1" applyBorder="1" applyAlignment="1">
      <alignment horizontal="right" vertical="center"/>
    </xf>
    <xf numFmtId="1" fontId="4" fillId="13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4" fillId="12" borderId="8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right" vertical="center"/>
    </xf>
    <xf numFmtId="1" fontId="4" fillId="7" borderId="11" xfId="0" applyNumberFormat="1" applyFont="1" applyFill="1" applyBorder="1" applyAlignment="1">
      <alignment horizontal="center" vertical="center"/>
    </xf>
    <xf numFmtId="43" fontId="2" fillId="13" borderId="11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43" fontId="4" fillId="0" borderId="0" xfId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10" fontId="2" fillId="9" borderId="2" xfId="2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left"/>
    </xf>
    <xf numFmtId="168" fontId="2" fillId="9" borderId="0" xfId="0" applyNumberFormat="1" applyFont="1" applyFill="1" applyBorder="1" applyAlignment="1">
      <alignment horizontal="center"/>
    </xf>
    <xf numFmtId="10" fontId="2" fillId="9" borderId="0" xfId="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10" fontId="2" fillId="9" borderId="0" xfId="2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distributed"/>
    </xf>
    <xf numFmtId="0" fontId="2" fillId="9" borderId="6" xfId="0" applyFont="1" applyFill="1" applyBorder="1" applyAlignment="1">
      <alignment horizontal="left"/>
    </xf>
    <xf numFmtId="43" fontId="4" fillId="0" borderId="0" xfId="1" applyFont="1" applyAlignment="1">
      <alignment horizontal="right"/>
    </xf>
    <xf numFmtId="176" fontId="4" fillId="0" borderId="0" xfId="2" applyNumberFormat="1" applyFont="1"/>
    <xf numFmtId="0" fontId="4" fillId="0" borderId="11" xfId="0" applyFont="1" applyFill="1" applyBorder="1" applyAlignment="1">
      <alignment horizontal="center" vertical="distributed"/>
    </xf>
    <xf numFmtId="10" fontId="32" fillId="0" borderId="0" xfId="2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distributed"/>
    </xf>
    <xf numFmtId="43" fontId="5" fillId="0" borderId="0" xfId="1" applyFont="1" applyFill="1"/>
    <xf numFmtId="0" fontId="2" fillId="3" borderId="11" xfId="0" applyFont="1" applyFill="1" applyBorder="1" applyAlignment="1">
      <alignment horizontal="center" vertical="center" wrapText="1"/>
    </xf>
    <xf numFmtId="2" fontId="17" fillId="9" borderId="11" xfId="3" applyNumberFormat="1" applyFont="1" applyFill="1" applyBorder="1" applyAlignment="1" applyProtection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distributed" wrapText="1"/>
    </xf>
    <xf numFmtId="43" fontId="38" fillId="2" borderId="28" xfId="1" applyFont="1" applyFill="1" applyBorder="1" applyAlignment="1">
      <alignment horizontal="center" vertical="distributed"/>
    </xf>
    <xf numFmtId="0" fontId="38" fillId="2" borderId="31" xfId="0" applyFont="1" applyFill="1" applyBorder="1" applyAlignment="1">
      <alignment horizontal="center" vertical="distributed"/>
    </xf>
    <xf numFmtId="10" fontId="28" fillId="0" borderId="34" xfId="0" applyNumberFormat="1" applyFont="1" applyFill="1" applyBorder="1" applyAlignment="1">
      <alignment horizontal="center" vertical="center"/>
    </xf>
    <xf numFmtId="10" fontId="28" fillId="0" borderId="20" xfId="0" applyNumberFormat="1" applyFont="1" applyFill="1" applyBorder="1" applyAlignment="1">
      <alignment horizontal="center" vertical="center"/>
    </xf>
    <xf numFmtId="43" fontId="18" fillId="0" borderId="20" xfId="1" applyFont="1" applyFill="1" applyBorder="1" applyAlignment="1">
      <alignment horizontal="center" vertical="distributed"/>
    </xf>
    <xf numFmtId="43" fontId="29" fillId="0" borderId="20" xfId="1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distributed" wrapText="1"/>
    </xf>
    <xf numFmtId="0" fontId="10" fillId="0" borderId="15" xfId="0" applyFont="1" applyFill="1" applyBorder="1" applyAlignment="1">
      <alignment horizontal="center" vertical="distributed"/>
    </xf>
    <xf numFmtId="0" fontId="10" fillId="0" borderId="16" xfId="0" applyFont="1" applyFill="1" applyBorder="1" applyAlignment="1">
      <alignment horizontal="center" vertical="distributed" wrapText="1"/>
    </xf>
    <xf numFmtId="0" fontId="5" fillId="0" borderId="35" xfId="0" applyFont="1" applyFill="1" applyBorder="1" applyAlignment="1">
      <alignment horizontal="right" vertical="center"/>
    </xf>
    <xf numFmtId="10" fontId="27" fillId="0" borderId="36" xfId="0" applyNumberFormat="1" applyFont="1" applyFill="1" applyBorder="1" applyAlignment="1">
      <alignment horizontal="center" vertical="center"/>
    </xf>
    <xf numFmtId="169" fontId="5" fillId="0" borderId="36" xfId="2" applyNumberFormat="1" applyFont="1" applyFill="1" applyBorder="1" applyAlignment="1">
      <alignment horizontal="left" vertical="center"/>
    </xf>
    <xf numFmtId="2" fontId="5" fillId="0" borderId="36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2" fontId="27" fillId="0" borderId="36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166" fontId="27" fillId="0" borderId="36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wrapText="1"/>
    </xf>
    <xf numFmtId="3" fontId="4" fillId="4" borderId="11" xfId="1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2" fillId="4" borderId="11" xfId="1" applyNumberFormat="1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left"/>
    </xf>
    <xf numFmtId="0" fontId="40" fillId="4" borderId="11" xfId="0" applyFont="1" applyFill="1" applyBorder="1" applyAlignment="1">
      <alignment horizontal="left"/>
    </xf>
    <xf numFmtId="49" fontId="18" fillId="0" borderId="16" xfId="1" applyNumberFormat="1" applyFont="1" applyFill="1" applyBorder="1" applyAlignment="1">
      <alignment horizontal="center" vertical="distributed"/>
    </xf>
    <xf numFmtId="164" fontId="5" fillId="0" borderId="0" xfId="0" applyNumberFormat="1" applyFont="1" applyFill="1"/>
    <xf numFmtId="0" fontId="41" fillId="0" borderId="11" xfId="0" applyFont="1" applyFill="1" applyBorder="1" applyAlignment="1">
      <alignment horizontal="center" vertical="distributed" wrapText="1"/>
    </xf>
    <xf numFmtId="2" fontId="14" fillId="14" borderId="11" xfId="0" applyNumberFormat="1" applyFont="1" applyFill="1" applyBorder="1" applyAlignment="1">
      <alignment horizontal="center" vertical="center"/>
    </xf>
    <xf numFmtId="0" fontId="44" fillId="2" borderId="31" xfId="0" applyFont="1" applyFill="1" applyBorder="1" applyAlignment="1">
      <alignment horizontal="center" vertical="distributed"/>
    </xf>
    <xf numFmtId="10" fontId="4" fillId="0" borderId="0" xfId="2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175" fontId="2" fillId="0" borderId="0" xfId="2" applyNumberFormat="1" applyFont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distributed"/>
    </xf>
    <xf numFmtId="0" fontId="18" fillId="0" borderId="14" xfId="0" applyFont="1" applyFill="1" applyBorder="1" applyAlignment="1">
      <alignment horizontal="left" vertical="distributed"/>
    </xf>
    <xf numFmtId="0" fontId="18" fillId="0" borderId="16" xfId="0" applyFont="1" applyFill="1" applyBorder="1" applyAlignment="1">
      <alignment horizontal="left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distributed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20" fillId="0" borderId="10" xfId="1" applyNumberFormat="1" applyFont="1" applyFill="1" applyBorder="1" applyAlignment="1">
      <alignment horizontal="center" vertical="center" wrapText="1"/>
    </xf>
    <xf numFmtId="1" fontId="20" fillId="0" borderId="22" xfId="1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10" borderId="23" xfId="0" applyFont="1" applyFill="1" applyBorder="1" applyAlignment="1">
      <alignment horizontal="left" vertical="center" wrapText="1"/>
    </xf>
    <xf numFmtId="0" fontId="26" fillId="10" borderId="24" xfId="0" applyFont="1" applyFill="1" applyBorder="1" applyAlignment="1">
      <alignment horizontal="left" vertical="center" wrapText="1"/>
    </xf>
    <xf numFmtId="0" fontId="26" fillId="10" borderId="25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distributed" wrapText="1"/>
    </xf>
    <xf numFmtId="0" fontId="16" fillId="0" borderId="18" xfId="0" applyFont="1" applyFill="1" applyBorder="1" applyAlignment="1">
      <alignment horizontal="center" vertical="distributed" wrapText="1"/>
    </xf>
    <xf numFmtId="166" fontId="5" fillId="0" borderId="11" xfId="0" applyNumberFormat="1" applyFon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2" xfId="4" xr:uid="{8606ACE7-4846-4BE9-A4CC-D5E1E6746C9A}"/>
    <cellStyle name="Porcentaje" xfId="2" builtinId="5"/>
  </cellStyles>
  <dxfs count="0"/>
  <tableStyles count="0" defaultTableStyle="TableStyleMedium2" defaultPivotStyle="PivotStyleLight16"/>
  <colors>
    <mruColors>
      <color rgb="FF009900"/>
      <color rgb="FFFF0066"/>
      <color rgb="FFCCFFFF"/>
      <color rgb="FFFFCC66"/>
      <color rgb="FFFFFF99"/>
      <color rgb="FF0000FF"/>
      <color rgb="FFFF9966"/>
      <color rgb="FFFFCC99"/>
      <color rgb="FF99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3A-465E-91EF-43988CBAB08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33A-465E-91EF-43988CBAB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65-4545-86BB-0AABBA4F28A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65-4545-86BB-0AABBA4F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F8-411E-AF3B-9FC36B53608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F8-411E-AF3B-9FC36B536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EF-4139-BD01-695A08D2699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4EF-4139-BD01-695A08D26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C2-4805-B1E7-04E8B891D7C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C2-4805-B1E7-04E8B891D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CB-45A0-A011-F8A1F7158C9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4CB-45A0-A011-F8A1F7158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82-4FFB-A67B-D4463690DB0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82-4FFB-A67B-D4463690D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F4-4584-BDE4-68D9CBA7CB3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CF4-4584-BDE4-68D9CBA7C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E4-4EC0-9BFB-A74D0F2ECC8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E4-4EC0-9BFB-A74D0F2E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64-4AD4-9AC5-3352BC13B92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64-4AD4-9AC5-3352BC13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EA-4378-9737-913EE8E4F0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1EA-4378-9737-913EE8E4F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23-4310-9323-9F4C5D8574F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923-4310-9323-9F4C5D857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29-4A68-94DE-8C8FCF902D9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29-4A68-94DE-8C8FCF902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93-40FE-8470-F06B2E7975C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C93-40FE-8470-F06B2E79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40-4423-B784-1B642343265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40-4423-B784-1B6423432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74-464D-AF8E-00BD828AFC4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74-464D-AF8E-00BD828AF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35-4E00-9A32-1AF55B5D7ED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35-4E00-9A32-1AF55B5D7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A7-45D6-BF4B-27E24C1EB1C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A7-45D6-BF4B-27E24C1E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79-4604-9D12-1607FD5ADF3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79-4604-9D12-1607FD5AD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E1-485F-B777-60599F9EAD9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E1-485F-B777-60599F9EA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50-4DDC-AA3C-CB112AF93FF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150-4DDC-AA3C-CB112AF93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68-4F78-8087-A63CBFD9EF4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68-4F78-8087-A63CBFD9E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50-4B20-94EB-612BCCB5C2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50-4B20-94EB-612BCCB5C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42-406B-963D-69B9DED0A0F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42-406B-963D-69B9DED0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28-4AD6-A189-D4D2261B573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028-4AD6-A189-D4D2261B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F8-40F4-8887-4699624D832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3F8-40F4-8887-4699624D8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3A-450A-BA92-4ACA8DD52D7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3A-450A-BA92-4ACA8DD52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DF-4202-A229-B98E48A175A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DF-4202-A229-B98E48A17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24-4EB9-BF76-79F479058FA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D24-4EB9-BF76-79F479058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E9-4A62-847C-DFEAD318197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AE9-4A62-847C-DFEAD3181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4E-42BE-A85F-EE4A86EB7B4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84E-42BE-A85F-EE4A86EB7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BE-4F27-A85B-D66C158716B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BE-4F27-A85B-D66C15871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41-49EF-9625-F1F6C9AD0E3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41-49EF-9625-F1F6C9AD0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00-4AA5-80E0-1FF512A2407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00-4AA5-80E0-1FF512A24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CA-4CCD-8280-7977E4AC23A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CA-4CCD-8280-7977E4AC2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47-4E99-9752-E03322E0EFF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E47-4E99-9752-E03322E0E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6D-45CC-BC37-1D8D98F646F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06D-45CC-BC37-1D8D98F64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06-4D07-A543-A081EEFB243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A06-4D07-A543-A081EEFB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B9-4426-A168-E278211C337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B9-4426-A168-E278211C3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68-4CC1-BCE2-87DA1AE0B9C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68-4CC1-BCE2-87DA1AE0B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374D28-D9E9-4943-AAB4-C0CCAD7CC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0290E0-2A2A-454E-B658-B8D1A986C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F21811D-49CF-4E50-B2C1-33C07340B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D122477-6169-4D4D-9A02-53CCC10BF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077DB79-1156-447F-A4C9-61602477D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9FC8CC6-B796-4F46-A556-2879689F6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EB06976-81D4-4B86-A23B-DC819E02B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8061B26-C8EC-488C-A578-1937EB835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44981E5-9857-40CD-BD4D-709BEA843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4BBAA12-B952-4781-9771-132D0B82F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18</xdr:row>
      <xdr:rowOff>211665</xdr:rowOff>
    </xdr:from>
    <xdr:to>
      <xdr:col>8</xdr:col>
      <xdr:colOff>116417</xdr:colOff>
      <xdr:row>21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A33998D5-EBB1-491E-B327-1ED6AF8A0AB5}"/>
            </a:ext>
          </a:extLst>
        </xdr:cNvPr>
        <xdr:cNvSpPr>
          <a:spLocks noChangeShapeType="1"/>
        </xdr:cNvSpPr>
      </xdr:nvSpPr>
      <xdr:spPr bwMode="auto">
        <a:xfrm flipV="1">
          <a:off x="4067175" y="9755715"/>
          <a:ext cx="443124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44</xdr:row>
      <xdr:rowOff>222250</xdr:rowOff>
    </xdr:from>
    <xdr:to>
      <xdr:col>2</xdr:col>
      <xdr:colOff>967317</xdr:colOff>
      <xdr:row>44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B5FC1D5C-B0FD-436D-9C83-3F8FD658FA01}"/>
            </a:ext>
          </a:extLst>
        </xdr:cNvPr>
        <xdr:cNvSpPr>
          <a:spLocks noChangeShapeType="1"/>
        </xdr:cNvSpPr>
      </xdr:nvSpPr>
      <xdr:spPr bwMode="auto">
        <a:xfrm>
          <a:off x="2853267" y="19173825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18</xdr:row>
      <xdr:rowOff>264583</xdr:rowOff>
    </xdr:from>
    <xdr:to>
      <xdr:col>9</xdr:col>
      <xdr:colOff>222249</xdr:colOff>
      <xdr:row>21</xdr:row>
      <xdr:rowOff>0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F898608C-A2E3-44F0-B24E-F236366E45EE}"/>
            </a:ext>
          </a:extLst>
        </xdr:cNvPr>
        <xdr:cNvSpPr>
          <a:spLocks noChangeShapeType="1"/>
        </xdr:cNvSpPr>
      </xdr:nvSpPr>
      <xdr:spPr bwMode="auto">
        <a:xfrm flipV="1">
          <a:off x="7953375" y="9808633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18</xdr:row>
      <xdr:rowOff>266700</xdr:rowOff>
    </xdr:from>
    <xdr:to>
      <xdr:col>6</xdr:col>
      <xdr:colOff>333375</xdr:colOff>
      <xdr:row>21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904E7669-D218-4D55-9679-DD67D61C008C}"/>
            </a:ext>
          </a:extLst>
        </xdr:cNvPr>
        <xdr:cNvSpPr>
          <a:spLocks noChangeShapeType="1"/>
        </xdr:cNvSpPr>
      </xdr:nvSpPr>
      <xdr:spPr bwMode="auto">
        <a:xfrm flipH="1" flipV="1">
          <a:off x="5514975" y="9810750"/>
          <a:ext cx="14573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EBEE1A-44FE-4B42-B2A5-DEE911734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8D5A874-B264-452C-B3A6-345C60F13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334AA12-8088-464E-867A-6D89DED04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F95B551-63BE-4E17-B609-3A8F50098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C825B8D-6906-4A79-97E3-28E0BC7CB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5ADE7D2-CEF7-4AAD-8F3E-87E0015F3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8CE0B1B-99EF-4FC1-A480-43DCF91E2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D2EBB0E-FC8E-4500-B9A5-9BF0755B5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9B174B8-05A2-48A5-83C7-D0FC56085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7A270B4-3627-4AE7-B2CE-2AB91677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14</xdr:row>
      <xdr:rowOff>211665</xdr:rowOff>
    </xdr:from>
    <xdr:to>
      <xdr:col>8</xdr:col>
      <xdr:colOff>116417</xdr:colOff>
      <xdr:row>17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CAD9E64E-049D-4736-905B-C6099D160022}"/>
            </a:ext>
          </a:extLst>
        </xdr:cNvPr>
        <xdr:cNvSpPr>
          <a:spLocks noChangeShapeType="1"/>
        </xdr:cNvSpPr>
      </xdr:nvSpPr>
      <xdr:spPr bwMode="auto">
        <a:xfrm flipV="1">
          <a:off x="4067175" y="6098115"/>
          <a:ext cx="4431242" cy="855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38</xdr:row>
      <xdr:rowOff>222250</xdr:rowOff>
    </xdr:from>
    <xdr:to>
      <xdr:col>2</xdr:col>
      <xdr:colOff>967317</xdr:colOff>
      <xdr:row>38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45F70271-A4CA-4867-9778-9A415611B9E7}"/>
            </a:ext>
          </a:extLst>
        </xdr:cNvPr>
        <xdr:cNvSpPr>
          <a:spLocks noChangeShapeType="1"/>
        </xdr:cNvSpPr>
      </xdr:nvSpPr>
      <xdr:spPr bwMode="auto">
        <a:xfrm>
          <a:off x="2853267" y="1266825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657226</xdr:colOff>
      <xdr:row>14</xdr:row>
      <xdr:rowOff>264582</xdr:rowOff>
    </xdr:from>
    <xdr:to>
      <xdr:col>9</xdr:col>
      <xdr:colOff>222250</xdr:colOff>
      <xdr:row>17</xdr:row>
      <xdr:rowOff>57149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615F8702-2850-4ADC-864B-D8B5D60CEF9A}"/>
            </a:ext>
          </a:extLst>
        </xdr:cNvPr>
        <xdr:cNvSpPr>
          <a:spLocks noChangeShapeType="1"/>
        </xdr:cNvSpPr>
      </xdr:nvSpPr>
      <xdr:spPr bwMode="auto">
        <a:xfrm flipV="1">
          <a:off x="7296151" y="5693832"/>
          <a:ext cx="2155824" cy="8593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14</xdr:row>
      <xdr:rowOff>266700</xdr:rowOff>
    </xdr:from>
    <xdr:to>
      <xdr:col>6</xdr:col>
      <xdr:colOff>333375</xdr:colOff>
      <xdr:row>17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DB7B1CD3-E191-4AAC-BE7D-7A9C7755007F}"/>
            </a:ext>
          </a:extLst>
        </xdr:cNvPr>
        <xdr:cNvSpPr>
          <a:spLocks noChangeShapeType="1"/>
        </xdr:cNvSpPr>
      </xdr:nvSpPr>
      <xdr:spPr bwMode="auto">
        <a:xfrm flipH="1" flipV="1">
          <a:off x="5514975" y="6153150"/>
          <a:ext cx="1457325" cy="8688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251CD9-05A4-4D91-9B2B-D155DCB74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B1C1A2-B068-49C5-8CE4-76F2F851C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3BE2CE1-D8DA-4C6C-8F4C-2DE01EC1C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C255616-169F-4771-AA53-C9996755A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3E0EDF4-9622-4E2F-BBF1-168C89BA2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E05B750-EF43-448B-A163-3050B7527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BEC8B1-9155-4496-A812-BC0810356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89D5CAC-5EF7-451C-8735-8304E3A24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84C0452-6DC5-41E0-9C8F-EB6D74A25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6CBCBA3-4497-40C5-B2F9-276BBE4FB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16</xdr:row>
      <xdr:rowOff>211665</xdr:rowOff>
    </xdr:from>
    <xdr:to>
      <xdr:col>8</xdr:col>
      <xdr:colOff>116417</xdr:colOff>
      <xdr:row>19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737F69BA-9AF2-4564-9D2D-36C4AA963E76}"/>
            </a:ext>
          </a:extLst>
        </xdr:cNvPr>
        <xdr:cNvSpPr>
          <a:spLocks noChangeShapeType="1"/>
        </xdr:cNvSpPr>
      </xdr:nvSpPr>
      <xdr:spPr bwMode="auto">
        <a:xfrm flipV="1">
          <a:off x="4067175" y="7545915"/>
          <a:ext cx="4431242" cy="855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41</xdr:row>
      <xdr:rowOff>222250</xdr:rowOff>
    </xdr:from>
    <xdr:to>
      <xdr:col>2</xdr:col>
      <xdr:colOff>967317</xdr:colOff>
      <xdr:row>41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834FA48-BBDF-462C-B12B-0BFC453A2CAD}"/>
            </a:ext>
          </a:extLst>
        </xdr:cNvPr>
        <xdr:cNvSpPr>
          <a:spLocks noChangeShapeType="1"/>
        </xdr:cNvSpPr>
      </xdr:nvSpPr>
      <xdr:spPr bwMode="auto">
        <a:xfrm>
          <a:off x="2853267" y="1411605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16</xdr:row>
      <xdr:rowOff>264583</xdr:rowOff>
    </xdr:from>
    <xdr:to>
      <xdr:col>9</xdr:col>
      <xdr:colOff>222249</xdr:colOff>
      <xdr:row>19</xdr:row>
      <xdr:rowOff>0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17213042-A7FA-4F72-94B7-CB51D6CB5270}"/>
            </a:ext>
          </a:extLst>
        </xdr:cNvPr>
        <xdr:cNvSpPr>
          <a:spLocks noChangeShapeType="1"/>
        </xdr:cNvSpPr>
      </xdr:nvSpPr>
      <xdr:spPr bwMode="auto">
        <a:xfrm flipV="1">
          <a:off x="7953375" y="7598833"/>
          <a:ext cx="1498599" cy="802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16</xdr:row>
      <xdr:rowOff>266700</xdr:rowOff>
    </xdr:from>
    <xdr:to>
      <xdr:col>6</xdr:col>
      <xdr:colOff>333375</xdr:colOff>
      <xdr:row>19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C094FDD0-7DB1-4BC0-A39F-CE93FCF5E9DE}"/>
            </a:ext>
          </a:extLst>
        </xdr:cNvPr>
        <xdr:cNvSpPr>
          <a:spLocks noChangeShapeType="1"/>
        </xdr:cNvSpPr>
      </xdr:nvSpPr>
      <xdr:spPr bwMode="auto">
        <a:xfrm flipH="1" flipV="1">
          <a:off x="5514975" y="7600950"/>
          <a:ext cx="1457325" cy="8688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1125682</xdr:colOff>
      <xdr:row>0</xdr:row>
      <xdr:rowOff>69273</xdr:rowOff>
    </xdr:from>
    <xdr:to>
      <xdr:col>12</xdr:col>
      <xdr:colOff>329045</xdr:colOff>
      <xdr:row>5</xdr:row>
      <xdr:rowOff>138545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B1D5935F-596B-4995-8288-9CDC98800CC7}"/>
            </a:ext>
          </a:extLst>
        </xdr:cNvPr>
        <xdr:cNvCxnSpPr/>
      </xdr:nvCxnSpPr>
      <xdr:spPr>
        <a:xfrm>
          <a:off x="2926773" y="69273"/>
          <a:ext cx="10252363" cy="1593272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588818</xdr:colOff>
      <xdr:row>0</xdr:row>
      <xdr:rowOff>103909</xdr:rowOff>
    </xdr:from>
    <xdr:to>
      <xdr:col>12</xdr:col>
      <xdr:colOff>329045</xdr:colOff>
      <xdr:row>5</xdr:row>
      <xdr:rowOff>138545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83B8B3D1-9D7A-49A5-AF2D-FED13CBD2B73}"/>
            </a:ext>
          </a:extLst>
        </xdr:cNvPr>
        <xdr:cNvCxnSpPr/>
      </xdr:nvCxnSpPr>
      <xdr:spPr>
        <a:xfrm>
          <a:off x="4139045" y="103909"/>
          <a:ext cx="9040091" cy="1558636"/>
        </a:xfrm>
        <a:prstGeom prst="straightConnector1">
          <a:avLst/>
        </a:prstGeom>
        <a:ln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6BBFF7-78AD-47CB-8584-F15DEF95D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D53BBD-0DD3-4070-8F28-9D83D3195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4A3B45-23B5-45EE-85AC-71D2FD2B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CDE1835-1847-47E7-B6D4-D88363B5D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57FCB8A-C2A0-4929-B530-4D1A69532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8A0BB55-D51D-47F4-A769-45083EF39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EBA1A67-1B31-4210-B086-0714F251A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AD7CDF3-F026-416F-A414-9A72C7FB4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FEAB757-534D-4061-B87C-0CDC077A4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B3A4B05-2218-4652-BAE0-8809D3DAB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18</xdr:row>
      <xdr:rowOff>211665</xdr:rowOff>
    </xdr:from>
    <xdr:to>
      <xdr:col>8</xdr:col>
      <xdr:colOff>116417</xdr:colOff>
      <xdr:row>21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2D2AB006-9030-4668-B2EA-3F20A8432D05}"/>
            </a:ext>
          </a:extLst>
        </xdr:cNvPr>
        <xdr:cNvSpPr>
          <a:spLocks noChangeShapeType="1"/>
        </xdr:cNvSpPr>
      </xdr:nvSpPr>
      <xdr:spPr bwMode="auto">
        <a:xfrm flipV="1">
          <a:off x="4067175" y="6098115"/>
          <a:ext cx="443124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44</xdr:row>
      <xdr:rowOff>222250</xdr:rowOff>
    </xdr:from>
    <xdr:to>
      <xdr:col>2</xdr:col>
      <xdr:colOff>967317</xdr:colOff>
      <xdr:row>44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B0CD0C9D-95D2-4721-A537-25F9C4971029}"/>
            </a:ext>
          </a:extLst>
        </xdr:cNvPr>
        <xdr:cNvSpPr>
          <a:spLocks noChangeShapeType="1"/>
        </xdr:cNvSpPr>
      </xdr:nvSpPr>
      <xdr:spPr bwMode="auto">
        <a:xfrm>
          <a:off x="2853267" y="1371600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18</xdr:row>
      <xdr:rowOff>264583</xdr:rowOff>
    </xdr:from>
    <xdr:to>
      <xdr:col>9</xdr:col>
      <xdr:colOff>222249</xdr:colOff>
      <xdr:row>21</xdr:row>
      <xdr:rowOff>0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C98C50C2-11BF-4130-9936-F262DBC681C1}"/>
            </a:ext>
          </a:extLst>
        </xdr:cNvPr>
        <xdr:cNvSpPr>
          <a:spLocks noChangeShapeType="1"/>
        </xdr:cNvSpPr>
      </xdr:nvSpPr>
      <xdr:spPr bwMode="auto">
        <a:xfrm flipV="1">
          <a:off x="7953375" y="6151033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18</xdr:row>
      <xdr:rowOff>266700</xdr:rowOff>
    </xdr:from>
    <xdr:to>
      <xdr:col>6</xdr:col>
      <xdr:colOff>333375</xdr:colOff>
      <xdr:row>21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43B44A25-1AC1-4980-A12D-178408A62840}"/>
            </a:ext>
          </a:extLst>
        </xdr:cNvPr>
        <xdr:cNvSpPr>
          <a:spLocks noChangeShapeType="1"/>
        </xdr:cNvSpPr>
      </xdr:nvSpPr>
      <xdr:spPr bwMode="auto">
        <a:xfrm flipH="1" flipV="1">
          <a:off x="5514975" y="6153150"/>
          <a:ext cx="14573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482F-2E9F-4258-90AB-30F8AE529A37}">
  <dimension ref="A1:AA68"/>
  <sheetViews>
    <sheetView zoomScale="85" zoomScaleNormal="85" workbookViewId="0">
      <selection activeCell="M25" sqref="M25"/>
    </sheetView>
  </sheetViews>
  <sheetFormatPr baseColWidth="10" defaultColWidth="16" defaultRowHeight="28.5" customHeight="1" x14ac:dyDescent="0.2"/>
  <cols>
    <col min="1" max="1" width="25.140625" style="16" customWidth="1"/>
    <col min="2" max="2" width="26.140625" style="17" customWidth="1"/>
    <col min="3" max="3" width="12.28515625" style="17" customWidth="1"/>
    <col min="4" max="4" width="10.85546875" style="16" customWidth="1"/>
    <col min="5" max="5" width="12.140625" style="16" customWidth="1"/>
    <col min="6" max="6" width="13" style="16" customWidth="1"/>
    <col min="7" max="7" width="12" style="16" customWidth="1"/>
    <col min="8" max="8" width="14.140625" style="16" customWidth="1"/>
    <col min="9" max="9" width="12.7109375" style="16" customWidth="1"/>
    <col min="10" max="10" width="16.42578125" style="16" customWidth="1"/>
    <col min="11" max="11" width="15.28515625" style="16" customWidth="1"/>
    <col min="12" max="12" width="20.85546875" style="16" customWidth="1"/>
    <col min="13" max="13" width="25.85546875" style="16" customWidth="1"/>
    <col min="14" max="14" width="22.85546875" style="16" customWidth="1"/>
    <col min="15" max="15" width="16.7109375" style="16" customWidth="1"/>
    <col min="16" max="16" width="16" style="16"/>
    <col min="17" max="17" width="12" style="16" customWidth="1"/>
    <col min="18" max="257" width="16" style="16"/>
    <col min="258" max="258" width="10.42578125" style="16" customWidth="1"/>
    <col min="259" max="259" width="26.140625" style="16" customWidth="1"/>
    <col min="260" max="260" width="12.28515625" style="16" customWidth="1"/>
    <col min="261" max="261" width="9.42578125" style="16" customWidth="1"/>
    <col min="262" max="262" width="18.28515625" style="16" customWidth="1"/>
    <col min="263" max="263" width="10.5703125" style="16" customWidth="1"/>
    <col min="264" max="264" width="18.42578125" style="16" customWidth="1"/>
    <col min="265" max="265" width="10.7109375" style="16" customWidth="1"/>
    <col min="266" max="266" width="12" style="16" customWidth="1"/>
    <col min="267" max="267" width="18.85546875" style="16" customWidth="1"/>
    <col min="268" max="268" width="17.85546875" style="16" customWidth="1"/>
    <col min="269" max="269" width="20.28515625" style="16" customWidth="1"/>
    <col min="270" max="270" width="15.5703125" style="16" customWidth="1"/>
    <col min="271" max="272" width="16" style="16"/>
    <col min="273" max="273" width="23.140625" style="16" customWidth="1"/>
    <col min="274" max="513" width="16" style="16"/>
    <col min="514" max="514" width="10.42578125" style="16" customWidth="1"/>
    <col min="515" max="515" width="26.140625" style="16" customWidth="1"/>
    <col min="516" max="516" width="12.28515625" style="16" customWidth="1"/>
    <col min="517" max="517" width="9.42578125" style="16" customWidth="1"/>
    <col min="518" max="518" width="18.28515625" style="16" customWidth="1"/>
    <col min="519" max="519" width="10.5703125" style="16" customWidth="1"/>
    <col min="520" max="520" width="18.42578125" style="16" customWidth="1"/>
    <col min="521" max="521" width="10.7109375" style="16" customWidth="1"/>
    <col min="522" max="522" width="12" style="16" customWidth="1"/>
    <col min="523" max="523" width="18.85546875" style="16" customWidth="1"/>
    <col min="524" max="524" width="17.85546875" style="16" customWidth="1"/>
    <col min="525" max="525" width="20.28515625" style="16" customWidth="1"/>
    <col min="526" max="526" width="15.5703125" style="16" customWidth="1"/>
    <col min="527" max="528" width="16" style="16"/>
    <col min="529" max="529" width="23.140625" style="16" customWidth="1"/>
    <col min="530" max="769" width="16" style="16"/>
    <col min="770" max="770" width="10.42578125" style="16" customWidth="1"/>
    <col min="771" max="771" width="26.140625" style="16" customWidth="1"/>
    <col min="772" max="772" width="12.28515625" style="16" customWidth="1"/>
    <col min="773" max="773" width="9.42578125" style="16" customWidth="1"/>
    <col min="774" max="774" width="18.28515625" style="16" customWidth="1"/>
    <col min="775" max="775" width="10.5703125" style="16" customWidth="1"/>
    <col min="776" max="776" width="18.42578125" style="16" customWidth="1"/>
    <col min="777" max="777" width="10.7109375" style="16" customWidth="1"/>
    <col min="778" max="778" width="12" style="16" customWidth="1"/>
    <col min="779" max="779" width="18.85546875" style="16" customWidth="1"/>
    <col min="780" max="780" width="17.85546875" style="16" customWidth="1"/>
    <col min="781" max="781" width="20.28515625" style="16" customWidth="1"/>
    <col min="782" max="782" width="15.5703125" style="16" customWidth="1"/>
    <col min="783" max="784" width="16" style="16"/>
    <col min="785" max="785" width="23.140625" style="16" customWidth="1"/>
    <col min="786" max="1025" width="16" style="16"/>
    <col min="1026" max="1026" width="10.42578125" style="16" customWidth="1"/>
    <col min="1027" max="1027" width="26.140625" style="16" customWidth="1"/>
    <col min="1028" max="1028" width="12.28515625" style="16" customWidth="1"/>
    <col min="1029" max="1029" width="9.42578125" style="16" customWidth="1"/>
    <col min="1030" max="1030" width="18.28515625" style="16" customWidth="1"/>
    <col min="1031" max="1031" width="10.5703125" style="16" customWidth="1"/>
    <col min="1032" max="1032" width="18.42578125" style="16" customWidth="1"/>
    <col min="1033" max="1033" width="10.7109375" style="16" customWidth="1"/>
    <col min="1034" max="1034" width="12" style="16" customWidth="1"/>
    <col min="1035" max="1035" width="18.85546875" style="16" customWidth="1"/>
    <col min="1036" max="1036" width="17.85546875" style="16" customWidth="1"/>
    <col min="1037" max="1037" width="20.28515625" style="16" customWidth="1"/>
    <col min="1038" max="1038" width="15.5703125" style="16" customWidth="1"/>
    <col min="1039" max="1040" width="16" style="16"/>
    <col min="1041" max="1041" width="23.140625" style="16" customWidth="1"/>
    <col min="1042" max="1281" width="16" style="16"/>
    <col min="1282" max="1282" width="10.42578125" style="16" customWidth="1"/>
    <col min="1283" max="1283" width="26.140625" style="16" customWidth="1"/>
    <col min="1284" max="1284" width="12.28515625" style="16" customWidth="1"/>
    <col min="1285" max="1285" width="9.42578125" style="16" customWidth="1"/>
    <col min="1286" max="1286" width="18.28515625" style="16" customWidth="1"/>
    <col min="1287" max="1287" width="10.5703125" style="16" customWidth="1"/>
    <col min="1288" max="1288" width="18.42578125" style="16" customWidth="1"/>
    <col min="1289" max="1289" width="10.7109375" style="16" customWidth="1"/>
    <col min="1290" max="1290" width="12" style="16" customWidth="1"/>
    <col min="1291" max="1291" width="18.85546875" style="16" customWidth="1"/>
    <col min="1292" max="1292" width="17.85546875" style="16" customWidth="1"/>
    <col min="1293" max="1293" width="20.28515625" style="16" customWidth="1"/>
    <col min="1294" max="1294" width="15.5703125" style="16" customWidth="1"/>
    <col min="1295" max="1296" width="16" style="16"/>
    <col min="1297" max="1297" width="23.140625" style="16" customWidth="1"/>
    <col min="1298" max="1537" width="16" style="16"/>
    <col min="1538" max="1538" width="10.42578125" style="16" customWidth="1"/>
    <col min="1539" max="1539" width="26.140625" style="16" customWidth="1"/>
    <col min="1540" max="1540" width="12.28515625" style="16" customWidth="1"/>
    <col min="1541" max="1541" width="9.42578125" style="16" customWidth="1"/>
    <col min="1542" max="1542" width="18.28515625" style="16" customWidth="1"/>
    <col min="1543" max="1543" width="10.5703125" style="16" customWidth="1"/>
    <col min="1544" max="1544" width="18.42578125" style="16" customWidth="1"/>
    <col min="1545" max="1545" width="10.7109375" style="16" customWidth="1"/>
    <col min="1546" max="1546" width="12" style="16" customWidth="1"/>
    <col min="1547" max="1547" width="18.85546875" style="16" customWidth="1"/>
    <col min="1548" max="1548" width="17.85546875" style="16" customWidth="1"/>
    <col min="1549" max="1549" width="20.28515625" style="16" customWidth="1"/>
    <col min="1550" max="1550" width="15.5703125" style="16" customWidth="1"/>
    <col min="1551" max="1552" width="16" style="16"/>
    <col min="1553" max="1553" width="23.140625" style="16" customWidth="1"/>
    <col min="1554" max="1793" width="16" style="16"/>
    <col min="1794" max="1794" width="10.42578125" style="16" customWidth="1"/>
    <col min="1795" max="1795" width="26.140625" style="16" customWidth="1"/>
    <col min="1796" max="1796" width="12.28515625" style="16" customWidth="1"/>
    <col min="1797" max="1797" width="9.42578125" style="16" customWidth="1"/>
    <col min="1798" max="1798" width="18.28515625" style="16" customWidth="1"/>
    <col min="1799" max="1799" width="10.5703125" style="16" customWidth="1"/>
    <col min="1800" max="1800" width="18.42578125" style="16" customWidth="1"/>
    <col min="1801" max="1801" width="10.7109375" style="16" customWidth="1"/>
    <col min="1802" max="1802" width="12" style="16" customWidth="1"/>
    <col min="1803" max="1803" width="18.85546875" style="16" customWidth="1"/>
    <col min="1804" max="1804" width="17.85546875" style="16" customWidth="1"/>
    <col min="1805" max="1805" width="20.28515625" style="16" customWidth="1"/>
    <col min="1806" max="1806" width="15.5703125" style="16" customWidth="1"/>
    <col min="1807" max="1808" width="16" style="16"/>
    <col min="1809" max="1809" width="23.140625" style="16" customWidth="1"/>
    <col min="1810" max="2049" width="16" style="16"/>
    <col min="2050" max="2050" width="10.42578125" style="16" customWidth="1"/>
    <col min="2051" max="2051" width="26.140625" style="16" customWidth="1"/>
    <col min="2052" max="2052" width="12.28515625" style="16" customWidth="1"/>
    <col min="2053" max="2053" width="9.42578125" style="16" customWidth="1"/>
    <col min="2054" max="2054" width="18.28515625" style="16" customWidth="1"/>
    <col min="2055" max="2055" width="10.5703125" style="16" customWidth="1"/>
    <col min="2056" max="2056" width="18.42578125" style="16" customWidth="1"/>
    <col min="2057" max="2057" width="10.7109375" style="16" customWidth="1"/>
    <col min="2058" max="2058" width="12" style="16" customWidth="1"/>
    <col min="2059" max="2059" width="18.85546875" style="16" customWidth="1"/>
    <col min="2060" max="2060" width="17.85546875" style="16" customWidth="1"/>
    <col min="2061" max="2061" width="20.28515625" style="16" customWidth="1"/>
    <col min="2062" max="2062" width="15.5703125" style="16" customWidth="1"/>
    <col min="2063" max="2064" width="16" style="16"/>
    <col min="2065" max="2065" width="23.140625" style="16" customWidth="1"/>
    <col min="2066" max="2305" width="16" style="16"/>
    <col min="2306" max="2306" width="10.42578125" style="16" customWidth="1"/>
    <col min="2307" max="2307" width="26.140625" style="16" customWidth="1"/>
    <col min="2308" max="2308" width="12.28515625" style="16" customWidth="1"/>
    <col min="2309" max="2309" width="9.42578125" style="16" customWidth="1"/>
    <col min="2310" max="2310" width="18.28515625" style="16" customWidth="1"/>
    <col min="2311" max="2311" width="10.5703125" style="16" customWidth="1"/>
    <col min="2312" max="2312" width="18.42578125" style="16" customWidth="1"/>
    <col min="2313" max="2313" width="10.7109375" style="16" customWidth="1"/>
    <col min="2314" max="2314" width="12" style="16" customWidth="1"/>
    <col min="2315" max="2315" width="18.85546875" style="16" customWidth="1"/>
    <col min="2316" max="2316" width="17.85546875" style="16" customWidth="1"/>
    <col min="2317" max="2317" width="20.28515625" style="16" customWidth="1"/>
    <col min="2318" max="2318" width="15.5703125" style="16" customWidth="1"/>
    <col min="2319" max="2320" width="16" style="16"/>
    <col min="2321" max="2321" width="23.140625" style="16" customWidth="1"/>
    <col min="2322" max="2561" width="16" style="16"/>
    <col min="2562" max="2562" width="10.42578125" style="16" customWidth="1"/>
    <col min="2563" max="2563" width="26.140625" style="16" customWidth="1"/>
    <col min="2564" max="2564" width="12.28515625" style="16" customWidth="1"/>
    <col min="2565" max="2565" width="9.42578125" style="16" customWidth="1"/>
    <col min="2566" max="2566" width="18.28515625" style="16" customWidth="1"/>
    <col min="2567" max="2567" width="10.5703125" style="16" customWidth="1"/>
    <col min="2568" max="2568" width="18.42578125" style="16" customWidth="1"/>
    <col min="2569" max="2569" width="10.7109375" style="16" customWidth="1"/>
    <col min="2570" max="2570" width="12" style="16" customWidth="1"/>
    <col min="2571" max="2571" width="18.85546875" style="16" customWidth="1"/>
    <col min="2572" max="2572" width="17.85546875" style="16" customWidth="1"/>
    <col min="2573" max="2573" width="20.28515625" style="16" customWidth="1"/>
    <col min="2574" max="2574" width="15.5703125" style="16" customWidth="1"/>
    <col min="2575" max="2576" width="16" style="16"/>
    <col min="2577" max="2577" width="23.140625" style="16" customWidth="1"/>
    <col min="2578" max="2817" width="16" style="16"/>
    <col min="2818" max="2818" width="10.42578125" style="16" customWidth="1"/>
    <col min="2819" max="2819" width="26.140625" style="16" customWidth="1"/>
    <col min="2820" max="2820" width="12.28515625" style="16" customWidth="1"/>
    <col min="2821" max="2821" width="9.42578125" style="16" customWidth="1"/>
    <col min="2822" max="2822" width="18.28515625" style="16" customWidth="1"/>
    <col min="2823" max="2823" width="10.5703125" style="16" customWidth="1"/>
    <col min="2824" max="2824" width="18.42578125" style="16" customWidth="1"/>
    <col min="2825" max="2825" width="10.7109375" style="16" customWidth="1"/>
    <col min="2826" max="2826" width="12" style="16" customWidth="1"/>
    <col min="2827" max="2827" width="18.85546875" style="16" customWidth="1"/>
    <col min="2828" max="2828" width="17.85546875" style="16" customWidth="1"/>
    <col min="2829" max="2829" width="20.28515625" style="16" customWidth="1"/>
    <col min="2830" max="2830" width="15.5703125" style="16" customWidth="1"/>
    <col min="2831" max="2832" width="16" style="16"/>
    <col min="2833" max="2833" width="23.140625" style="16" customWidth="1"/>
    <col min="2834" max="3073" width="16" style="16"/>
    <col min="3074" max="3074" width="10.42578125" style="16" customWidth="1"/>
    <col min="3075" max="3075" width="26.140625" style="16" customWidth="1"/>
    <col min="3076" max="3076" width="12.28515625" style="16" customWidth="1"/>
    <col min="3077" max="3077" width="9.42578125" style="16" customWidth="1"/>
    <col min="3078" max="3078" width="18.28515625" style="16" customWidth="1"/>
    <col min="3079" max="3079" width="10.5703125" style="16" customWidth="1"/>
    <col min="3080" max="3080" width="18.42578125" style="16" customWidth="1"/>
    <col min="3081" max="3081" width="10.7109375" style="16" customWidth="1"/>
    <col min="3082" max="3082" width="12" style="16" customWidth="1"/>
    <col min="3083" max="3083" width="18.85546875" style="16" customWidth="1"/>
    <col min="3084" max="3084" width="17.85546875" style="16" customWidth="1"/>
    <col min="3085" max="3085" width="20.28515625" style="16" customWidth="1"/>
    <col min="3086" max="3086" width="15.5703125" style="16" customWidth="1"/>
    <col min="3087" max="3088" width="16" style="16"/>
    <col min="3089" max="3089" width="23.140625" style="16" customWidth="1"/>
    <col min="3090" max="3329" width="16" style="16"/>
    <col min="3330" max="3330" width="10.42578125" style="16" customWidth="1"/>
    <col min="3331" max="3331" width="26.140625" style="16" customWidth="1"/>
    <col min="3332" max="3332" width="12.28515625" style="16" customWidth="1"/>
    <col min="3333" max="3333" width="9.42578125" style="16" customWidth="1"/>
    <col min="3334" max="3334" width="18.28515625" style="16" customWidth="1"/>
    <col min="3335" max="3335" width="10.5703125" style="16" customWidth="1"/>
    <col min="3336" max="3336" width="18.42578125" style="16" customWidth="1"/>
    <col min="3337" max="3337" width="10.7109375" style="16" customWidth="1"/>
    <col min="3338" max="3338" width="12" style="16" customWidth="1"/>
    <col min="3339" max="3339" width="18.85546875" style="16" customWidth="1"/>
    <col min="3340" max="3340" width="17.85546875" style="16" customWidth="1"/>
    <col min="3341" max="3341" width="20.28515625" style="16" customWidth="1"/>
    <col min="3342" max="3342" width="15.5703125" style="16" customWidth="1"/>
    <col min="3343" max="3344" width="16" style="16"/>
    <col min="3345" max="3345" width="23.140625" style="16" customWidth="1"/>
    <col min="3346" max="3585" width="16" style="16"/>
    <col min="3586" max="3586" width="10.42578125" style="16" customWidth="1"/>
    <col min="3587" max="3587" width="26.140625" style="16" customWidth="1"/>
    <col min="3588" max="3588" width="12.28515625" style="16" customWidth="1"/>
    <col min="3589" max="3589" width="9.42578125" style="16" customWidth="1"/>
    <col min="3590" max="3590" width="18.28515625" style="16" customWidth="1"/>
    <col min="3591" max="3591" width="10.5703125" style="16" customWidth="1"/>
    <col min="3592" max="3592" width="18.42578125" style="16" customWidth="1"/>
    <col min="3593" max="3593" width="10.7109375" style="16" customWidth="1"/>
    <col min="3594" max="3594" width="12" style="16" customWidth="1"/>
    <col min="3595" max="3595" width="18.85546875" style="16" customWidth="1"/>
    <col min="3596" max="3596" width="17.85546875" style="16" customWidth="1"/>
    <col min="3597" max="3597" width="20.28515625" style="16" customWidth="1"/>
    <col min="3598" max="3598" width="15.5703125" style="16" customWidth="1"/>
    <col min="3599" max="3600" width="16" style="16"/>
    <col min="3601" max="3601" width="23.140625" style="16" customWidth="1"/>
    <col min="3602" max="3841" width="16" style="16"/>
    <col min="3842" max="3842" width="10.42578125" style="16" customWidth="1"/>
    <col min="3843" max="3843" width="26.140625" style="16" customWidth="1"/>
    <col min="3844" max="3844" width="12.28515625" style="16" customWidth="1"/>
    <col min="3845" max="3845" width="9.42578125" style="16" customWidth="1"/>
    <col min="3846" max="3846" width="18.28515625" style="16" customWidth="1"/>
    <col min="3847" max="3847" width="10.5703125" style="16" customWidth="1"/>
    <col min="3848" max="3848" width="18.42578125" style="16" customWidth="1"/>
    <col min="3849" max="3849" width="10.7109375" style="16" customWidth="1"/>
    <col min="3850" max="3850" width="12" style="16" customWidth="1"/>
    <col min="3851" max="3851" width="18.85546875" style="16" customWidth="1"/>
    <col min="3852" max="3852" width="17.85546875" style="16" customWidth="1"/>
    <col min="3853" max="3853" width="20.28515625" style="16" customWidth="1"/>
    <col min="3854" max="3854" width="15.5703125" style="16" customWidth="1"/>
    <col min="3855" max="3856" width="16" style="16"/>
    <col min="3857" max="3857" width="23.140625" style="16" customWidth="1"/>
    <col min="3858" max="4097" width="16" style="16"/>
    <col min="4098" max="4098" width="10.42578125" style="16" customWidth="1"/>
    <col min="4099" max="4099" width="26.140625" style="16" customWidth="1"/>
    <col min="4100" max="4100" width="12.28515625" style="16" customWidth="1"/>
    <col min="4101" max="4101" width="9.42578125" style="16" customWidth="1"/>
    <col min="4102" max="4102" width="18.28515625" style="16" customWidth="1"/>
    <col min="4103" max="4103" width="10.5703125" style="16" customWidth="1"/>
    <col min="4104" max="4104" width="18.42578125" style="16" customWidth="1"/>
    <col min="4105" max="4105" width="10.7109375" style="16" customWidth="1"/>
    <col min="4106" max="4106" width="12" style="16" customWidth="1"/>
    <col min="4107" max="4107" width="18.85546875" style="16" customWidth="1"/>
    <col min="4108" max="4108" width="17.85546875" style="16" customWidth="1"/>
    <col min="4109" max="4109" width="20.28515625" style="16" customWidth="1"/>
    <col min="4110" max="4110" width="15.5703125" style="16" customWidth="1"/>
    <col min="4111" max="4112" width="16" style="16"/>
    <col min="4113" max="4113" width="23.140625" style="16" customWidth="1"/>
    <col min="4114" max="4353" width="16" style="16"/>
    <col min="4354" max="4354" width="10.42578125" style="16" customWidth="1"/>
    <col min="4355" max="4355" width="26.140625" style="16" customWidth="1"/>
    <col min="4356" max="4356" width="12.28515625" style="16" customWidth="1"/>
    <col min="4357" max="4357" width="9.42578125" style="16" customWidth="1"/>
    <col min="4358" max="4358" width="18.28515625" style="16" customWidth="1"/>
    <col min="4359" max="4359" width="10.5703125" style="16" customWidth="1"/>
    <col min="4360" max="4360" width="18.42578125" style="16" customWidth="1"/>
    <col min="4361" max="4361" width="10.7109375" style="16" customWidth="1"/>
    <col min="4362" max="4362" width="12" style="16" customWidth="1"/>
    <col min="4363" max="4363" width="18.85546875" style="16" customWidth="1"/>
    <col min="4364" max="4364" width="17.85546875" style="16" customWidth="1"/>
    <col min="4365" max="4365" width="20.28515625" style="16" customWidth="1"/>
    <col min="4366" max="4366" width="15.5703125" style="16" customWidth="1"/>
    <col min="4367" max="4368" width="16" style="16"/>
    <col min="4369" max="4369" width="23.140625" style="16" customWidth="1"/>
    <col min="4370" max="4609" width="16" style="16"/>
    <col min="4610" max="4610" width="10.42578125" style="16" customWidth="1"/>
    <col min="4611" max="4611" width="26.140625" style="16" customWidth="1"/>
    <col min="4612" max="4612" width="12.28515625" style="16" customWidth="1"/>
    <col min="4613" max="4613" width="9.42578125" style="16" customWidth="1"/>
    <col min="4614" max="4614" width="18.28515625" style="16" customWidth="1"/>
    <col min="4615" max="4615" width="10.5703125" style="16" customWidth="1"/>
    <col min="4616" max="4616" width="18.42578125" style="16" customWidth="1"/>
    <col min="4617" max="4617" width="10.7109375" style="16" customWidth="1"/>
    <col min="4618" max="4618" width="12" style="16" customWidth="1"/>
    <col min="4619" max="4619" width="18.85546875" style="16" customWidth="1"/>
    <col min="4620" max="4620" width="17.85546875" style="16" customWidth="1"/>
    <col min="4621" max="4621" width="20.28515625" style="16" customWidth="1"/>
    <col min="4622" max="4622" width="15.5703125" style="16" customWidth="1"/>
    <col min="4623" max="4624" width="16" style="16"/>
    <col min="4625" max="4625" width="23.140625" style="16" customWidth="1"/>
    <col min="4626" max="4865" width="16" style="16"/>
    <col min="4866" max="4866" width="10.42578125" style="16" customWidth="1"/>
    <col min="4867" max="4867" width="26.140625" style="16" customWidth="1"/>
    <col min="4868" max="4868" width="12.28515625" style="16" customWidth="1"/>
    <col min="4869" max="4869" width="9.42578125" style="16" customWidth="1"/>
    <col min="4870" max="4870" width="18.28515625" style="16" customWidth="1"/>
    <col min="4871" max="4871" width="10.5703125" style="16" customWidth="1"/>
    <col min="4872" max="4872" width="18.42578125" style="16" customWidth="1"/>
    <col min="4873" max="4873" width="10.7109375" style="16" customWidth="1"/>
    <col min="4874" max="4874" width="12" style="16" customWidth="1"/>
    <col min="4875" max="4875" width="18.85546875" style="16" customWidth="1"/>
    <col min="4876" max="4876" width="17.85546875" style="16" customWidth="1"/>
    <col min="4877" max="4877" width="20.28515625" style="16" customWidth="1"/>
    <col min="4878" max="4878" width="15.5703125" style="16" customWidth="1"/>
    <col min="4879" max="4880" width="16" style="16"/>
    <col min="4881" max="4881" width="23.140625" style="16" customWidth="1"/>
    <col min="4882" max="5121" width="16" style="16"/>
    <col min="5122" max="5122" width="10.42578125" style="16" customWidth="1"/>
    <col min="5123" max="5123" width="26.140625" style="16" customWidth="1"/>
    <col min="5124" max="5124" width="12.28515625" style="16" customWidth="1"/>
    <col min="5125" max="5125" width="9.42578125" style="16" customWidth="1"/>
    <col min="5126" max="5126" width="18.28515625" style="16" customWidth="1"/>
    <col min="5127" max="5127" width="10.5703125" style="16" customWidth="1"/>
    <col min="5128" max="5128" width="18.42578125" style="16" customWidth="1"/>
    <col min="5129" max="5129" width="10.7109375" style="16" customWidth="1"/>
    <col min="5130" max="5130" width="12" style="16" customWidth="1"/>
    <col min="5131" max="5131" width="18.85546875" style="16" customWidth="1"/>
    <col min="5132" max="5132" width="17.85546875" style="16" customWidth="1"/>
    <col min="5133" max="5133" width="20.28515625" style="16" customWidth="1"/>
    <col min="5134" max="5134" width="15.5703125" style="16" customWidth="1"/>
    <col min="5135" max="5136" width="16" style="16"/>
    <col min="5137" max="5137" width="23.140625" style="16" customWidth="1"/>
    <col min="5138" max="5377" width="16" style="16"/>
    <col min="5378" max="5378" width="10.42578125" style="16" customWidth="1"/>
    <col min="5379" max="5379" width="26.140625" style="16" customWidth="1"/>
    <col min="5380" max="5380" width="12.28515625" style="16" customWidth="1"/>
    <col min="5381" max="5381" width="9.42578125" style="16" customWidth="1"/>
    <col min="5382" max="5382" width="18.28515625" style="16" customWidth="1"/>
    <col min="5383" max="5383" width="10.5703125" style="16" customWidth="1"/>
    <col min="5384" max="5384" width="18.42578125" style="16" customWidth="1"/>
    <col min="5385" max="5385" width="10.7109375" style="16" customWidth="1"/>
    <col min="5386" max="5386" width="12" style="16" customWidth="1"/>
    <col min="5387" max="5387" width="18.85546875" style="16" customWidth="1"/>
    <col min="5388" max="5388" width="17.85546875" style="16" customWidth="1"/>
    <col min="5389" max="5389" width="20.28515625" style="16" customWidth="1"/>
    <col min="5390" max="5390" width="15.5703125" style="16" customWidth="1"/>
    <col min="5391" max="5392" width="16" style="16"/>
    <col min="5393" max="5393" width="23.140625" style="16" customWidth="1"/>
    <col min="5394" max="5633" width="16" style="16"/>
    <col min="5634" max="5634" width="10.42578125" style="16" customWidth="1"/>
    <col min="5635" max="5635" width="26.140625" style="16" customWidth="1"/>
    <col min="5636" max="5636" width="12.28515625" style="16" customWidth="1"/>
    <col min="5637" max="5637" width="9.42578125" style="16" customWidth="1"/>
    <col min="5638" max="5638" width="18.28515625" style="16" customWidth="1"/>
    <col min="5639" max="5639" width="10.5703125" style="16" customWidth="1"/>
    <col min="5640" max="5640" width="18.42578125" style="16" customWidth="1"/>
    <col min="5641" max="5641" width="10.7109375" style="16" customWidth="1"/>
    <col min="5642" max="5642" width="12" style="16" customWidth="1"/>
    <col min="5643" max="5643" width="18.85546875" style="16" customWidth="1"/>
    <col min="5644" max="5644" width="17.85546875" style="16" customWidth="1"/>
    <col min="5645" max="5645" width="20.28515625" style="16" customWidth="1"/>
    <col min="5646" max="5646" width="15.5703125" style="16" customWidth="1"/>
    <col min="5647" max="5648" width="16" style="16"/>
    <col min="5649" max="5649" width="23.140625" style="16" customWidth="1"/>
    <col min="5650" max="5889" width="16" style="16"/>
    <col min="5890" max="5890" width="10.42578125" style="16" customWidth="1"/>
    <col min="5891" max="5891" width="26.140625" style="16" customWidth="1"/>
    <col min="5892" max="5892" width="12.28515625" style="16" customWidth="1"/>
    <col min="5893" max="5893" width="9.42578125" style="16" customWidth="1"/>
    <col min="5894" max="5894" width="18.28515625" style="16" customWidth="1"/>
    <col min="5895" max="5895" width="10.5703125" style="16" customWidth="1"/>
    <col min="5896" max="5896" width="18.42578125" style="16" customWidth="1"/>
    <col min="5897" max="5897" width="10.7109375" style="16" customWidth="1"/>
    <col min="5898" max="5898" width="12" style="16" customWidth="1"/>
    <col min="5899" max="5899" width="18.85546875" style="16" customWidth="1"/>
    <col min="5900" max="5900" width="17.85546875" style="16" customWidth="1"/>
    <col min="5901" max="5901" width="20.28515625" style="16" customWidth="1"/>
    <col min="5902" max="5902" width="15.5703125" style="16" customWidth="1"/>
    <col min="5903" max="5904" width="16" style="16"/>
    <col min="5905" max="5905" width="23.140625" style="16" customWidth="1"/>
    <col min="5906" max="6145" width="16" style="16"/>
    <col min="6146" max="6146" width="10.42578125" style="16" customWidth="1"/>
    <col min="6147" max="6147" width="26.140625" style="16" customWidth="1"/>
    <col min="6148" max="6148" width="12.28515625" style="16" customWidth="1"/>
    <col min="6149" max="6149" width="9.42578125" style="16" customWidth="1"/>
    <col min="6150" max="6150" width="18.28515625" style="16" customWidth="1"/>
    <col min="6151" max="6151" width="10.5703125" style="16" customWidth="1"/>
    <col min="6152" max="6152" width="18.42578125" style="16" customWidth="1"/>
    <col min="6153" max="6153" width="10.7109375" style="16" customWidth="1"/>
    <col min="6154" max="6154" width="12" style="16" customWidth="1"/>
    <col min="6155" max="6155" width="18.85546875" style="16" customWidth="1"/>
    <col min="6156" max="6156" width="17.85546875" style="16" customWidth="1"/>
    <col min="6157" max="6157" width="20.28515625" style="16" customWidth="1"/>
    <col min="6158" max="6158" width="15.5703125" style="16" customWidth="1"/>
    <col min="6159" max="6160" width="16" style="16"/>
    <col min="6161" max="6161" width="23.140625" style="16" customWidth="1"/>
    <col min="6162" max="6401" width="16" style="16"/>
    <col min="6402" max="6402" width="10.42578125" style="16" customWidth="1"/>
    <col min="6403" max="6403" width="26.140625" style="16" customWidth="1"/>
    <col min="6404" max="6404" width="12.28515625" style="16" customWidth="1"/>
    <col min="6405" max="6405" width="9.42578125" style="16" customWidth="1"/>
    <col min="6406" max="6406" width="18.28515625" style="16" customWidth="1"/>
    <col min="6407" max="6407" width="10.5703125" style="16" customWidth="1"/>
    <col min="6408" max="6408" width="18.42578125" style="16" customWidth="1"/>
    <col min="6409" max="6409" width="10.7109375" style="16" customWidth="1"/>
    <col min="6410" max="6410" width="12" style="16" customWidth="1"/>
    <col min="6411" max="6411" width="18.85546875" style="16" customWidth="1"/>
    <col min="6412" max="6412" width="17.85546875" style="16" customWidth="1"/>
    <col min="6413" max="6413" width="20.28515625" style="16" customWidth="1"/>
    <col min="6414" max="6414" width="15.5703125" style="16" customWidth="1"/>
    <col min="6415" max="6416" width="16" style="16"/>
    <col min="6417" max="6417" width="23.140625" style="16" customWidth="1"/>
    <col min="6418" max="6657" width="16" style="16"/>
    <col min="6658" max="6658" width="10.42578125" style="16" customWidth="1"/>
    <col min="6659" max="6659" width="26.140625" style="16" customWidth="1"/>
    <col min="6660" max="6660" width="12.28515625" style="16" customWidth="1"/>
    <col min="6661" max="6661" width="9.42578125" style="16" customWidth="1"/>
    <col min="6662" max="6662" width="18.28515625" style="16" customWidth="1"/>
    <col min="6663" max="6663" width="10.5703125" style="16" customWidth="1"/>
    <col min="6664" max="6664" width="18.42578125" style="16" customWidth="1"/>
    <col min="6665" max="6665" width="10.7109375" style="16" customWidth="1"/>
    <col min="6666" max="6666" width="12" style="16" customWidth="1"/>
    <col min="6667" max="6667" width="18.85546875" style="16" customWidth="1"/>
    <col min="6668" max="6668" width="17.85546875" style="16" customWidth="1"/>
    <col min="6669" max="6669" width="20.28515625" style="16" customWidth="1"/>
    <col min="6670" max="6670" width="15.5703125" style="16" customWidth="1"/>
    <col min="6671" max="6672" width="16" style="16"/>
    <col min="6673" max="6673" width="23.140625" style="16" customWidth="1"/>
    <col min="6674" max="6913" width="16" style="16"/>
    <col min="6914" max="6914" width="10.42578125" style="16" customWidth="1"/>
    <col min="6915" max="6915" width="26.140625" style="16" customWidth="1"/>
    <col min="6916" max="6916" width="12.28515625" style="16" customWidth="1"/>
    <col min="6917" max="6917" width="9.42578125" style="16" customWidth="1"/>
    <col min="6918" max="6918" width="18.28515625" style="16" customWidth="1"/>
    <col min="6919" max="6919" width="10.5703125" style="16" customWidth="1"/>
    <col min="6920" max="6920" width="18.42578125" style="16" customWidth="1"/>
    <col min="6921" max="6921" width="10.7109375" style="16" customWidth="1"/>
    <col min="6922" max="6922" width="12" style="16" customWidth="1"/>
    <col min="6923" max="6923" width="18.85546875" style="16" customWidth="1"/>
    <col min="6924" max="6924" width="17.85546875" style="16" customWidth="1"/>
    <col min="6925" max="6925" width="20.28515625" style="16" customWidth="1"/>
    <col min="6926" max="6926" width="15.5703125" style="16" customWidth="1"/>
    <col min="6927" max="6928" width="16" style="16"/>
    <col min="6929" max="6929" width="23.140625" style="16" customWidth="1"/>
    <col min="6930" max="7169" width="16" style="16"/>
    <col min="7170" max="7170" width="10.42578125" style="16" customWidth="1"/>
    <col min="7171" max="7171" width="26.140625" style="16" customWidth="1"/>
    <col min="7172" max="7172" width="12.28515625" style="16" customWidth="1"/>
    <col min="7173" max="7173" width="9.42578125" style="16" customWidth="1"/>
    <col min="7174" max="7174" width="18.28515625" style="16" customWidth="1"/>
    <col min="7175" max="7175" width="10.5703125" style="16" customWidth="1"/>
    <col min="7176" max="7176" width="18.42578125" style="16" customWidth="1"/>
    <col min="7177" max="7177" width="10.7109375" style="16" customWidth="1"/>
    <col min="7178" max="7178" width="12" style="16" customWidth="1"/>
    <col min="7179" max="7179" width="18.85546875" style="16" customWidth="1"/>
    <col min="7180" max="7180" width="17.85546875" style="16" customWidth="1"/>
    <col min="7181" max="7181" width="20.28515625" style="16" customWidth="1"/>
    <col min="7182" max="7182" width="15.5703125" style="16" customWidth="1"/>
    <col min="7183" max="7184" width="16" style="16"/>
    <col min="7185" max="7185" width="23.140625" style="16" customWidth="1"/>
    <col min="7186" max="7425" width="16" style="16"/>
    <col min="7426" max="7426" width="10.42578125" style="16" customWidth="1"/>
    <col min="7427" max="7427" width="26.140625" style="16" customWidth="1"/>
    <col min="7428" max="7428" width="12.28515625" style="16" customWidth="1"/>
    <col min="7429" max="7429" width="9.42578125" style="16" customWidth="1"/>
    <col min="7430" max="7430" width="18.28515625" style="16" customWidth="1"/>
    <col min="7431" max="7431" width="10.5703125" style="16" customWidth="1"/>
    <col min="7432" max="7432" width="18.42578125" style="16" customWidth="1"/>
    <col min="7433" max="7433" width="10.7109375" style="16" customWidth="1"/>
    <col min="7434" max="7434" width="12" style="16" customWidth="1"/>
    <col min="7435" max="7435" width="18.85546875" style="16" customWidth="1"/>
    <col min="7436" max="7436" width="17.85546875" style="16" customWidth="1"/>
    <col min="7437" max="7437" width="20.28515625" style="16" customWidth="1"/>
    <col min="7438" max="7438" width="15.5703125" style="16" customWidth="1"/>
    <col min="7439" max="7440" width="16" style="16"/>
    <col min="7441" max="7441" width="23.140625" style="16" customWidth="1"/>
    <col min="7442" max="7681" width="16" style="16"/>
    <col min="7682" max="7682" width="10.42578125" style="16" customWidth="1"/>
    <col min="7683" max="7683" width="26.140625" style="16" customWidth="1"/>
    <col min="7684" max="7684" width="12.28515625" style="16" customWidth="1"/>
    <col min="7685" max="7685" width="9.42578125" style="16" customWidth="1"/>
    <col min="7686" max="7686" width="18.28515625" style="16" customWidth="1"/>
    <col min="7687" max="7687" width="10.5703125" style="16" customWidth="1"/>
    <col min="7688" max="7688" width="18.42578125" style="16" customWidth="1"/>
    <col min="7689" max="7689" width="10.7109375" style="16" customWidth="1"/>
    <col min="7690" max="7690" width="12" style="16" customWidth="1"/>
    <col min="7691" max="7691" width="18.85546875" style="16" customWidth="1"/>
    <col min="7692" max="7692" width="17.85546875" style="16" customWidth="1"/>
    <col min="7693" max="7693" width="20.28515625" style="16" customWidth="1"/>
    <col min="7694" max="7694" width="15.5703125" style="16" customWidth="1"/>
    <col min="7695" max="7696" width="16" style="16"/>
    <col min="7697" max="7697" width="23.140625" style="16" customWidth="1"/>
    <col min="7698" max="7937" width="16" style="16"/>
    <col min="7938" max="7938" width="10.42578125" style="16" customWidth="1"/>
    <col min="7939" max="7939" width="26.140625" style="16" customWidth="1"/>
    <col min="7940" max="7940" width="12.28515625" style="16" customWidth="1"/>
    <col min="7941" max="7941" width="9.42578125" style="16" customWidth="1"/>
    <col min="7942" max="7942" width="18.28515625" style="16" customWidth="1"/>
    <col min="7943" max="7943" width="10.5703125" style="16" customWidth="1"/>
    <col min="7944" max="7944" width="18.42578125" style="16" customWidth="1"/>
    <col min="7945" max="7945" width="10.7109375" style="16" customWidth="1"/>
    <col min="7946" max="7946" width="12" style="16" customWidth="1"/>
    <col min="7947" max="7947" width="18.85546875" style="16" customWidth="1"/>
    <col min="7948" max="7948" width="17.85546875" style="16" customWidth="1"/>
    <col min="7949" max="7949" width="20.28515625" style="16" customWidth="1"/>
    <col min="7950" max="7950" width="15.5703125" style="16" customWidth="1"/>
    <col min="7951" max="7952" width="16" style="16"/>
    <col min="7953" max="7953" width="23.140625" style="16" customWidth="1"/>
    <col min="7954" max="8193" width="16" style="16"/>
    <col min="8194" max="8194" width="10.42578125" style="16" customWidth="1"/>
    <col min="8195" max="8195" width="26.140625" style="16" customWidth="1"/>
    <col min="8196" max="8196" width="12.28515625" style="16" customWidth="1"/>
    <col min="8197" max="8197" width="9.42578125" style="16" customWidth="1"/>
    <col min="8198" max="8198" width="18.28515625" style="16" customWidth="1"/>
    <col min="8199" max="8199" width="10.5703125" style="16" customWidth="1"/>
    <col min="8200" max="8200" width="18.42578125" style="16" customWidth="1"/>
    <col min="8201" max="8201" width="10.7109375" style="16" customWidth="1"/>
    <col min="8202" max="8202" width="12" style="16" customWidth="1"/>
    <col min="8203" max="8203" width="18.85546875" style="16" customWidth="1"/>
    <col min="8204" max="8204" width="17.85546875" style="16" customWidth="1"/>
    <col min="8205" max="8205" width="20.28515625" style="16" customWidth="1"/>
    <col min="8206" max="8206" width="15.5703125" style="16" customWidth="1"/>
    <col min="8207" max="8208" width="16" style="16"/>
    <col min="8209" max="8209" width="23.140625" style="16" customWidth="1"/>
    <col min="8210" max="8449" width="16" style="16"/>
    <col min="8450" max="8450" width="10.42578125" style="16" customWidth="1"/>
    <col min="8451" max="8451" width="26.140625" style="16" customWidth="1"/>
    <col min="8452" max="8452" width="12.28515625" style="16" customWidth="1"/>
    <col min="8453" max="8453" width="9.42578125" style="16" customWidth="1"/>
    <col min="8454" max="8454" width="18.28515625" style="16" customWidth="1"/>
    <col min="8455" max="8455" width="10.5703125" style="16" customWidth="1"/>
    <col min="8456" max="8456" width="18.42578125" style="16" customWidth="1"/>
    <col min="8457" max="8457" width="10.7109375" style="16" customWidth="1"/>
    <col min="8458" max="8458" width="12" style="16" customWidth="1"/>
    <col min="8459" max="8459" width="18.85546875" style="16" customWidth="1"/>
    <col min="8460" max="8460" width="17.85546875" style="16" customWidth="1"/>
    <col min="8461" max="8461" width="20.28515625" style="16" customWidth="1"/>
    <col min="8462" max="8462" width="15.5703125" style="16" customWidth="1"/>
    <col min="8463" max="8464" width="16" style="16"/>
    <col min="8465" max="8465" width="23.140625" style="16" customWidth="1"/>
    <col min="8466" max="8705" width="16" style="16"/>
    <col min="8706" max="8706" width="10.42578125" style="16" customWidth="1"/>
    <col min="8707" max="8707" width="26.140625" style="16" customWidth="1"/>
    <col min="8708" max="8708" width="12.28515625" style="16" customWidth="1"/>
    <col min="8709" max="8709" width="9.42578125" style="16" customWidth="1"/>
    <col min="8710" max="8710" width="18.28515625" style="16" customWidth="1"/>
    <col min="8711" max="8711" width="10.5703125" style="16" customWidth="1"/>
    <col min="8712" max="8712" width="18.42578125" style="16" customWidth="1"/>
    <col min="8713" max="8713" width="10.7109375" style="16" customWidth="1"/>
    <col min="8714" max="8714" width="12" style="16" customWidth="1"/>
    <col min="8715" max="8715" width="18.85546875" style="16" customWidth="1"/>
    <col min="8716" max="8716" width="17.85546875" style="16" customWidth="1"/>
    <col min="8717" max="8717" width="20.28515625" style="16" customWidth="1"/>
    <col min="8718" max="8718" width="15.5703125" style="16" customWidth="1"/>
    <col min="8719" max="8720" width="16" style="16"/>
    <col min="8721" max="8721" width="23.140625" style="16" customWidth="1"/>
    <col min="8722" max="8961" width="16" style="16"/>
    <col min="8962" max="8962" width="10.42578125" style="16" customWidth="1"/>
    <col min="8963" max="8963" width="26.140625" style="16" customWidth="1"/>
    <col min="8964" max="8964" width="12.28515625" style="16" customWidth="1"/>
    <col min="8965" max="8965" width="9.42578125" style="16" customWidth="1"/>
    <col min="8966" max="8966" width="18.28515625" style="16" customWidth="1"/>
    <col min="8967" max="8967" width="10.5703125" style="16" customWidth="1"/>
    <col min="8968" max="8968" width="18.42578125" style="16" customWidth="1"/>
    <col min="8969" max="8969" width="10.7109375" style="16" customWidth="1"/>
    <col min="8970" max="8970" width="12" style="16" customWidth="1"/>
    <col min="8971" max="8971" width="18.85546875" style="16" customWidth="1"/>
    <col min="8972" max="8972" width="17.85546875" style="16" customWidth="1"/>
    <col min="8973" max="8973" width="20.28515625" style="16" customWidth="1"/>
    <col min="8974" max="8974" width="15.5703125" style="16" customWidth="1"/>
    <col min="8975" max="8976" width="16" style="16"/>
    <col min="8977" max="8977" width="23.140625" style="16" customWidth="1"/>
    <col min="8978" max="9217" width="16" style="16"/>
    <col min="9218" max="9218" width="10.42578125" style="16" customWidth="1"/>
    <col min="9219" max="9219" width="26.140625" style="16" customWidth="1"/>
    <col min="9220" max="9220" width="12.28515625" style="16" customWidth="1"/>
    <col min="9221" max="9221" width="9.42578125" style="16" customWidth="1"/>
    <col min="9222" max="9222" width="18.28515625" style="16" customWidth="1"/>
    <col min="9223" max="9223" width="10.5703125" style="16" customWidth="1"/>
    <col min="9224" max="9224" width="18.42578125" style="16" customWidth="1"/>
    <col min="9225" max="9225" width="10.7109375" style="16" customWidth="1"/>
    <col min="9226" max="9226" width="12" style="16" customWidth="1"/>
    <col min="9227" max="9227" width="18.85546875" style="16" customWidth="1"/>
    <col min="9228" max="9228" width="17.85546875" style="16" customWidth="1"/>
    <col min="9229" max="9229" width="20.28515625" style="16" customWidth="1"/>
    <col min="9230" max="9230" width="15.5703125" style="16" customWidth="1"/>
    <col min="9231" max="9232" width="16" style="16"/>
    <col min="9233" max="9233" width="23.140625" style="16" customWidth="1"/>
    <col min="9234" max="9473" width="16" style="16"/>
    <col min="9474" max="9474" width="10.42578125" style="16" customWidth="1"/>
    <col min="9475" max="9475" width="26.140625" style="16" customWidth="1"/>
    <col min="9476" max="9476" width="12.28515625" style="16" customWidth="1"/>
    <col min="9477" max="9477" width="9.42578125" style="16" customWidth="1"/>
    <col min="9478" max="9478" width="18.28515625" style="16" customWidth="1"/>
    <col min="9479" max="9479" width="10.5703125" style="16" customWidth="1"/>
    <col min="9480" max="9480" width="18.42578125" style="16" customWidth="1"/>
    <col min="9481" max="9481" width="10.7109375" style="16" customWidth="1"/>
    <col min="9482" max="9482" width="12" style="16" customWidth="1"/>
    <col min="9483" max="9483" width="18.85546875" style="16" customWidth="1"/>
    <col min="9484" max="9484" width="17.85546875" style="16" customWidth="1"/>
    <col min="9485" max="9485" width="20.28515625" style="16" customWidth="1"/>
    <col min="9486" max="9486" width="15.5703125" style="16" customWidth="1"/>
    <col min="9487" max="9488" width="16" style="16"/>
    <col min="9489" max="9489" width="23.140625" style="16" customWidth="1"/>
    <col min="9490" max="9729" width="16" style="16"/>
    <col min="9730" max="9730" width="10.42578125" style="16" customWidth="1"/>
    <col min="9731" max="9731" width="26.140625" style="16" customWidth="1"/>
    <col min="9732" max="9732" width="12.28515625" style="16" customWidth="1"/>
    <col min="9733" max="9733" width="9.42578125" style="16" customWidth="1"/>
    <col min="9734" max="9734" width="18.28515625" style="16" customWidth="1"/>
    <col min="9735" max="9735" width="10.5703125" style="16" customWidth="1"/>
    <col min="9736" max="9736" width="18.42578125" style="16" customWidth="1"/>
    <col min="9737" max="9737" width="10.7109375" style="16" customWidth="1"/>
    <col min="9738" max="9738" width="12" style="16" customWidth="1"/>
    <col min="9739" max="9739" width="18.85546875" style="16" customWidth="1"/>
    <col min="9740" max="9740" width="17.85546875" style="16" customWidth="1"/>
    <col min="9741" max="9741" width="20.28515625" style="16" customWidth="1"/>
    <col min="9742" max="9742" width="15.5703125" style="16" customWidth="1"/>
    <col min="9743" max="9744" width="16" style="16"/>
    <col min="9745" max="9745" width="23.140625" style="16" customWidth="1"/>
    <col min="9746" max="9985" width="16" style="16"/>
    <col min="9986" max="9986" width="10.42578125" style="16" customWidth="1"/>
    <col min="9987" max="9987" width="26.140625" style="16" customWidth="1"/>
    <col min="9988" max="9988" width="12.28515625" style="16" customWidth="1"/>
    <col min="9989" max="9989" width="9.42578125" style="16" customWidth="1"/>
    <col min="9990" max="9990" width="18.28515625" style="16" customWidth="1"/>
    <col min="9991" max="9991" width="10.5703125" style="16" customWidth="1"/>
    <col min="9992" max="9992" width="18.42578125" style="16" customWidth="1"/>
    <col min="9993" max="9993" width="10.7109375" style="16" customWidth="1"/>
    <col min="9994" max="9994" width="12" style="16" customWidth="1"/>
    <col min="9995" max="9995" width="18.85546875" style="16" customWidth="1"/>
    <col min="9996" max="9996" width="17.85546875" style="16" customWidth="1"/>
    <col min="9997" max="9997" width="20.28515625" style="16" customWidth="1"/>
    <col min="9998" max="9998" width="15.5703125" style="16" customWidth="1"/>
    <col min="9999" max="10000" width="16" style="16"/>
    <col min="10001" max="10001" width="23.140625" style="16" customWidth="1"/>
    <col min="10002" max="10241" width="16" style="16"/>
    <col min="10242" max="10242" width="10.42578125" style="16" customWidth="1"/>
    <col min="10243" max="10243" width="26.140625" style="16" customWidth="1"/>
    <col min="10244" max="10244" width="12.28515625" style="16" customWidth="1"/>
    <col min="10245" max="10245" width="9.42578125" style="16" customWidth="1"/>
    <col min="10246" max="10246" width="18.28515625" style="16" customWidth="1"/>
    <col min="10247" max="10247" width="10.5703125" style="16" customWidth="1"/>
    <col min="10248" max="10248" width="18.42578125" style="16" customWidth="1"/>
    <col min="10249" max="10249" width="10.7109375" style="16" customWidth="1"/>
    <col min="10250" max="10250" width="12" style="16" customWidth="1"/>
    <col min="10251" max="10251" width="18.85546875" style="16" customWidth="1"/>
    <col min="10252" max="10252" width="17.85546875" style="16" customWidth="1"/>
    <col min="10253" max="10253" width="20.28515625" style="16" customWidth="1"/>
    <col min="10254" max="10254" width="15.5703125" style="16" customWidth="1"/>
    <col min="10255" max="10256" width="16" style="16"/>
    <col min="10257" max="10257" width="23.140625" style="16" customWidth="1"/>
    <col min="10258" max="10497" width="16" style="16"/>
    <col min="10498" max="10498" width="10.42578125" style="16" customWidth="1"/>
    <col min="10499" max="10499" width="26.140625" style="16" customWidth="1"/>
    <col min="10500" max="10500" width="12.28515625" style="16" customWidth="1"/>
    <col min="10501" max="10501" width="9.42578125" style="16" customWidth="1"/>
    <col min="10502" max="10502" width="18.28515625" style="16" customWidth="1"/>
    <col min="10503" max="10503" width="10.5703125" style="16" customWidth="1"/>
    <col min="10504" max="10504" width="18.42578125" style="16" customWidth="1"/>
    <col min="10505" max="10505" width="10.7109375" style="16" customWidth="1"/>
    <col min="10506" max="10506" width="12" style="16" customWidth="1"/>
    <col min="10507" max="10507" width="18.85546875" style="16" customWidth="1"/>
    <col min="10508" max="10508" width="17.85546875" style="16" customWidth="1"/>
    <col min="10509" max="10509" width="20.28515625" style="16" customWidth="1"/>
    <col min="10510" max="10510" width="15.5703125" style="16" customWidth="1"/>
    <col min="10511" max="10512" width="16" style="16"/>
    <col min="10513" max="10513" width="23.140625" style="16" customWidth="1"/>
    <col min="10514" max="10753" width="16" style="16"/>
    <col min="10754" max="10754" width="10.42578125" style="16" customWidth="1"/>
    <col min="10755" max="10755" width="26.140625" style="16" customWidth="1"/>
    <col min="10756" max="10756" width="12.28515625" style="16" customWidth="1"/>
    <col min="10757" max="10757" width="9.42578125" style="16" customWidth="1"/>
    <col min="10758" max="10758" width="18.28515625" style="16" customWidth="1"/>
    <col min="10759" max="10759" width="10.5703125" style="16" customWidth="1"/>
    <col min="10760" max="10760" width="18.42578125" style="16" customWidth="1"/>
    <col min="10761" max="10761" width="10.7109375" style="16" customWidth="1"/>
    <col min="10762" max="10762" width="12" style="16" customWidth="1"/>
    <col min="10763" max="10763" width="18.85546875" style="16" customWidth="1"/>
    <col min="10764" max="10764" width="17.85546875" style="16" customWidth="1"/>
    <col min="10765" max="10765" width="20.28515625" style="16" customWidth="1"/>
    <col min="10766" max="10766" width="15.5703125" style="16" customWidth="1"/>
    <col min="10767" max="10768" width="16" style="16"/>
    <col min="10769" max="10769" width="23.140625" style="16" customWidth="1"/>
    <col min="10770" max="11009" width="16" style="16"/>
    <col min="11010" max="11010" width="10.42578125" style="16" customWidth="1"/>
    <col min="11011" max="11011" width="26.140625" style="16" customWidth="1"/>
    <col min="11012" max="11012" width="12.28515625" style="16" customWidth="1"/>
    <col min="11013" max="11013" width="9.42578125" style="16" customWidth="1"/>
    <col min="11014" max="11014" width="18.28515625" style="16" customWidth="1"/>
    <col min="11015" max="11015" width="10.5703125" style="16" customWidth="1"/>
    <col min="11016" max="11016" width="18.42578125" style="16" customWidth="1"/>
    <col min="11017" max="11017" width="10.7109375" style="16" customWidth="1"/>
    <col min="11018" max="11018" width="12" style="16" customWidth="1"/>
    <col min="11019" max="11019" width="18.85546875" style="16" customWidth="1"/>
    <col min="11020" max="11020" width="17.85546875" style="16" customWidth="1"/>
    <col min="11021" max="11021" width="20.28515625" style="16" customWidth="1"/>
    <col min="11022" max="11022" width="15.5703125" style="16" customWidth="1"/>
    <col min="11023" max="11024" width="16" style="16"/>
    <col min="11025" max="11025" width="23.140625" style="16" customWidth="1"/>
    <col min="11026" max="11265" width="16" style="16"/>
    <col min="11266" max="11266" width="10.42578125" style="16" customWidth="1"/>
    <col min="11267" max="11267" width="26.140625" style="16" customWidth="1"/>
    <col min="11268" max="11268" width="12.28515625" style="16" customWidth="1"/>
    <col min="11269" max="11269" width="9.42578125" style="16" customWidth="1"/>
    <col min="11270" max="11270" width="18.28515625" style="16" customWidth="1"/>
    <col min="11271" max="11271" width="10.5703125" style="16" customWidth="1"/>
    <col min="11272" max="11272" width="18.42578125" style="16" customWidth="1"/>
    <col min="11273" max="11273" width="10.7109375" style="16" customWidth="1"/>
    <col min="11274" max="11274" width="12" style="16" customWidth="1"/>
    <col min="11275" max="11275" width="18.85546875" style="16" customWidth="1"/>
    <col min="11276" max="11276" width="17.85546875" style="16" customWidth="1"/>
    <col min="11277" max="11277" width="20.28515625" style="16" customWidth="1"/>
    <col min="11278" max="11278" width="15.5703125" style="16" customWidth="1"/>
    <col min="11279" max="11280" width="16" style="16"/>
    <col min="11281" max="11281" width="23.140625" style="16" customWidth="1"/>
    <col min="11282" max="11521" width="16" style="16"/>
    <col min="11522" max="11522" width="10.42578125" style="16" customWidth="1"/>
    <col min="11523" max="11523" width="26.140625" style="16" customWidth="1"/>
    <col min="11524" max="11524" width="12.28515625" style="16" customWidth="1"/>
    <col min="11525" max="11525" width="9.42578125" style="16" customWidth="1"/>
    <col min="11526" max="11526" width="18.28515625" style="16" customWidth="1"/>
    <col min="11527" max="11527" width="10.5703125" style="16" customWidth="1"/>
    <col min="11528" max="11528" width="18.42578125" style="16" customWidth="1"/>
    <col min="11529" max="11529" width="10.7109375" style="16" customWidth="1"/>
    <col min="11530" max="11530" width="12" style="16" customWidth="1"/>
    <col min="11531" max="11531" width="18.85546875" style="16" customWidth="1"/>
    <col min="11532" max="11532" width="17.85546875" style="16" customWidth="1"/>
    <col min="11533" max="11533" width="20.28515625" style="16" customWidth="1"/>
    <col min="11534" max="11534" width="15.5703125" style="16" customWidth="1"/>
    <col min="11535" max="11536" width="16" style="16"/>
    <col min="11537" max="11537" width="23.140625" style="16" customWidth="1"/>
    <col min="11538" max="11777" width="16" style="16"/>
    <col min="11778" max="11778" width="10.42578125" style="16" customWidth="1"/>
    <col min="11779" max="11779" width="26.140625" style="16" customWidth="1"/>
    <col min="11780" max="11780" width="12.28515625" style="16" customWidth="1"/>
    <col min="11781" max="11781" width="9.42578125" style="16" customWidth="1"/>
    <col min="11782" max="11782" width="18.28515625" style="16" customWidth="1"/>
    <col min="11783" max="11783" width="10.5703125" style="16" customWidth="1"/>
    <col min="11784" max="11784" width="18.42578125" style="16" customWidth="1"/>
    <col min="11785" max="11785" width="10.7109375" style="16" customWidth="1"/>
    <col min="11786" max="11786" width="12" style="16" customWidth="1"/>
    <col min="11787" max="11787" width="18.85546875" style="16" customWidth="1"/>
    <col min="11788" max="11788" width="17.85546875" style="16" customWidth="1"/>
    <col min="11789" max="11789" width="20.28515625" style="16" customWidth="1"/>
    <col min="11790" max="11790" width="15.5703125" style="16" customWidth="1"/>
    <col min="11791" max="11792" width="16" style="16"/>
    <col min="11793" max="11793" width="23.140625" style="16" customWidth="1"/>
    <col min="11794" max="12033" width="16" style="16"/>
    <col min="12034" max="12034" width="10.42578125" style="16" customWidth="1"/>
    <col min="12035" max="12035" width="26.140625" style="16" customWidth="1"/>
    <col min="12036" max="12036" width="12.28515625" style="16" customWidth="1"/>
    <col min="12037" max="12037" width="9.42578125" style="16" customWidth="1"/>
    <col min="12038" max="12038" width="18.28515625" style="16" customWidth="1"/>
    <col min="12039" max="12039" width="10.5703125" style="16" customWidth="1"/>
    <col min="12040" max="12040" width="18.42578125" style="16" customWidth="1"/>
    <col min="12041" max="12041" width="10.7109375" style="16" customWidth="1"/>
    <col min="12042" max="12042" width="12" style="16" customWidth="1"/>
    <col min="12043" max="12043" width="18.85546875" style="16" customWidth="1"/>
    <col min="12044" max="12044" width="17.85546875" style="16" customWidth="1"/>
    <col min="12045" max="12045" width="20.28515625" style="16" customWidth="1"/>
    <col min="12046" max="12046" width="15.5703125" style="16" customWidth="1"/>
    <col min="12047" max="12048" width="16" style="16"/>
    <col min="12049" max="12049" width="23.140625" style="16" customWidth="1"/>
    <col min="12050" max="12289" width="16" style="16"/>
    <col min="12290" max="12290" width="10.42578125" style="16" customWidth="1"/>
    <col min="12291" max="12291" width="26.140625" style="16" customWidth="1"/>
    <col min="12292" max="12292" width="12.28515625" style="16" customWidth="1"/>
    <col min="12293" max="12293" width="9.42578125" style="16" customWidth="1"/>
    <col min="12294" max="12294" width="18.28515625" style="16" customWidth="1"/>
    <col min="12295" max="12295" width="10.5703125" style="16" customWidth="1"/>
    <col min="12296" max="12296" width="18.42578125" style="16" customWidth="1"/>
    <col min="12297" max="12297" width="10.7109375" style="16" customWidth="1"/>
    <col min="12298" max="12298" width="12" style="16" customWidth="1"/>
    <col min="12299" max="12299" width="18.85546875" style="16" customWidth="1"/>
    <col min="12300" max="12300" width="17.85546875" style="16" customWidth="1"/>
    <col min="12301" max="12301" width="20.28515625" style="16" customWidth="1"/>
    <col min="12302" max="12302" width="15.5703125" style="16" customWidth="1"/>
    <col min="12303" max="12304" width="16" style="16"/>
    <col min="12305" max="12305" width="23.140625" style="16" customWidth="1"/>
    <col min="12306" max="12545" width="16" style="16"/>
    <col min="12546" max="12546" width="10.42578125" style="16" customWidth="1"/>
    <col min="12547" max="12547" width="26.140625" style="16" customWidth="1"/>
    <col min="12548" max="12548" width="12.28515625" style="16" customWidth="1"/>
    <col min="12549" max="12549" width="9.42578125" style="16" customWidth="1"/>
    <col min="12550" max="12550" width="18.28515625" style="16" customWidth="1"/>
    <col min="12551" max="12551" width="10.5703125" style="16" customWidth="1"/>
    <col min="12552" max="12552" width="18.42578125" style="16" customWidth="1"/>
    <col min="12553" max="12553" width="10.7109375" style="16" customWidth="1"/>
    <col min="12554" max="12554" width="12" style="16" customWidth="1"/>
    <col min="12555" max="12555" width="18.85546875" style="16" customWidth="1"/>
    <col min="12556" max="12556" width="17.85546875" style="16" customWidth="1"/>
    <col min="12557" max="12557" width="20.28515625" style="16" customWidth="1"/>
    <col min="12558" max="12558" width="15.5703125" style="16" customWidth="1"/>
    <col min="12559" max="12560" width="16" style="16"/>
    <col min="12561" max="12561" width="23.140625" style="16" customWidth="1"/>
    <col min="12562" max="12801" width="16" style="16"/>
    <col min="12802" max="12802" width="10.42578125" style="16" customWidth="1"/>
    <col min="12803" max="12803" width="26.140625" style="16" customWidth="1"/>
    <col min="12804" max="12804" width="12.28515625" style="16" customWidth="1"/>
    <col min="12805" max="12805" width="9.42578125" style="16" customWidth="1"/>
    <col min="12806" max="12806" width="18.28515625" style="16" customWidth="1"/>
    <col min="12807" max="12807" width="10.5703125" style="16" customWidth="1"/>
    <col min="12808" max="12808" width="18.42578125" style="16" customWidth="1"/>
    <col min="12809" max="12809" width="10.7109375" style="16" customWidth="1"/>
    <col min="12810" max="12810" width="12" style="16" customWidth="1"/>
    <col min="12811" max="12811" width="18.85546875" style="16" customWidth="1"/>
    <col min="12812" max="12812" width="17.85546875" style="16" customWidth="1"/>
    <col min="12813" max="12813" width="20.28515625" style="16" customWidth="1"/>
    <col min="12814" max="12814" width="15.5703125" style="16" customWidth="1"/>
    <col min="12815" max="12816" width="16" style="16"/>
    <col min="12817" max="12817" width="23.140625" style="16" customWidth="1"/>
    <col min="12818" max="13057" width="16" style="16"/>
    <col min="13058" max="13058" width="10.42578125" style="16" customWidth="1"/>
    <col min="13059" max="13059" width="26.140625" style="16" customWidth="1"/>
    <col min="13060" max="13060" width="12.28515625" style="16" customWidth="1"/>
    <col min="13061" max="13061" width="9.42578125" style="16" customWidth="1"/>
    <col min="13062" max="13062" width="18.28515625" style="16" customWidth="1"/>
    <col min="13063" max="13063" width="10.5703125" style="16" customWidth="1"/>
    <col min="13064" max="13064" width="18.42578125" style="16" customWidth="1"/>
    <col min="13065" max="13065" width="10.7109375" style="16" customWidth="1"/>
    <col min="13066" max="13066" width="12" style="16" customWidth="1"/>
    <col min="13067" max="13067" width="18.85546875" style="16" customWidth="1"/>
    <col min="13068" max="13068" width="17.85546875" style="16" customWidth="1"/>
    <col min="13069" max="13069" width="20.28515625" style="16" customWidth="1"/>
    <col min="13070" max="13070" width="15.5703125" style="16" customWidth="1"/>
    <col min="13071" max="13072" width="16" style="16"/>
    <col min="13073" max="13073" width="23.140625" style="16" customWidth="1"/>
    <col min="13074" max="13313" width="16" style="16"/>
    <col min="13314" max="13314" width="10.42578125" style="16" customWidth="1"/>
    <col min="13315" max="13315" width="26.140625" style="16" customWidth="1"/>
    <col min="13316" max="13316" width="12.28515625" style="16" customWidth="1"/>
    <col min="13317" max="13317" width="9.42578125" style="16" customWidth="1"/>
    <col min="13318" max="13318" width="18.28515625" style="16" customWidth="1"/>
    <col min="13319" max="13319" width="10.5703125" style="16" customWidth="1"/>
    <col min="13320" max="13320" width="18.42578125" style="16" customWidth="1"/>
    <col min="13321" max="13321" width="10.7109375" style="16" customWidth="1"/>
    <col min="13322" max="13322" width="12" style="16" customWidth="1"/>
    <col min="13323" max="13323" width="18.85546875" style="16" customWidth="1"/>
    <col min="13324" max="13324" width="17.85546875" style="16" customWidth="1"/>
    <col min="13325" max="13325" width="20.28515625" style="16" customWidth="1"/>
    <col min="13326" max="13326" width="15.5703125" style="16" customWidth="1"/>
    <col min="13327" max="13328" width="16" style="16"/>
    <col min="13329" max="13329" width="23.140625" style="16" customWidth="1"/>
    <col min="13330" max="13569" width="16" style="16"/>
    <col min="13570" max="13570" width="10.42578125" style="16" customWidth="1"/>
    <col min="13571" max="13571" width="26.140625" style="16" customWidth="1"/>
    <col min="13572" max="13572" width="12.28515625" style="16" customWidth="1"/>
    <col min="13573" max="13573" width="9.42578125" style="16" customWidth="1"/>
    <col min="13574" max="13574" width="18.28515625" style="16" customWidth="1"/>
    <col min="13575" max="13575" width="10.5703125" style="16" customWidth="1"/>
    <col min="13576" max="13576" width="18.42578125" style="16" customWidth="1"/>
    <col min="13577" max="13577" width="10.7109375" style="16" customWidth="1"/>
    <col min="13578" max="13578" width="12" style="16" customWidth="1"/>
    <col min="13579" max="13579" width="18.85546875" style="16" customWidth="1"/>
    <col min="13580" max="13580" width="17.85546875" style="16" customWidth="1"/>
    <col min="13581" max="13581" width="20.28515625" style="16" customWidth="1"/>
    <col min="13582" max="13582" width="15.5703125" style="16" customWidth="1"/>
    <col min="13583" max="13584" width="16" style="16"/>
    <col min="13585" max="13585" width="23.140625" style="16" customWidth="1"/>
    <col min="13586" max="13825" width="16" style="16"/>
    <col min="13826" max="13826" width="10.42578125" style="16" customWidth="1"/>
    <col min="13827" max="13827" width="26.140625" style="16" customWidth="1"/>
    <col min="13828" max="13828" width="12.28515625" style="16" customWidth="1"/>
    <col min="13829" max="13829" width="9.42578125" style="16" customWidth="1"/>
    <col min="13830" max="13830" width="18.28515625" style="16" customWidth="1"/>
    <col min="13831" max="13831" width="10.5703125" style="16" customWidth="1"/>
    <col min="13832" max="13832" width="18.42578125" style="16" customWidth="1"/>
    <col min="13833" max="13833" width="10.7109375" style="16" customWidth="1"/>
    <col min="13834" max="13834" width="12" style="16" customWidth="1"/>
    <col min="13835" max="13835" width="18.85546875" style="16" customWidth="1"/>
    <col min="13836" max="13836" width="17.85546875" style="16" customWidth="1"/>
    <col min="13837" max="13837" width="20.28515625" style="16" customWidth="1"/>
    <col min="13838" max="13838" width="15.5703125" style="16" customWidth="1"/>
    <col min="13839" max="13840" width="16" style="16"/>
    <col min="13841" max="13841" width="23.140625" style="16" customWidth="1"/>
    <col min="13842" max="14081" width="16" style="16"/>
    <col min="14082" max="14082" width="10.42578125" style="16" customWidth="1"/>
    <col min="14083" max="14083" width="26.140625" style="16" customWidth="1"/>
    <col min="14084" max="14084" width="12.28515625" style="16" customWidth="1"/>
    <col min="14085" max="14085" width="9.42578125" style="16" customWidth="1"/>
    <col min="14086" max="14086" width="18.28515625" style="16" customWidth="1"/>
    <col min="14087" max="14087" width="10.5703125" style="16" customWidth="1"/>
    <col min="14088" max="14088" width="18.42578125" style="16" customWidth="1"/>
    <col min="14089" max="14089" width="10.7109375" style="16" customWidth="1"/>
    <col min="14090" max="14090" width="12" style="16" customWidth="1"/>
    <col min="14091" max="14091" width="18.85546875" style="16" customWidth="1"/>
    <col min="14092" max="14092" width="17.85546875" style="16" customWidth="1"/>
    <col min="14093" max="14093" width="20.28515625" style="16" customWidth="1"/>
    <col min="14094" max="14094" width="15.5703125" style="16" customWidth="1"/>
    <col min="14095" max="14096" width="16" style="16"/>
    <col min="14097" max="14097" width="23.140625" style="16" customWidth="1"/>
    <col min="14098" max="14337" width="16" style="16"/>
    <col min="14338" max="14338" width="10.42578125" style="16" customWidth="1"/>
    <col min="14339" max="14339" width="26.140625" style="16" customWidth="1"/>
    <col min="14340" max="14340" width="12.28515625" style="16" customWidth="1"/>
    <col min="14341" max="14341" width="9.42578125" style="16" customWidth="1"/>
    <col min="14342" max="14342" width="18.28515625" style="16" customWidth="1"/>
    <col min="14343" max="14343" width="10.5703125" style="16" customWidth="1"/>
    <col min="14344" max="14344" width="18.42578125" style="16" customWidth="1"/>
    <col min="14345" max="14345" width="10.7109375" style="16" customWidth="1"/>
    <col min="14346" max="14346" width="12" style="16" customWidth="1"/>
    <col min="14347" max="14347" width="18.85546875" style="16" customWidth="1"/>
    <col min="14348" max="14348" width="17.85546875" style="16" customWidth="1"/>
    <col min="14349" max="14349" width="20.28515625" style="16" customWidth="1"/>
    <col min="14350" max="14350" width="15.5703125" style="16" customWidth="1"/>
    <col min="14351" max="14352" width="16" style="16"/>
    <col min="14353" max="14353" width="23.140625" style="16" customWidth="1"/>
    <col min="14354" max="14593" width="16" style="16"/>
    <col min="14594" max="14594" width="10.42578125" style="16" customWidth="1"/>
    <col min="14595" max="14595" width="26.140625" style="16" customWidth="1"/>
    <col min="14596" max="14596" width="12.28515625" style="16" customWidth="1"/>
    <col min="14597" max="14597" width="9.42578125" style="16" customWidth="1"/>
    <col min="14598" max="14598" width="18.28515625" style="16" customWidth="1"/>
    <col min="14599" max="14599" width="10.5703125" style="16" customWidth="1"/>
    <col min="14600" max="14600" width="18.42578125" style="16" customWidth="1"/>
    <col min="14601" max="14601" width="10.7109375" style="16" customWidth="1"/>
    <col min="14602" max="14602" width="12" style="16" customWidth="1"/>
    <col min="14603" max="14603" width="18.85546875" style="16" customWidth="1"/>
    <col min="14604" max="14604" width="17.85546875" style="16" customWidth="1"/>
    <col min="14605" max="14605" width="20.28515625" style="16" customWidth="1"/>
    <col min="14606" max="14606" width="15.5703125" style="16" customWidth="1"/>
    <col min="14607" max="14608" width="16" style="16"/>
    <col min="14609" max="14609" width="23.140625" style="16" customWidth="1"/>
    <col min="14610" max="14849" width="16" style="16"/>
    <col min="14850" max="14850" width="10.42578125" style="16" customWidth="1"/>
    <col min="14851" max="14851" width="26.140625" style="16" customWidth="1"/>
    <col min="14852" max="14852" width="12.28515625" style="16" customWidth="1"/>
    <col min="14853" max="14853" width="9.42578125" style="16" customWidth="1"/>
    <col min="14854" max="14854" width="18.28515625" style="16" customWidth="1"/>
    <col min="14855" max="14855" width="10.5703125" style="16" customWidth="1"/>
    <col min="14856" max="14856" width="18.42578125" style="16" customWidth="1"/>
    <col min="14857" max="14857" width="10.7109375" style="16" customWidth="1"/>
    <col min="14858" max="14858" width="12" style="16" customWidth="1"/>
    <col min="14859" max="14859" width="18.85546875" style="16" customWidth="1"/>
    <col min="14860" max="14860" width="17.85546875" style="16" customWidth="1"/>
    <col min="14861" max="14861" width="20.28515625" style="16" customWidth="1"/>
    <col min="14862" max="14862" width="15.5703125" style="16" customWidth="1"/>
    <col min="14863" max="14864" width="16" style="16"/>
    <col min="14865" max="14865" width="23.140625" style="16" customWidth="1"/>
    <col min="14866" max="15105" width="16" style="16"/>
    <col min="15106" max="15106" width="10.42578125" style="16" customWidth="1"/>
    <col min="15107" max="15107" width="26.140625" style="16" customWidth="1"/>
    <col min="15108" max="15108" width="12.28515625" style="16" customWidth="1"/>
    <col min="15109" max="15109" width="9.42578125" style="16" customWidth="1"/>
    <col min="15110" max="15110" width="18.28515625" style="16" customWidth="1"/>
    <col min="15111" max="15111" width="10.5703125" style="16" customWidth="1"/>
    <col min="15112" max="15112" width="18.42578125" style="16" customWidth="1"/>
    <col min="15113" max="15113" width="10.7109375" style="16" customWidth="1"/>
    <col min="15114" max="15114" width="12" style="16" customWidth="1"/>
    <col min="15115" max="15115" width="18.85546875" style="16" customWidth="1"/>
    <col min="15116" max="15116" width="17.85546875" style="16" customWidth="1"/>
    <col min="15117" max="15117" width="20.28515625" style="16" customWidth="1"/>
    <col min="15118" max="15118" width="15.5703125" style="16" customWidth="1"/>
    <col min="15119" max="15120" width="16" style="16"/>
    <col min="15121" max="15121" width="23.140625" style="16" customWidth="1"/>
    <col min="15122" max="15361" width="16" style="16"/>
    <col min="15362" max="15362" width="10.42578125" style="16" customWidth="1"/>
    <col min="15363" max="15363" width="26.140625" style="16" customWidth="1"/>
    <col min="15364" max="15364" width="12.28515625" style="16" customWidth="1"/>
    <col min="15365" max="15365" width="9.42578125" style="16" customWidth="1"/>
    <col min="15366" max="15366" width="18.28515625" style="16" customWidth="1"/>
    <col min="15367" max="15367" width="10.5703125" style="16" customWidth="1"/>
    <col min="15368" max="15368" width="18.42578125" style="16" customWidth="1"/>
    <col min="15369" max="15369" width="10.7109375" style="16" customWidth="1"/>
    <col min="15370" max="15370" width="12" style="16" customWidth="1"/>
    <col min="15371" max="15371" width="18.85546875" style="16" customWidth="1"/>
    <col min="15372" max="15372" width="17.85546875" style="16" customWidth="1"/>
    <col min="15373" max="15373" width="20.28515625" style="16" customWidth="1"/>
    <col min="15374" max="15374" width="15.5703125" style="16" customWidth="1"/>
    <col min="15375" max="15376" width="16" style="16"/>
    <col min="15377" max="15377" width="23.140625" style="16" customWidth="1"/>
    <col min="15378" max="15617" width="16" style="16"/>
    <col min="15618" max="15618" width="10.42578125" style="16" customWidth="1"/>
    <col min="15619" max="15619" width="26.140625" style="16" customWidth="1"/>
    <col min="15620" max="15620" width="12.28515625" style="16" customWidth="1"/>
    <col min="15621" max="15621" width="9.42578125" style="16" customWidth="1"/>
    <col min="15622" max="15622" width="18.28515625" style="16" customWidth="1"/>
    <col min="15623" max="15623" width="10.5703125" style="16" customWidth="1"/>
    <col min="15624" max="15624" width="18.42578125" style="16" customWidth="1"/>
    <col min="15625" max="15625" width="10.7109375" style="16" customWidth="1"/>
    <col min="15626" max="15626" width="12" style="16" customWidth="1"/>
    <col min="15627" max="15627" width="18.85546875" style="16" customWidth="1"/>
    <col min="15628" max="15628" width="17.85546875" style="16" customWidth="1"/>
    <col min="15629" max="15629" width="20.28515625" style="16" customWidth="1"/>
    <col min="15630" max="15630" width="15.5703125" style="16" customWidth="1"/>
    <col min="15631" max="15632" width="16" style="16"/>
    <col min="15633" max="15633" width="23.140625" style="16" customWidth="1"/>
    <col min="15634" max="15873" width="16" style="16"/>
    <col min="15874" max="15874" width="10.42578125" style="16" customWidth="1"/>
    <col min="15875" max="15875" width="26.140625" style="16" customWidth="1"/>
    <col min="15876" max="15876" width="12.28515625" style="16" customWidth="1"/>
    <col min="15877" max="15877" width="9.42578125" style="16" customWidth="1"/>
    <col min="15878" max="15878" width="18.28515625" style="16" customWidth="1"/>
    <col min="15879" max="15879" width="10.5703125" style="16" customWidth="1"/>
    <col min="15880" max="15880" width="18.42578125" style="16" customWidth="1"/>
    <col min="15881" max="15881" width="10.7109375" style="16" customWidth="1"/>
    <col min="15882" max="15882" width="12" style="16" customWidth="1"/>
    <col min="15883" max="15883" width="18.85546875" style="16" customWidth="1"/>
    <col min="15884" max="15884" width="17.85546875" style="16" customWidth="1"/>
    <col min="15885" max="15885" width="20.28515625" style="16" customWidth="1"/>
    <col min="15886" max="15886" width="15.5703125" style="16" customWidth="1"/>
    <col min="15887" max="15888" width="16" style="16"/>
    <col min="15889" max="15889" width="23.140625" style="16" customWidth="1"/>
    <col min="15890" max="16129" width="16" style="16"/>
    <col min="16130" max="16130" width="10.42578125" style="16" customWidth="1"/>
    <col min="16131" max="16131" width="26.140625" style="16" customWidth="1"/>
    <col min="16132" max="16132" width="12.28515625" style="16" customWidth="1"/>
    <col min="16133" max="16133" width="9.42578125" style="16" customWidth="1"/>
    <col min="16134" max="16134" width="18.28515625" style="16" customWidth="1"/>
    <col min="16135" max="16135" width="10.5703125" style="16" customWidth="1"/>
    <col min="16136" max="16136" width="18.42578125" style="16" customWidth="1"/>
    <col min="16137" max="16137" width="10.7109375" style="16" customWidth="1"/>
    <col min="16138" max="16138" width="12" style="16" customWidth="1"/>
    <col min="16139" max="16139" width="18.85546875" style="16" customWidth="1"/>
    <col min="16140" max="16140" width="17.85546875" style="16" customWidth="1"/>
    <col min="16141" max="16141" width="20.28515625" style="16" customWidth="1"/>
    <col min="16142" max="16142" width="15.5703125" style="16" customWidth="1"/>
    <col min="16143" max="16144" width="16" style="16"/>
    <col min="16145" max="16145" width="23.140625" style="16" customWidth="1"/>
    <col min="16146" max="16384" width="16" style="16"/>
  </cols>
  <sheetData>
    <row r="1" spans="1:27" ht="12.75" customHeight="1" x14ac:dyDescent="0.2"/>
    <row r="2" spans="1:27" ht="30" customHeight="1" x14ac:dyDescent="0.2">
      <c r="A2" s="18" t="s">
        <v>111</v>
      </c>
      <c r="B2" s="19"/>
      <c r="C2" s="19"/>
      <c r="O2" s="20"/>
      <c r="P2" s="21"/>
      <c r="Q2" s="22"/>
    </row>
    <row r="3" spans="1:27" ht="30" customHeight="1" x14ac:dyDescent="0.2">
      <c r="A3" s="23"/>
      <c r="B3" s="238" t="s">
        <v>11</v>
      </c>
      <c r="C3" s="239"/>
      <c r="D3" s="240"/>
      <c r="E3" s="238" t="s">
        <v>12</v>
      </c>
      <c r="F3" s="240"/>
      <c r="G3" s="24" t="s">
        <v>13</v>
      </c>
      <c r="H3" s="238" t="s">
        <v>14</v>
      </c>
      <c r="I3" s="239"/>
      <c r="J3" s="240"/>
      <c r="K3" s="238" t="s">
        <v>15</v>
      </c>
      <c r="L3" s="240"/>
      <c r="M3" s="24" t="s">
        <v>16</v>
      </c>
      <c r="N3" s="21"/>
    </row>
    <row r="4" spans="1:27" ht="30" customHeight="1" x14ac:dyDescent="0.2">
      <c r="A4" s="23" t="s">
        <v>17</v>
      </c>
      <c r="B4" s="25" t="s">
        <v>71</v>
      </c>
      <c r="C4" s="25" t="s">
        <v>72</v>
      </c>
      <c r="D4" s="25" t="s">
        <v>4</v>
      </c>
      <c r="E4" s="25" t="s">
        <v>71</v>
      </c>
      <c r="F4" s="25" t="s">
        <v>72</v>
      </c>
      <c r="G4" s="26" t="s">
        <v>18</v>
      </c>
      <c r="H4" s="27" t="s">
        <v>71</v>
      </c>
      <c r="I4" s="27" t="s">
        <v>72</v>
      </c>
      <c r="J4" s="27" t="s">
        <v>4</v>
      </c>
      <c r="K4" s="25" t="s">
        <v>71</v>
      </c>
      <c r="L4" s="25" t="s">
        <v>72</v>
      </c>
      <c r="M4" s="26" t="s">
        <v>18</v>
      </c>
      <c r="N4" s="21"/>
      <c r="O4" s="16" t="s">
        <v>19</v>
      </c>
      <c r="P4" s="16" t="s">
        <v>19</v>
      </c>
    </row>
    <row r="5" spans="1:27" ht="18" customHeight="1" x14ac:dyDescent="0.2">
      <c r="A5" s="28" t="s">
        <v>6</v>
      </c>
      <c r="B5" s="29">
        <v>71</v>
      </c>
      <c r="C5" s="29">
        <v>75</v>
      </c>
      <c r="D5" s="30">
        <f t="shared" ref="D5:D8" si="0">B5+C5</f>
        <v>146</v>
      </c>
      <c r="E5" s="31">
        <v>22</v>
      </c>
      <c r="F5" s="31">
        <v>29</v>
      </c>
      <c r="G5" s="32">
        <v>0.5</v>
      </c>
      <c r="H5" s="33">
        <f t="shared" ref="H5:H8" si="1">B5*G5</f>
        <v>35.5</v>
      </c>
      <c r="I5" s="33">
        <f t="shared" ref="I5:I8" si="2">C5*G5</f>
        <v>37.5</v>
      </c>
      <c r="J5" s="33">
        <f>H5+I5</f>
        <v>73</v>
      </c>
      <c r="K5" s="34">
        <f>E5/H5</f>
        <v>0.61971830985915488</v>
      </c>
      <c r="L5" s="34">
        <f>F5/I5</f>
        <v>0.77333333333333332</v>
      </c>
      <c r="M5" s="35">
        <v>65.5</v>
      </c>
      <c r="N5" s="36">
        <f t="shared" ref="N5:N8" si="3">M5*D5</f>
        <v>9563</v>
      </c>
      <c r="O5" s="37" t="str">
        <f t="shared" ref="O5:O9" si="4">CONCATENATE(E5," ",$O$4," ",B5)</f>
        <v>22 / 71</v>
      </c>
      <c r="P5" s="37" t="str">
        <f t="shared" ref="P5:P9" si="5">CONCATENATE(F5," ",$P$4," ",C5)</f>
        <v>29 / 75</v>
      </c>
    </row>
    <row r="6" spans="1:27" ht="18" customHeight="1" x14ac:dyDescent="0.2">
      <c r="A6" s="28" t="s">
        <v>8</v>
      </c>
      <c r="B6" s="29">
        <v>338</v>
      </c>
      <c r="C6" s="29">
        <v>338</v>
      </c>
      <c r="D6" s="30">
        <f t="shared" si="0"/>
        <v>676</v>
      </c>
      <c r="E6" s="31">
        <v>130</v>
      </c>
      <c r="F6" s="31">
        <v>136</v>
      </c>
      <c r="G6" s="32">
        <v>0.5</v>
      </c>
      <c r="H6" s="33">
        <f t="shared" si="1"/>
        <v>169</v>
      </c>
      <c r="I6" s="33">
        <f t="shared" si="2"/>
        <v>169</v>
      </c>
      <c r="J6" s="33">
        <f t="shared" ref="J6:J8" si="6">H6+I6</f>
        <v>338</v>
      </c>
      <c r="K6" s="34">
        <f t="shared" ref="K6:L9" si="7">E6/H6</f>
        <v>0.76923076923076927</v>
      </c>
      <c r="L6" s="34">
        <f t="shared" si="7"/>
        <v>0.80473372781065089</v>
      </c>
      <c r="M6" s="35">
        <v>62.5</v>
      </c>
      <c r="N6" s="36">
        <f t="shared" si="3"/>
        <v>42250</v>
      </c>
      <c r="O6" s="37" t="str">
        <f t="shared" si="4"/>
        <v>130 / 338</v>
      </c>
      <c r="P6" s="37" t="str">
        <f t="shared" si="5"/>
        <v>136 / 338</v>
      </c>
    </row>
    <row r="7" spans="1:27" ht="18" customHeight="1" x14ac:dyDescent="0.2">
      <c r="A7" s="28" t="s">
        <v>9</v>
      </c>
      <c r="B7" s="29">
        <v>67</v>
      </c>
      <c r="C7" s="29">
        <v>34</v>
      </c>
      <c r="D7" s="30">
        <f t="shared" si="0"/>
        <v>101</v>
      </c>
      <c r="E7" s="31">
        <v>9</v>
      </c>
      <c r="F7" s="31">
        <v>3</v>
      </c>
      <c r="G7" s="32">
        <v>0.5</v>
      </c>
      <c r="H7" s="33">
        <f t="shared" si="1"/>
        <v>33.5</v>
      </c>
      <c r="I7" s="33">
        <f t="shared" si="2"/>
        <v>17</v>
      </c>
      <c r="J7" s="33">
        <f t="shared" si="6"/>
        <v>50.5</v>
      </c>
      <c r="K7" s="34">
        <f t="shared" si="7"/>
        <v>0.26865671641791045</v>
      </c>
      <c r="L7" s="34">
        <f t="shared" si="7"/>
        <v>0.17647058823529413</v>
      </c>
      <c r="M7" s="35">
        <v>63.7</v>
      </c>
      <c r="N7" s="36">
        <f t="shared" si="3"/>
        <v>6433.7000000000007</v>
      </c>
      <c r="O7" s="37" t="str">
        <f t="shared" si="4"/>
        <v>9 / 67</v>
      </c>
      <c r="P7" s="37" t="str">
        <f t="shared" si="5"/>
        <v>3 / 34</v>
      </c>
    </row>
    <row r="8" spans="1:27" ht="18" customHeight="1" x14ac:dyDescent="0.2">
      <c r="A8" s="28" t="s">
        <v>10</v>
      </c>
      <c r="B8" s="29">
        <v>449</v>
      </c>
      <c r="C8" s="29">
        <v>451</v>
      </c>
      <c r="D8" s="30">
        <f t="shared" si="0"/>
        <v>900</v>
      </c>
      <c r="E8" s="31">
        <v>150</v>
      </c>
      <c r="F8" s="31">
        <v>138</v>
      </c>
      <c r="G8" s="32">
        <v>0.5</v>
      </c>
      <c r="H8" s="33">
        <f t="shared" si="1"/>
        <v>224.5</v>
      </c>
      <c r="I8" s="33">
        <f t="shared" si="2"/>
        <v>225.5</v>
      </c>
      <c r="J8" s="33">
        <f t="shared" si="6"/>
        <v>450</v>
      </c>
      <c r="K8" s="34">
        <f t="shared" si="7"/>
        <v>0.66815144766146994</v>
      </c>
      <c r="L8" s="34">
        <f t="shared" si="7"/>
        <v>0.61197339246119731</v>
      </c>
      <c r="M8" s="35">
        <v>59</v>
      </c>
      <c r="N8" s="36">
        <f t="shared" si="3"/>
        <v>53100</v>
      </c>
      <c r="O8" s="37" t="str">
        <f t="shared" si="4"/>
        <v>150 / 449</v>
      </c>
      <c r="P8" s="37" t="str">
        <f t="shared" si="5"/>
        <v>138 / 451</v>
      </c>
    </row>
    <row r="9" spans="1:27" ht="18" customHeight="1" x14ac:dyDescent="0.2">
      <c r="A9" s="38">
        <f>COUNT(B5:B8)</f>
        <v>4</v>
      </c>
      <c r="B9" s="39">
        <f>SUM(B5:B8)</f>
        <v>925</v>
      </c>
      <c r="C9" s="39">
        <f>SUM(C5:C8)</f>
        <v>898</v>
      </c>
      <c r="D9" s="39">
        <f>SUM(D5:D8)</f>
        <v>1823</v>
      </c>
      <c r="E9" s="40">
        <f>SUM(E5:E8)</f>
        <v>311</v>
      </c>
      <c r="F9" s="40">
        <f>SUM(F5:F8)</f>
        <v>306</v>
      </c>
      <c r="G9" s="41">
        <f>J9/D9</f>
        <v>0.5</v>
      </c>
      <c r="H9" s="42">
        <f>SUM(H5:H8)</f>
        <v>462.5</v>
      </c>
      <c r="I9" s="42">
        <f>SUM(I5:I8)</f>
        <v>449</v>
      </c>
      <c r="J9" s="42">
        <f>SUM(J5:J8)</f>
        <v>911.5</v>
      </c>
      <c r="K9" s="43">
        <f t="shared" si="7"/>
        <v>0.67243243243243245</v>
      </c>
      <c r="L9" s="44">
        <f>F9/I9</f>
        <v>0.68151447661469933</v>
      </c>
      <c r="M9" s="45">
        <f>N9/D9</f>
        <v>61.078826110806361</v>
      </c>
      <c r="N9" s="46">
        <f>SUM(N5:N8)</f>
        <v>111346.7</v>
      </c>
      <c r="O9" s="47" t="str">
        <f t="shared" si="4"/>
        <v>311 / 925</v>
      </c>
      <c r="P9" s="47" t="str">
        <f t="shared" si="5"/>
        <v>306 / 898</v>
      </c>
    </row>
    <row r="10" spans="1:27" ht="21" customHeight="1" x14ac:dyDescent="0.2">
      <c r="D10" s="48"/>
      <c r="E10" s="48"/>
      <c r="F10" s="49"/>
    </row>
    <row r="11" spans="1:27" ht="21" customHeight="1" thickBot="1" x14ac:dyDescent="0.25">
      <c r="D11" s="48"/>
      <c r="E11" s="48"/>
    </row>
    <row r="12" spans="1:27" ht="30" customHeight="1" thickBot="1" x14ac:dyDescent="0.25">
      <c r="A12" s="241" t="s">
        <v>70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27" ht="38.25" customHeight="1" thickBot="1" x14ac:dyDescent="0.25">
      <c r="A13" s="258" t="s">
        <v>20</v>
      </c>
      <c r="B13" s="258" t="s">
        <v>21</v>
      </c>
      <c r="C13" s="260" t="s">
        <v>22</v>
      </c>
      <c r="D13" s="258" t="s">
        <v>23</v>
      </c>
      <c r="E13" s="258" t="s">
        <v>24</v>
      </c>
      <c r="F13" s="258" t="s">
        <v>73</v>
      </c>
      <c r="G13" s="258" t="s">
        <v>74</v>
      </c>
      <c r="H13" s="258" t="s">
        <v>75</v>
      </c>
      <c r="I13" s="258" t="s">
        <v>76</v>
      </c>
      <c r="J13" s="258" t="s">
        <v>25</v>
      </c>
      <c r="K13" s="258" t="s">
        <v>26</v>
      </c>
      <c r="L13" s="247" t="s">
        <v>27</v>
      </c>
      <c r="M13" s="248"/>
      <c r="N13" s="248"/>
      <c r="O13" s="249"/>
    </row>
    <row r="14" spans="1:27" ht="40.5" customHeight="1" thickBot="1" x14ac:dyDescent="0.25">
      <c r="A14" s="259"/>
      <c r="B14" s="259"/>
      <c r="C14" s="261"/>
      <c r="D14" s="259"/>
      <c r="E14" s="259"/>
      <c r="F14" s="259"/>
      <c r="G14" s="259"/>
      <c r="H14" s="259"/>
      <c r="I14" s="259"/>
      <c r="J14" s="259"/>
      <c r="K14" s="259"/>
      <c r="L14" s="50" t="s">
        <v>28</v>
      </c>
      <c r="M14" s="51" t="s">
        <v>29</v>
      </c>
      <c r="N14" s="52" t="s">
        <v>30</v>
      </c>
      <c r="O14" s="53" t="s">
        <v>31</v>
      </c>
    </row>
    <row r="15" spans="1:27" ht="57.75" customHeight="1" x14ac:dyDescent="0.25">
      <c r="A15" s="250">
        <v>8</v>
      </c>
      <c r="B15" s="54" t="s">
        <v>6</v>
      </c>
      <c r="C15" s="55" t="s">
        <v>32</v>
      </c>
      <c r="D15" s="56"/>
      <c r="E15" s="57">
        <f>G5</f>
        <v>0.5</v>
      </c>
      <c r="F15" s="58" t="str">
        <f>O5</f>
        <v>22 / 71</v>
      </c>
      <c r="G15" s="59">
        <f>K5</f>
        <v>0.61971830985915488</v>
      </c>
      <c r="H15" s="58" t="str">
        <f>P5</f>
        <v>29 / 75</v>
      </c>
      <c r="I15" s="59">
        <f>L5</f>
        <v>0.77333333333333332</v>
      </c>
      <c r="J15" s="57">
        <f>M5</f>
        <v>65.5</v>
      </c>
      <c r="K15" s="60">
        <v>8.0440267933172396E-2</v>
      </c>
      <c r="L15" s="61" t="s">
        <v>77</v>
      </c>
      <c r="M15" s="62"/>
      <c r="N15" s="62"/>
      <c r="O15" s="63"/>
      <c r="S15" s="197">
        <v>0.80135988343856235</v>
      </c>
      <c r="T15" s="16">
        <v>5.2519463699648265E-2</v>
      </c>
      <c r="U15" s="16">
        <v>0.22917125408665082</v>
      </c>
      <c r="V15" s="16">
        <v>1.9599639845400538</v>
      </c>
      <c r="W15" s="16">
        <v>-0.6706125444348765</v>
      </c>
      <c r="X15" s="16">
        <v>0.22773051787667237</v>
      </c>
      <c r="Y15" s="16">
        <v>0.51139522952460537</v>
      </c>
      <c r="Z15" s="16">
        <v>1.2557468784965136</v>
      </c>
      <c r="AA15" s="16" t="s">
        <v>77</v>
      </c>
    </row>
    <row r="16" spans="1:27" ht="57.75" customHeight="1" x14ac:dyDescent="0.25">
      <c r="A16" s="251"/>
      <c r="B16" s="64" t="s">
        <v>8</v>
      </c>
      <c r="C16" s="55" t="s">
        <v>32</v>
      </c>
      <c r="D16" s="56"/>
      <c r="E16" s="57">
        <f t="shared" ref="E16:E18" si="8">G6</f>
        <v>0.5</v>
      </c>
      <c r="F16" s="58" t="str">
        <f t="shared" ref="F16:F18" si="9">O6</f>
        <v>130 / 338</v>
      </c>
      <c r="G16" s="59">
        <f t="shared" ref="G16:G18" si="10">K6</f>
        <v>0.76923076923076927</v>
      </c>
      <c r="H16" s="58" t="str">
        <f t="shared" ref="H16:H18" si="11">P6</f>
        <v>136 / 338</v>
      </c>
      <c r="I16" s="59">
        <f t="shared" ref="I16:I18" si="12">L6</f>
        <v>0.80473372781065089</v>
      </c>
      <c r="J16" s="57">
        <f t="shared" ref="J16:J18" si="13">M6</f>
        <v>62.5</v>
      </c>
      <c r="K16" s="60">
        <v>0.46282192065555733</v>
      </c>
      <c r="L16" s="61" t="s">
        <v>78</v>
      </c>
      <c r="M16" s="62"/>
      <c r="N16" s="62"/>
      <c r="O16" s="63"/>
      <c r="S16" s="197">
        <v>0.95588235294117652</v>
      </c>
      <c r="T16" s="16">
        <v>9.1280891054646707E-3</v>
      </c>
      <c r="U16" s="16">
        <v>9.5541033621500404E-2</v>
      </c>
      <c r="V16" s="16">
        <v>1.9599639845400538</v>
      </c>
      <c r="W16" s="16">
        <v>-0.23237742022434074</v>
      </c>
      <c r="X16" s="16">
        <v>0.14213999061767124</v>
      </c>
      <c r="Y16" s="16">
        <v>0.79264690587184272</v>
      </c>
      <c r="Z16" s="16">
        <v>1.1527380097482114</v>
      </c>
      <c r="AA16" s="16" t="s">
        <v>78</v>
      </c>
    </row>
    <row r="17" spans="1:27" ht="57.75" customHeight="1" x14ac:dyDescent="0.25">
      <c r="A17" s="251"/>
      <c r="B17" s="64" t="s">
        <v>9</v>
      </c>
      <c r="C17" s="55" t="s">
        <v>32</v>
      </c>
      <c r="D17" s="56"/>
      <c r="E17" s="57">
        <f t="shared" si="8"/>
        <v>0.5</v>
      </c>
      <c r="F17" s="58" t="str">
        <f t="shared" si="9"/>
        <v>9 / 67</v>
      </c>
      <c r="G17" s="59">
        <f t="shared" si="10"/>
        <v>0.26865671641791045</v>
      </c>
      <c r="H17" s="58" t="str">
        <f t="shared" si="11"/>
        <v>3 / 34</v>
      </c>
      <c r="I17" s="59">
        <f t="shared" si="12"/>
        <v>0.17647058823529413</v>
      </c>
      <c r="J17" s="57">
        <f t="shared" si="13"/>
        <v>63.7</v>
      </c>
      <c r="K17" s="60">
        <v>1.0558866738929792E-2</v>
      </c>
      <c r="L17" s="61" t="s">
        <v>79</v>
      </c>
      <c r="M17" s="62"/>
      <c r="N17" s="62"/>
      <c r="O17" s="63"/>
      <c r="S17" s="197">
        <v>1.5223880597014925</v>
      </c>
      <c r="T17" s="16">
        <v>0.40010730660423366</v>
      </c>
      <c r="U17" s="16">
        <v>0.63254035966429345</v>
      </c>
      <c r="V17" s="16">
        <v>1.9599639845400538</v>
      </c>
      <c r="W17" s="16">
        <v>-0.81947612981672235</v>
      </c>
      <c r="X17" s="16">
        <v>1.66005929883532</v>
      </c>
      <c r="Y17" s="16">
        <v>0.44066244396414633</v>
      </c>
      <c r="Z17" s="16">
        <v>5.2596227247015372</v>
      </c>
      <c r="AA17" s="16" t="s">
        <v>79</v>
      </c>
    </row>
    <row r="18" spans="1:27" ht="57.75" customHeight="1" x14ac:dyDescent="0.25">
      <c r="A18" s="251"/>
      <c r="B18" s="64" t="s">
        <v>10</v>
      </c>
      <c r="C18" s="55" t="s">
        <v>32</v>
      </c>
      <c r="D18" s="56"/>
      <c r="E18" s="57">
        <f t="shared" si="8"/>
        <v>0.5</v>
      </c>
      <c r="F18" s="58" t="str">
        <f t="shared" si="9"/>
        <v>150 / 449</v>
      </c>
      <c r="G18" s="59">
        <f t="shared" si="10"/>
        <v>0.66815144766146994</v>
      </c>
      <c r="H18" s="58" t="str">
        <f t="shared" si="11"/>
        <v>138 / 451</v>
      </c>
      <c r="I18" s="59">
        <f t="shared" si="12"/>
        <v>0.61197339246119731</v>
      </c>
      <c r="J18" s="57">
        <f t="shared" si="13"/>
        <v>59</v>
      </c>
      <c r="K18" s="60">
        <v>0.44617894467234054</v>
      </c>
      <c r="L18" s="61" t="s">
        <v>80</v>
      </c>
      <c r="M18" s="62"/>
      <c r="N18" s="62"/>
      <c r="O18" s="63"/>
      <c r="S18" s="197">
        <v>1.0917981988960976</v>
      </c>
      <c r="T18" s="16">
        <v>9.4685770858342413E-3</v>
      </c>
      <c r="U18" s="16">
        <v>9.7306613782590548E-2</v>
      </c>
      <c r="V18" s="16">
        <v>1.9599639845400538</v>
      </c>
      <c r="W18" s="16">
        <v>-0.10289139777195115</v>
      </c>
      <c r="X18" s="16">
        <v>0.2785470237133526</v>
      </c>
      <c r="Y18" s="16">
        <v>0.90222495180105511</v>
      </c>
      <c r="Z18" s="16">
        <v>1.3212087320759591</v>
      </c>
      <c r="AA18" s="16" t="s">
        <v>80</v>
      </c>
    </row>
    <row r="19" spans="1:27" ht="30" customHeight="1" x14ac:dyDescent="0.2">
      <c r="A19" s="65" t="s">
        <v>33</v>
      </c>
      <c r="B19" s="66">
        <f>COUNT(E15:E18)</f>
        <v>4</v>
      </c>
      <c r="C19" s="67"/>
      <c r="D19" s="68" t="s">
        <v>34</v>
      </c>
      <c r="E19" s="69">
        <f>G9</f>
        <v>0.5</v>
      </c>
      <c r="F19" s="70" t="str">
        <f>O9</f>
        <v>311 / 925</v>
      </c>
      <c r="G19" s="71">
        <f>K9</f>
        <v>0.67243243243243245</v>
      </c>
      <c r="H19" s="70" t="str">
        <f>P9</f>
        <v>306 / 898</v>
      </c>
      <c r="I19" s="71">
        <f>L9</f>
        <v>0.68151447661469933</v>
      </c>
      <c r="J19" s="69">
        <f>M9</f>
        <v>61.078826110806361</v>
      </c>
      <c r="K19" s="72">
        <v>1</v>
      </c>
      <c r="L19" s="73" t="s">
        <v>81</v>
      </c>
      <c r="M19" s="48"/>
      <c r="N19" s="74"/>
      <c r="O19" s="75"/>
      <c r="S19" s="197">
        <v>1.004940151222903</v>
      </c>
      <c r="T19" s="16">
        <v>4.2246797317062271E-3</v>
      </c>
      <c r="U19" s="16">
        <v>6.4997536351051238E-2</v>
      </c>
      <c r="V19" s="16">
        <v>1.9599639845400538</v>
      </c>
      <c r="W19" s="16">
        <v>-0.12246484161607391</v>
      </c>
      <c r="X19" s="16">
        <v>0.13232315996387992</v>
      </c>
      <c r="Y19" s="16">
        <v>0.88473701032015539</v>
      </c>
      <c r="Z19" s="16">
        <v>1.1414771393812102</v>
      </c>
      <c r="AA19" s="16" t="s">
        <v>81</v>
      </c>
    </row>
    <row r="20" spans="1:27" ht="7.5" customHeight="1" thickBot="1" x14ac:dyDescent="0.25">
      <c r="A20" s="76"/>
      <c r="B20" s="76"/>
      <c r="C20" s="77"/>
      <c r="D20" s="78"/>
      <c r="E20" s="37"/>
      <c r="F20" s="79"/>
      <c r="G20" s="80"/>
      <c r="H20" s="79"/>
      <c r="I20" s="81"/>
      <c r="J20" s="82"/>
      <c r="L20" s="48"/>
      <c r="M20" s="74"/>
      <c r="N20" s="74"/>
    </row>
    <row r="21" spans="1:27" s="22" customFormat="1" ht="46.5" customHeight="1" thickBot="1" x14ac:dyDescent="0.25">
      <c r="A21" s="83"/>
      <c r="B21" s="252" t="s">
        <v>83</v>
      </c>
      <c r="C21" s="253"/>
      <c r="D21" s="253"/>
      <c r="E21" s="253"/>
      <c r="F21" s="253"/>
      <c r="G21" s="253"/>
      <c r="H21" s="253"/>
      <c r="I21" s="254"/>
      <c r="J21" s="208" t="s">
        <v>91</v>
      </c>
      <c r="K21" s="209" t="s">
        <v>92</v>
      </c>
      <c r="L21" s="210" t="s">
        <v>28</v>
      </c>
      <c r="M21" s="211" t="s">
        <v>29</v>
      </c>
      <c r="N21" s="212" t="s">
        <v>30</v>
      </c>
      <c r="O21" s="74"/>
    </row>
    <row r="22" spans="1:27" ht="24.95" customHeight="1" thickBot="1" x14ac:dyDescent="0.25">
      <c r="A22" s="91" t="s">
        <v>35</v>
      </c>
      <c r="B22" s="213" t="s">
        <v>36</v>
      </c>
      <c r="C22" s="214">
        <f>I19</f>
        <v>0.68151447661469933</v>
      </c>
      <c r="D22" s="215" t="s">
        <v>40</v>
      </c>
      <c r="E22" s="216"/>
      <c r="F22" s="217"/>
      <c r="G22" s="220">
        <f>E19</f>
        <v>0.5</v>
      </c>
      <c r="H22" s="215" t="s">
        <v>41</v>
      </c>
      <c r="I22" s="219"/>
      <c r="J22" s="204" t="s">
        <v>140</v>
      </c>
      <c r="K22" s="205" t="s">
        <v>141</v>
      </c>
      <c r="L22" s="206" t="s">
        <v>85</v>
      </c>
      <c r="M22" s="207" t="s">
        <v>142</v>
      </c>
      <c r="N22" s="207" t="s">
        <v>143</v>
      </c>
      <c r="O22" s="101" t="s">
        <v>110</v>
      </c>
    </row>
    <row r="23" spans="1:27" ht="9" customHeight="1" thickBot="1" x14ac:dyDescent="0.35">
      <c r="A23" s="17"/>
      <c r="C23" s="16"/>
      <c r="L23" s="88"/>
      <c r="M23" s="89"/>
      <c r="O23" s="90"/>
    </row>
    <row r="24" spans="1:27" ht="47.25" customHeight="1" thickBot="1" x14ac:dyDescent="0.35">
      <c r="A24" s="17"/>
      <c r="B24" s="255" t="s">
        <v>84</v>
      </c>
      <c r="C24" s="256"/>
      <c r="D24" s="256"/>
      <c r="E24" s="256"/>
      <c r="F24" s="256"/>
      <c r="G24" s="256"/>
      <c r="H24" s="256"/>
      <c r="I24" s="257"/>
      <c r="J24" s="208" t="s">
        <v>91</v>
      </c>
      <c r="K24" s="209" t="s">
        <v>92</v>
      </c>
      <c r="L24" s="210" t="s">
        <v>28</v>
      </c>
      <c r="M24" s="211" t="s">
        <v>29</v>
      </c>
      <c r="N24" s="212" t="s">
        <v>30</v>
      </c>
      <c r="O24" s="90"/>
    </row>
    <row r="25" spans="1:27" ht="27" customHeight="1" thickBot="1" x14ac:dyDescent="0.25">
      <c r="A25" s="91" t="s">
        <v>35</v>
      </c>
      <c r="B25" s="92" t="s">
        <v>36</v>
      </c>
      <c r="C25" s="93">
        <f>I19</f>
        <v>0.68151447661469933</v>
      </c>
      <c r="D25" s="94" t="s">
        <v>37</v>
      </c>
      <c r="E25" s="94"/>
      <c r="F25" s="94"/>
      <c r="G25" s="94"/>
      <c r="H25" s="95">
        <f>J19</f>
        <v>61.078826110806361</v>
      </c>
      <c r="I25" s="96" t="s">
        <v>38</v>
      </c>
      <c r="J25" s="97" t="s">
        <v>140</v>
      </c>
      <c r="K25" s="98" t="s">
        <v>141</v>
      </c>
      <c r="L25" s="99" t="s">
        <v>85</v>
      </c>
      <c r="M25" s="100" t="s">
        <v>142</v>
      </c>
      <c r="N25" s="87" t="s">
        <v>143</v>
      </c>
      <c r="O25" s="101" t="s">
        <v>110</v>
      </c>
    </row>
    <row r="26" spans="1:27" ht="12" customHeight="1" thickBot="1" x14ac:dyDescent="0.25">
      <c r="A26" s="102"/>
      <c r="B26" s="103"/>
      <c r="C26" s="104"/>
      <c r="D26" s="105"/>
      <c r="E26" s="105"/>
      <c r="F26" s="105"/>
      <c r="G26" s="105"/>
      <c r="H26" s="106"/>
      <c r="I26" s="105"/>
      <c r="J26" s="107"/>
      <c r="K26" s="107"/>
      <c r="L26" s="108"/>
      <c r="M26" s="108"/>
      <c r="N26" s="108"/>
      <c r="O26" s="108"/>
    </row>
    <row r="27" spans="1:27" ht="27" customHeight="1" thickBot="1" x14ac:dyDescent="0.25">
      <c r="A27" s="102"/>
      <c r="B27" s="103"/>
      <c r="C27" s="104"/>
      <c r="D27" s="105"/>
      <c r="E27" s="105"/>
      <c r="F27" s="105"/>
      <c r="G27" s="105"/>
      <c r="H27" s="106"/>
      <c r="I27" s="109"/>
      <c r="J27" s="110"/>
      <c r="K27" s="111" t="s">
        <v>42</v>
      </c>
      <c r="L27" s="112" t="s">
        <v>82</v>
      </c>
      <c r="M27" s="108"/>
      <c r="N27" s="108"/>
      <c r="O27" s="108"/>
    </row>
    <row r="28" spans="1:27" ht="28.5" customHeight="1" x14ac:dyDescent="0.2">
      <c r="I28" s="113"/>
      <c r="J28" s="113"/>
      <c r="K28" s="113"/>
    </row>
    <row r="29" spans="1:27" ht="15.75" customHeight="1" x14ac:dyDescent="0.2">
      <c r="A29" s="198" t="s">
        <v>86</v>
      </c>
      <c r="B29" s="6" t="s">
        <v>2</v>
      </c>
      <c r="C29" s="6" t="s">
        <v>3</v>
      </c>
      <c r="D29" s="6" t="s">
        <v>4</v>
      </c>
      <c r="E29" s="6" t="s">
        <v>2</v>
      </c>
      <c r="F29" s="6" t="s">
        <v>3</v>
      </c>
      <c r="G29" s="6" t="s">
        <v>4</v>
      </c>
      <c r="H29" s="114"/>
      <c r="I29" s="113"/>
      <c r="J29" s="113"/>
      <c r="K29" s="113"/>
    </row>
    <row r="30" spans="1:27" ht="44.25" customHeight="1" x14ac:dyDescent="0.2">
      <c r="A30" s="221" t="s">
        <v>6</v>
      </c>
      <c r="B30" s="223">
        <v>22</v>
      </c>
      <c r="C30" s="224">
        <f>D30-B30</f>
        <v>49</v>
      </c>
      <c r="D30" s="225">
        <v>71</v>
      </c>
      <c r="E30" s="223">
        <v>29</v>
      </c>
      <c r="F30" s="224">
        <f>G30-E30</f>
        <v>46</v>
      </c>
      <c r="G30" s="225">
        <v>75</v>
      </c>
      <c r="H30" s="114"/>
      <c r="I30" s="115"/>
      <c r="J30" s="115"/>
      <c r="K30" s="115"/>
      <c r="L30" s="116"/>
      <c r="M30" s="116"/>
      <c r="N30" s="116"/>
    </row>
    <row r="31" spans="1:27" ht="44.25" customHeight="1" x14ac:dyDescent="0.2">
      <c r="A31" s="221" t="s">
        <v>8</v>
      </c>
      <c r="B31" s="223">
        <v>130</v>
      </c>
      <c r="C31" s="224">
        <f t="shared" ref="C31:C33" si="14">D31-B31</f>
        <v>208</v>
      </c>
      <c r="D31" s="225">
        <v>338</v>
      </c>
      <c r="E31" s="223">
        <v>136</v>
      </c>
      <c r="F31" s="224">
        <f t="shared" ref="F31:F33" si="15">G31-E31</f>
        <v>202</v>
      </c>
      <c r="G31" s="225">
        <v>338</v>
      </c>
      <c r="H31" s="117"/>
      <c r="I31" s="118"/>
    </row>
    <row r="32" spans="1:27" ht="44.25" customHeight="1" x14ac:dyDescent="0.2">
      <c r="A32" s="221" t="s">
        <v>9</v>
      </c>
      <c r="B32" s="223">
        <v>9</v>
      </c>
      <c r="C32" s="224">
        <f t="shared" si="14"/>
        <v>58</v>
      </c>
      <c r="D32" s="225">
        <v>67</v>
      </c>
      <c r="E32" s="223">
        <v>3</v>
      </c>
      <c r="F32" s="224">
        <f t="shared" si="15"/>
        <v>31</v>
      </c>
      <c r="G32" s="225">
        <v>34</v>
      </c>
      <c r="H32" s="117"/>
      <c r="I32" s="118"/>
    </row>
    <row r="33" spans="1:9" ht="44.25" customHeight="1" x14ac:dyDescent="0.2">
      <c r="A33" s="221" t="s">
        <v>10</v>
      </c>
      <c r="B33" s="223">
        <v>150</v>
      </c>
      <c r="C33" s="224">
        <f t="shared" si="14"/>
        <v>299</v>
      </c>
      <c r="D33" s="225">
        <v>449</v>
      </c>
      <c r="E33" s="223">
        <v>138</v>
      </c>
      <c r="F33" s="224">
        <f t="shared" si="15"/>
        <v>313</v>
      </c>
      <c r="G33" s="225">
        <v>451</v>
      </c>
      <c r="H33" s="117"/>
      <c r="I33" s="118"/>
    </row>
    <row r="34" spans="1:9" ht="15.75" customHeight="1" x14ac:dyDescent="0.2">
      <c r="A34" s="10">
        <f>COUNT(B30:B33)</f>
        <v>4</v>
      </c>
      <c r="B34" s="222">
        <f t="shared" ref="B34:G34" si="16">SUM(B30:B33)</f>
        <v>311</v>
      </c>
      <c r="C34" s="222">
        <f t="shared" si="16"/>
        <v>614</v>
      </c>
      <c r="D34" s="222">
        <f t="shared" si="16"/>
        <v>925</v>
      </c>
      <c r="E34" s="222">
        <f t="shared" si="16"/>
        <v>306</v>
      </c>
      <c r="F34" s="222">
        <f t="shared" si="16"/>
        <v>592</v>
      </c>
      <c r="G34" s="222">
        <f t="shared" si="16"/>
        <v>898</v>
      </c>
      <c r="H34" s="117"/>
      <c r="I34" s="118"/>
    </row>
    <row r="35" spans="1:9" ht="15.75" customHeight="1" x14ac:dyDescent="0.2">
      <c r="C35" s="119"/>
      <c r="D35" s="119"/>
      <c r="E35" s="119"/>
      <c r="F35" s="119"/>
      <c r="G35" s="120"/>
      <c r="H35" s="119"/>
      <c r="I35" s="118"/>
    </row>
    <row r="36" spans="1:9" ht="15.75" customHeight="1" x14ac:dyDescent="0.2">
      <c r="B36" s="121"/>
      <c r="C36" s="121"/>
      <c r="D36" s="121"/>
      <c r="E36" s="121"/>
      <c r="F36" s="122"/>
      <c r="G36" s="123"/>
      <c r="H36" s="121"/>
      <c r="I36" s="118"/>
    </row>
    <row r="37" spans="1:9" ht="15.75" customHeight="1" x14ac:dyDescent="0.2">
      <c r="B37" s="121"/>
      <c r="C37" s="121"/>
      <c r="D37" s="121"/>
      <c r="E37" s="121"/>
      <c r="F37" s="121"/>
      <c r="G37" s="121"/>
      <c r="H37" s="121"/>
      <c r="I37" s="118"/>
    </row>
    <row r="38" spans="1:9" ht="15.75" customHeight="1" x14ac:dyDescent="0.2">
      <c r="B38" s="121"/>
      <c r="C38" s="121"/>
      <c r="D38" s="121"/>
      <c r="E38" s="121"/>
      <c r="F38" s="121"/>
      <c r="G38" s="121"/>
      <c r="H38" s="121"/>
      <c r="I38" s="118"/>
    </row>
    <row r="39" spans="1:9" ht="15.75" customHeight="1" x14ac:dyDescent="0.2">
      <c r="I39" s="118"/>
    </row>
    <row r="40" spans="1:9" ht="15.75" customHeight="1" thickBot="1" x14ac:dyDescent="0.25"/>
    <row r="41" spans="1:9" ht="28.5" customHeight="1" thickBot="1" x14ac:dyDescent="0.25">
      <c r="A41" s="1"/>
      <c r="B41" s="124" t="s">
        <v>43</v>
      </c>
      <c r="C41" s="125">
        <v>0.68151447661469933</v>
      </c>
      <c r="D41" s="244" t="s">
        <v>44</v>
      </c>
      <c r="E41" s="245"/>
      <c r="F41" s="246"/>
      <c r="H41" s="126"/>
    </row>
    <row r="42" spans="1:9" ht="28.5" customHeight="1" thickBot="1" x14ac:dyDescent="0.25">
      <c r="A42" s="127">
        <f>I19</f>
        <v>0.68151447661469933</v>
      </c>
      <c r="B42" s="128" t="s">
        <v>45</v>
      </c>
      <c r="C42" s="1"/>
      <c r="D42" s="129" t="s">
        <v>46</v>
      </c>
      <c r="E42" s="130" t="s">
        <v>47</v>
      </c>
      <c r="F42" s="129" t="s">
        <v>48</v>
      </c>
    </row>
    <row r="43" spans="1:9" ht="28.5" customHeight="1" thickBot="1" x14ac:dyDescent="0.25">
      <c r="A43" s="131">
        <f>E19</f>
        <v>0.5</v>
      </c>
      <c r="B43" s="132" t="s">
        <v>49</v>
      </c>
      <c r="C43" s="5"/>
      <c r="D43" s="133">
        <v>1.0001</v>
      </c>
      <c r="E43" s="134">
        <v>0.88</v>
      </c>
      <c r="F43" s="135">
        <v>1.1399999999999999</v>
      </c>
      <c r="G43" s="5" t="s">
        <v>39</v>
      </c>
    </row>
    <row r="44" spans="1:9" ht="28.5" hidden="1" customHeight="1" x14ac:dyDescent="0.2">
      <c r="A44" s="136"/>
      <c r="B44" s="128"/>
      <c r="C44" s="1"/>
      <c r="D44" s="1"/>
      <c r="E44" s="1"/>
      <c r="F44" s="1"/>
      <c r="G44" s="1"/>
    </row>
    <row r="45" spans="1:9" ht="28.5" hidden="1" customHeight="1" x14ac:dyDescent="0.2">
      <c r="A45" s="136"/>
      <c r="B45" s="137" t="s">
        <v>50</v>
      </c>
      <c r="C45" s="138"/>
      <c r="D45" s="139">
        <f>C41*D43</f>
        <v>0.68158262806236081</v>
      </c>
      <c r="E45" s="140">
        <f>C41*E43</f>
        <v>0.59973273942093541</v>
      </c>
      <c r="F45" s="141">
        <f>C41*F43</f>
        <v>0.77692650334075719</v>
      </c>
      <c r="G45" s="1"/>
    </row>
    <row r="46" spans="1:9" ht="28.5" hidden="1" customHeight="1" x14ac:dyDescent="0.2">
      <c r="A46" s="136"/>
      <c r="B46" s="128"/>
      <c r="C46" s="1"/>
      <c r="D46" s="1"/>
      <c r="E46" s="1"/>
      <c r="F46" s="1"/>
      <c r="G46" s="1"/>
    </row>
    <row r="47" spans="1:9" ht="28.5" hidden="1" customHeight="1" x14ac:dyDescent="0.2">
      <c r="A47" s="136"/>
      <c r="B47" s="142"/>
      <c r="C47" s="143" t="s">
        <v>29</v>
      </c>
      <c r="D47" s="144">
        <f>C41-D45</f>
        <v>-6.8151447661479736E-5</v>
      </c>
      <c r="E47" s="145">
        <f>C41-F45</f>
        <v>-9.5412026726057864E-2</v>
      </c>
      <c r="F47" s="146">
        <f>C41-E45</f>
        <v>8.1781737193763915E-2</v>
      </c>
      <c r="G47" s="1"/>
    </row>
    <row r="48" spans="1:9" ht="28.5" hidden="1" customHeight="1" x14ac:dyDescent="0.2">
      <c r="A48" s="136"/>
      <c r="B48" s="147"/>
      <c r="C48" s="148" t="s">
        <v>30</v>
      </c>
      <c r="D48" s="149">
        <f>1/D47</f>
        <v>-14673.202614376974</v>
      </c>
      <c r="E48" s="150">
        <f>1/F47</f>
        <v>12.227668845315906</v>
      </c>
      <c r="F48" s="151">
        <f>1/E47</f>
        <v>-10.48085901027078</v>
      </c>
      <c r="G48" s="1"/>
    </row>
    <row r="49" spans="1:7" ht="28.5" hidden="1" customHeight="1" x14ac:dyDescent="0.2">
      <c r="A49" s="136"/>
      <c r="B49" s="128"/>
      <c r="C49" s="5"/>
      <c r="D49" s="5"/>
      <c r="E49" s="5"/>
      <c r="F49" s="5"/>
      <c r="G49" s="1"/>
    </row>
    <row r="50" spans="1:7" ht="28.5" hidden="1" customHeight="1" x14ac:dyDescent="0.2">
      <c r="A50" s="136"/>
      <c r="B50" s="152" t="s">
        <v>51</v>
      </c>
      <c r="C50" s="153" t="s">
        <v>52</v>
      </c>
      <c r="D50" s="154">
        <f>D48</f>
        <v>-14673.202614376974</v>
      </c>
      <c r="E50" s="154">
        <f>E48</f>
        <v>12.227668845315906</v>
      </c>
      <c r="F50" s="154">
        <f>F48</f>
        <v>-10.48085901027078</v>
      </c>
      <c r="G50" s="1"/>
    </row>
    <row r="51" spans="1:7" ht="28.5" hidden="1" customHeight="1" x14ac:dyDescent="0.2">
      <c r="A51" s="136"/>
      <c r="B51" s="155"/>
      <c r="C51" s="156" t="s">
        <v>53</v>
      </c>
      <c r="D51" s="157">
        <f>(1-C41)*D48</f>
        <v>-4673.2026143784133</v>
      </c>
      <c r="E51" s="157">
        <f>(1-C41)*E48</f>
        <v>3.8943355119825713</v>
      </c>
      <c r="F51" s="157">
        <f>(1-C41)*F48</f>
        <v>-3.338001867413634</v>
      </c>
      <c r="G51" s="3"/>
    </row>
    <row r="52" spans="1:7" ht="28.5" hidden="1" customHeight="1" x14ac:dyDescent="0.2">
      <c r="A52" s="136"/>
      <c r="B52" s="158"/>
      <c r="C52" s="159" t="s">
        <v>54</v>
      </c>
      <c r="D52" s="160">
        <f>D48*D47</f>
        <v>1</v>
      </c>
      <c r="E52" s="160">
        <f>E48*F47</f>
        <v>1</v>
      </c>
      <c r="F52" s="160">
        <f>F48*E47</f>
        <v>1</v>
      </c>
      <c r="G52" s="3"/>
    </row>
    <row r="53" spans="1:7" ht="28.5" hidden="1" customHeight="1" x14ac:dyDescent="0.2">
      <c r="A53" s="136"/>
      <c r="B53" s="161"/>
      <c r="C53" s="162" t="s">
        <v>55</v>
      </c>
      <c r="D53" s="163">
        <f>(C41-D47)*D48</f>
        <v>-10000.999999998561</v>
      </c>
      <c r="E53" s="163">
        <f>(C41-F47)*E48</f>
        <v>7.3333333333333339</v>
      </c>
      <c r="F53" s="163">
        <f>(C41-E47)*F48</f>
        <v>-8.1428571428571459</v>
      </c>
      <c r="G53" s="3"/>
    </row>
    <row r="54" spans="1:7" ht="28.5" hidden="1" customHeight="1" x14ac:dyDescent="0.2">
      <c r="A54" s="136"/>
      <c r="B54" s="164"/>
      <c r="C54" s="165"/>
      <c r="D54" s="166"/>
      <c r="E54" s="166"/>
      <c r="F54" s="166"/>
      <c r="G54" s="3"/>
    </row>
    <row r="55" spans="1:7" ht="28.5" hidden="1" customHeight="1" x14ac:dyDescent="0.2">
      <c r="A55" s="136"/>
      <c r="B55" s="152" t="s">
        <v>56</v>
      </c>
      <c r="C55" s="153" t="s">
        <v>57</v>
      </c>
      <c r="D55" s="154">
        <f>D48</f>
        <v>-14673.202614376974</v>
      </c>
      <c r="E55" s="154">
        <f>E48</f>
        <v>12.227668845315906</v>
      </c>
      <c r="F55" s="154">
        <f>F48</f>
        <v>-10.48085901027078</v>
      </c>
      <c r="G55" s="3"/>
    </row>
    <row r="56" spans="1:7" ht="28.5" hidden="1" customHeight="1" x14ac:dyDescent="0.2">
      <c r="A56" s="136"/>
      <c r="B56" s="155"/>
      <c r="C56" s="167" t="s">
        <v>53</v>
      </c>
      <c r="D56" s="157">
        <f>ABS((1-(C41-D47))*D48)</f>
        <v>4672.2026143784133</v>
      </c>
      <c r="E56" s="157">
        <f>ABS((1-(C41-F47))*E48)</f>
        <v>4.8943355119825718</v>
      </c>
      <c r="F56" s="157">
        <f>ABS((1-(C41-E47))*F48)</f>
        <v>2.338001867413634</v>
      </c>
      <c r="G56" s="1"/>
    </row>
    <row r="57" spans="1:7" ht="28.5" hidden="1" customHeight="1" x14ac:dyDescent="0.2">
      <c r="A57" s="136"/>
      <c r="B57" s="168"/>
      <c r="C57" s="169" t="s">
        <v>58</v>
      </c>
      <c r="D57" s="170">
        <f>D48*D47</f>
        <v>1</v>
      </c>
      <c r="E57" s="170">
        <f>E48*F47</f>
        <v>1</v>
      </c>
      <c r="F57" s="170">
        <f>F48*E47</f>
        <v>1</v>
      </c>
      <c r="G57" s="1"/>
    </row>
    <row r="58" spans="1:7" ht="28.5" hidden="1" customHeight="1" x14ac:dyDescent="0.2">
      <c r="A58" s="136"/>
      <c r="B58" s="171"/>
      <c r="C58" s="162" t="s">
        <v>59</v>
      </c>
      <c r="D58" s="163">
        <f>ABS(C41*D48)</f>
        <v>9999.9999999985612</v>
      </c>
      <c r="E58" s="163">
        <f>ABS(C41*E48)</f>
        <v>8.3333333333333339</v>
      </c>
      <c r="F58" s="163">
        <f>ABS(C41*F48)</f>
        <v>7.1428571428571468</v>
      </c>
      <c r="G58" s="1"/>
    </row>
    <row r="59" spans="1:7" ht="28.5" hidden="1" customHeight="1" x14ac:dyDescent="0.2">
      <c r="A59" s="136"/>
      <c r="B59" s="172"/>
      <c r="C59" s="173"/>
      <c r="D59" s="174"/>
      <c r="E59" s="175"/>
      <c r="F59" s="174"/>
      <c r="G59" s="2"/>
    </row>
    <row r="60" spans="1:7" ht="28.5" hidden="1" customHeight="1" x14ac:dyDescent="0.2">
      <c r="A60" s="136"/>
      <c r="B60" s="176" t="s">
        <v>60</v>
      </c>
      <c r="C60" s="177"/>
      <c r="D60" s="177"/>
      <c r="E60" s="178">
        <f>ROUND(D43,2)</f>
        <v>1</v>
      </c>
      <c r="F60" s="179">
        <f>ROUND(D47,4)</f>
        <v>-1E-4</v>
      </c>
      <c r="G60" s="180">
        <f>ROUND(D48,0)</f>
        <v>-14673</v>
      </c>
    </row>
    <row r="61" spans="1:7" ht="28.5" hidden="1" customHeight="1" x14ac:dyDescent="0.2">
      <c r="A61" s="136"/>
      <c r="B61" s="181" t="s">
        <v>61</v>
      </c>
      <c r="C61" s="182">
        <f>ROUND(D45,4)</f>
        <v>0.68159999999999998</v>
      </c>
      <c r="D61" s="183">
        <f>ROUND(C41,4)</f>
        <v>0.68149999999999999</v>
      </c>
      <c r="E61" s="184">
        <f>ROUND(E43,2)</f>
        <v>0.88</v>
      </c>
      <c r="F61" s="185">
        <f>ROUND(E47,4)</f>
        <v>-9.5399999999999999E-2</v>
      </c>
      <c r="G61" s="186">
        <f>ROUND(E48,0)</f>
        <v>12</v>
      </c>
    </row>
    <row r="62" spans="1:7" ht="28.5" hidden="1" customHeight="1" x14ac:dyDescent="0.2">
      <c r="A62" s="136"/>
      <c r="B62" s="181" t="s">
        <v>62</v>
      </c>
      <c r="C62" s="187"/>
      <c r="D62" s="187"/>
      <c r="E62" s="184">
        <f>ROUND(F43,2)</f>
        <v>1.1399999999999999</v>
      </c>
      <c r="F62" s="185">
        <f>ROUND(F47,4)</f>
        <v>8.1799999999999998E-2</v>
      </c>
      <c r="G62" s="186">
        <f>ROUND(F48,0)</f>
        <v>-10</v>
      </c>
    </row>
    <row r="63" spans="1:7" ht="28.5" hidden="1" customHeight="1" x14ac:dyDescent="0.2">
      <c r="A63" s="136"/>
      <c r="B63" s="181" t="s">
        <v>63</v>
      </c>
      <c r="C63" s="188" t="s">
        <v>64</v>
      </c>
      <c r="D63" s="188" t="s">
        <v>65</v>
      </c>
      <c r="E63" s="189" t="s">
        <v>66</v>
      </c>
      <c r="F63" s="189" t="s">
        <v>67</v>
      </c>
      <c r="G63" s="188" t="s">
        <v>30</v>
      </c>
    </row>
    <row r="64" spans="1:7" ht="28.5" hidden="1" customHeight="1" x14ac:dyDescent="0.2">
      <c r="A64" s="136"/>
      <c r="B64" s="190" t="s">
        <v>68</v>
      </c>
      <c r="C64" s="188" t="str">
        <f>CONCATENATE(C61*100,B63)</f>
        <v>68,16%</v>
      </c>
      <c r="D64" s="188" t="str">
        <f>CONCATENATE(D61*100,B63)</f>
        <v>68,15%</v>
      </c>
      <c r="E64" s="188" t="str">
        <f>CONCATENATE(E60," ",B60,E61,B61,E62,B62)</f>
        <v>1 (0,88-1,14)</v>
      </c>
      <c r="F64" s="188" t="str">
        <f>CONCATENATE(F60*100,B63," ",B60,F61*100,B63," ",B64," ",F62*100,B63,B62)</f>
        <v>-0,01% (-9,54% a 8,18%)</v>
      </c>
      <c r="G64" s="188" t="str">
        <f>CONCATENATE(G60," ",B60,G61," ",B64," ",G62,B62)</f>
        <v>-14673 (12 a -10)</v>
      </c>
    </row>
    <row r="65" spans="1:7" ht="28.5" hidden="1" customHeight="1" x14ac:dyDescent="0.2">
      <c r="A65" s="191"/>
      <c r="B65" s="4"/>
      <c r="C65" s="9"/>
      <c r="D65" s="9"/>
      <c r="E65" s="9"/>
      <c r="F65" s="9"/>
      <c r="G65" s="9"/>
    </row>
    <row r="66" spans="1:7" ht="28.5" customHeight="1" x14ac:dyDescent="0.2">
      <c r="A66" s="127"/>
      <c r="B66" s="128"/>
      <c r="C66" s="1"/>
      <c r="D66" s="1"/>
      <c r="E66" s="1"/>
      <c r="F66" s="1"/>
      <c r="G66" s="1"/>
    </row>
    <row r="67" spans="1:7" ht="28.5" customHeight="1" x14ac:dyDescent="0.2">
      <c r="A67" s="192"/>
      <c r="B67" s="1"/>
      <c r="C67" s="193" t="s">
        <v>69</v>
      </c>
      <c r="D67" s="193" t="s">
        <v>65</v>
      </c>
      <c r="E67" s="193" t="s">
        <v>66</v>
      </c>
      <c r="F67" s="193" t="s">
        <v>29</v>
      </c>
      <c r="G67" s="193" t="s">
        <v>30</v>
      </c>
    </row>
    <row r="68" spans="1:7" ht="28.5" customHeight="1" x14ac:dyDescent="0.2">
      <c r="A68" s="194"/>
      <c r="B68" s="195"/>
      <c r="C68" s="196" t="str">
        <f>C64</f>
        <v>68,16%</v>
      </c>
      <c r="D68" s="196" t="str">
        <f>D64</f>
        <v>68,15%</v>
      </c>
      <c r="E68" s="196" t="str">
        <f>E64</f>
        <v>1 (0,88-1,14)</v>
      </c>
      <c r="F68" s="196" t="str">
        <f>F64</f>
        <v>-0,01% (-9,54% a 8,18%)</v>
      </c>
      <c r="G68" s="196" t="str">
        <f>G64</f>
        <v>-14673 (12 a -10)</v>
      </c>
    </row>
  </sheetData>
  <mergeCells count="21">
    <mergeCell ref="D41:F41"/>
    <mergeCell ref="L13:O13"/>
    <mergeCell ref="A15:A18"/>
    <mergeCell ref="B21:I21"/>
    <mergeCell ref="B24:I24"/>
    <mergeCell ref="F13:F14"/>
    <mergeCell ref="G13:G14"/>
    <mergeCell ref="H13:H14"/>
    <mergeCell ref="I13:I14"/>
    <mergeCell ref="J13:J14"/>
    <mergeCell ref="K13:K14"/>
    <mergeCell ref="A13:A14"/>
    <mergeCell ref="B13:B14"/>
    <mergeCell ref="C13:C14"/>
    <mergeCell ref="D13:D14"/>
    <mergeCell ref="E13:E14"/>
    <mergeCell ref="B3:D3"/>
    <mergeCell ref="E3:F3"/>
    <mergeCell ref="H3:J3"/>
    <mergeCell ref="K3:L3"/>
    <mergeCell ref="A12:O12"/>
  </mergeCells>
  <pageMargins left="0.7" right="0.7" top="0.75" bottom="0.75" header="0.3" footer="0.3"/>
  <pageSetup paperSize="9" orientation="portrait" horizontalDpi="0" verticalDpi="0" r:id="rId1"/>
  <ignoredErrors>
    <ignoredError sqref="G9" formula="1"/>
    <ignoredError sqref="J22:N22 J25:N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9C8BE-442E-4402-AF03-CE8C2966393F}">
  <dimension ref="A1:AA62"/>
  <sheetViews>
    <sheetView workbookViewId="0">
      <selection activeCell="A3" sqref="A3"/>
    </sheetView>
  </sheetViews>
  <sheetFormatPr baseColWidth="10" defaultColWidth="16" defaultRowHeight="28.5" customHeight="1" x14ac:dyDescent="0.2"/>
  <cols>
    <col min="1" max="1" width="25.140625" style="16" customWidth="1"/>
    <col min="2" max="2" width="26.140625" style="17" customWidth="1"/>
    <col min="3" max="3" width="12.28515625" style="17" customWidth="1"/>
    <col min="4" max="4" width="10.85546875" style="16" customWidth="1"/>
    <col min="5" max="5" width="12.140625" style="16" customWidth="1"/>
    <col min="6" max="6" width="13" style="16" customWidth="1"/>
    <col min="7" max="7" width="12" style="16" customWidth="1"/>
    <col min="8" max="8" width="14.140625" style="16" customWidth="1"/>
    <col min="9" max="9" width="12.7109375" style="16" customWidth="1"/>
    <col min="10" max="10" width="16.42578125" style="16" customWidth="1"/>
    <col min="11" max="11" width="15.28515625" style="16" customWidth="1"/>
    <col min="12" max="12" width="20.85546875" style="16" customWidth="1"/>
    <col min="13" max="13" width="25.42578125" style="16" customWidth="1"/>
    <col min="14" max="14" width="22.85546875" style="16" customWidth="1"/>
    <col min="15" max="15" width="16.7109375" style="16" customWidth="1"/>
    <col min="16" max="16" width="16" style="16"/>
    <col min="17" max="17" width="12" style="16" customWidth="1"/>
    <col min="18" max="257" width="16" style="16"/>
    <col min="258" max="258" width="10.42578125" style="16" customWidth="1"/>
    <col min="259" max="259" width="26.140625" style="16" customWidth="1"/>
    <col min="260" max="260" width="12.28515625" style="16" customWidth="1"/>
    <col min="261" max="261" width="9.42578125" style="16" customWidth="1"/>
    <col min="262" max="262" width="18.28515625" style="16" customWidth="1"/>
    <col min="263" max="263" width="10.5703125" style="16" customWidth="1"/>
    <col min="264" max="264" width="18.42578125" style="16" customWidth="1"/>
    <col min="265" max="265" width="10.7109375" style="16" customWidth="1"/>
    <col min="266" max="266" width="12" style="16" customWidth="1"/>
    <col min="267" max="267" width="18.85546875" style="16" customWidth="1"/>
    <col min="268" max="268" width="17.85546875" style="16" customWidth="1"/>
    <col min="269" max="269" width="20.28515625" style="16" customWidth="1"/>
    <col min="270" max="270" width="15.5703125" style="16" customWidth="1"/>
    <col min="271" max="272" width="16" style="16"/>
    <col min="273" max="273" width="23.140625" style="16" customWidth="1"/>
    <col min="274" max="513" width="16" style="16"/>
    <col min="514" max="514" width="10.42578125" style="16" customWidth="1"/>
    <col min="515" max="515" width="26.140625" style="16" customWidth="1"/>
    <col min="516" max="516" width="12.28515625" style="16" customWidth="1"/>
    <col min="517" max="517" width="9.42578125" style="16" customWidth="1"/>
    <col min="518" max="518" width="18.28515625" style="16" customWidth="1"/>
    <col min="519" max="519" width="10.5703125" style="16" customWidth="1"/>
    <col min="520" max="520" width="18.42578125" style="16" customWidth="1"/>
    <col min="521" max="521" width="10.7109375" style="16" customWidth="1"/>
    <col min="522" max="522" width="12" style="16" customWidth="1"/>
    <col min="523" max="523" width="18.85546875" style="16" customWidth="1"/>
    <col min="524" max="524" width="17.85546875" style="16" customWidth="1"/>
    <col min="525" max="525" width="20.28515625" style="16" customWidth="1"/>
    <col min="526" max="526" width="15.5703125" style="16" customWidth="1"/>
    <col min="527" max="528" width="16" style="16"/>
    <col min="529" max="529" width="23.140625" style="16" customWidth="1"/>
    <col min="530" max="769" width="16" style="16"/>
    <col min="770" max="770" width="10.42578125" style="16" customWidth="1"/>
    <col min="771" max="771" width="26.140625" style="16" customWidth="1"/>
    <col min="772" max="772" width="12.28515625" style="16" customWidth="1"/>
    <col min="773" max="773" width="9.42578125" style="16" customWidth="1"/>
    <col min="774" max="774" width="18.28515625" style="16" customWidth="1"/>
    <col min="775" max="775" width="10.5703125" style="16" customWidth="1"/>
    <col min="776" max="776" width="18.42578125" style="16" customWidth="1"/>
    <col min="777" max="777" width="10.7109375" style="16" customWidth="1"/>
    <col min="778" max="778" width="12" style="16" customWidth="1"/>
    <col min="779" max="779" width="18.85546875" style="16" customWidth="1"/>
    <col min="780" max="780" width="17.85546875" style="16" customWidth="1"/>
    <col min="781" max="781" width="20.28515625" style="16" customWidth="1"/>
    <col min="782" max="782" width="15.5703125" style="16" customWidth="1"/>
    <col min="783" max="784" width="16" style="16"/>
    <col min="785" max="785" width="23.140625" style="16" customWidth="1"/>
    <col min="786" max="1025" width="16" style="16"/>
    <col min="1026" max="1026" width="10.42578125" style="16" customWidth="1"/>
    <col min="1027" max="1027" width="26.140625" style="16" customWidth="1"/>
    <col min="1028" max="1028" width="12.28515625" style="16" customWidth="1"/>
    <col min="1029" max="1029" width="9.42578125" style="16" customWidth="1"/>
    <col min="1030" max="1030" width="18.28515625" style="16" customWidth="1"/>
    <col min="1031" max="1031" width="10.5703125" style="16" customWidth="1"/>
    <col min="1032" max="1032" width="18.42578125" style="16" customWidth="1"/>
    <col min="1033" max="1033" width="10.7109375" style="16" customWidth="1"/>
    <col min="1034" max="1034" width="12" style="16" customWidth="1"/>
    <col min="1035" max="1035" width="18.85546875" style="16" customWidth="1"/>
    <col min="1036" max="1036" width="17.85546875" style="16" customWidth="1"/>
    <col min="1037" max="1037" width="20.28515625" style="16" customWidth="1"/>
    <col min="1038" max="1038" width="15.5703125" style="16" customWidth="1"/>
    <col min="1039" max="1040" width="16" style="16"/>
    <col min="1041" max="1041" width="23.140625" style="16" customWidth="1"/>
    <col min="1042" max="1281" width="16" style="16"/>
    <col min="1282" max="1282" width="10.42578125" style="16" customWidth="1"/>
    <col min="1283" max="1283" width="26.140625" style="16" customWidth="1"/>
    <col min="1284" max="1284" width="12.28515625" style="16" customWidth="1"/>
    <col min="1285" max="1285" width="9.42578125" style="16" customWidth="1"/>
    <col min="1286" max="1286" width="18.28515625" style="16" customWidth="1"/>
    <col min="1287" max="1287" width="10.5703125" style="16" customWidth="1"/>
    <col min="1288" max="1288" width="18.42578125" style="16" customWidth="1"/>
    <col min="1289" max="1289" width="10.7109375" style="16" customWidth="1"/>
    <col min="1290" max="1290" width="12" style="16" customWidth="1"/>
    <col min="1291" max="1291" width="18.85546875" style="16" customWidth="1"/>
    <col min="1292" max="1292" width="17.85546875" style="16" customWidth="1"/>
    <col min="1293" max="1293" width="20.28515625" style="16" customWidth="1"/>
    <col min="1294" max="1294" width="15.5703125" style="16" customWidth="1"/>
    <col min="1295" max="1296" width="16" style="16"/>
    <col min="1297" max="1297" width="23.140625" style="16" customWidth="1"/>
    <col min="1298" max="1537" width="16" style="16"/>
    <col min="1538" max="1538" width="10.42578125" style="16" customWidth="1"/>
    <col min="1539" max="1539" width="26.140625" style="16" customWidth="1"/>
    <col min="1540" max="1540" width="12.28515625" style="16" customWidth="1"/>
    <col min="1541" max="1541" width="9.42578125" style="16" customWidth="1"/>
    <col min="1542" max="1542" width="18.28515625" style="16" customWidth="1"/>
    <col min="1543" max="1543" width="10.5703125" style="16" customWidth="1"/>
    <col min="1544" max="1544" width="18.42578125" style="16" customWidth="1"/>
    <col min="1545" max="1545" width="10.7109375" style="16" customWidth="1"/>
    <col min="1546" max="1546" width="12" style="16" customWidth="1"/>
    <col min="1547" max="1547" width="18.85546875" style="16" customWidth="1"/>
    <col min="1548" max="1548" width="17.85546875" style="16" customWidth="1"/>
    <col min="1549" max="1549" width="20.28515625" style="16" customWidth="1"/>
    <col min="1550" max="1550" width="15.5703125" style="16" customWidth="1"/>
    <col min="1551" max="1552" width="16" style="16"/>
    <col min="1553" max="1553" width="23.140625" style="16" customWidth="1"/>
    <col min="1554" max="1793" width="16" style="16"/>
    <col min="1794" max="1794" width="10.42578125" style="16" customWidth="1"/>
    <col min="1795" max="1795" width="26.140625" style="16" customWidth="1"/>
    <col min="1796" max="1796" width="12.28515625" style="16" customWidth="1"/>
    <col min="1797" max="1797" width="9.42578125" style="16" customWidth="1"/>
    <col min="1798" max="1798" width="18.28515625" style="16" customWidth="1"/>
    <col min="1799" max="1799" width="10.5703125" style="16" customWidth="1"/>
    <col min="1800" max="1800" width="18.42578125" style="16" customWidth="1"/>
    <col min="1801" max="1801" width="10.7109375" style="16" customWidth="1"/>
    <col min="1802" max="1802" width="12" style="16" customWidth="1"/>
    <col min="1803" max="1803" width="18.85546875" style="16" customWidth="1"/>
    <col min="1804" max="1804" width="17.85546875" style="16" customWidth="1"/>
    <col min="1805" max="1805" width="20.28515625" style="16" customWidth="1"/>
    <col min="1806" max="1806" width="15.5703125" style="16" customWidth="1"/>
    <col min="1807" max="1808" width="16" style="16"/>
    <col min="1809" max="1809" width="23.140625" style="16" customWidth="1"/>
    <col min="1810" max="2049" width="16" style="16"/>
    <col min="2050" max="2050" width="10.42578125" style="16" customWidth="1"/>
    <col min="2051" max="2051" width="26.140625" style="16" customWidth="1"/>
    <col min="2052" max="2052" width="12.28515625" style="16" customWidth="1"/>
    <col min="2053" max="2053" width="9.42578125" style="16" customWidth="1"/>
    <col min="2054" max="2054" width="18.28515625" style="16" customWidth="1"/>
    <col min="2055" max="2055" width="10.5703125" style="16" customWidth="1"/>
    <col min="2056" max="2056" width="18.42578125" style="16" customWidth="1"/>
    <col min="2057" max="2057" width="10.7109375" style="16" customWidth="1"/>
    <col min="2058" max="2058" width="12" style="16" customWidth="1"/>
    <col min="2059" max="2059" width="18.85546875" style="16" customWidth="1"/>
    <col min="2060" max="2060" width="17.85546875" style="16" customWidth="1"/>
    <col min="2061" max="2061" width="20.28515625" style="16" customWidth="1"/>
    <col min="2062" max="2062" width="15.5703125" style="16" customWidth="1"/>
    <col min="2063" max="2064" width="16" style="16"/>
    <col min="2065" max="2065" width="23.140625" style="16" customWidth="1"/>
    <col min="2066" max="2305" width="16" style="16"/>
    <col min="2306" max="2306" width="10.42578125" style="16" customWidth="1"/>
    <col min="2307" max="2307" width="26.140625" style="16" customWidth="1"/>
    <col min="2308" max="2308" width="12.28515625" style="16" customWidth="1"/>
    <col min="2309" max="2309" width="9.42578125" style="16" customWidth="1"/>
    <col min="2310" max="2310" width="18.28515625" style="16" customWidth="1"/>
    <col min="2311" max="2311" width="10.5703125" style="16" customWidth="1"/>
    <col min="2312" max="2312" width="18.42578125" style="16" customWidth="1"/>
    <col min="2313" max="2313" width="10.7109375" style="16" customWidth="1"/>
    <col min="2314" max="2314" width="12" style="16" customWidth="1"/>
    <col min="2315" max="2315" width="18.85546875" style="16" customWidth="1"/>
    <col min="2316" max="2316" width="17.85546875" style="16" customWidth="1"/>
    <col min="2317" max="2317" width="20.28515625" style="16" customWidth="1"/>
    <col min="2318" max="2318" width="15.5703125" style="16" customWidth="1"/>
    <col min="2319" max="2320" width="16" style="16"/>
    <col min="2321" max="2321" width="23.140625" style="16" customWidth="1"/>
    <col min="2322" max="2561" width="16" style="16"/>
    <col min="2562" max="2562" width="10.42578125" style="16" customWidth="1"/>
    <col min="2563" max="2563" width="26.140625" style="16" customWidth="1"/>
    <col min="2564" max="2564" width="12.28515625" style="16" customWidth="1"/>
    <col min="2565" max="2565" width="9.42578125" style="16" customWidth="1"/>
    <col min="2566" max="2566" width="18.28515625" style="16" customWidth="1"/>
    <col min="2567" max="2567" width="10.5703125" style="16" customWidth="1"/>
    <col min="2568" max="2568" width="18.42578125" style="16" customWidth="1"/>
    <col min="2569" max="2569" width="10.7109375" style="16" customWidth="1"/>
    <col min="2570" max="2570" width="12" style="16" customWidth="1"/>
    <col min="2571" max="2571" width="18.85546875" style="16" customWidth="1"/>
    <col min="2572" max="2572" width="17.85546875" style="16" customWidth="1"/>
    <col min="2573" max="2573" width="20.28515625" style="16" customWidth="1"/>
    <col min="2574" max="2574" width="15.5703125" style="16" customWidth="1"/>
    <col min="2575" max="2576" width="16" style="16"/>
    <col min="2577" max="2577" width="23.140625" style="16" customWidth="1"/>
    <col min="2578" max="2817" width="16" style="16"/>
    <col min="2818" max="2818" width="10.42578125" style="16" customWidth="1"/>
    <col min="2819" max="2819" width="26.140625" style="16" customWidth="1"/>
    <col min="2820" max="2820" width="12.28515625" style="16" customWidth="1"/>
    <col min="2821" max="2821" width="9.42578125" style="16" customWidth="1"/>
    <col min="2822" max="2822" width="18.28515625" style="16" customWidth="1"/>
    <col min="2823" max="2823" width="10.5703125" style="16" customWidth="1"/>
    <col min="2824" max="2824" width="18.42578125" style="16" customWidth="1"/>
    <col min="2825" max="2825" width="10.7109375" style="16" customWidth="1"/>
    <col min="2826" max="2826" width="12" style="16" customWidth="1"/>
    <col min="2827" max="2827" width="18.85546875" style="16" customWidth="1"/>
    <col min="2828" max="2828" width="17.85546875" style="16" customWidth="1"/>
    <col min="2829" max="2829" width="20.28515625" style="16" customWidth="1"/>
    <col min="2830" max="2830" width="15.5703125" style="16" customWidth="1"/>
    <col min="2831" max="2832" width="16" style="16"/>
    <col min="2833" max="2833" width="23.140625" style="16" customWidth="1"/>
    <col min="2834" max="3073" width="16" style="16"/>
    <col min="3074" max="3074" width="10.42578125" style="16" customWidth="1"/>
    <col min="3075" max="3075" width="26.140625" style="16" customWidth="1"/>
    <col min="3076" max="3076" width="12.28515625" style="16" customWidth="1"/>
    <col min="3077" max="3077" width="9.42578125" style="16" customWidth="1"/>
    <col min="3078" max="3078" width="18.28515625" style="16" customWidth="1"/>
    <col min="3079" max="3079" width="10.5703125" style="16" customWidth="1"/>
    <col min="3080" max="3080" width="18.42578125" style="16" customWidth="1"/>
    <col min="3081" max="3081" width="10.7109375" style="16" customWidth="1"/>
    <col min="3082" max="3082" width="12" style="16" customWidth="1"/>
    <col min="3083" max="3083" width="18.85546875" style="16" customWidth="1"/>
    <col min="3084" max="3084" width="17.85546875" style="16" customWidth="1"/>
    <col min="3085" max="3085" width="20.28515625" style="16" customWidth="1"/>
    <col min="3086" max="3086" width="15.5703125" style="16" customWidth="1"/>
    <col min="3087" max="3088" width="16" style="16"/>
    <col min="3089" max="3089" width="23.140625" style="16" customWidth="1"/>
    <col min="3090" max="3329" width="16" style="16"/>
    <col min="3330" max="3330" width="10.42578125" style="16" customWidth="1"/>
    <col min="3331" max="3331" width="26.140625" style="16" customWidth="1"/>
    <col min="3332" max="3332" width="12.28515625" style="16" customWidth="1"/>
    <col min="3333" max="3333" width="9.42578125" style="16" customWidth="1"/>
    <col min="3334" max="3334" width="18.28515625" style="16" customWidth="1"/>
    <col min="3335" max="3335" width="10.5703125" style="16" customWidth="1"/>
    <col min="3336" max="3336" width="18.42578125" style="16" customWidth="1"/>
    <col min="3337" max="3337" width="10.7109375" style="16" customWidth="1"/>
    <col min="3338" max="3338" width="12" style="16" customWidth="1"/>
    <col min="3339" max="3339" width="18.85546875" style="16" customWidth="1"/>
    <col min="3340" max="3340" width="17.85546875" style="16" customWidth="1"/>
    <col min="3341" max="3341" width="20.28515625" style="16" customWidth="1"/>
    <col min="3342" max="3342" width="15.5703125" style="16" customWidth="1"/>
    <col min="3343" max="3344" width="16" style="16"/>
    <col min="3345" max="3345" width="23.140625" style="16" customWidth="1"/>
    <col min="3346" max="3585" width="16" style="16"/>
    <col min="3586" max="3586" width="10.42578125" style="16" customWidth="1"/>
    <col min="3587" max="3587" width="26.140625" style="16" customWidth="1"/>
    <col min="3588" max="3588" width="12.28515625" style="16" customWidth="1"/>
    <col min="3589" max="3589" width="9.42578125" style="16" customWidth="1"/>
    <col min="3590" max="3590" width="18.28515625" style="16" customWidth="1"/>
    <col min="3591" max="3591" width="10.5703125" style="16" customWidth="1"/>
    <col min="3592" max="3592" width="18.42578125" style="16" customWidth="1"/>
    <col min="3593" max="3593" width="10.7109375" style="16" customWidth="1"/>
    <col min="3594" max="3594" width="12" style="16" customWidth="1"/>
    <col min="3595" max="3595" width="18.85546875" style="16" customWidth="1"/>
    <col min="3596" max="3596" width="17.85546875" style="16" customWidth="1"/>
    <col min="3597" max="3597" width="20.28515625" style="16" customWidth="1"/>
    <col min="3598" max="3598" width="15.5703125" style="16" customWidth="1"/>
    <col min="3599" max="3600" width="16" style="16"/>
    <col min="3601" max="3601" width="23.140625" style="16" customWidth="1"/>
    <col min="3602" max="3841" width="16" style="16"/>
    <col min="3842" max="3842" width="10.42578125" style="16" customWidth="1"/>
    <col min="3843" max="3843" width="26.140625" style="16" customWidth="1"/>
    <col min="3844" max="3844" width="12.28515625" style="16" customWidth="1"/>
    <col min="3845" max="3845" width="9.42578125" style="16" customWidth="1"/>
    <col min="3846" max="3846" width="18.28515625" style="16" customWidth="1"/>
    <col min="3847" max="3847" width="10.5703125" style="16" customWidth="1"/>
    <col min="3848" max="3848" width="18.42578125" style="16" customWidth="1"/>
    <col min="3849" max="3849" width="10.7109375" style="16" customWidth="1"/>
    <col min="3850" max="3850" width="12" style="16" customWidth="1"/>
    <col min="3851" max="3851" width="18.85546875" style="16" customWidth="1"/>
    <col min="3852" max="3852" width="17.85546875" style="16" customWidth="1"/>
    <col min="3853" max="3853" width="20.28515625" style="16" customWidth="1"/>
    <col min="3854" max="3854" width="15.5703125" style="16" customWidth="1"/>
    <col min="3855" max="3856" width="16" style="16"/>
    <col min="3857" max="3857" width="23.140625" style="16" customWidth="1"/>
    <col min="3858" max="4097" width="16" style="16"/>
    <col min="4098" max="4098" width="10.42578125" style="16" customWidth="1"/>
    <col min="4099" max="4099" width="26.140625" style="16" customWidth="1"/>
    <col min="4100" max="4100" width="12.28515625" style="16" customWidth="1"/>
    <col min="4101" max="4101" width="9.42578125" style="16" customWidth="1"/>
    <col min="4102" max="4102" width="18.28515625" style="16" customWidth="1"/>
    <col min="4103" max="4103" width="10.5703125" style="16" customWidth="1"/>
    <col min="4104" max="4104" width="18.42578125" style="16" customWidth="1"/>
    <col min="4105" max="4105" width="10.7109375" style="16" customWidth="1"/>
    <col min="4106" max="4106" width="12" style="16" customWidth="1"/>
    <col min="4107" max="4107" width="18.85546875" style="16" customWidth="1"/>
    <col min="4108" max="4108" width="17.85546875" style="16" customWidth="1"/>
    <col min="4109" max="4109" width="20.28515625" style="16" customWidth="1"/>
    <col min="4110" max="4110" width="15.5703125" style="16" customWidth="1"/>
    <col min="4111" max="4112" width="16" style="16"/>
    <col min="4113" max="4113" width="23.140625" style="16" customWidth="1"/>
    <col min="4114" max="4353" width="16" style="16"/>
    <col min="4354" max="4354" width="10.42578125" style="16" customWidth="1"/>
    <col min="4355" max="4355" width="26.140625" style="16" customWidth="1"/>
    <col min="4356" max="4356" width="12.28515625" style="16" customWidth="1"/>
    <col min="4357" max="4357" width="9.42578125" style="16" customWidth="1"/>
    <col min="4358" max="4358" width="18.28515625" style="16" customWidth="1"/>
    <col min="4359" max="4359" width="10.5703125" style="16" customWidth="1"/>
    <col min="4360" max="4360" width="18.42578125" style="16" customWidth="1"/>
    <col min="4361" max="4361" width="10.7109375" style="16" customWidth="1"/>
    <col min="4362" max="4362" width="12" style="16" customWidth="1"/>
    <col min="4363" max="4363" width="18.85546875" style="16" customWidth="1"/>
    <col min="4364" max="4364" width="17.85546875" style="16" customWidth="1"/>
    <col min="4365" max="4365" width="20.28515625" style="16" customWidth="1"/>
    <col min="4366" max="4366" width="15.5703125" style="16" customWidth="1"/>
    <col min="4367" max="4368" width="16" style="16"/>
    <col min="4369" max="4369" width="23.140625" style="16" customWidth="1"/>
    <col min="4370" max="4609" width="16" style="16"/>
    <col min="4610" max="4610" width="10.42578125" style="16" customWidth="1"/>
    <col min="4611" max="4611" width="26.140625" style="16" customWidth="1"/>
    <col min="4612" max="4612" width="12.28515625" style="16" customWidth="1"/>
    <col min="4613" max="4613" width="9.42578125" style="16" customWidth="1"/>
    <col min="4614" max="4614" width="18.28515625" style="16" customWidth="1"/>
    <col min="4615" max="4615" width="10.5703125" style="16" customWidth="1"/>
    <col min="4616" max="4616" width="18.42578125" style="16" customWidth="1"/>
    <col min="4617" max="4617" width="10.7109375" style="16" customWidth="1"/>
    <col min="4618" max="4618" width="12" style="16" customWidth="1"/>
    <col min="4619" max="4619" width="18.85546875" style="16" customWidth="1"/>
    <col min="4620" max="4620" width="17.85546875" style="16" customWidth="1"/>
    <col min="4621" max="4621" width="20.28515625" style="16" customWidth="1"/>
    <col min="4622" max="4622" width="15.5703125" style="16" customWidth="1"/>
    <col min="4623" max="4624" width="16" style="16"/>
    <col min="4625" max="4625" width="23.140625" style="16" customWidth="1"/>
    <col min="4626" max="4865" width="16" style="16"/>
    <col min="4866" max="4866" width="10.42578125" style="16" customWidth="1"/>
    <col min="4867" max="4867" width="26.140625" style="16" customWidth="1"/>
    <col min="4868" max="4868" width="12.28515625" style="16" customWidth="1"/>
    <col min="4869" max="4869" width="9.42578125" style="16" customWidth="1"/>
    <col min="4870" max="4870" width="18.28515625" style="16" customWidth="1"/>
    <col min="4871" max="4871" width="10.5703125" style="16" customWidth="1"/>
    <col min="4872" max="4872" width="18.42578125" style="16" customWidth="1"/>
    <col min="4873" max="4873" width="10.7109375" style="16" customWidth="1"/>
    <col min="4874" max="4874" width="12" style="16" customWidth="1"/>
    <col min="4875" max="4875" width="18.85546875" style="16" customWidth="1"/>
    <col min="4876" max="4876" width="17.85546875" style="16" customWidth="1"/>
    <col min="4877" max="4877" width="20.28515625" style="16" customWidth="1"/>
    <col min="4878" max="4878" width="15.5703125" style="16" customWidth="1"/>
    <col min="4879" max="4880" width="16" style="16"/>
    <col min="4881" max="4881" width="23.140625" style="16" customWidth="1"/>
    <col min="4882" max="5121" width="16" style="16"/>
    <col min="5122" max="5122" width="10.42578125" style="16" customWidth="1"/>
    <col min="5123" max="5123" width="26.140625" style="16" customWidth="1"/>
    <col min="5124" max="5124" width="12.28515625" style="16" customWidth="1"/>
    <col min="5125" max="5125" width="9.42578125" style="16" customWidth="1"/>
    <col min="5126" max="5126" width="18.28515625" style="16" customWidth="1"/>
    <col min="5127" max="5127" width="10.5703125" style="16" customWidth="1"/>
    <col min="5128" max="5128" width="18.42578125" style="16" customWidth="1"/>
    <col min="5129" max="5129" width="10.7109375" style="16" customWidth="1"/>
    <col min="5130" max="5130" width="12" style="16" customWidth="1"/>
    <col min="5131" max="5131" width="18.85546875" style="16" customWidth="1"/>
    <col min="5132" max="5132" width="17.85546875" style="16" customWidth="1"/>
    <col min="5133" max="5133" width="20.28515625" style="16" customWidth="1"/>
    <col min="5134" max="5134" width="15.5703125" style="16" customWidth="1"/>
    <col min="5135" max="5136" width="16" style="16"/>
    <col min="5137" max="5137" width="23.140625" style="16" customWidth="1"/>
    <col min="5138" max="5377" width="16" style="16"/>
    <col min="5378" max="5378" width="10.42578125" style="16" customWidth="1"/>
    <col min="5379" max="5379" width="26.140625" style="16" customWidth="1"/>
    <col min="5380" max="5380" width="12.28515625" style="16" customWidth="1"/>
    <col min="5381" max="5381" width="9.42578125" style="16" customWidth="1"/>
    <col min="5382" max="5382" width="18.28515625" style="16" customWidth="1"/>
    <col min="5383" max="5383" width="10.5703125" style="16" customWidth="1"/>
    <col min="5384" max="5384" width="18.42578125" style="16" customWidth="1"/>
    <col min="5385" max="5385" width="10.7109375" style="16" customWidth="1"/>
    <col min="5386" max="5386" width="12" style="16" customWidth="1"/>
    <col min="5387" max="5387" width="18.85546875" style="16" customWidth="1"/>
    <col min="5388" max="5388" width="17.85546875" style="16" customWidth="1"/>
    <col min="5389" max="5389" width="20.28515625" style="16" customWidth="1"/>
    <col min="5390" max="5390" width="15.5703125" style="16" customWidth="1"/>
    <col min="5391" max="5392" width="16" style="16"/>
    <col min="5393" max="5393" width="23.140625" style="16" customWidth="1"/>
    <col min="5394" max="5633" width="16" style="16"/>
    <col min="5634" max="5634" width="10.42578125" style="16" customWidth="1"/>
    <col min="5635" max="5635" width="26.140625" style="16" customWidth="1"/>
    <col min="5636" max="5636" width="12.28515625" style="16" customWidth="1"/>
    <col min="5637" max="5637" width="9.42578125" style="16" customWidth="1"/>
    <col min="5638" max="5638" width="18.28515625" style="16" customWidth="1"/>
    <col min="5639" max="5639" width="10.5703125" style="16" customWidth="1"/>
    <col min="5640" max="5640" width="18.42578125" style="16" customWidth="1"/>
    <col min="5641" max="5641" width="10.7109375" style="16" customWidth="1"/>
    <col min="5642" max="5642" width="12" style="16" customWidth="1"/>
    <col min="5643" max="5643" width="18.85546875" style="16" customWidth="1"/>
    <col min="5644" max="5644" width="17.85546875" style="16" customWidth="1"/>
    <col min="5645" max="5645" width="20.28515625" style="16" customWidth="1"/>
    <col min="5646" max="5646" width="15.5703125" style="16" customWidth="1"/>
    <col min="5647" max="5648" width="16" style="16"/>
    <col min="5649" max="5649" width="23.140625" style="16" customWidth="1"/>
    <col min="5650" max="5889" width="16" style="16"/>
    <col min="5890" max="5890" width="10.42578125" style="16" customWidth="1"/>
    <col min="5891" max="5891" width="26.140625" style="16" customWidth="1"/>
    <col min="5892" max="5892" width="12.28515625" style="16" customWidth="1"/>
    <col min="5893" max="5893" width="9.42578125" style="16" customWidth="1"/>
    <col min="5894" max="5894" width="18.28515625" style="16" customWidth="1"/>
    <col min="5895" max="5895" width="10.5703125" style="16" customWidth="1"/>
    <col min="5896" max="5896" width="18.42578125" style="16" customWidth="1"/>
    <col min="5897" max="5897" width="10.7109375" style="16" customWidth="1"/>
    <col min="5898" max="5898" width="12" style="16" customWidth="1"/>
    <col min="5899" max="5899" width="18.85546875" style="16" customWidth="1"/>
    <col min="5900" max="5900" width="17.85546875" style="16" customWidth="1"/>
    <col min="5901" max="5901" width="20.28515625" style="16" customWidth="1"/>
    <col min="5902" max="5902" width="15.5703125" style="16" customWidth="1"/>
    <col min="5903" max="5904" width="16" style="16"/>
    <col min="5905" max="5905" width="23.140625" style="16" customWidth="1"/>
    <col min="5906" max="6145" width="16" style="16"/>
    <col min="6146" max="6146" width="10.42578125" style="16" customWidth="1"/>
    <col min="6147" max="6147" width="26.140625" style="16" customWidth="1"/>
    <col min="6148" max="6148" width="12.28515625" style="16" customWidth="1"/>
    <col min="6149" max="6149" width="9.42578125" style="16" customWidth="1"/>
    <col min="6150" max="6150" width="18.28515625" style="16" customWidth="1"/>
    <col min="6151" max="6151" width="10.5703125" style="16" customWidth="1"/>
    <col min="6152" max="6152" width="18.42578125" style="16" customWidth="1"/>
    <col min="6153" max="6153" width="10.7109375" style="16" customWidth="1"/>
    <col min="6154" max="6154" width="12" style="16" customWidth="1"/>
    <col min="6155" max="6155" width="18.85546875" style="16" customWidth="1"/>
    <col min="6156" max="6156" width="17.85546875" style="16" customWidth="1"/>
    <col min="6157" max="6157" width="20.28515625" style="16" customWidth="1"/>
    <col min="6158" max="6158" width="15.5703125" style="16" customWidth="1"/>
    <col min="6159" max="6160" width="16" style="16"/>
    <col min="6161" max="6161" width="23.140625" style="16" customWidth="1"/>
    <col min="6162" max="6401" width="16" style="16"/>
    <col min="6402" max="6402" width="10.42578125" style="16" customWidth="1"/>
    <col min="6403" max="6403" width="26.140625" style="16" customWidth="1"/>
    <col min="6404" max="6404" width="12.28515625" style="16" customWidth="1"/>
    <col min="6405" max="6405" width="9.42578125" style="16" customWidth="1"/>
    <col min="6406" max="6406" width="18.28515625" style="16" customWidth="1"/>
    <col min="6407" max="6407" width="10.5703125" style="16" customWidth="1"/>
    <col min="6408" max="6408" width="18.42578125" style="16" customWidth="1"/>
    <col min="6409" max="6409" width="10.7109375" style="16" customWidth="1"/>
    <col min="6410" max="6410" width="12" style="16" customWidth="1"/>
    <col min="6411" max="6411" width="18.85546875" style="16" customWidth="1"/>
    <col min="6412" max="6412" width="17.85546875" style="16" customWidth="1"/>
    <col min="6413" max="6413" width="20.28515625" style="16" customWidth="1"/>
    <col min="6414" max="6414" width="15.5703125" style="16" customWidth="1"/>
    <col min="6415" max="6416" width="16" style="16"/>
    <col min="6417" max="6417" width="23.140625" style="16" customWidth="1"/>
    <col min="6418" max="6657" width="16" style="16"/>
    <col min="6658" max="6658" width="10.42578125" style="16" customWidth="1"/>
    <col min="6659" max="6659" width="26.140625" style="16" customWidth="1"/>
    <col min="6660" max="6660" width="12.28515625" style="16" customWidth="1"/>
    <col min="6661" max="6661" width="9.42578125" style="16" customWidth="1"/>
    <col min="6662" max="6662" width="18.28515625" style="16" customWidth="1"/>
    <col min="6663" max="6663" width="10.5703125" style="16" customWidth="1"/>
    <col min="6664" max="6664" width="18.42578125" style="16" customWidth="1"/>
    <col min="6665" max="6665" width="10.7109375" style="16" customWidth="1"/>
    <col min="6666" max="6666" width="12" style="16" customWidth="1"/>
    <col min="6667" max="6667" width="18.85546875" style="16" customWidth="1"/>
    <col min="6668" max="6668" width="17.85546875" style="16" customWidth="1"/>
    <col min="6669" max="6669" width="20.28515625" style="16" customWidth="1"/>
    <col min="6670" max="6670" width="15.5703125" style="16" customWidth="1"/>
    <col min="6671" max="6672" width="16" style="16"/>
    <col min="6673" max="6673" width="23.140625" style="16" customWidth="1"/>
    <col min="6674" max="6913" width="16" style="16"/>
    <col min="6914" max="6914" width="10.42578125" style="16" customWidth="1"/>
    <col min="6915" max="6915" width="26.140625" style="16" customWidth="1"/>
    <col min="6916" max="6916" width="12.28515625" style="16" customWidth="1"/>
    <col min="6917" max="6917" width="9.42578125" style="16" customWidth="1"/>
    <col min="6918" max="6918" width="18.28515625" style="16" customWidth="1"/>
    <col min="6919" max="6919" width="10.5703125" style="16" customWidth="1"/>
    <col min="6920" max="6920" width="18.42578125" style="16" customWidth="1"/>
    <col min="6921" max="6921" width="10.7109375" style="16" customWidth="1"/>
    <col min="6922" max="6922" width="12" style="16" customWidth="1"/>
    <col min="6923" max="6923" width="18.85546875" style="16" customWidth="1"/>
    <col min="6924" max="6924" width="17.85546875" style="16" customWidth="1"/>
    <col min="6925" max="6925" width="20.28515625" style="16" customWidth="1"/>
    <col min="6926" max="6926" width="15.5703125" style="16" customWidth="1"/>
    <col min="6927" max="6928" width="16" style="16"/>
    <col min="6929" max="6929" width="23.140625" style="16" customWidth="1"/>
    <col min="6930" max="7169" width="16" style="16"/>
    <col min="7170" max="7170" width="10.42578125" style="16" customWidth="1"/>
    <col min="7171" max="7171" width="26.140625" style="16" customWidth="1"/>
    <col min="7172" max="7172" width="12.28515625" style="16" customWidth="1"/>
    <col min="7173" max="7173" width="9.42578125" style="16" customWidth="1"/>
    <col min="7174" max="7174" width="18.28515625" style="16" customWidth="1"/>
    <col min="7175" max="7175" width="10.5703125" style="16" customWidth="1"/>
    <col min="7176" max="7176" width="18.42578125" style="16" customWidth="1"/>
    <col min="7177" max="7177" width="10.7109375" style="16" customWidth="1"/>
    <col min="7178" max="7178" width="12" style="16" customWidth="1"/>
    <col min="7179" max="7179" width="18.85546875" style="16" customWidth="1"/>
    <col min="7180" max="7180" width="17.85546875" style="16" customWidth="1"/>
    <col min="7181" max="7181" width="20.28515625" style="16" customWidth="1"/>
    <col min="7182" max="7182" width="15.5703125" style="16" customWidth="1"/>
    <col min="7183" max="7184" width="16" style="16"/>
    <col min="7185" max="7185" width="23.140625" style="16" customWidth="1"/>
    <col min="7186" max="7425" width="16" style="16"/>
    <col min="7426" max="7426" width="10.42578125" style="16" customWidth="1"/>
    <col min="7427" max="7427" width="26.140625" style="16" customWidth="1"/>
    <col min="7428" max="7428" width="12.28515625" style="16" customWidth="1"/>
    <col min="7429" max="7429" width="9.42578125" style="16" customWidth="1"/>
    <col min="7430" max="7430" width="18.28515625" style="16" customWidth="1"/>
    <col min="7431" max="7431" width="10.5703125" style="16" customWidth="1"/>
    <col min="7432" max="7432" width="18.42578125" style="16" customWidth="1"/>
    <col min="7433" max="7433" width="10.7109375" style="16" customWidth="1"/>
    <col min="7434" max="7434" width="12" style="16" customWidth="1"/>
    <col min="7435" max="7435" width="18.85546875" style="16" customWidth="1"/>
    <col min="7436" max="7436" width="17.85546875" style="16" customWidth="1"/>
    <col min="7437" max="7437" width="20.28515625" style="16" customWidth="1"/>
    <col min="7438" max="7438" width="15.5703125" style="16" customWidth="1"/>
    <col min="7439" max="7440" width="16" style="16"/>
    <col min="7441" max="7441" width="23.140625" style="16" customWidth="1"/>
    <col min="7442" max="7681" width="16" style="16"/>
    <col min="7682" max="7682" width="10.42578125" style="16" customWidth="1"/>
    <col min="7683" max="7683" width="26.140625" style="16" customWidth="1"/>
    <col min="7684" max="7684" width="12.28515625" style="16" customWidth="1"/>
    <col min="7685" max="7685" width="9.42578125" style="16" customWidth="1"/>
    <col min="7686" max="7686" width="18.28515625" style="16" customWidth="1"/>
    <col min="7687" max="7687" width="10.5703125" style="16" customWidth="1"/>
    <col min="7688" max="7688" width="18.42578125" style="16" customWidth="1"/>
    <col min="7689" max="7689" width="10.7109375" style="16" customWidth="1"/>
    <col min="7690" max="7690" width="12" style="16" customWidth="1"/>
    <col min="7691" max="7691" width="18.85546875" style="16" customWidth="1"/>
    <col min="7692" max="7692" width="17.85546875" style="16" customWidth="1"/>
    <col min="7693" max="7693" width="20.28515625" style="16" customWidth="1"/>
    <col min="7694" max="7694" width="15.5703125" style="16" customWidth="1"/>
    <col min="7695" max="7696" width="16" style="16"/>
    <col min="7697" max="7697" width="23.140625" style="16" customWidth="1"/>
    <col min="7698" max="7937" width="16" style="16"/>
    <col min="7938" max="7938" width="10.42578125" style="16" customWidth="1"/>
    <col min="7939" max="7939" width="26.140625" style="16" customWidth="1"/>
    <col min="7940" max="7940" width="12.28515625" style="16" customWidth="1"/>
    <col min="7941" max="7941" width="9.42578125" style="16" customWidth="1"/>
    <col min="7942" max="7942" width="18.28515625" style="16" customWidth="1"/>
    <col min="7943" max="7943" width="10.5703125" style="16" customWidth="1"/>
    <col min="7944" max="7944" width="18.42578125" style="16" customWidth="1"/>
    <col min="7945" max="7945" width="10.7109375" style="16" customWidth="1"/>
    <col min="7946" max="7946" width="12" style="16" customWidth="1"/>
    <col min="7947" max="7947" width="18.85546875" style="16" customWidth="1"/>
    <col min="7948" max="7948" width="17.85546875" style="16" customWidth="1"/>
    <col min="7949" max="7949" width="20.28515625" style="16" customWidth="1"/>
    <col min="7950" max="7950" width="15.5703125" style="16" customWidth="1"/>
    <col min="7951" max="7952" width="16" style="16"/>
    <col min="7953" max="7953" width="23.140625" style="16" customWidth="1"/>
    <col min="7954" max="8193" width="16" style="16"/>
    <col min="8194" max="8194" width="10.42578125" style="16" customWidth="1"/>
    <col min="8195" max="8195" width="26.140625" style="16" customWidth="1"/>
    <col min="8196" max="8196" width="12.28515625" style="16" customWidth="1"/>
    <col min="8197" max="8197" width="9.42578125" style="16" customWidth="1"/>
    <col min="8198" max="8198" width="18.28515625" style="16" customWidth="1"/>
    <col min="8199" max="8199" width="10.5703125" style="16" customWidth="1"/>
    <col min="8200" max="8200" width="18.42578125" style="16" customWidth="1"/>
    <col min="8201" max="8201" width="10.7109375" style="16" customWidth="1"/>
    <col min="8202" max="8202" width="12" style="16" customWidth="1"/>
    <col min="8203" max="8203" width="18.85546875" style="16" customWidth="1"/>
    <col min="8204" max="8204" width="17.85546875" style="16" customWidth="1"/>
    <col min="8205" max="8205" width="20.28515625" style="16" customWidth="1"/>
    <col min="8206" max="8206" width="15.5703125" style="16" customWidth="1"/>
    <col min="8207" max="8208" width="16" style="16"/>
    <col min="8209" max="8209" width="23.140625" style="16" customWidth="1"/>
    <col min="8210" max="8449" width="16" style="16"/>
    <col min="8450" max="8450" width="10.42578125" style="16" customWidth="1"/>
    <col min="8451" max="8451" width="26.140625" style="16" customWidth="1"/>
    <col min="8452" max="8452" width="12.28515625" style="16" customWidth="1"/>
    <col min="8453" max="8453" width="9.42578125" style="16" customWidth="1"/>
    <col min="8454" max="8454" width="18.28515625" style="16" customWidth="1"/>
    <col min="8455" max="8455" width="10.5703125" style="16" customWidth="1"/>
    <col min="8456" max="8456" width="18.42578125" style="16" customWidth="1"/>
    <col min="8457" max="8457" width="10.7109375" style="16" customWidth="1"/>
    <col min="8458" max="8458" width="12" style="16" customWidth="1"/>
    <col min="8459" max="8459" width="18.85546875" style="16" customWidth="1"/>
    <col min="8460" max="8460" width="17.85546875" style="16" customWidth="1"/>
    <col min="8461" max="8461" width="20.28515625" style="16" customWidth="1"/>
    <col min="8462" max="8462" width="15.5703125" style="16" customWidth="1"/>
    <col min="8463" max="8464" width="16" style="16"/>
    <col min="8465" max="8465" width="23.140625" style="16" customWidth="1"/>
    <col min="8466" max="8705" width="16" style="16"/>
    <col min="8706" max="8706" width="10.42578125" style="16" customWidth="1"/>
    <col min="8707" max="8707" width="26.140625" style="16" customWidth="1"/>
    <col min="8708" max="8708" width="12.28515625" style="16" customWidth="1"/>
    <col min="8709" max="8709" width="9.42578125" style="16" customWidth="1"/>
    <col min="8710" max="8710" width="18.28515625" style="16" customWidth="1"/>
    <col min="8711" max="8711" width="10.5703125" style="16" customWidth="1"/>
    <col min="8712" max="8712" width="18.42578125" style="16" customWidth="1"/>
    <col min="8713" max="8713" width="10.7109375" style="16" customWidth="1"/>
    <col min="8714" max="8714" width="12" style="16" customWidth="1"/>
    <col min="8715" max="8715" width="18.85546875" style="16" customWidth="1"/>
    <col min="8716" max="8716" width="17.85546875" style="16" customWidth="1"/>
    <col min="8717" max="8717" width="20.28515625" style="16" customWidth="1"/>
    <col min="8718" max="8718" width="15.5703125" style="16" customWidth="1"/>
    <col min="8719" max="8720" width="16" style="16"/>
    <col min="8721" max="8721" width="23.140625" style="16" customWidth="1"/>
    <col min="8722" max="8961" width="16" style="16"/>
    <col min="8962" max="8962" width="10.42578125" style="16" customWidth="1"/>
    <col min="8963" max="8963" width="26.140625" style="16" customWidth="1"/>
    <col min="8964" max="8964" width="12.28515625" style="16" customWidth="1"/>
    <col min="8965" max="8965" width="9.42578125" style="16" customWidth="1"/>
    <col min="8966" max="8966" width="18.28515625" style="16" customWidth="1"/>
    <col min="8967" max="8967" width="10.5703125" style="16" customWidth="1"/>
    <col min="8968" max="8968" width="18.42578125" style="16" customWidth="1"/>
    <col min="8969" max="8969" width="10.7109375" style="16" customWidth="1"/>
    <col min="8970" max="8970" width="12" style="16" customWidth="1"/>
    <col min="8971" max="8971" width="18.85546875" style="16" customWidth="1"/>
    <col min="8972" max="8972" width="17.85546875" style="16" customWidth="1"/>
    <col min="8973" max="8973" width="20.28515625" style="16" customWidth="1"/>
    <col min="8974" max="8974" width="15.5703125" style="16" customWidth="1"/>
    <col min="8975" max="8976" width="16" style="16"/>
    <col min="8977" max="8977" width="23.140625" style="16" customWidth="1"/>
    <col min="8978" max="9217" width="16" style="16"/>
    <col min="9218" max="9218" width="10.42578125" style="16" customWidth="1"/>
    <col min="9219" max="9219" width="26.140625" style="16" customWidth="1"/>
    <col min="9220" max="9220" width="12.28515625" style="16" customWidth="1"/>
    <col min="9221" max="9221" width="9.42578125" style="16" customWidth="1"/>
    <col min="9222" max="9222" width="18.28515625" style="16" customWidth="1"/>
    <col min="9223" max="9223" width="10.5703125" style="16" customWidth="1"/>
    <col min="9224" max="9224" width="18.42578125" style="16" customWidth="1"/>
    <col min="9225" max="9225" width="10.7109375" style="16" customWidth="1"/>
    <col min="9226" max="9226" width="12" style="16" customWidth="1"/>
    <col min="9227" max="9227" width="18.85546875" style="16" customWidth="1"/>
    <col min="9228" max="9228" width="17.85546875" style="16" customWidth="1"/>
    <col min="9229" max="9229" width="20.28515625" style="16" customWidth="1"/>
    <col min="9230" max="9230" width="15.5703125" style="16" customWidth="1"/>
    <col min="9231" max="9232" width="16" style="16"/>
    <col min="9233" max="9233" width="23.140625" style="16" customWidth="1"/>
    <col min="9234" max="9473" width="16" style="16"/>
    <col min="9474" max="9474" width="10.42578125" style="16" customWidth="1"/>
    <col min="9475" max="9475" width="26.140625" style="16" customWidth="1"/>
    <col min="9476" max="9476" width="12.28515625" style="16" customWidth="1"/>
    <col min="9477" max="9477" width="9.42578125" style="16" customWidth="1"/>
    <col min="9478" max="9478" width="18.28515625" style="16" customWidth="1"/>
    <col min="9479" max="9479" width="10.5703125" style="16" customWidth="1"/>
    <col min="9480" max="9480" width="18.42578125" style="16" customWidth="1"/>
    <col min="9481" max="9481" width="10.7109375" style="16" customWidth="1"/>
    <col min="9482" max="9482" width="12" style="16" customWidth="1"/>
    <col min="9483" max="9483" width="18.85546875" style="16" customWidth="1"/>
    <col min="9484" max="9484" width="17.85546875" style="16" customWidth="1"/>
    <col min="9485" max="9485" width="20.28515625" style="16" customWidth="1"/>
    <col min="9486" max="9486" width="15.5703125" style="16" customWidth="1"/>
    <col min="9487" max="9488" width="16" style="16"/>
    <col min="9489" max="9489" width="23.140625" style="16" customWidth="1"/>
    <col min="9490" max="9729" width="16" style="16"/>
    <col min="9730" max="9730" width="10.42578125" style="16" customWidth="1"/>
    <col min="9731" max="9731" width="26.140625" style="16" customWidth="1"/>
    <col min="9732" max="9732" width="12.28515625" style="16" customWidth="1"/>
    <col min="9733" max="9733" width="9.42578125" style="16" customWidth="1"/>
    <col min="9734" max="9734" width="18.28515625" style="16" customWidth="1"/>
    <col min="9735" max="9735" width="10.5703125" style="16" customWidth="1"/>
    <col min="9736" max="9736" width="18.42578125" style="16" customWidth="1"/>
    <col min="9737" max="9737" width="10.7109375" style="16" customWidth="1"/>
    <col min="9738" max="9738" width="12" style="16" customWidth="1"/>
    <col min="9739" max="9739" width="18.85546875" style="16" customWidth="1"/>
    <col min="9740" max="9740" width="17.85546875" style="16" customWidth="1"/>
    <col min="9741" max="9741" width="20.28515625" style="16" customWidth="1"/>
    <col min="9742" max="9742" width="15.5703125" style="16" customWidth="1"/>
    <col min="9743" max="9744" width="16" style="16"/>
    <col min="9745" max="9745" width="23.140625" style="16" customWidth="1"/>
    <col min="9746" max="9985" width="16" style="16"/>
    <col min="9986" max="9986" width="10.42578125" style="16" customWidth="1"/>
    <col min="9987" max="9987" width="26.140625" style="16" customWidth="1"/>
    <col min="9988" max="9988" width="12.28515625" style="16" customWidth="1"/>
    <col min="9989" max="9989" width="9.42578125" style="16" customWidth="1"/>
    <col min="9990" max="9990" width="18.28515625" style="16" customWidth="1"/>
    <col min="9991" max="9991" width="10.5703125" style="16" customWidth="1"/>
    <col min="9992" max="9992" width="18.42578125" style="16" customWidth="1"/>
    <col min="9993" max="9993" width="10.7109375" style="16" customWidth="1"/>
    <col min="9994" max="9994" width="12" style="16" customWidth="1"/>
    <col min="9995" max="9995" width="18.85546875" style="16" customWidth="1"/>
    <col min="9996" max="9996" width="17.85546875" style="16" customWidth="1"/>
    <col min="9997" max="9997" width="20.28515625" style="16" customWidth="1"/>
    <col min="9998" max="9998" width="15.5703125" style="16" customWidth="1"/>
    <col min="9999" max="10000" width="16" style="16"/>
    <col min="10001" max="10001" width="23.140625" style="16" customWidth="1"/>
    <col min="10002" max="10241" width="16" style="16"/>
    <col min="10242" max="10242" width="10.42578125" style="16" customWidth="1"/>
    <col min="10243" max="10243" width="26.140625" style="16" customWidth="1"/>
    <col min="10244" max="10244" width="12.28515625" style="16" customWidth="1"/>
    <col min="10245" max="10245" width="9.42578125" style="16" customWidth="1"/>
    <col min="10246" max="10246" width="18.28515625" style="16" customWidth="1"/>
    <col min="10247" max="10247" width="10.5703125" style="16" customWidth="1"/>
    <col min="10248" max="10248" width="18.42578125" style="16" customWidth="1"/>
    <col min="10249" max="10249" width="10.7109375" style="16" customWidth="1"/>
    <col min="10250" max="10250" width="12" style="16" customWidth="1"/>
    <col min="10251" max="10251" width="18.85546875" style="16" customWidth="1"/>
    <col min="10252" max="10252" width="17.85546875" style="16" customWidth="1"/>
    <col min="10253" max="10253" width="20.28515625" style="16" customWidth="1"/>
    <col min="10254" max="10254" width="15.5703125" style="16" customWidth="1"/>
    <col min="10255" max="10256" width="16" style="16"/>
    <col min="10257" max="10257" width="23.140625" style="16" customWidth="1"/>
    <col min="10258" max="10497" width="16" style="16"/>
    <col min="10498" max="10498" width="10.42578125" style="16" customWidth="1"/>
    <col min="10499" max="10499" width="26.140625" style="16" customWidth="1"/>
    <col min="10500" max="10500" width="12.28515625" style="16" customWidth="1"/>
    <col min="10501" max="10501" width="9.42578125" style="16" customWidth="1"/>
    <col min="10502" max="10502" width="18.28515625" style="16" customWidth="1"/>
    <col min="10503" max="10503" width="10.5703125" style="16" customWidth="1"/>
    <col min="10504" max="10504" width="18.42578125" style="16" customWidth="1"/>
    <col min="10505" max="10505" width="10.7109375" style="16" customWidth="1"/>
    <col min="10506" max="10506" width="12" style="16" customWidth="1"/>
    <col min="10507" max="10507" width="18.85546875" style="16" customWidth="1"/>
    <col min="10508" max="10508" width="17.85546875" style="16" customWidth="1"/>
    <col min="10509" max="10509" width="20.28515625" style="16" customWidth="1"/>
    <col min="10510" max="10510" width="15.5703125" style="16" customWidth="1"/>
    <col min="10511" max="10512" width="16" style="16"/>
    <col min="10513" max="10513" width="23.140625" style="16" customWidth="1"/>
    <col min="10514" max="10753" width="16" style="16"/>
    <col min="10754" max="10754" width="10.42578125" style="16" customWidth="1"/>
    <col min="10755" max="10755" width="26.140625" style="16" customWidth="1"/>
    <col min="10756" max="10756" width="12.28515625" style="16" customWidth="1"/>
    <col min="10757" max="10757" width="9.42578125" style="16" customWidth="1"/>
    <col min="10758" max="10758" width="18.28515625" style="16" customWidth="1"/>
    <col min="10759" max="10759" width="10.5703125" style="16" customWidth="1"/>
    <col min="10760" max="10760" width="18.42578125" style="16" customWidth="1"/>
    <col min="10761" max="10761" width="10.7109375" style="16" customWidth="1"/>
    <col min="10762" max="10762" width="12" style="16" customWidth="1"/>
    <col min="10763" max="10763" width="18.85546875" style="16" customWidth="1"/>
    <col min="10764" max="10764" width="17.85546875" style="16" customWidth="1"/>
    <col min="10765" max="10765" width="20.28515625" style="16" customWidth="1"/>
    <col min="10766" max="10766" width="15.5703125" style="16" customWidth="1"/>
    <col min="10767" max="10768" width="16" style="16"/>
    <col min="10769" max="10769" width="23.140625" style="16" customWidth="1"/>
    <col min="10770" max="11009" width="16" style="16"/>
    <col min="11010" max="11010" width="10.42578125" style="16" customWidth="1"/>
    <col min="11011" max="11011" width="26.140625" style="16" customWidth="1"/>
    <col min="11012" max="11012" width="12.28515625" style="16" customWidth="1"/>
    <col min="11013" max="11013" width="9.42578125" style="16" customWidth="1"/>
    <col min="11014" max="11014" width="18.28515625" style="16" customWidth="1"/>
    <col min="11015" max="11015" width="10.5703125" style="16" customWidth="1"/>
    <col min="11016" max="11016" width="18.42578125" style="16" customWidth="1"/>
    <col min="11017" max="11017" width="10.7109375" style="16" customWidth="1"/>
    <col min="11018" max="11018" width="12" style="16" customWidth="1"/>
    <col min="11019" max="11019" width="18.85546875" style="16" customWidth="1"/>
    <col min="11020" max="11020" width="17.85546875" style="16" customWidth="1"/>
    <col min="11021" max="11021" width="20.28515625" style="16" customWidth="1"/>
    <col min="11022" max="11022" width="15.5703125" style="16" customWidth="1"/>
    <col min="11023" max="11024" width="16" style="16"/>
    <col min="11025" max="11025" width="23.140625" style="16" customWidth="1"/>
    <col min="11026" max="11265" width="16" style="16"/>
    <col min="11266" max="11266" width="10.42578125" style="16" customWidth="1"/>
    <col min="11267" max="11267" width="26.140625" style="16" customWidth="1"/>
    <col min="11268" max="11268" width="12.28515625" style="16" customWidth="1"/>
    <col min="11269" max="11269" width="9.42578125" style="16" customWidth="1"/>
    <col min="11270" max="11270" width="18.28515625" style="16" customWidth="1"/>
    <col min="11271" max="11271" width="10.5703125" style="16" customWidth="1"/>
    <col min="11272" max="11272" width="18.42578125" style="16" customWidth="1"/>
    <col min="11273" max="11273" width="10.7109375" style="16" customWidth="1"/>
    <col min="11274" max="11274" width="12" style="16" customWidth="1"/>
    <col min="11275" max="11275" width="18.85546875" style="16" customWidth="1"/>
    <col min="11276" max="11276" width="17.85546875" style="16" customWidth="1"/>
    <col min="11277" max="11277" width="20.28515625" style="16" customWidth="1"/>
    <col min="11278" max="11278" width="15.5703125" style="16" customWidth="1"/>
    <col min="11279" max="11280" width="16" style="16"/>
    <col min="11281" max="11281" width="23.140625" style="16" customWidth="1"/>
    <col min="11282" max="11521" width="16" style="16"/>
    <col min="11522" max="11522" width="10.42578125" style="16" customWidth="1"/>
    <col min="11523" max="11523" width="26.140625" style="16" customWidth="1"/>
    <col min="11524" max="11524" width="12.28515625" style="16" customWidth="1"/>
    <col min="11525" max="11525" width="9.42578125" style="16" customWidth="1"/>
    <col min="11526" max="11526" width="18.28515625" style="16" customWidth="1"/>
    <col min="11527" max="11527" width="10.5703125" style="16" customWidth="1"/>
    <col min="11528" max="11528" width="18.42578125" style="16" customWidth="1"/>
    <col min="11529" max="11529" width="10.7109375" style="16" customWidth="1"/>
    <col min="11530" max="11530" width="12" style="16" customWidth="1"/>
    <col min="11531" max="11531" width="18.85546875" style="16" customWidth="1"/>
    <col min="11532" max="11532" width="17.85546875" style="16" customWidth="1"/>
    <col min="11533" max="11533" width="20.28515625" style="16" customWidth="1"/>
    <col min="11534" max="11534" width="15.5703125" style="16" customWidth="1"/>
    <col min="11535" max="11536" width="16" style="16"/>
    <col min="11537" max="11537" width="23.140625" style="16" customWidth="1"/>
    <col min="11538" max="11777" width="16" style="16"/>
    <col min="11778" max="11778" width="10.42578125" style="16" customWidth="1"/>
    <col min="11779" max="11779" width="26.140625" style="16" customWidth="1"/>
    <col min="11780" max="11780" width="12.28515625" style="16" customWidth="1"/>
    <col min="11781" max="11781" width="9.42578125" style="16" customWidth="1"/>
    <col min="11782" max="11782" width="18.28515625" style="16" customWidth="1"/>
    <col min="11783" max="11783" width="10.5703125" style="16" customWidth="1"/>
    <col min="11784" max="11784" width="18.42578125" style="16" customWidth="1"/>
    <col min="11785" max="11785" width="10.7109375" style="16" customWidth="1"/>
    <col min="11786" max="11786" width="12" style="16" customWidth="1"/>
    <col min="11787" max="11787" width="18.85546875" style="16" customWidth="1"/>
    <col min="11788" max="11788" width="17.85546875" style="16" customWidth="1"/>
    <col min="11789" max="11789" width="20.28515625" style="16" customWidth="1"/>
    <col min="11790" max="11790" width="15.5703125" style="16" customWidth="1"/>
    <col min="11791" max="11792" width="16" style="16"/>
    <col min="11793" max="11793" width="23.140625" style="16" customWidth="1"/>
    <col min="11794" max="12033" width="16" style="16"/>
    <col min="12034" max="12034" width="10.42578125" style="16" customWidth="1"/>
    <col min="12035" max="12035" width="26.140625" style="16" customWidth="1"/>
    <col min="12036" max="12036" width="12.28515625" style="16" customWidth="1"/>
    <col min="12037" max="12037" width="9.42578125" style="16" customWidth="1"/>
    <col min="12038" max="12038" width="18.28515625" style="16" customWidth="1"/>
    <col min="12039" max="12039" width="10.5703125" style="16" customWidth="1"/>
    <col min="12040" max="12040" width="18.42578125" style="16" customWidth="1"/>
    <col min="12041" max="12041" width="10.7109375" style="16" customWidth="1"/>
    <col min="12042" max="12042" width="12" style="16" customWidth="1"/>
    <col min="12043" max="12043" width="18.85546875" style="16" customWidth="1"/>
    <col min="12044" max="12044" width="17.85546875" style="16" customWidth="1"/>
    <col min="12045" max="12045" width="20.28515625" style="16" customWidth="1"/>
    <col min="12046" max="12046" width="15.5703125" style="16" customWidth="1"/>
    <col min="12047" max="12048" width="16" style="16"/>
    <col min="12049" max="12049" width="23.140625" style="16" customWidth="1"/>
    <col min="12050" max="12289" width="16" style="16"/>
    <col min="12290" max="12290" width="10.42578125" style="16" customWidth="1"/>
    <col min="12291" max="12291" width="26.140625" style="16" customWidth="1"/>
    <col min="12292" max="12292" width="12.28515625" style="16" customWidth="1"/>
    <col min="12293" max="12293" width="9.42578125" style="16" customWidth="1"/>
    <col min="12294" max="12294" width="18.28515625" style="16" customWidth="1"/>
    <col min="12295" max="12295" width="10.5703125" style="16" customWidth="1"/>
    <col min="12296" max="12296" width="18.42578125" style="16" customWidth="1"/>
    <col min="12297" max="12297" width="10.7109375" style="16" customWidth="1"/>
    <col min="12298" max="12298" width="12" style="16" customWidth="1"/>
    <col min="12299" max="12299" width="18.85546875" style="16" customWidth="1"/>
    <col min="12300" max="12300" width="17.85546875" style="16" customWidth="1"/>
    <col min="12301" max="12301" width="20.28515625" style="16" customWidth="1"/>
    <col min="12302" max="12302" width="15.5703125" style="16" customWidth="1"/>
    <col min="12303" max="12304" width="16" style="16"/>
    <col min="12305" max="12305" width="23.140625" style="16" customWidth="1"/>
    <col min="12306" max="12545" width="16" style="16"/>
    <col min="12546" max="12546" width="10.42578125" style="16" customWidth="1"/>
    <col min="12547" max="12547" width="26.140625" style="16" customWidth="1"/>
    <col min="12548" max="12548" width="12.28515625" style="16" customWidth="1"/>
    <col min="12549" max="12549" width="9.42578125" style="16" customWidth="1"/>
    <col min="12550" max="12550" width="18.28515625" style="16" customWidth="1"/>
    <col min="12551" max="12551" width="10.5703125" style="16" customWidth="1"/>
    <col min="12552" max="12552" width="18.42578125" style="16" customWidth="1"/>
    <col min="12553" max="12553" width="10.7109375" style="16" customWidth="1"/>
    <col min="12554" max="12554" width="12" style="16" customWidth="1"/>
    <col min="12555" max="12555" width="18.85546875" style="16" customWidth="1"/>
    <col min="12556" max="12556" width="17.85546875" style="16" customWidth="1"/>
    <col min="12557" max="12557" width="20.28515625" style="16" customWidth="1"/>
    <col min="12558" max="12558" width="15.5703125" style="16" customWidth="1"/>
    <col min="12559" max="12560" width="16" style="16"/>
    <col min="12561" max="12561" width="23.140625" style="16" customWidth="1"/>
    <col min="12562" max="12801" width="16" style="16"/>
    <col min="12802" max="12802" width="10.42578125" style="16" customWidth="1"/>
    <col min="12803" max="12803" width="26.140625" style="16" customWidth="1"/>
    <col min="12804" max="12804" width="12.28515625" style="16" customWidth="1"/>
    <col min="12805" max="12805" width="9.42578125" style="16" customWidth="1"/>
    <col min="12806" max="12806" width="18.28515625" style="16" customWidth="1"/>
    <col min="12807" max="12807" width="10.5703125" style="16" customWidth="1"/>
    <col min="12808" max="12808" width="18.42578125" style="16" customWidth="1"/>
    <col min="12809" max="12809" width="10.7109375" style="16" customWidth="1"/>
    <col min="12810" max="12810" width="12" style="16" customWidth="1"/>
    <col min="12811" max="12811" width="18.85546875" style="16" customWidth="1"/>
    <col min="12812" max="12812" width="17.85546875" style="16" customWidth="1"/>
    <col min="12813" max="12813" width="20.28515625" style="16" customWidth="1"/>
    <col min="12814" max="12814" width="15.5703125" style="16" customWidth="1"/>
    <col min="12815" max="12816" width="16" style="16"/>
    <col min="12817" max="12817" width="23.140625" style="16" customWidth="1"/>
    <col min="12818" max="13057" width="16" style="16"/>
    <col min="13058" max="13058" width="10.42578125" style="16" customWidth="1"/>
    <col min="13059" max="13059" width="26.140625" style="16" customWidth="1"/>
    <col min="13060" max="13060" width="12.28515625" style="16" customWidth="1"/>
    <col min="13061" max="13061" width="9.42578125" style="16" customWidth="1"/>
    <col min="13062" max="13062" width="18.28515625" style="16" customWidth="1"/>
    <col min="13063" max="13063" width="10.5703125" style="16" customWidth="1"/>
    <col min="13064" max="13064" width="18.42578125" style="16" customWidth="1"/>
    <col min="13065" max="13065" width="10.7109375" style="16" customWidth="1"/>
    <col min="13066" max="13066" width="12" style="16" customWidth="1"/>
    <col min="13067" max="13067" width="18.85546875" style="16" customWidth="1"/>
    <col min="13068" max="13068" width="17.85546875" style="16" customWidth="1"/>
    <col min="13069" max="13069" width="20.28515625" style="16" customWidth="1"/>
    <col min="13070" max="13070" width="15.5703125" style="16" customWidth="1"/>
    <col min="13071" max="13072" width="16" style="16"/>
    <col min="13073" max="13073" width="23.140625" style="16" customWidth="1"/>
    <col min="13074" max="13313" width="16" style="16"/>
    <col min="13314" max="13314" width="10.42578125" style="16" customWidth="1"/>
    <col min="13315" max="13315" width="26.140625" style="16" customWidth="1"/>
    <col min="13316" max="13316" width="12.28515625" style="16" customWidth="1"/>
    <col min="13317" max="13317" width="9.42578125" style="16" customWidth="1"/>
    <col min="13318" max="13318" width="18.28515625" style="16" customWidth="1"/>
    <col min="13319" max="13319" width="10.5703125" style="16" customWidth="1"/>
    <col min="13320" max="13320" width="18.42578125" style="16" customWidth="1"/>
    <col min="13321" max="13321" width="10.7109375" style="16" customWidth="1"/>
    <col min="13322" max="13322" width="12" style="16" customWidth="1"/>
    <col min="13323" max="13323" width="18.85546875" style="16" customWidth="1"/>
    <col min="13324" max="13324" width="17.85546875" style="16" customWidth="1"/>
    <col min="13325" max="13325" width="20.28515625" style="16" customWidth="1"/>
    <col min="13326" max="13326" width="15.5703125" style="16" customWidth="1"/>
    <col min="13327" max="13328" width="16" style="16"/>
    <col min="13329" max="13329" width="23.140625" style="16" customWidth="1"/>
    <col min="13330" max="13569" width="16" style="16"/>
    <col min="13570" max="13570" width="10.42578125" style="16" customWidth="1"/>
    <col min="13571" max="13571" width="26.140625" style="16" customWidth="1"/>
    <col min="13572" max="13572" width="12.28515625" style="16" customWidth="1"/>
    <col min="13573" max="13573" width="9.42578125" style="16" customWidth="1"/>
    <col min="13574" max="13574" width="18.28515625" style="16" customWidth="1"/>
    <col min="13575" max="13575" width="10.5703125" style="16" customWidth="1"/>
    <col min="13576" max="13576" width="18.42578125" style="16" customWidth="1"/>
    <col min="13577" max="13577" width="10.7109375" style="16" customWidth="1"/>
    <col min="13578" max="13578" width="12" style="16" customWidth="1"/>
    <col min="13579" max="13579" width="18.85546875" style="16" customWidth="1"/>
    <col min="13580" max="13580" width="17.85546875" style="16" customWidth="1"/>
    <col min="13581" max="13581" width="20.28515625" style="16" customWidth="1"/>
    <col min="13582" max="13582" width="15.5703125" style="16" customWidth="1"/>
    <col min="13583" max="13584" width="16" style="16"/>
    <col min="13585" max="13585" width="23.140625" style="16" customWidth="1"/>
    <col min="13586" max="13825" width="16" style="16"/>
    <col min="13826" max="13826" width="10.42578125" style="16" customWidth="1"/>
    <col min="13827" max="13827" width="26.140625" style="16" customWidth="1"/>
    <col min="13828" max="13828" width="12.28515625" style="16" customWidth="1"/>
    <col min="13829" max="13829" width="9.42578125" style="16" customWidth="1"/>
    <col min="13830" max="13830" width="18.28515625" style="16" customWidth="1"/>
    <col min="13831" max="13831" width="10.5703125" style="16" customWidth="1"/>
    <col min="13832" max="13832" width="18.42578125" style="16" customWidth="1"/>
    <col min="13833" max="13833" width="10.7109375" style="16" customWidth="1"/>
    <col min="13834" max="13834" width="12" style="16" customWidth="1"/>
    <col min="13835" max="13835" width="18.85546875" style="16" customWidth="1"/>
    <col min="13836" max="13836" width="17.85546875" style="16" customWidth="1"/>
    <col min="13837" max="13837" width="20.28515625" style="16" customWidth="1"/>
    <col min="13838" max="13838" width="15.5703125" style="16" customWidth="1"/>
    <col min="13839" max="13840" width="16" style="16"/>
    <col min="13841" max="13841" width="23.140625" style="16" customWidth="1"/>
    <col min="13842" max="14081" width="16" style="16"/>
    <col min="14082" max="14082" width="10.42578125" style="16" customWidth="1"/>
    <col min="14083" max="14083" width="26.140625" style="16" customWidth="1"/>
    <col min="14084" max="14084" width="12.28515625" style="16" customWidth="1"/>
    <col min="14085" max="14085" width="9.42578125" style="16" customWidth="1"/>
    <col min="14086" max="14086" width="18.28515625" style="16" customWidth="1"/>
    <col min="14087" max="14087" width="10.5703125" style="16" customWidth="1"/>
    <col min="14088" max="14088" width="18.42578125" style="16" customWidth="1"/>
    <col min="14089" max="14089" width="10.7109375" style="16" customWidth="1"/>
    <col min="14090" max="14090" width="12" style="16" customWidth="1"/>
    <col min="14091" max="14091" width="18.85546875" style="16" customWidth="1"/>
    <col min="14092" max="14092" width="17.85546875" style="16" customWidth="1"/>
    <col min="14093" max="14093" width="20.28515625" style="16" customWidth="1"/>
    <col min="14094" max="14094" width="15.5703125" style="16" customWidth="1"/>
    <col min="14095" max="14096" width="16" style="16"/>
    <col min="14097" max="14097" width="23.140625" style="16" customWidth="1"/>
    <col min="14098" max="14337" width="16" style="16"/>
    <col min="14338" max="14338" width="10.42578125" style="16" customWidth="1"/>
    <col min="14339" max="14339" width="26.140625" style="16" customWidth="1"/>
    <col min="14340" max="14340" width="12.28515625" style="16" customWidth="1"/>
    <col min="14341" max="14341" width="9.42578125" style="16" customWidth="1"/>
    <col min="14342" max="14342" width="18.28515625" style="16" customWidth="1"/>
    <col min="14343" max="14343" width="10.5703125" style="16" customWidth="1"/>
    <col min="14344" max="14344" width="18.42578125" style="16" customWidth="1"/>
    <col min="14345" max="14345" width="10.7109375" style="16" customWidth="1"/>
    <col min="14346" max="14346" width="12" style="16" customWidth="1"/>
    <col min="14347" max="14347" width="18.85546875" style="16" customWidth="1"/>
    <col min="14348" max="14348" width="17.85546875" style="16" customWidth="1"/>
    <col min="14349" max="14349" width="20.28515625" style="16" customWidth="1"/>
    <col min="14350" max="14350" width="15.5703125" style="16" customWidth="1"/>
    <col min="14351" max="14352" width="16" style="16"/>
    <col min="14353" max="14353" width="23.140625" style="16" customWidth="1"/>
    <col min="14354" max="14593" width="16" style="16"/>
    <col min="14594" max="14594" width="10.42578125" style="16" customWidth="1"/>
    <col min="14595" max="14595" width="26.140625" style="16" customWidth="1"/>
    <col min="14596" max="14596" width="12.28515625" style="16" customWidth="1"/>
    <col min="14597" max="14597" width="9.42578125" style="16" customWidth="1"/>
    <col min="14598" max="14598" width="18.28515625" style="16" customWidth="1"/>
    <col min="14599" max="14599" width="10.5703125" style="16" customWidth="1"/>
    <col min="14600" max="14600" width="18.42578125" style="16" customWidth="1"/>
    <col min="14601" max="14601" width="10.7109375" style="16" customWidth="1"/>
    <col min="14602" max="14602" width="12" style="16" customWidth="1"/>
    <col min="14603" max="14603" width="18.85546875" style="16" customWidth="1"/>
    <col min="14604" max="14604" width="17.85546875" style="16" customWidth="1"/>
    <col min="14605" max="14605" width="20.28515625" style="16" customWidth="1"/>
    <col min="14606" max="14606" width="15.5703125" style="16" customWidth="1"/>
    <col min="14607" max="14608" width="16" style="16"/>
    <col min="14609" max="14609" width="23.140625" style="16" customWidth="1"/>
    <col min="14610" max="14849" width="16" style="16"/>
    <col min="14850" max="14850" width="10.42578125" style="16" customWidth="1"/>
    <col min="14851" max="14851" width="26.140625" style="16" customWidth="1"/>
    <col min="14852" max="14852" width="12.28515625" style="16" customWidth="1"/>
    <col min="14853" max="14853" width="9.42578125" style="16" customWidth="1"/>
    <col min="14854" max="14854" width="18.28515625" style="16" customWidth="1"/>
    <col min="14855" max="14855" width="10.5703125" style="16" customWidth="1"/>
    <col min="14856" max="14856" width="18.42578125" style="16" customWidth="1"/>
    <col min="14857" max="14857" width="10.7109375" style="16" customWidth="1"/>
    <col min="14858" max="14858" width="12" style="16" customWidth="1"/>
    <col min="14859" max="14859" width="18.85546875" style="16" customWidth="1"/>
    <col min="14860" max="14860" width="17.85546875" style="16" customWidth="1"/>
    <col min="14861" max="14861" width="20.28515625" style="16" customWidth="1"/>
    <col min="14862" max="14862" width="15.5703125" style="16" customWidth="1"/>
    <col min="14863" max="14864" width="16" style="16"/>
    <col min="14865" max="14865" width="23.140625" style="16" customWidth="1"/>
    <col min="14866" max="15105" width="16" style="16"/>
    <col min="15106" max="15106" width="10.42578125" style="16" customWidth="1"/>
    <col min="15107" max="15107" width="26.140625" style="16" customWidth="1"/>
    <col min="15108" max="15108" width="12.28515625" style="16" customWidth="1"/>
    <col min="15109" max="15109" width="9.42578125" style="16" customWidth="1"/>
    <col min="15110" max="15110" width="18.28515625" style="16" customWidth="1"/>
    <col min="15111" max="15111" width="10.5703125" style="16" customWidth="1"/>
    <col min="15112" max="15112" width="18.42578125" style="16" customWidth="1"/>
    <col min="15113" max="15113" width="10.7109375" style="16" customWidth="1"/>
    <col min="15114" max="15114" width="12" style="16" customWidth="1"/>
    <col min="15115" max="15115" width="18.85546875" style="16" customWidth="1"/>
    <col min="15116" max="15116" width="17.85546875" style="16" customWidth="1"/>
    <col min="15117" max="15117" width="20.28515625" style="16" customWidth="1"/>
    <col min="15118" max="15118" width="15.5703125" style="16" customWidth="1"/>
    <col min="15119" max="15120" width="16" style="16"/>
    <col min="15121" max="15121" width="23.140625" style="16" customWidth="1"/>
    <col min="15122" max="15361" width="16" style="16"/>
    <col min="15362" max="15362" width="10.42578125" style="16" customWidth="1"/>
    <col min="15363" max="15363" width="26.140625" style="16" customWidth="1"/>
    <col min="15364" max="15364" width="12.28515625" style="16" customWidth="1"/>
    <col min="15365" max="15365" width="9.42578125" style="16" customWidth="1"/>
    <col min="15366" max="15366" width="18.28515625" style="16" customWidth="1"/>
    <col min="15367" max="15367" width="10.5703125" style="16" customWidth="1"/>
    <col min="15368" max="15368" width="18.42578125" style="16" customWidth="1"/>
    <col min="15369" max="15369" width="10.7109375" style="16" customWidth="1"/>
    <col min="15370" max="15370" width="12" style="16" customWidth="1"/>
    <col min="15371" max="15371" width="18.85546875" style="16" customWidth="1"/>
    <col min="15372" max="15372" width="17.85546875" style="16" customWidth="1"/>
    <col min="15373" max="15373" width="20.28515625" style="16" customWidth="1"/>
    <col min="15374" max="15374" width="15.5703125" style="16" customWidth="1"/>
    <col min="15375" max="15376" width="16" style="16"/>
    <col min="15377" max="15377" width="23.140625" style="16" customWidth="1"/>
    <col min="15378" max="15617" width="16" style="16"/>
    <col min="15618" max="15618" width="10.42578125" style="16" customWidth="1"/>
    <col min="15619" max="15619" width="26.140625" style="16" customWidth="1"/>
    <col min="15620" max="15620" width="12.28515625" style="16" customWidth="1"/>
    <col min="15621" max="15621" width="9.42578125" style="16" customWidth="1"/>
    <col min="15622" max="15622" width="18.28515625" style="16" customWidth="1"/>
    <col min="15623" max="15623" width="10.5703125" style="16" customWidth="1"/>
    <col min="15624" max="15624" width="18.42578125" style="16" customWidth="1"/>
    <col min="15625" max="15625" width="10.7109375" style="16" customWidth="1"/>
    <col min="15626" max="15626" width="12" style="16" customWidth="1"/>
    <col min="15627" max="15627" width="18.85546875" style="16" customWidth="1"/>
    <col min="15628" max="15628" width="17.85546875" style="16" customWidth="1"/>
    <col min="15629" max="15629" width="20.28515625" style="16" customWidth="1"/>
    <col min="15630" max="15630" width="15.5703125" style="16" customWidth="1"/>
    <col min="15631" max="15632" width="16" style="16"/>
    <col min="15633" max="15633" width="23.140625" style="16" customWidth="1"/>
    <col min="15634" max="15873" width="16" style="16"/>
    <col min="15874" max="15874" width="10.42578125" style="16" customWidth="1"/>
    <col min="15875" max="15875" width="26.140625" style="16" customWidth="1"/>
    <col min="15876" max="15876" width="12.28515625" style="16" customWidth="1"/>
    <col min="15877" max="15877" width="9.42578125" style="16" customWidth="1"/>
    <col min="15878" max="15878" width="18.28515625" style="16" customWidth="1"/>
    <col min="15879" max="15879" width="10.5703125" style="16" customWidth="1"/>
    <col min="15880" max="15880" width="18.42578125" style="16" customWidth="1"/>
    <col min="15881" max="15881" width="10.7109375" style="16" customWidth="1"/>
    <col min="15882" max="15882" width="12" style="16" customWidth="1"/>
    <col min="15883" max="15883" width="18.85546875" style="16" customWidth="1"/>
    <col min="15884" max="15884" width="17.85546875" style="16" customWidth="1"/>
    <col min="15885" max="15885" width="20.28515625" style="16" customWidth="1"/>
    <col min="15886" max="15886" width="15.5703125" style="16" customWidth="1"/>
    <col min="15887" max="15888" width="16" style="16"/>
    <col min="15889" max="15889" width="23.140625" style="16" customWidth="1"/>
    <col min="15890" max="16129" width="16" style="16"/>
    <col min="16130" max="16130" width="10.42578125" style="16" customWidth="1"/>
    <col min="16131" max="16131" width="26.140625" style="16" customWidth="1"/>
    <col min="16132" max="16132" width="12.28515625" style="16" customWidth="1"/>
    <col min="16133" max="16133" width="9.42578125" style="16" customWidth="1"/>
    <col min="16134" max="16134" width="18.28515625" style="16" customWidth="1"/>
    <col min="16135" max="16135" width="10.5703125" style="16" customWidth="1"/>
    <col min="16136" max="16136" width="18.42578125" style="16" customWidth="1"/>
    <col min="16137" max="16137" width="10.7109375" style="16" customWidth="1"/>
    <col min="16138" max="16138" width="12" style="16" customWidth="1"/>
    <col min="16139" max="16139" width="18.85546875" style="16" customWidth="1"/>
    <col min="16140" max="16140" width="17.85546875" style="16" customWidth="1"/>
    <col min="16141" max="16141" width="20.28515625" style="16" customWidth="1"/>
    <col min="16142" max="16142" width="15.5703125" style="16" customWidth="1"/>
    <col min="16143" max="16144" width="16" style="16"/>
    <col min="16145" max="16145" width="23.140625" style="16" customWidth="1"/>
    <col min="16146" max="16384" width="16" style="16"/>
  </cols>
  <sheetData>
    <row r="1" spans="1:27" ht="12.75" customHeight="1" x14ac:dyDescent="0.2"/>
    <row r="2" spans="1:27" ht="30" customHeight="1" x14ac:dyDescent="0.2">
      <c r="A2" s="18" t="s">
        <v>146</v>
      </c>
      <c r="B2" s="19"/>
      <c r="C2" s="19"/>
      <c r="O2" s="20"/>
      <c r="P2" s="21"/>
      <c r="Q2" s="22"/>
    </row>
    <row r="3" spans="1:27" ht="30" customHeight="1" x14ac:dyDescent="0.2">
      <c r="A3" s="23"/>
      <c r="B3" s="238" t="s">
        <v>11</v>
      </c>
      <c r="C3" s="239"/>
      <c r="D3" s="240"/>
      <c r="E3" s="238" t="s">
        <v>12</v>
      </c>
      <c r="F3" s="240"/>
      <c r="G3" s="24" t="s">
        <v>13</v>
      </c>
      <c r="H3" s="238" t="s">
        <v>14</v>
      </c>
      <c r="I3" s="239"/>
      <c r="J3" s="240"/>
      <c r="K3" s="238" t="s">
        <v>15</v>
      </c>
      <c r="L3" s="240"/>
      <c r="M3" s="24" t="s">
        <v>16</v>
      </c>
      <c r="N3" s="21"/>
    </row>
    <row r="4" spans="1:27" ht="30" customHeight="1" x14ac:dyDescent="0.2">
      <c r="A4" s="23" t="s">
        <v>17</v>
      </c>
      <c r="B4" s="25" t="s">
        <v>71</v>
      </c>
      <c r="C4" s="25" t="s">
        <v>72</v>
      </c>
      <c r="D4" s="25" t="s">
        <v>4</v>
      </c>
      <c r="E4" s="25" t="s">
        <v>71</v>
      </c>
      <c r="F4" s="25" t="s">
        <v>72</v>
      </c>
      <c r="G4" s="26" t="s">
        <v>18</v>
      </c>
      <c r="H4" s="27" t="s">
        <v>71</v>
      </c>
      <c r="I4" s="27" t="s">
        <v>72</v>
      </c>
      <c r="J4" s="27" t="s">
        <v>4</v>
      </c>
      <c r="K4" s="25" t="s">
        <v>71</v>
      </c>
      <c r="L4" s="25" t="s">
        <v>72</v>
      </c>
      <c r="M4" s="26" t="s">
        <v>18</v>
      </c>
      <c r="N4" s="21"/>
      <c r="O4" s="16" t="s">
        <v>19</v>
      </c>
      <c r="P4" s="16" t="s">
        <v>19</v>
      </c>
    </row>
    <row r="5" spans="1:27" ht="18" customHeight="1" x14ac:dyDescent="0.2">
      <c r="A5" s="28" t="s">
        <v>8</v>
      </c>
      <c r="B5" s="29">
        <v>322</v>
      </c>
      <c r="C5" s="29">
        <v>336</v>
      </c>
      <c r="D5" s="30">
        <f t="shared" ref="D5:D6" si="0">B5+C5</f>
        <v>658</v>
      </c>
      <c r="E5" s="31">
        <f>B27</f>
        <v>14</v>
      </c>
      <c r="F5" s="31">
        <f>E27</f>
        <v>37</v>
      </c>
      <c r="G5" s="32">
        <v>0.5</v>
      </c>
      <c r="H5" s="33">
        <f t="shared" ref="H5:H6" si="1">B5*G5</f>
        <v>161</v>
      </c>
      <c r="I5" s="33">
        <f t="shared" ref="I5:I6" si="2">C5*G5</f>
        <v>168</v>
      </c>
      <c r="J5" s="33">
        <f>H5+I5</f>
        <v>329</v>
      </c>
      <c r="K5" s="34">
        <f>E5/H5</f>
        <v>8.6956521739130432E-2</v>
      </c>
      <c r="L5" s="34">
        <f>F5/I5</f>
        <v>0.22023809523809523</v>
      </c>
      <c r="M5" s="35">
        <v>62.5</v>
      </c>
      <c r="N5" s="36">
        <f t="shared" ref="N5:N6" si="3">M5*D5</f>
        <v>41125</v>
      </c>
      <c r="O5" s="37" t="str">
        <f t="shared" ref="O5:O7" si="4">CONCATENATE(E5," ",$O$4," ",B5)</f>
        <v>14 / 322</v>
      </c>
      <c r="P5" s="37" t="str">
        <f t="shared" ref="P5:P7" si="5">CONCATENATE(F5," ",$P$4," ",C5)</f>
        <v>37 / 336</v>
      </c>
    </row>
    <row r="6" spans="1:27" ht="18" customHeight="1" x14ac:dyDescent="0.2">
      <c r="A6" s="28" t="s">
        <v>10</v>
      </c>
      <c r="B6" s="29">
        <v>437</v>
      </c>
      <c r="C6" s="29">
        <v>451</v>
      </c>
      <c r="D6" s="30">
        <f t="shared" si="0"/>
        <v>888</v>
      </c>
      <c r="E6" s="31">
        <f>B28</f>
        <v>12</v>
      </c>
      <c r="F6" s="31">
        <f>E28</f>
        <v>24</v>
      </c>
      <c r="G6" s="32">
        <v>0.5</v>
      </c>
      <c r="H6" s="33">
        <f t="shared" si="1"/>
        <v>218.5</v>
      </c>
      <c r="I6" s="33">
        <f t="shared" si="2"/>
        <v>225.5</v>
      </c>
      <c r="J6" s="33">
        <f t="shared" ref="J6" si="6">H6+I6</f>
        <v>444</v>
      </c>
      <c r="K6" s="34">
        <f t="shared" ref="K6:L7" si="7">E6/H6</f>
        <v>5.4919908466819219E-2</v>
      </c>
      <c r="L6" s="34">
        <f t="shared" si="7"/>
        <v>0.10643015521064302</v>
      </c>
      <c r="M6" s="35">
        <v>59</v>
      </c>
      <c r="N6" s="36">
        <f t="shared" si="3"/>
        <v>52392</v>
      </c>
      <c r="O6" s="37" t="str">
        <f t="shared" si="4"/>
        <v>12 / 437</v>
      </c>
      <c r="P6" s="37" t="str">
        <f t="shared" si="5"/>
        <v>24 / 451</v>
      </c>
    </row>
    <row r="7" spans="1:27" ht="18" customHeight="1" x14ac:dyDescent="0.2">
      <c r="A7" s="38">
        <f>COUNT(B5:B6)</f>
        <v>2</v>
      </c>
      <c r="B7" s="39">
        <f>SUM(B5:B6)</f>
        <v>759</v>
      </c>
      <c r="C7" s="39">
        <f>SUM(C5:C6)</f>
        <v>787</v>
      </c>
      <c r="D7" s="39">
        <f>SUM(D5:D6)</f>
        <v>1546</v>
      </c>
      <c r="E7" s="40">
        <f>SUM(E5:E6)</f>
        <v>26</v>
      </c>
      <c r="F7" s="40">
        <f>SUM(F5:F6)</f>
        <v>61</v>
      </c>
      <c r="G7" s="199">
        <f>J7/D7</f>
        <v>0.5</v>
      </c>
      <c r="H7" s="42">
        <f>SUM(H5:H6)</f>
        <v>379.5</v>
      </c>
      <c r="I7" s="42">
        <f>SUM(I5:I6)</f>
        <v>393.5</v>
      </c>
      <c r="J7" s="42">
        <f>SUM(J5:J6)</f>
        <v>773</v>
      </c>
      <c r="K7" s="43">
        <f t="shared" si="7"/>
        <v>6.8511198945981552E-2</v>
      </c>
      <c r="L7" s="44">
        <f>F7/I7</f>
        <v>0.15501905972045743</v>
      </c>
      <c r="M7" s="45">
        <f>N7/D7</f>
        <v>60.489650711513583</v>
      </c>
      <c r="N7" s="46">
        <f>SUM(N5:N6)</f>
        <v>93517</v>
      </c>
      <c r="O7" s="47" t="str">
        <f t="shared" si="4"/>
        <v>26 / 759</v>
      </c>
      <c r="P7" s="47" t="str">
        <f t="shared" si="5"/>
        <v>61 / 787</v>
      </c>
    </row>
    <row r="8" spans="1:27" ht="21" customHeight="1" x14ac:dyDescent="0.2">
      <c r="D8" s="48"/>
      <c r="E8" s="48"/>
      <c r="F8" s="49"/>
    </row>
    <row r="9" spans="1:27" ht="21" customHeight="1" thickBot="1" x14ac:dyDescent="0.25">
      <c r="D9" s="48"/>
      <c r="E9" s="48"/>
    </row>
    <row r="10" spans="1:27" ht="30" customHeight="1" thickBot="1" x14ac:dyDescent="0.25">
      <c r="A10" s="241" t="s">
        <v>113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3"/>
    </row>
    <row r="11" spans="1:27" ht="38.25" customHeight="1" thickBot="1" x14ac:dyDescent="0.25">
      <c r="A11" s="258" t="s">
        <v>20</v>
      </c>
      <c r="B11" s="258" t="s">
        <v>21</v>
      </c>
      <c r="C11" s="260" t="s">
        <v>22</v>
      </c>
      <c r="D11" s="258" t="s">
        <v>23</v>
      </c>
      <c r="E11" s="258" t="s">
        <v>24</v>
      </c>
      <c r="F11" s="258" t="s">
        <v>73</v>
      </c>
      <c r="G11" s="258" t="s">
        <v>74</v>
      </c>
      <c r="H11" s="258" t="s">
        <v>75</v>
      </c>
      <c r="I11" s="258" t="s">
        <v>76</v>
      </c>
      <c r="J11" s="258" t="s">
        <v>25</v>
      </c>
      <c r="K11" s="258" t="s">
        <v>26</v>
      </c>
      <c r="L11" s="247" t="s">
        <v>27</v>
      </c>
      <c r="M11" s="248"/>
      <c r="N11" s="248"/>
      <c r="O11" s="249"/>
    </row>
    <row r="12" spans="1:27" ht="40.5" customHeight="1" thickBot="1" x14ac:dyDescent="0.25">
      <c r="A12" s="259"/>
      <c r="B12" s="259"/>
      <c r="C12" s="261"/>
      <c r="D12" s="259"/>
      <c r="E12" s="259"/>
      <c r="F12" s="259"/>
      <c r="G12" s="259"/>
      <c r="H12" s="259"/>
      <c r="I12" s="259"/>
      <c r="J12" s="259"/>
      <c r="K12" s="259"/>
      <c r="L12" s="50" t="s">
        <v>28</v>
      </c>
      <c r="M12" s="51" t="s">
        <v>29</v>
      </c>
      <c r="N12" s="52" t="s">
        <v>30</v>
      </c>
      <c r="O12" s="53" t="s">
        <v>31</v>
      </c>
    </row>
    <row r="13" spans="1:27" ht="60" customHeight="1" x14ac:dyDescent="0.25">
      <c r="A13" s="250">
        <v>8</v>
      </c>
      <c r="B13" s="54" t="s">
        <v>8</v>
      </c>
      <c r="C13" s="55" t="s">
        <v>32</v>
      </c>
      <c r="D13" s="56"/>
      <c r="E13" s="57">
        <f>G5</f>
        <v>0.5</v>
      </c>
      <c r="F13" s="58" t="str">
        <f>O5</f>
        <v>14 / 322</v>
      </c>
      <c r="G13" s="59">
        <f>K5</f>
        <v>8.6956521739130432E-2</v>
      </c>
      <c r="H13" s="58" t="str">
        <f>P5</f>
        <v>37 / 336</v>
      </c>
      <c r="I13" s="59">
        <f t="shared" ref="I13:J15" si="8">L5</f>
        <v>0.22023809523809523</v>
      </c>
      <c r="J13" s="57">
        <f t="shared" si="8"/>
        <v>62.5</v>
      </c>
      <c r="K13" s="60">
        <v>0.56583234896033119</v>
      </c>
      <c r="L13" s="61" t="s">
        <v>144</v>
      </c>
      <c r="M13" s="62"/>
      <c r="N13" s="62"/>
      <c r="O13" s="63"/>
      <c r="S13" s="197">
        <v>0.37837837837837834</v>
      </c>
      <c r="T13" s="16">
        <v>9.2503217503217508E-2</v>
      </c>
      <c r="U13" s="16">
        <v>0.30414341601162026</v>
      </c>
      <c r="V13" s="16">
        <v>1.9599639845400538</v>
      </c>
      <c r="W13" s="16">
        <v>-1.5679707245467243</v>
      </c>
      <c r="X13" s="16">
        <v>-0.37573948764619025</v>
      </c>
      <c r="Y13" s="16">
        <v>0.20846779198940241</v>
      </c>
      <c r="Z13" s="16">
        <v>0.68678122473294911</v>
      </c>
      <c r="AA13" s="16" t="s">
        <v>144</v>
      </c>
    </row>
    <row r="14" spans="1:27" ht="60" customHeight="1" x14ac:dyDescent="0.25">
      <c r="A14" s="251"/>
      <c r="B14" s="64" t="s">
        <v>10</v>
      </c>
      <c r="C14" s="55" t="s">
        <v>32</v>
      </c>
      <c r="D14" s="56"/>
      <c r="E14" s="57">
        <f>G6</f>
        <v>0.5</v>
      </c>
      <c r="F14" s="58" t="str">
        <f>O6</f>
        <v>12 / 437</v>
      </c>
      <c r="G14" s="59">
        <f>K6</f>
        <v>5.4919908466819219E-2</v>
      </c>
      <c r="H14" s="58" t="str">
        <f>P6</f>
        <v>24 / 451</v>
      </c>
      <c r="I14" s="59">
        <f t="shared" si="8"/>
        <v>0.10643015521064302</v>
      </c>
      <c r="J14" s="57">
        <f t="shared" si="8"/>
        <v>59</v>
      </c>
      <c r="K14" s="60">
        <v>0.43416765103966881</v>
      </c>
      <c r="L14" s="61" t="s">
        <v>145</v>
      </c>
      <c r="M14" s="62"/>
      <c r="N14" s="62"/>
      <c r="O14" s="63"/>
      <c r="S14" s="197">
        <v>0.50222717149220486</v>
      </c>
      <c r="T14" s="16">
        <v>0.12055553360757339</v>
      </c>
      <c r="U14" s="16">
        <v>0.34721107932722045</v>
      </c>
      <c r="V14" s="16">
        <v>1.9599639845400538</v>
      </c>
      <c r="W14" s="16">
        <v>-1.369223939314153</v>
      </c>
      <c r="X14" s="16">
        <v>-8.1690133181692159E-3</v>
      </c>
      <c r="Y14" s="16">
        <v>0.25430423851443124</v>
      </c>
      <c r="Z14" s="16">
        <v>0.99186426239955072</v>
      </c>
      <c r="AA14" s="16" t="s">
        <v>145</v>
      </c>
    </row>
    <row r="15" spans="1:27" ht="30" customHeight="1" x14ac:dyDescent="0.2">
      <c r="A15" s="65" t="s">
        <v>33</v>
      </c>
      <c r="B15" s="66">
        <f>COUNT(E13:E14)</f>
        <v>2</v>
      </c>
      <c r="C15" s="67"/>
      <c r="D15" s="68" t="s">
        <v>34</v>
      </c>
      <c r="E15" s="200">
        <f>G7</f>
        <v>0.5</v>
      </c>
      <c r="F15" s="70" t="str">
        <f>O7</f>
        <v>26 / 759</v>
      </c>
      <c r="G15" s="71">
        <f>K7</f>
        <v>6.8511198945981552E-2</v>
      </c>
      <c r="H15" s="70" t="str">
        <f>P7</f>
        <v>61 / 787</v>
      </c>
      <c r="I15" s="71">
        <f t="shared" si="8"/>
        <v>0.15501905972045743</v>
      </c>
      <c r="J15" s="69">
        <f t="shared" si="8"/>
        <v>60.489650711513583</v>
      </c>
      <c r="K15" s="72">
        <v>1</v>
      </c>
      <c r="L15" s="73" t="s">
        <v>119</v>
      </c>
      <c r="M15" s="48"/>
      <c r="N15" s="74"/>
      <c r="O15" s="75"/>
      <c r="S15" s="197">
        <v>0.42787567584922892</v>
      </c>
      <c r="T15" s="16">
        <v>5.2341312846233987E-2</v>
      </c>
      <c r="U15" s="16">
        <v>0.22878223892215493</v>
      </c>
      <c r="V15" s="16">
        <v>1.9599639845400538</v>
      </c>
      <c r="W15" s="16">
        <v>-1.2973275511745963</v>
      </c>
      <c r="X15" s="16">
        <v>-0.40050941429731129</v>
      </c>
      <c r="Y15" s="16">
        <v>0.27326109438040003</v>
      </c>
      <c r="Z15" s="16">
        <v>0.66997866238065429</v>
      </c>
      <c r="AA15" s="16" t="s">
        <v>119</v>
      </c>
    </row>
    <row r="16" spans="1:27" ht="7.5" customHeight="1" thickBot="1" x14ac:dyDescent="0.25">
      <c r="A16" s="76"/>
      <c r="B16" s="76"/>
      <c r="C16" s="77"/>
      <c r="D16" s="78"/>
      <c r="E16" s="37"/>
      <c r="F16" s="79"/>
      <c r="G16" s="80"/>
      <c r="H16" s="79"/>
      <c r="I16" s="81"/>
      <c r="J16" s="82"/>
      <c r="L16" s="48"/>
      <c r="M16" s="74"/>
      <c r="N16" s="74"/>
    </row>
    <row r="17" spans="1:15" s="22" customFormat="1" ht="46.5" customHeight="1" thickBot="1" x14ac:dyDescent="0.25">
      <c r="A17" s="83"/>
      <c r="B17" s="252" t="s">
        <v>88</v>
      </c>
      <c r="C17" s="253"/>
      <c r="D17" s="253"/>
      <c r="E17" s="253"/>
      <c r="F17" s="253"/>
      <c r="G17" s="253"/>
      <c r="H17" s="253"/>
      <c r="I17" s="254"/>
      <c r="J17" s="208" t="s">
        <v>91</v>
      </c>
      <c r="K17" s="209" t="s">
        <v>92</v>
      </c>
      <c r="L17" s="210" t="s">
        <v>28</v>
      </c>
      <c r="M17" s="211" t="s">
        <v>29</v>
      </c>
      <c r="N17" s="212" t="s">
        <v>30</v>
      </c>
      <c r="O17" s="74"/>
    </row>
    <row r="18" spans="1:15" ht="24.95" customHeight="1" thickBot="1" x14ac:dyDescent="0.25">
      <c r="A18" s="91" t="s">
        <v>35</v>
      </c>
      <c r="B18" s="213" t="s">
        <v>36</v>
      </c>
      <c r="C18" s="214">
        <f>I15</f>
        <v>0.15501905972045743</v>
      </c>
      <c r="D18" s="215" t="s">
        <v>40</v>
      </c>
      <c r="E18" s="216"/>
      <c r="F18" s="217"/>
      <c r="G18" s="218">
        <f>E15</f>
        <v>0.5</v>
      </c>
      <c r="H18" s="215" t="s">
        <v>41</v>
      </c>
      <c r="I18" s="219"/>
      <c r="J18" s="84" t="s">
        <v>120</v>
      </c>
      <c r="K18" s="85" t="s">
        <v>121</v>
      </c>
      <c r="L18" s="86" t="s">
        <v>119</v>
      </c>
      <c r="M18" s="87" t="s">
        <v>122</v>
      </c>
      <c r="N18" s="202" t="s">
        <v>123</v>
      </c>
      <c r="O18" s="101" t="s">
        <v>110</v>
      </c>
    </row>
    <row r="19" spans="1:15" ht="9" customHeight="1" thickBot="1" x14ac:dyDescent="0.35">
      <c r="A19" s="17"/>
      <c r="C19" s="16"/>
      <c r="L19" s="88"/>
      <c r="M19" s="89"/>
      <c r="O19" s="90"/>
    </row>
    <row r="20" spans="1:15" ht="47.25" customHeight="1" thickBot="1" x14ac:dyDescent="0.35">
      <c r="A20" s="17"/>
      <c r="B20" s="255" t="s">
        <v>89</v>
      </c>
      <c r="C20" s="256"/>
      <c r="D20" s="256"/>
      <c r="E20" s="256"/>
      <c r="F20" s="256"/>
      <c r="G20" s="256"/>
      <c r="H20" s="256"/>
      <c r="I20" s="257"/>
      <c r="J20" s="208" t="s">
        <v>91</v>
      </c>
      <c r="K20" s="209" t="s">
        <v>92</v>
      </c>
      <c r="L20" s="210" t="s">
        <v>28</v>
      </c>
      <c r="M20" s="211" t="s">
        <v>29</v>
      </c>
      <c r="N20" s="212" t="s">
        <v>30</v>
      </c>
      <c r="O20" s="90"/>
    </row>
    <row r="21" spans="1:15" ht="27" customHeight="1" thickBot="1" x14ac:dyDescent="0.25">
      <c r="A21" s="91" t="s">
        <v>35</v>
      </c>
      <c r="B21" s="92" t="s">
        <v>36</v>
      </c>
      <c r="C21" s="93">
        <f>I15</f>
        <v>0.15501905972045743</v>
      </c>
      <c r="D21" s="94" t="s">
        <v>37</v>
      </c>
      <c r="E21" s="94"/>
      <c r="F21" s="94"/>
      <c r="G21" s="94"/>
      <c r="H21" s="95">
        <f>J15</f>
        <v>60.489650711513583</v>
      </c>
      <c r="I21" s="96" t="s">
        <v>38</v>
      </c>
      <c r="J21" s="97" t="s">
        <v>120</v>
      </c>
      <c r="K21" s="98" t="s">
        <v>121</v>
      </c>
      <c r="L21" s="99" t="s">
        <v>119</v>
      </c>
      <c r="M21" s="100" t="s">
        <v>122</v>
      </c>
      <c r="N21" s="203" t="s">
        <v>123</v>
      </c>
      <c r="O21" s="101" t="s">
        <v>110</v>
      </c>
    </row>
    <row r="22" spans="1:15" ht="12" customHeight="1" thickBot="1" x14ac:dyDescent="0.25">
      <c r="A22" s="102"/>
      <c r="B22" s="103"/>
      <c r="C22" s="104"/>
      <c r="D22" s="105"/>
      <c r="E22" s="105"/>
      <c r="F22" s="105"/>
      <c r="G22" s="105"/>
      <c r="H22" s="106"/>
      <c r="I22" s="105"/>
      <c r="J22" s="107"/>
      <c r="K22" s="107"/>
      <c r="L22" s="108"/>
      <c r="M22" s="108"/>
      <c r="N22" s="108"/>
      <c r="O22" s="108"/>
    </row>
    <row r="23" spans="1:15" ht="27" customHeight="1" thickBot="1" x14ac:dyDescent="0.25">
      <c r="A23" s="102"/>
      <c r="B23" s="103"/>
      <c r="C23" s="104"/>
      <c r="D23" s="105"/>
      <c r="E23" s="105"/>
      <c r="F23" s="105"/>
      <c r="G23" s="105"/>
      <c r="H23" s="106"/>
      <c r="I23" s="109"/>
      <c r="J23" s="110"/>
      <c r="K23" s="111" t="s">
        <v>42</v>
      </c>
      <c r="L23" s="228" t="s">
        <v>118</v>
      </c>
      <c r="M23" s="108"/>
      <c r="N23" s="108"/>
      <c r="O23" s="108"/>
    </row>
    <row r="24" spans="1:15" ht="28.5" customHeight="1" x14ac:dyDescent="0.2">
      <c r="I24" s="113"/>
      <c r="J24" s="113"/>
      <c r="K24" s="113"/>
    </row>
    <row r="25" spans="1:15" ht="15.75" customHeight="1" x14ac:dyDescent="0.2">
      <c r="A25" s="14" t="s">
        <v>114</v>
      </c>
      <c r="B25" s="237" t="s">
        <v>0</v>
      </c>
      <c r="C25" s="237"/>
      <c r="D25" s="237"/>
      <c r="E25" s="237" t="s">
        <v>1</v>
      </c>
      <c r="F25" s="237"/>
      <c r="G25" s="237"/>
      <c r="H25" s="114"/>
      <c r="I25" s="113"/>
      <c r="J25" s="113"/>
      <c r="K25" s="113"/>
    </row>
    <row r="26" spans="1:15" ht="15.75" customHeight="1" x14ac:dyDescent="0.2">
      <c r="A26" s="15"/>
      <c r="B26" s="6" t="s">
        <v>2</v>
      </c>
      <c r="C26" s="6" t="s">
        <v>3</v>
      </c>
      <c r="D26" s="6" t="s">
        <v>4</v>
      </c>
      <c r="E26" s="6" t="s">
        <v>2</v>
      </c>
      <c r="F26" s="6" t="s">
        <v>3</v>
      </c>
      <c r="G26" s="6" t="s">
        <v>4</v>
      </c>
      <c r="H26" s="114"/>
      <c r="I26" s="115"/>
      <c r="J26" s="115"/>
      <c r="K26" s="115"/>
      <c r="L26" s="116"/>
      <c r="M26" s="116"/>
      <c r="N26" s="116"/>
    </row>
    <row r="27" spans="1:15" ht="15.75" customHeight="1" x14ac:dyDescent="0.2">
      <c r="A27" s="226" t="s">
        <v>8</v>
      </c>
      <c r="B27" s="13">
        <v>14</v>
      </c>
      <c r="C27" s="12">
        <f t="shared" ref="C27:C28" si="9">D27-B27</f>
        <v>322</v>
      </c>
      <c r="D27" s="11">
        <v>336</v>
      </c>
      <c r="E27" s="13">
        <v>37</v>
      </c>
      <c r="F27" s="12">
        <f t="shared" ref="F27:F28" si="10">G27-E27</f>
        <v>299</v>
      </c>
      <c r="G27" s="11">
        <v>336</v>
      </c>
      <c r="H27" s="117"/>
      <c r="I27" s="118"/>
    </row>
    <row r="28" spans="1:15" ht="15.75" customHeight="1" x14ac:dyDescent="0.2">
      <c r="A28" s="226" t="s">
        <v>10</v>
      </c>
      <c r="B28" s="13">
        <v>12</v>
      </c>
      <c r="C28" s="12">
        <f t="shared" si="9"/>
        <v>437</v>
      </c>
      <c r="D28" s="11">
        <v>449</v>
      </c>
      <c r="E28" s="13">
        <v>24</v>
      </c>
      <c r="F28" s="12">
        <f t="shared" si="10"/>
        <v>427</v>
      </c>
      <c r="G28" s="11">
        <v>451</v>
      </c>
      <c r="H28" s="117"/>
      <c r="I28" s="118"/>
    </row>
    <row r="29" spans="1:15" ht="15.75" customHeight="1" x14ac:dyDescent="0.2">
      <c r="A29" s="10">
        <f>COUNT(B27:B28)</f>
        <v>2</v>
      </c>
      <c r="B29" s="8">
        <f t="shared" ref="B29:G29" si="11">SUM(B27:B28)</f>
        <v>26</v>
      </c>
      <c r="C29" s="8">
        <f t="shared" si="11"/>
        <v>759</v>
      </c>
      <c r="D29" s="8">
        <f t="shared" si="11"/>
        <v>785</v>
      </c>
      <c r="E29" s="8">
        <f t="shared" si="11"/>
        <v>61</v>
      </c>
      <c r="F29" s="8">
        <f t="shared" si="11"/>
        <v>726</v>
      </c>
      <c r="G29" s="8">
        <f t="shared" si="11"/>
        <v>787</v>
      </c>
      <c r="H29" s="117"/>
      <c r="I29" s="118"/>
    </row>
    <row r="30" spans="1:15" ht="15.75" customHeight="1" x14ac:dyDescent="0.2">
      <c r="B30" s="121"/>
      <c r="C30" s="121"/>
      <c r="D30" s="121"/>
      <c r="E30" s="121"/>
      <c r="F30" s="122"/>
      <c r="G30" s="123"/>
      <c r="H30" s="121"/>
      <c r="I30" s="118"/>
    </row>
    <row r="31" spans="1:15" ht="15.75" customHeight="1" x14ac:dyDescent="0.2">
      <c r="B31" s="121"/>
      <c r="C31" s="121"/>
      <c r="D31" s="121"/>
      <c r="E31" s="121"/>
      <c r="F31" s="121"/>
      <c r="G31" s="121"/>
      <c r="H31" s="121"/>
      <c r="I31" s="118"/>
    </row>
    <row r="32" spans="1:15" ht="15.75" customHeight="1" x14ac:dyDescent="0.2">
      <c r="B32" s="121"/>
      <c r="C32" s="121"/>
      <c r="D32" s="121"/>
      <c r="E32" s="121"/>
      <c r="F32" s="121"/>
      <c r="G32" s="121"/>
      <c r="H32" s="121"/>
      <c r="I32" s="118"/>
    </row>
    <row r="33" spans="1:10" ht="15.75" customHeight="1" x14ac:dyDescent="0.2">
      <c r="I33" s="118"/>
    </row>
    <row r="34" spans="1:10" ht="15.75" customHeight="1" thickBot="1" x14ac:dyDescent="0.25"/>
    <row r="35" spans="1:10" ht="28.5" customHeight="1" thickBot="1" x14ac:dyDescent="0.25">
      <c r="A35" s="1"/>
      <c r="B35" s="124" t="s">
        <v>43</v>
      </c>
      <c r="C35" s="125">
        <f>A36</f>
        <v>0.15501905972045743</v>
      </c>
      <c r="D35" s="244" t="s">
        <v>44</v>
      </c>
      <c r="E35" s="245"/>
      <c r="F35" s="246"/>
      <c r="H35" s="126"/>
    </row>
    <row r="36" spans="1:10" ht="28.5" customHeight="1" thickBot="1" x14ac:dyDescent="0.25">
      <c r="A36" s="127">
        <f>I15</f>
        <v>0.15501905972045743</v>
      </c>
      <c r="B36" s="128" t="s">
        <v>45</v>
      </c>
      <c r="C36" s="1"/>
      <c r="D36" s="129" t="s">
        <v>46</v>
      </c>
      <c r="E36" s="130" t="s">
        <v>47</v>
      </c>
      <c r="F36" s="129" t="s">
        <v>48</v>
      </c>
    </row>
    <row r="37" spans="1:10" ht="28.5" customHeight="1" thickBot="1" x14ac:dyDescent="0.25">
      <c r="A37" s="131">
        <f>E15</f>
        <v>0.5</v>
      </c>
      <c r="B37" s="132" t="s">
        <v>49</v>
      </c>
      <c r="C37" s="5"/>
      <c r="D37" s="133">
        <v>0.42787567584922892</v>
      </c>
      <c r="E37" s="134">
        <v>0.27326109438040003</v>
      </c>
      <c r="F37" s="135">
        <v>0.66997866238065429</v>
      </c>
      <c r="G37" s="5" t="s">
        <v>39</v>
      </c>
      <c r="H37" s="16">
        <v>0.42787567584922892</v>
      </c>
      <c r="I37" s="16">
        <v>0.27326109438040003</v>
      </c>
      <c r="J37" s="16">
        <v>0.66997866238065429</v>
      </c>
    </row>
    <row r="38" spans="1:10" ht="28.5" hidden="1" customHeight="1" x14ac:dyDescent="0.2">
      <c r="A38" s="136"/>
      <c r="B38" s="128"/>
      <c r="C38" s="1"/>
      <c r="D38" s="1"/>
      <c r="E38" s="1"/>
      <c r="F38" s="1"/>
      <c r="G38" s="1"/>
    </row>
    <row r="39" spans="1:10" ht="28.5" hidden="1" customHeight="1" x14ac:dyDescent="0.2">
      <c r="A39" s="136"/>
      <c r="B39" s="137" t="s">
        <v>50</v>
      </c>
      <c r="C39" s="138"/>
      <c r="D39" s="139">
        <f>C35*D37</f>
        <v>6.6328884947402703E-2</v>
      </c>
      <c r="E39" s="140">
        <f>C35*E37</f>
        <v>4.2360677909032786E-2</v>
      </c>
      <c r="F39" s="141">
        <f>C35*F37</f>
        <v>0.10385946227501883</v>
      </c>
      <c r="G39" s="1"/>
    </row>
    <row r="40" spans="1:10" ht="28.5" hidden="1" customHeight="1" x14ac:dyDescent="0.2">
      <c r="A40" s="136"/>
      <c r="B40" s="128"/>
      <c r="C40" s="1"/>
      <c r="D40" s="1"/>
      <c r="E40" s="1"/>
      <c r="F40" s="1"/>
      <c r="G40" s="1"/>
    </row>
    <row r="41" spans="1:10" ht="28.5" hidden="1" customHeight="1" x14ac:dyDescent="0.2">
      <c r="A41" s="136"/>
      <c r="B41" s="142"/>
      <c r="C41" s="143" t="s">
        <v>29</v>
      </c>
      <c r="D41" s="144">
        <f>C35-D39</f>
        <v>8.8690174773054728E-2</v>
      </c>
      <c r="E41" s="145">
        <f>C35-F39</f>
        <v>5.1159597445438604E-2</v>
      </c>
      <c r="F41" s="146">
        <f>C35-E39</f>
        <v>0.11265838181142465</v>
      </c>
      <c r="G41" s="1"/>
    </row>
    <row r="42" spans="1:10" ht="28.5" hidden="1" customHeight="1" x14ac:dyDescent="0.2">
      <c r="A42" s="136"/>
      <c r="B42" s="147"/>
      <c r="C42" s="148" t="s">
        <v>30</v>
      </c>
      <c r="D42" s="149">
        <f>1/D41</f>
        <v>11.275206104383656</v>
      </c>
      <c r="E42" s="150">
        <f>1/F41</f>
        <v>8.8763923635426334</v>
      </c>
      <c r="F42" s="151">
        <f>1/E41</f>
        <v>19.546674523123325</v>
      </c>
      <c r="G42" s="1"/>
    </row>
    <row r="43" spans="1:10" ht="28.5" hidden="1" customHeight="1" x14ac:dyDescent="0.2">
      <c r="A43" s="136"/>
      <c r="B43" s="128"/>
      <c r="C43" s="5"/>
      <c r="D43" s="5"/>
      <c r="E43" s="5"/>
      <c r="F43" s="5"/>
      <c r="G43" s="1"/>
    </row>
    <row r="44" spans="1:10" ht="28.5" hidden="1" customHeight="1" x14ac:dyDescent="0.2">
      <c r="A44" s="136"/>
      <c r="B44" s="152" t="s">
        <v>51</v>
      </c>
      <c r="C44" s="153" t="s">
        <v>52</v>
      </c>
      <c r="D44" s="154">
        <f>D42</f>
        <v>11.275206104383656</v>
      </c>
      <c r="E44" s="154">
        <f>E42</f>
        <v>8.8763923635426334</v>
      </c>
      <c r="F44" s="154">
        <f>F42</f>
        <v>19.546674523123325</v>
      </c>
      <c r="G44" s="1"/>
    </row>
    <row r="45" spans="1:10" ht="28.5" hidden="1" customHeight="1" x14ac:dyDescent="0.2">
      <c r="A45" s="136"/>
      <c r="B45" s="155"/>
      <c r="C45" s="156" t="s">
        <v>53</v>
      </c>
      <c r="D45" s="157">
        <f>(1-C35)*D42</f>
        <v>9.5273342559277392</v>
      </c>
      <c r="E45" s="157">
        <f>(1-C35)*E42</f>
        <v>7.5003823656364048</v>
      </c>
      <c r="F45" s="157">
        <f>(1-C35)*F42</f>
        <v>16.516567417886925</v>
      </c>
      <c r="G45" s="3"/>
    </row>
    <row r="46" spans="1:10" ht="28.5" hidden="1" customHeight="1" x14ac:dyDescent="0.2">
      <c r="A46" s="136"/>
      <c r="B46" s="158"/>
      <c r="C46" s="159" t="s">
        <v>54</v>
      </c>
      <c r="D46" s="160">
        <f>D42*D41</f>
        <v>1</v>
      </c>
      <c r="E46" s="160">
        <f>E42*F41</f>
        <v>1</v>
      </c>
      <c r="F46" s="160">
        <f>F42*E41</f>
        <v>0.99999999999999989</v>
      </c>
      <c r="G46" s="3"/>
    </row>
    <row r="47" spans="1:10" ht="28.5" hidden="1" customHeight="1" x14ac:dyDescent="0.2">
      <c r="A47" s="136"/>
      <c r="B47" s="161"/>
      <c r="C47" s="162" t="s">
        <v>55</v>
      </c>
      <c r="D47" s="163">
        <f>(C35-D41)*D42</f>
        <v>0.74787184845591614</v>
      </c>
      <c r="E47" s="163">
        <f>(C35-F41)*E42</f>
        <v>0.37600999790622769</v>
      </c>
      <c r="F47" s="163">
        <f>(C35-E41)*F42</f>
        <v>2.0301071052363988</v>
      </c>
      <c r="G47" s="3"/>
    </row>
    <row r="48" spans="1:10" ht="28.5" hidden="1" customHeight="1" x14ac:dyDescent="0.2">
      <c r="A48" s="136"/>
      <c r="B48" s="164"/>
      <c r="C48" s="165"/>
      <c r="D48" s="166"/>
      <c r="E48" s="166"/>
      <c r="F48" s="166"/>
      <c r="G48" s="3"/>
    </row>
    <row r="49" spans="1:10" ht="28.5" hidden="1" customHeight="1" x14ac:dyDescent="0.2">
      <c r="A49" s="136"/>
      <c r="B49" s="152" t="s">
        <v>56</v>
      </c>
      <c r="C49" s="153" t="s">
        <v>57</v>
      </c>
      <c r="D49" s="154">
        <f>D42</f>
        <v>11.275206104383656</v>
      </c>
      <c r="E49" s="154">
        <f>E42</f>
        <v>8.8763923635426334</v>
      </c>
      <c r="F49" s="154">
        <f>F42</f>
        <v>19.546674523123325</v>
      </c>
      <c r="G49" s="3"/>
    </row>
    <row r="50" spans="1:10" ht="28.5" hidden="1" customHeight="1" x14ac:dyDescent="0.2">
      <c r="A50" s="136"/>
      <c r="B50" s="155"/>
      <c r="C50" s="167" t="s">
        <v>53</v>
      </c>
      <c r="D50" s="157">
        <f>ABS((1-(C35-D41))*D42)</f>
        <v>10.527334255927739</v>
      </c>
      <c r="E50" s="157">
        <f>ABS((1-(C35-F41))*E42)</f>
        <v>8.5003823656364066</v>
      </c>
      <c r="F50" s="157">
        <f>ABS((1-(C35-E41))*F42)</f>
        <v>17.516567417886925</v>
      </c>
      <c r="G50" s="1"/>
    </row>
    <row r="51" spans="1:10" ht="28.5" hidden="1" customHeight="1" x14ac:dyDescent="0.2">
      <c r="A51" s="136"/>
      <c r="B51" s="168"/>
      <c r="C51" s="169" t="s">
        <v>58</v>
      </c>
      <c r="D51" s="170">
        <f>D42*D41</f>
        <v>1</v>
      </c>
      <c r="E51" s="170">
        <f>E42*F41</f>
        <v>1</v>
      </c>
      <c r="F51" s="170">
        <f>F42*E41</f>
        <v>0.99999999999999989</v>
      </c>
      <c r="G51" s="1"/>
    </row>
    <row r="52" spans="1:10" ht="28.5" hidden="1" customHeight="1" x14ac:dyDescent="0.2">
      <c r="A52" s="136"/>
      <c r="B52" s="171"/>
      <c r="C52" s="162" t="s">
        <v>59</v>
      </c>
      <c r="D52" s="163">
        <f>ABS(C35*D42)</f>
        <v>1.7478718484559161</v>
      </c>
      <c r="E52" s="163">
        <f>ABS(C35*E42)</f>
        <v>1.3760099979062277</v>
      </c>
      <c r="F52" s="163">
        <f>ABS(C35*F42)</f>
        <v>3.0301071052363984</v>
      </c>
      <c r="G52" s="1"/>
    </row>
    <row r="53" spans="1:10" ht="28.5" hidden="1" customHeight="1" x14ac:dyDescent="0.2">
      <c r="A53" s="136"/>
      <c r="B53" s="172"/>
      <c r="C53" s="173"/>
      <c r="D53" s="174"/>
      <c r="E53" s="175"/>
      <c r="F53" s="174"/>
      <c r="G53" s="2"/>
    </row>
    <row r="54" spans="1:10" ht="28.5" hidden="1" customHeight="1" x14ac:dyDescent="0.2">
      <c r="A54" s="136"/>
      <c r="B54" s="176" t="s">
        <v>60</v>
      </c>
      <c r="C54" s="177"/>
      <c r="D54" s="177"/>
      <c r="E54" s="178">
        <f>ROUND(D37,2)</f>
        <v>0.43</v>
      </c>
      <c r="F54" s="179">
        <f>ROUND(D41,4)</f>
        <v>8.8700000000000001E-2</v>
      </c>
      <c r="G54" s="180">
        <f>ROUND(D42,0)</f>
        <v>11</v>
      </c>
    </row>
    <row r="55" spans="1:10" ht="28.5" hidden="1" customHeight="1" x14ac:dyDescent="0.2">
      <c r="A55" s="136"/>
      <c r="B55" s="181" t="s">
        <v>61</v>
      </c>
      <c r="C55" s="182">
        <f>ROUND(D39,4)</f>
        <v>6.6299999999999998E-2</v>
      </c>
      <c r="D55" s="183">
        <f>ROUND(C35,4)</f>
        <v>0.155</v>
      </c>
      <c r="E55" s="184">
        <f>ROUND(E37,2)</f>
        <v>0.27</v>
      </c>
      <c r="F55" s="185">
        <f>ROUND(E41,4)</f>
        <v>5.1200000000000002E-2</v>
      </c>
      <c r="G55" s="186">
        <f>ROUND(E42,0)</f>
        <v>9</v>
      </c>
    </row>
    <row r="56" spans="1:10" ht="28.5" hidden="1" customHeight="1" x14ac:dyDescent="0.2">
      <c r="A56" s="136"/>
      <c r="B56" s="181" t="s">
        <v>62</v>
      </c>
      <c r="C56" s="187"/>
      <c r="D56" s="187"/>
      <c r="E56" s="184">
        <f>ROUND(F37,2)</f>
        <v>0.67</v>
      </c>
      <c r="F56" s="185">
        <f>ROUND(F41,4)</f>
        <v>0.11269999999999999</v>
      </c>
      <c r="G56" s="186">
        <f>ROUND(F42,0)</f>
        <v>20</v>
      </c>
    </row>
    <row r="57" spans="1:10" ht="28.5" hidden="1" customHeight="1" x14ac:dyDescent="0.2">
      <c r="A57" s="136"/>
      <c r="B57" s="181" t="s">
        <v>63</v>
      </c>
      <c r="C57" s="188" t="s">
        <v>64</v>
      </c>
      <c r="D57" s="188" t="s">
        <v>65</v>
      </c>
      <c r="E57" s="189" t="s">
        <v>66</v>
      </c>
      <c r="F57" s="189" t="s">
        <v>67</v>
      </c>
      <c r="G57" s="188" t="s">
        <v>30</v>
      </c>
    </row>
    <row r="58" spans="1:10" ht="28.5" hidden="1" customHeight="1" x14ac:dyDescent="0.2">
      <c r="A58" s="136"/>
      <c r="B58" s="190" t="s">
        <v>68</v>
      </c>
      <c r="C58" s="188" t="str">
        <f>CONCATENATE(C55*100,B57)</f>
        <v>6,63%</v>
      </c>
      <c r="D58" s="188" t="str">
        <f>CONCATENATE(D55*100,B57)</f>
        <v>15,5%</v>
      </c>
      <c r="E58" s="188" t="str">
        <f>CONCATENATE(E54," ",B54,E55,B55,E56,B56)</f>
        <v>0,43 (0,27-0,67)</v>
      </c>
      <c r="F58" s="188" t="str">
        <f>CONCATENATE(F54*100,B57," ",B54,F55*100,B57," ",B58," ",F56*100,B57,B56)</f>
        <v>8,87% (5,12% a 11,27%)</v>
      </c>
      <c r="G58" s="188" t="str">
        <f>CONCATENATE(G54," ",B54,G55," ",B58," ",G56,B56)</f>
        <v>11 (9 a 20)</v>
      </c>
    </row>
    <row r="59" spans="1:10" ht="28.5" hidden="1" customHeight="1" x14ac:dyDescent="0.2">
      <c r="A59" s="191"/>
      <c r="B59" s="4"/>
      <c r="C59" s="9"/>
      <c r="D59" s="9"/>
      <c r="E59" s="9"/>
      <c r="F59" s="9"/>
      <c r="G59" s="9"/>
    </row>
    <row r="60" spans="1:10" ht="28.5" customHeight="1" x14ac:dyDescent="0.2">
      <c r="A60" s="127"/>
      <c r="B60" s="128"/>
      <c r="C60" s="1"/>
      <c r="D60" s="1"/>
      <c r="E60" s="1"/>
      <c r="F60" s="1"/>
      <c r="G60" s="1"/>
      <c r="H60" s="16">
        <v>0.42787567584922892</v>
      </c>
      <c r="I60" s="16">
        <v>0.27326109438040003</v>
      </c>
      <c r="J60" s="16">
        <v>0.66997314198184632</v>
      </c>
    </row>
    <row r="61" spans="1:10" ht="28.5" customHeight="1" x14ac:dyDescent="0.2">
      <c r="A61" s="192"/>
      <c r="B61" s="1"/>
      <c r="C61" s="193" t="s">
        <v>69</v>
      </c>
      <c r="D61" s="193" t="s">
        <v>65</v>
      </c>
      <c r="E61" s="193" t="s">
        <v>66</v>
      </c>
      <c r="F61" s="193" t="s">
        <v>29</v>
      </c>
      <c r="G61" s="193" t="s">
        <v>30</v>
      </c>
    </row>
    <row r="62" spans="1:10" ht="28.5" customHeight="1" x14ac:dyDescent="0.2">
      <c r="A62" s="194"/>
      <c r="B62" s="195"/>
      <c r="C62" s="196" t="str">
        <f>C58</f>
        <v>6,63%</v>
      </c>
      <c r="D62" s="196" t="str">
        <f>D58</f>
        <v>15,5%</v>
      </c>
      <c r="E62" s="196" t="str">
        <f>E58</f>
        <v>0,43 (0,27-0,67)</v>
      </c>
      <c r="F62" s="196" t="str">
        <f>F58</f>
        <v>8,87% (5,12% a 11,27%)</v>
      </c>
      <c r="G62" s="196" t="str">
        <f>G58</f>
        <v>11 (9 a 20)</v>
      </c>
    </row>
  </sheetData>
  <mergeCells count="23">
    <mergeCell ref="K3:L3"/>
    <mergeCell ref="A10:O10"/>
    <mergeCell ref="D35:F35"/>
    <mergeCell ref="L11:O11"/>
    <mergeCell ref="A13:A14"/>
    <mergeCell ref="B17:I17"/>
    <mergeCell ref="B20:I20"/>
    <mergeCell ref="B25:D25"/>
    <mergeCell ref="E25:G25"/>
    <mergeCell ref="F11:F12"/>
    <mergeCell ref="G11:G12"/>
    <mergeCell ref="H11:H12"/>
    <mergeCell ref="I11:I12"/>
    <mergeCell ref="J11:J12"/>
    <mergeCell ref="K11:K12"/>
    <mergeCell ref="A11:A12"/>
    <mergeCell ref="D11:D12"/>
    <mergeCell ref="E11:E12"/>
    <mergeCell ref="B3:D3"/>
    <mergeCell ref="E3:F3"/>
    <mergeCell ref="H3:J3"/>
    <mergeCell ref="B11:B12"/>
    <mergeCell ref="C11:C12"/>
  </mergeCells>
  <pageMargins left="0.7" right="0.7" top="0.75" bottom="0.75" header="0.3" footer="0.3"/>
  <ignoredErrors>
    <ignoredError sqref="G7" formula="1"/>
    <ignoredError sqref="J18:K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22A8-D8B1-40EB-9CE0-B79852415D1C}">
  <dimension ref="A1:AA65"/>
  <sheetViews>
    <sheetView zoomScale="85" zoomScaleNormal="85" workbookViewId="0">
      <selection activeCell="M6" sqref="M6"/>
    </sheetView>
  </sheetViews>
  <sheetFormatPr baseColWidth="10" defaultColWidth="16" defaultRowHeight="28.5" customHeight="1" x14ac:dyDescent="0.2"/>
  <cols>
    <col min="1" max="1" width="27" style="16" customWidth="1"/>
    <col min="2" max="2" width="26.140625" style="17" customWidth="1"/>
    <col min="3" max="3" width="12.28515625" style="17" customWidth="1"/>
    <col min="4" max="4" width="10.85546875" style="16" customWidth="1"/>
    <col min="5" max="5" width="12.140625" style="16" customWidth="1"/>
    <col min="6" max="6" width="13" style="16" customWidth="1"/>
    <col min="7" max="7" width="12" style="16" customWidth="1"/>
    <col min="8" max="8" width="14.140625" style="16" customWidth="1"/>
    <col min="9" max="9" width="12.7109375" style="16" customWidth="1"/>
    <col min="10" max="10" width="16.42578125" style="16" customWidth="1"/>
    <col min="11" max="11" width="15.28515625" style="16" customWidth="1"/>
    <col min="12" max="12" width="20.85546875" style="16" customWidth="1"/>
    <col min="13" max="13" width="24.42578125" style="16" customWidth="1"/>
    <col min="14" max="14" width="22.85546875" style="16" customWidth="1"/>
    <col min="15" max="15" width="16.7109375" style="16" customWidth="1"/>
    <col min="16" max="16" width="16" style="16"/>
    <col min="17" max="17" width="12" style="16" customWidth="1"/>
    <col min="18" max="257" width="16" style="16"/>
    <col min="258" max="258" width="10.42578125" style="16" customWidth="1"/>
    <col min="259" max="259" width="26.140625" style="16" customWidth="1"/>
    <col min="260" max="260" width="12.28515625" style="16" customWidth="1"/>
    <col min="261" max="261" width="9.42578125" style="16" customWidth="1"/>
    <col min="262" max="262" width="18.28515625" style="16" customWidth="1"/>
    <col min="263" max="263" width="10.5703125" style="16" customWidth="1"/>
    <col min="264" max="264" width="18.42578125" style="16" customWidth="1"/>
    <col min="265" max="265" width="10.7109375" style="16" customWidth="1"/>
    <col min="266" max="266" width="12" style="16" customWidth="1"/>
    <col min="267" max="267" width="18.85546875" style="16" customWidth="1"/>
    <col min="268" max="268" width="17.85546875" style="16" customWidth="1"/>
    <col min="269" max="269" width="20.28515625" style="16" customWidth="1"/>
    <col min="270" max="270" width="15.5703125" style="16" customWidth="1"/>
    <col min="271" max="272" width="16" style="16"/>
    <col min="273" max="273" width="23.140625" style="16" customWidth="1"/>
    <col min="274" max="513" width="16" style="16"/>
    <col min="514" max="514" width="10.42578125" style="16" customWidth="1"/>
    <col min="515" max="515" width="26.140625" style="16" customWidth="1"/>
    <col min="516" max="516" width="12.28515625" style="16" customWidth="1"/>
    <col min="517" max="517" width="9.42578125" style="16" customWidth="1"/>
    <col min="518" max="518" width="18.28515625" style="16" customWidth="1"/>
    <col min="519" max="519" width="10.5703125" style="16" customWidth="1"/>
    <col min="520" max="520" width="18.42578125" style="16" customWidth="1"/>
    <col min="521" max="521" width="10.7109375" style="16" customWidth="1"/>
    <col min="522" max="522" width="12" style="16" customWidth="1"/>
    <col min="523" max="523" width="18.85546875" style="16" customWidth="1"/>
    <col min="524" max="524" width="17.85546875" style="16" customWidth="1"/>
    <col min="525" max="525" width="20.28515625" style="16" customWidth="1"/>
    <col min="526" max="526" width="15.5703125" style="16" customWidth="1"/>
    <col min="527" max="528" width="16" style="16"/>
    <col min="529" max="529" width="23.140625" style="16" customWidth="1"/>
    <col min="530" max="769" width="16" style="16"/>
    <col min="770" max="770" width="10.42578125" style="16" customWidth="1"/>
    <col min="771" max="771" width="26.140625" style="16" customWidth="1"/>
    <col min="772" max="772" width="12.28515625" style="16" customWidth="1"/>
    <col min="773" max="773" width="9.42578125" style="16" customWidth="1"/>
    <col min="774" max="774" width="18.28515625" style="16" customWidth="1"/>
    <col min="775" max="775" width="10.5703125" style="16" customWidth="1"/>
    <col min="776" max="776" width="18.42578125" style="16" customWidth="1"/>
    <col min="777" max="777" width="10.7109375" style="16" customWidth="1"/>
    <col min="778" max="778" width="12" style="16" customWidth="1"/>
    <col min="779" max="779" width="18.85546875" style="16" customWidth="1"/>
    <col min="780" max="780" width="17.85546875" style="16" customWidth="1"/>
    <col min="781" max="781" width="20.28515625" style="16" customWidth="1"/>
    <col min="782" max="782" width="15.5703125" style="16" customWidth="1"/>
    <col min="783" max="784" width="16" style="16"/>
    <col min="785" max="785" width="23.140625" style="16" customWidth="1"/>
    <col min="786" max="1025" width="16" style="16"/>
    <col min="1026" max="1026" width="10.42578125" style="16" customWidth="1"/>
    <col min="1027" max="1027" width="26.140625" style="16" customWidth="1"/>
    <col min="1028" max="1028" width="12.28515625" style="16" customWidth="1"/>
    <col min="1029" max="1029" width="9.42578125" style="16" customWidth="1"/>
    <col min="1030" max="1030" width="18.28515625" style="16" customWidth="1"/>
    <col min="1031" max="1031" width="10.5703125" style="16" customWidth="1"/>
    <col min="1032" max="1032" width="18.42578125" style="16" customWidth="1"/>
    <col min="1033" max="1033" width="10.7109375" style="16" customWidth="1"/>
    <col min="1034" max="1034" width="12" style="16" customWidth="1"/>
    <col min="1035" max="1035" width="18.85546875" style="16" customWidth="1"/>
    <col min="1036" max="1036" width="17.85546875" style="16" customWidth="1"/>
    <col min="1037" max="1037" width="20.28515625" style="16" customWidth="1"/>
    <col min="1038" max="1038" width="15.5703125" style="16" customWidth="1"/>
    <col min="1039" max="1040" width="16" style="16"/>
    <col min="1041" max="1041" width="23.140625" style="16" customWidth="1"/>
    <col min="1042" max="1281" width="16" style="16"/>
    <col min="1282" max="1282" width="10.42578125" style="16" customWidth="1"/>
    <col min="1283" max="1283" width="26.140625" style="16" customWidth="1"/>
    <col min="1284" max="1284" width="12.28515625" style="16" customWidth="1"/>
    <col min="1285" max="1285" width="9.42578125" style="16" customWidth="1"/>
    <col min="1286" max="1286" width="18.28515625" style="16" customWidth="1"/>
    <col min="1287" max="1287" width="10.5703125" style="16" customWidth="1"/>
    <col min="1288" max="1288" width="18.42578125" style="16" customWidth="1"/>
    <col min="1289" max="1289" width="10.7109375" style="16" customWidth="1"/>
    <col min="1290" max="1290" width="12" style="16" customWidth="1"/>
    <col min="1291" max="1291" width="18.85546875" style="16" customWidth="1"/>
    <col min="1292" max="1292" width="17.85546875" style="16" customWidth="1"/>
    <col min="1293" max="1293" width="20.28515625" style="16" customWidth="1"/>
    <col min="1294" max="1294" width="15.5703125" style="16" customWidth="1"/>
    <col min="1295" max="1296" width="16" style="16"/>
    <col min="1297" max="1297" width="23.140625" style="16" customWidth="1"/>
    <col min="1298" max="1537" width="16" style="16"/>
    <col min="1538" max="1538" width="10.42578125" style="16" customWidth="1"/>
    <col min="1539" max="1539" width="26.140625" style="16" customWidth="1"/>
    <col min="1540" max="1540" width="12.28515625" style="16" customWidth="1"/>
    <col min="1541" max="1541" width="9.42578125" style="16" customWidth="1"/>
    <col min="1542" max="1542" width="18.28515625" style="16" customWidth="1"/>
    <col min="1543" max="1543" width="10.5703125" style="16" customWidth="1"/>
    <col min="1544" max="1544" width="18.42578125" style="16" customWidth="1"/>
    <col min="1545" max="1545" width="10.7109375" style="16" customWidth="1"/>
    <col min="1546" max="1546" width="12" style="16" customWidth="1"/>
    <col min="1547" max="1547" width="18.85546875" style="16" customWidth="1"/>
    <col min="1548" max="1548" width="17.85546875" style="16" customWidth="1"/>
    <col min="1549" max="1549" width="20.28515625" style="16" customWidth="1"/>
    <col min="1550" max="1550" width="15.5703125" style="16" customWidth="1"/>
    <col min="1551" max="1552" width="16" style="16"/>
    <col min="1553" max="1553" width="23.140625" style="16" customWidth="1"/>
    <col min="1554" max="1793" width="16" style="16"/>
    <col min="1794" max="1794" width="10.42578125" style="16" customWidth="1"/>
    <col min="1795" max="1795" width="26.140625" style="16" customWidth="1"/>
    <col min="1796" max="1796" width="12.28515625" style="16" customWidth="1"/>
    <col min="1797" max="1797" width="9.42578125" style="16" customWidth="1"/>
    <col min="1798" max="1798" width="18.28515625" style="16" customWidth="1"/>
    <col min="1799" max="1799" width="10.5703125" style="16" customWidth="1"/>
    <col min="1800" max="1800" width="18.42578125" style="16" customWidth="1"/>
    <col min="1801" max="1801" width="10.7109375" style="16" customWidth="1"/>
    <col min="1802" max="1802" width="12" style="16" customWidth="1"/>
    <col min="1803" max="1803" width="18.85546875" style="16" customWidth="1"/>
    <col min="1804" max="1804" width="17.85546875" style="16" customWidth="1"/>
    <col min="1805" max="1805" width="20.28515625" style="16" customWidth="1"/>
    <col min="1806" max="1806" width="15.5703125" style="16" customWidth="1"/>
    <col min="1807" max="1808" width="16" style="16"/>
    <col min="1809" max="1809" width="23.140625" style="16" customWidth="1"/>
    <col min="1810" max="2049" width="16" style="16"/>
    <col min="2050" max="2050" width="10.42578125" style="16" customWidth="1"/>
    <col min="2051" max="2051" width="26.140625" style="16" customWidth="1"/>
    <col min="2052" max="2052" width="12.28515625" style="16" customWidth="1"/>
    <col min="2053" max="2053" width="9.42578125" style="16" customWidth="1"/>
    <col min="2054" max="2054" width="18.28515625" style="16" customWidth="1"/>
    <col min="2055" max="2055" width="10.5703125" style="16" customWidth="1"/>
    <col min="2056" max="2056" width="18.42578125" style="16" customWidth="1"/>
    <col min="2057" max="2057" width="10.7109375" style="16" customWidth="1"/>
    <col min="2058" max="2058" width="12" style="16" customWidth="1"/>
    <col min="2059" max="2059" width="18.85546875" style="16" customWidth="1"/>
    <col min="2060" max="2060" width="17.85546875" style="16" customWidth="1"/>
    <col min="2061" max="2061" width="20.28515625" style="16" customWidth="1"/>
    <col min="2062" max="2062" width="15.5703125" style="16" customWidth="1"/>
    <col min="2063" max="2064" width="16" style="16"/>
    <col min="2065" max="2065" width="23.140625" style="16" customWidth="1"/>
    <col min="2066" max="2305" width="16" style="16"/>
    <col min="2306" max="2306" width="10.42578125" style="16" customWidth="1"/>
    <col min="2307" max="2307" width="26.140625" style="16" customWidth="1"/>
    <col min="2308" max="2308" width="12.28515625" style="16" customWidth="1"/>
    <col min="2309" max="2309" width="9.42578125" style="16" customWidth="1"/>
    <col min="2310" max="2310" width="18.28515625" style="16" customWidth="1"/>
    <col min="2311" max="2311" width="10.5703125" style="16" customWidth="1"/>
    <col min="2312" max="2312" width="18.42578125" style="16" customWidth="1"/>
    <col min="2313" max="2313" width="10.7109375" style="16" customWidth="1"/>
    <col min="2314" max="2314" width="12" style="16" customWidth="1"/>
    <col min="2315" max="2315" width="18.85546875" style="16" customWidth="1"/>
    <col min="2316" max="2316" width="17.85546875" style="16" customWidth="1"/>
    <col min="2317" max="2317" width="20.28515625" style="16" customWidth="1"/>
    <col min="2318" max="2318" width="15.5703125" style="16" customWidth="1"/>
    <col min="2319" max="2320" width="16" style="16"/>
    <col min="2321" max="2321" width="23.140625" style="16" customWidth="1"/>
    <col min="2322" max="2561" width="16" style="16"/>
    <col min="2562" max="2562" width="10.42578125" style="16" customWidth="1"/>
    <col min="2563" max="2563" width="26.140625" style="16" customWidth="1"/>
    <col min="2564" max="2564" width="12.28515625" style="16" customWidth="1"/>
    <col min="2565" max="2565" width="9.42578125" style="16" customWidth="1"/>
    <col min="2566" max="2566" width="18.28515625" style="16" customWidth="1"/>
    <col min="2567" max="2567" width="10.5703125" style="16" customWidth="1"/>
    <col min="2568" max="2568" width="18.42578125" style="16" customWidth="1"/>
    <col min="2569" max="2569" width="10.7109375" style="16" customWidth="1"/>
    <col min="2570" max="2570" width="12" style="16" customWidth="1"/>
    <col min="2571" max="2571" width="18.85546875" style="16" customWidth="1"/>
    <col min="2572" max="2572" width="17.85546875" style="16" customWidth="1"/>
    <col min="2573" max="2573" width="20.28515625" style="16" customWidth="1"/>
    <col min="2574" max="2574" width="15.5703125" style="16" customWidth="1"/>
    <col min="2575" max="2576" width="16" style="16"/>
    <col min="2577" max="2577" width="23.140625" style="16" customWidth="1"/>
    <col min="2578" max="2817" width="16" style="16"/>
    <col min="2818" max="2818" width="10.42578125" style="16" customWidth="1"/>
    <col min="2819" max="2819" width="26.140625" style="16" customWidth="1"/>
    <col min="2820" max="2820" width="12.28515625" style="16" customWidth="1"/>
    <col min="2821" max="2821" width="9.42578125" style="16" customWidth="1"/>
    <col min="2822" max="2822" width="18.28515625" style="16" customWidth="1"/>
    <col min="2823" max="2823" width="10.5703125" style="16" customWidth="1"/>
    <col min="2824" max="2824" width="18.42578125" style="16" customWidth="1"/>
    <col min="2825" max="2825" width="10.7109375" style="16" customWidth="1"/>
    <col min="2826" max="2826" width="12" style="16" customWidth="1"/>
    <col min="2827" max="2827" width="18.85546875" style="16" customWidth="1"/>
    <col min="2828" max="2828" width="17.85546875" style="16" customWidth="1"/>
    <col min="2829" max="2829" width="20.28515625" style="16" customWidth="1"/>
    <col min="2830" max="2830" width="15.5703125" style="16" customWidth="1"/>
    <col min="2831" max="2832" width="16" style="16"/>
    <col min="2833" max="2833" width="23.140625" style="16" customWidth="1"/>
    <col min="2834" max="3073" width="16" style="16"/>
    <col min="3074" max="3074" width="10.42578125" style="16" customWidth="1"/>
    <col min="3075" max="3075" width="26.140625" style="16" customWidth="1"/>
    <col min="3076" max="3076" width="12.28515625" style="16" customWidth="1"/>
    <col min="3077" max="3077" width="9.42578125" style="16" customWidth="1"/>
    <col min="3078" max="3078" width="18.28515625" style="16" customWidth="1"/>
    <col min="3079" max="3079" width="10.5703125" style="16" customWidth="1"/>
    <col min="3080" max="3080" width="18.42578125" style="16" customWidth="1"/>
    <col min="3081" max="3081" width="10.7109375" style="16" customWidth="1"/>
    <col min="3082" max="3082" width="12" style="16" customWidth="1"/>
    <col min="3083" max="3083" width="18.85546875" style="16" customWidth="1"/>
    <col min="3084" max="3084" width="17.85546875" style="16" customWidth="1"/>
    <col min="3085" max="3085" width="20.28515625" style="16" customWidth="1"/>
    <col min="3086" max="3086" width="15.5703125" style="16" customWidth="1"/>
    <col min="3087" max="3088" width="16" style="16"/>
    <col min="3089" max="3089" width="23.140625" style="16" customWidth="1"/>
    <col min="3090" max="3329" width="16" style="16"/>
    <col min="3330" max="3330" width="10.42578125" style="16" customWidth="1"/>
    <col min="3331" max="3331" width="26.140625" style="16" customWidth="1"/>
    <col min="3332" max="3332" width="12.28515625" style="16" customWidth="1"/>
    <col min="3333" max="3333" width="9.42578125" style="16" customWidth="1"/>
    <col min="3334" max="3334" width="18.28515625" style="16" customWidth="1"/>
    <col min="3335" max="3335" width="10.5703125" style="16" customWidth="1"/>
    <col min="3336" max="3336" width="18.42578125" style="16" customWidth="1"/>
    <col min="3337" max="3337" width="10.7109375" style="16" customWidth="1"/>
    <col min="3338" max="3338" width="12" style="16" customWidth="1"/>
    <col min="3339" max="3339" width="18.85546875" style="16" customWidth="1"/>
    <col min="3340" max="3340" width="17.85546875" style="16" customWidth="1"/>
    <col min="3341" max="3341" width="20.28515625" style="16" customWidth="1"/>
    <col min="3342" max="3342" width="15.5703125" style="16" customWidth="1"/>
    <col min="3343" max="3344" width="16" style="16"/>
    <col min="3345" max="3345" width="23.140625" style="16" customWidth="1"/>
    <col min="3346" max="3585" width="16" style="16"/>
    <col min="3586" max="3586" width="10.42578125" style="16" customWidth="1"/>
    <col min="3587" max="3587" width="26.140625" style="16" customWidth="1"/>
    <col min="3588" max="3588" width="12.28515625" style="16" customWidth="1"/>
    <col min="3589" max="3589" width="9.42578125" style="16" customWidth="1"/>
    <col min="3590" max="3590" width="18.28515625" style="16" customWidth="1"/>
    <col min="3591" max="3591" width="10.5703125" style="16" customWidth="1"/>
    <col min="3592" max="3592" width="18.42578125" style="16" customWidth="1"/>
    <col min="3593" max="3593" width="10.7109375" style="16" customWidth="1"/>
    <col min="3594" max="3594" width="12" style="16" customWidth="1"/>
    <col min="3595" max="3595" width="18.85546875" style="16" customWidth="1"/>
    <col min="3596" max="3596" width="17.85546875" style="16" customWidth="1"/>
    <col min="3597" max="3597" width="20.28515625" style="16" customWidth="1"/>
    <col min="3598" max="3598" width="15.5703125" style="16" customWidth="1"/>
    <col min="3599" max="3600" width="16" style="16"/>
    <col min="3601" max="3601" width="23.140625" style="16" customWidth="1"/>
    <col min="3602" max="3841" width="16" style="16"/>
    <col min="3842" max="3842" width="10.42578125" style="16" customWidth="1"/>
    <col min="3843" max="3843" width="26.140625" style="16" customWidth="1"/>
    <col min="3844" max="3844" width="12.28515625" style="16" customWidth="1"/>
    <col min="3845" max="3845" width="9.42578125" style="16" customWidth="1"/>
    <col min="3846" max="3846" width="18.28515625" style="16" customWidth="1"/>
    <col min="3847" max="3847" width="10.5703125" style="16" customWidth="1"/>
    <col min="3848" max="3848" width="18.42578125" style="16" customWidth="1"/>
    <col min="3849" max="3849" width="10.7109375" style="16" customWidth="1"/>
    <col min="3850" max="3850" width="12" style="16" customWidth="1"/>
    <col min="3851" max="3851" width="18.85546875" style="16" customWidth="1"/>
    <col min="3852" max="3852" width="17.85546875" style="16" customWidth="1"/>
    <col min="3853" max="3853" width="20.28515625" style="16" customWidth="1"/>
    <col min="3854" max="3854" width="15.5703125" style="16" customWidth="1"/>
    <col min="3855" max="3856" width="16" style="16"/>
    <col min="3857" max="3857" width="23.140625" style="16" customWidth="1"/>
    <col min="3858" max="4097" width="16" style="16"/>
    <col min="4098" max="4098" width="10.42578125" style="16" customWidth="1"/>
    <col min="4099" max="4099" width="26.140625" style="16" customWidth="1"/>
    <col min="4100" max="4100" width="12.28515625" style="16" customWidth="1"/>
    <col min="4101" max="4101" width="9.42578125" style="16" customWidth="1"/>
    <col min="4102" max="4102" width="18.28515625" style="16" customWidth="1"/>
    <col min="4103" max="4103" width="10.5703125" style="16" customWidth="1"/>
    <col min="4104" max="4104" width="18.42578125" style="16" customWidth="1"/>
    <col min="4105" max="4105" width="10.7109375" style="16" customWidth="1"/>
    <col min="4106" max="4106" width="12" style="16" customWidth="1"/>
    <col min="4107" max="4107" width="18.85546875" style="16" customWidth="1"/>
    <col min="4108" max="4108" width="17.85546875" style="16" customWidth="1"/>
    <col min="4109" max="4109" width="20.28515625" style="16" customWidth="1"/>
    <col min="4110" max="4110" width="15.5703125" style="16" customWidth="1"/>
    <col min="4111" max="4112" width="16" style="16"/>
    <col min="4113" max="4113" width="23.140625" style="16" customWidth="1"/>
    <col min="4114" max="4353" width="16" style="16"/>
    <col min="4354" max="4354" width="10.42578125" style="16" customWidth="1"/>
    <col min="4355" max="4355" width="26.140625" style="16" customWidth="1"/>
    <col min="4356" max="4356" width="12.28515625" style="16" customWidth="1"/>
    <col min="4357" max="4357" width="9.42578125" style="16" customWidth="1"/>
    <col min="4358" max="4358" width="18.28515625" style="16" customWidth="1"/>
    <col min="4359" max="4359" width="10.5703125" style="16" customWidth="1"/>
    <col min="4360" max="4360" width="18.42578125" style="16" customWidth="1"/>
    <col min="4361" max="4361" width="10.7109375" style="16" customWidth="1"/>
    <col min="4362" max="4362" width="12" style="16" customWidth="1"/>
    <col min="4363" max="4363" width="18.85546875" style="16" customWidth="1"/>
    <col min="4364" max="4364" width="17.85546875" style="16" customWidth="1"/>
    <col min="4365" max="4365" width="20.28515625" style="16" customWidth="1"/>
    <col min="4366" max="4366" width="15.5703125" style="16" customWidth="1"/>
    <col min="4367" max="4368" width="16" style="16"/>
    <col min="4369" max="4369" width="23.140625" style="16" customWidth="1"/>
    <col min="4370" max="4609" width="16" style="16"/>
    <col min="4610" max="4610" width="10.42578125" style="16" customWidth="1"/>
    <col min="4611" max="4611" width="26.140625" style="16" customWidth="1"/>
    <col min="4612" max="4612" width="12.28515625" style="16" customWidth="1"/>
    <col min="4613" max="4613" width="9.42578125" style="16" customWidth="1"/>
    <col min="4614" max="4614" width="18.28515625" style="16" customWidth="1"/>
    <col min="4615" max="4615" width="10.5703125" style="16" customWidth="1"/>
    <col min="4616" max="4616" width="18.42578125" style="16" customWidth="1"/>
    <col min="4617" max="4617" width="10.7109375" style="16" customWidth="1"/>
    <col min="4618" max="4618" width="12" style="16" customWidth="1"/>
    <col min="4619" max="4619" width="18.85546875" style="16" customWidth="1"/>
    <col min="4620" max="4620" width="17.85546875" style="16" customWidth="1"/>
    <col min="4621" max="4621" width="20.28515625" style="16" customWidth="1"/>
    <col min="4622" max="4622" width="15.5703125" style="16" customWidth="1"/>
    <col min="4623" max="4624" width="16" style="16"/>
    <col min="4625" max="4625" width="23.140625" style="16" customWidth="1"/>
    <col min="4626" max="4865" width="16" style="16"/>
    <col min="4866" max="4866" width="10.42578125" style="16" customWidth="1"/>
    <col min="4867" max="4867" width="26.140625" style="16" customWidth="1"/>
    <col min="4868" max="4868" width="12.28515625" style="16" customWidth="1"/>
    <col min="4869" max="4869" width="9.42578125" style="16" customWidth="1"/>
    <col min="4870" max="4870" width="18.28515625" style="16" customWidth="1"/>
    <col min="4871" max="4871" width="10.5703125" style="16" customWidth="1"/>
    <col min="4872" max="4872" width="18.42578125" style="16" customWidth="1"/>
    <col min="4873" max="4873" width="10.7109375" style="16" customWidth="1"/>
    <col min="4874" max="4874" width="12" style="16" customWidth="1"/>
    <col min="4875" max="4875" width="18.85546875" style="16" customWidth="1"/>
    <col min="4876" max="4876" width="17.85546875" style="16" customWidth="1"/>
    <col min="4877" max="4877" width="20.28515625" style="16" customWidth="1"/>
    <col min="4878" max="4878" width="15.5703125" style="16" customWidth="1"/>
    <col min="4879" max="4880" width="16" style="16"/>
    <col min="4881" max="4881" width="23.140625" style="16" customWidth="1"/>
    <col min="4882" max="5121" width="16" style="16"/>
    <col min="5122" max="5122" width="10.42578125" style="16" customWidth="1"/>
    <col min="5123" max="5123" width="26.140625" style="16" customWidth="1"/>
    <col min="5124" max="5124" width="12.28515625" style="16" customWidth="1"/>
    <col min="5125" max="5125" width="9.42578125" style="16" customWidth="1"/>
    <col min="5126" max="5126" width="18.28515625" style="16" customWidth="1"/>
    <col min="5127" max="5127" width="10.5703125" style="16" customWidth="1"/>
    <col min="5128" max="5128" width="18.42578125" style="16" customWidth="1"/>
    <col min="5129" max="5129" width="10.7109375" style="16" customWidth="1"/>
    <col min="5130" max="5130" width="12" style="16" customWidth="1"/>
    <col min="5131" max="5131" width="18.85546875" style="16" customWidth="1"/>
    <col min="5132" max="5132" width="17.85546875" style="16" customWidth="1"/>
    <col min="5133" max="5133" width="20.28515625" style="16" customWidth="1"/>
    <col min="5134" max="5134" width="15.5703125" style="16" customWidth="1"/>
    <col min="5135" max="5136" width="16" style="16"/>
    <col min="5137" max="5137" width="23.140625" style="16" customWidth="1"/>
    <col min="5138" max="5377" width="16" style="16"/>
    <col min="5378" max="5378" width="10.42578125" style="16" customWidth="1"/>
    <col min="5379" max="5379" width="26.140625" style="16" customWidth="1"/>
    <col min="5380" max="5380" width="12.28515625" style="16" customWidth="1"/>
    <col min="5381" max="5381" width="9.42578125" style="16" customWidth="1"/>
    <col min="5382" max="5382" width="18.28515625" style="16" customWidth="1"/>
    <col min="5383" max="5383" width="10.5703125" style="16" customWidth="1"/>
    <col min="5384" max="5384" width="18.42578125" style="16" customWidth="1"/>
    <col min="5385" max="5385" width="10.7109375" style="16" customWidth="1"/>
    <col min="5386" max="5386" width="12" style="16" customWidth="1"/>
    <col min="5387" max="5387" width="18.85546875" style="16" customWidth="1"/>
    <col min="5388" max="5388" width="17.85546875" style="16" customWidth="1"/>
    <col min="5389" max="5389" width="20.28515625" style="16" customWidth="1"/>
    <col min="5390" max="5390" width="15.5703125" style="16" customWidth="1"/>
    <col min="5391" max="5392" width="16" style="16"/>
    <col min="5393" max="5393" width="23.140625" style="16" customWidth="1"/>
    <col min="5394" max="5633" width="16" style="16"/>
    <col min="5634" max="5634" width="10.42578125" style="16" customWidth="1"/>
    <col min="5635" max="5635" width="26.140625" style="16" customWidth="1"/>
    <col min="5636" max="5636" width="12.28515625" style="16" customWidth="1"/>
    <col min="5637" max="5637" width="9.42578125" style="16" customWidth="1"/>
    <col min="5638" max="5638" width="18.28515625" style="16" customWidth="1"/>
    <col min="5639" max="5639" width="10.5703125" style="16" customWidth="1"/>
    <col min="5640" max="5640" width="18.42578125" style="16" customWidth="1"/>
    <col min="5641" max="5641" width="10.7109375" style="16" customWidth="1"/>
    <col min="5642" max="5642" width="12" style="16" customWidth="1"/>
    <col min="5643" max="5643" width="18.85546875" style="16" customWidth="1"/>
    <col min="5644" max="5644" width="17.85546875" style="16" customWidth="1"/>
    <col min="5645" max="5645" width="20.28515625" style="16" customWidth="1"/>
    <col min="5646" max="5646" width="15.5703125" style="16" customWidth="1"/>
    <col min="5647" max="5648" width="16" style="16"/>
    <col min="5649" max="5649" width="23.140625" style="16" customWidth="1"/>
    <col min="5650" max="5889" width="16" style="16"/>
    <col min="5890" max="5890" width="10.42578125" style="16" customWidth="1"/>
    <col min="5891" max="5891" width="26.140625" style="16" customWidth="1"/>
    <col min="5892" max="5892" width="12.28515625" style="16" customWidth="1"/>
    <col min="5893" max="5893" width="9.42578125" style="16" customWidth="1"/>
    <col min="5894" max="5894" width="18.28515625" style="16" customWidth="1"/>
    <col min="5895" max="5895" width="10.5703125" style="16" customWidth="1"/>
    <col min="5896" max="5896" width="18.42578125" style="16" customWidth="1"/>
    <col min="5897" max="5897" width="10.7109375" style="16" customWidth="1"/>
    <col min="5898" max="5898" width="12" style="16" customWidth="1"/>
    <col min="5899" max="5899" width="18.85546875" style="16" customWidth="1"/>
    <col min="5900" max="5900" width="17.85546875" style="16" customWidth="1"/>
    <col min="5901" max="5901" width="20.28515625" style="16" customWidth="1"/>
    <col min="5902" max="5902" width="15.5703125" style="16" customWidth="1"/>
    <col min="5903" max="5904" width="16" style="16"/>
    <col min="5905" max="5905" width="23.140625" style="16" customWidth="1"/>
    <col min="5906" max="6145" width="16" style="16"/>
    <col min="6146" max="6146" width="10.42578125" style="16" customWidth="1"/>
    <col min="6147" max="6147" width="26.140625" style="16" customWidth="1"/>
    <col min="6148" max="6148" width="12.28515625" style="16" customWidth="1"/>
    <col min="6149" max="6149" width="9.42578125" style="16" customWidth="1"/>
    <col min="6150" max="6150" width="18.28515625" style="16" customWidth="1"/>
    <col min="6151" max="6151" width="10.5703125" style="16" customWidth="1"/>
    <col min="6152" max="6152" width="18.42578125" style="16" customWidth="1"/>
    <col min="6153" max="6153" width="10.7109375" style="16" customWidth="1"/>
    <col min="6154" max="6154" width="12" style="16" customWidth="1"/>
    <col min="6155" max="6155" width="18.85546875" style="16" customWidth="1"/>
    <col min="6156" max="6156" width="17.85546875" style="16" customWidth="1"/>
    <col min="6157" max="6157" width="20.28515625" style="16" customWidth="1"/>
    <col min="6158" max="6158" width="15.5703125" style="16" customWidth="1"/>
    <col min="6159" max="6160" width="16" style="16"/>
    <col min="6161" max="6161" width="23.140625" style="16" customWidth="1"/>
    <col min="6162" max="6401" width="16" style="16"/>
    <col min="6402" max="6402" width="10.42578125" style="16" customWidth="1"/>
    <col min="6403" max="6403" width="26.140625" style="16" customWidth="1"/>
    <col min="6404" max="6404" width="12.28515625" style="16" customWidth="1"/>
    <col min="6405" max="6405" width="9.42578125" style="16" customWidth="1"/>
    <col min="6406" max="6406" width="18.28515625" style="16" customWidth="1"/>
    <col min="6407" max="6407" width="10.5703125" style="16" customWidth="1"/>
    <col min="6408" max="6408" width="18.42578125" style="16" customWidth="1"/>
    <col min="6409" max="6409" width="10.7109375" style="16" customWidth="1"/>
    <col min="6410" max="6410" width="12" style="16" customWidth="1"/>
    <col min="6411" max="6411" width="18.85546875" style="16" customWidth="1"/>
    <col min="6412" max="6412" width="17.85546875" style="16" customWidth="1"/>
    <col min="6413" max="6413" width="20.28515625" style="16" customWidth="1"/>
    <col min="6414" max="6414" width="15.5703125" style="16" customWidth="1"/>
    <col min="6415" max="6416" width="16" style="16"/>
    <col min="6417" max="6417" width="23.140625" style="16" customWidth="1"/>
    <col min="6418" max="6657" width="16" style="16"/>
    <col min="6658" max="6658" width="10.42578125" style="16" customWidth="1"/>
    <col min="6659" max="6659" width="26.140625" style="16" customWidth="1"/>
    <col min="6660" max="6660" width="12.28515625" style="16" customWidth="1"/>
    <col min="6661" max="6661" width="9.42578125" style="16" customWidth="1"/>
    <col min="6662" max="6662" width="18.28515625" style="16" customWidth="1"/>
    <col min="6663" max="6663" width="10.5703125" style="16" customWidth="1"/>
    <col min="6664" max="6664" width="18.42578125" style="16" customWidth="1"/>
    <col min="6665" max="6665" width="10.7109375" style="16" customWidth="1"/>
    <col min="6666" max="6666" width="12" style="16" customWidth="1"/>
    <col min="6667" max="6667" width="18.85546875" style="16" customWidth="1"/>
    <col min="6668" max="6668" width="17.85546875" style="16" customWidth="1"/>
    <col min="6669" max="6669" width="20.28515625" style="16" customWidth="1"/>
    <col min="6670" max="6670" width="15.5703125" style="16" customWidth="1"/>
    <col min="6671" max="6672" width="16" style="16"/>
    <col min="6673" max="6673" width="23.140625" style="16" customWidth="1"/>
    <col min="6674" max="6913" width="16" style="16"/>
    <col min="6914" max="6914" width="10.42578125" style="16" customWidth="1"/>
    <col min="6915" max="6915" width="26.140625" style="16" customWidth="1"/>
    <col min="6916" max="6916" width="12.28515625" style="16" customWidth="1"/>
    <col min="6917" max="6917" width="9.42578125" style="16" customWidth="1"/>
    <col min="6918" max="6918" width="18.28515625" style="16" customWidth="1"/>
    <col min="6919" max="6919" width="10.5703125" style="16" customWidth="1"/>
    <col min="6920" max="6920" width="18.42578125" style="16" customWidth="1"/>
    <col min="6921" max="6921" width="10.7109375" style="16" customWidth="1"/>
    <col min="6922" max="6922" width="12" style="16" customWidth="1"/>
    <col min="6923" max="6923" width="18.85546875" style="16" customWidth="1"/>
    <col min="6924" max="6924" width="17.85546875" style="16" customWidth="1"/>
    <col min="6925" max="6925" width="20.28515625" style="16" customWidth="1"/>
    <col min="6926" max="6926" width="15.5703125" style="16" customWidth="1"/>
    <col min="6927" max="6928" width="16" style="16"/>
    <col min="6929" max="6929" width="23.140625" style="16" customWidth="1"/>
    <col min="6930" max="7169" width="16" style="16"/>
    <col min="7170" max="7170" width="10.42578125" style="16" customWidth="1"/>
    <col min="7171" max="7171" width="26.140625" style="16" customWidth="1"/>
    <col min="7172" max="7172" width="12.28515625" style="16" customWidth="1"/>
    <col min="7173" max="7173" width="9.42578125" style="16" customWidth="1"/>
    <col min="7174" max="7174" width="18.28515625" style="16" customWidth="1"/>
    <col min="7175" max="7175" width="10.5703125" style="16" customWidth="1"/>
    <col min="7176" max="7176" width="18.42578125" style="16" customWidth="1"/>
    <col min="7177" max="7177" width="10.7109375" style="16" customWidth="1"/>
    <col min="7178" max="7178" width="12" style="16" customWidth="1"/>
    <col min="7179" max="7179" width="18.85546875" style="16" customWidth="1"/>
    <col min="7180" max="7180" width="17.85546875" style="16" customWidth="1"/>
    <col min="7181" max="7181" width="20.28515625" style="16" customWidth="1"/>
    <col min="7182" max="7182" width="15.5703125" style="16" customWidth="1"/>
    <col min="7183" max="7184" width="16" style="16"/>
    <col min="7185" max="7185" width="23.140625" style="16" customWidth="1"/>
    <col min="7186" max="7425" width="16" style="16"/>
    <col min="7426" max="7426" width="10.42578125" style="16" customWidth="1"/>
    <col min="7427" max="7427" width="26.140625" style="16" customWidth="1"/>
    <col min="7428" max="7428" width="12.28515625" style="16" customWidth="1"/>
    <col min="7429" max="7429" width="9.42578125" style="16" customWidth="1"/>
    <col min="7430" max="7430" width="18.28515625" style="16" customWidth="1"/>
    <col min="7431" max="7431" width="10.5703125" style="16" customWidth="1"/>
    <col min="7432" max="7432" width="18.42578125" style="16" customWidth="1"/>
    <col min="7433" max="7433" width="10.7109375" style="16" customWidth="1"/>
    <col min="7434" max="7434" width="12" style="16" customWidth="1"/>
    <col min="7435" max="7435" width="18.85546875" style="16" customWidth="1"/>
    <col min="7436" max="7436" width="17.85546875" style="16" customWidth="1"/>
    <col min="7437" max="7437" width="20.28515625" style="16" customWidth="1"/>
    <col min="7438" max="7438" width="15.5703125" style="16" customWidth="1"/>
    <col min="7439" max="7440" width="16" style="16"/>
    <col min="7441" max="7441" width="23.140625" style="16" customWidth="1"/>
    <col min="7442" max="7681" width="16" style="16"/>
    <col min="7682" max="7682" width="10.42578125" style="16" customWidth="1"/>
    <col min="7683" max="7683" width="26.140625" style="16" customWidth="1"/>
    <col min="7684" max="7684" width="12.28515625" style="16" customWidth="1"/>
    <col min="7685" max="7685" width="9.42578125" style="16" customWidth="1"/>
    <col min="7686" max="7686" width="18.28515625" style="16" customWidth="1"/>
    <col min="7687" max="7687" width="10.5703125" style="16" customWidth="1"/>
    <col min="7688" max="7688" width="18.42578125" style="16" customWidth="1"/>
    <col min="7689" max="7689" width="10.7109375" style="16" customWidth="1"/>
    <col min="7690" max="7690" width="12" style="16" customWidth="1"/>
    <col min="7691" max="7691" width="18.85546875" style="16" customWidth="1"/>
    <col min="7692" max="7692" width="17.85546875" style="16" customWidth="1"/>
    <col min="7693" max="7693" width="20.28515625" style="16" customWidth="1"/>
    <col min="7694" max="7694" width="15.5703125" style="16" customWidth="1"/>
    <col min="7695" max="7696" width="16" style="16"/>
    <col min="7697" max="7697" width="23.140625" style="16" customWidth="1"/>
    <col min="7698" max="7937" width="16" style="16"/>
    <col min="7938" max="7938" width="10.42578125" style="16" customWidth="1"/>
    <col min="7939" max="7939" width="26.140625" style="16" customWidth="1"/>
    <col min="7940" max="7940" width="12.28515625" style="16" customWidth="1"/>
    <col min="7941" max="7941" width="9.42578125" style="16" customWidth="1"/>
    <col min="7942" max="7942" width="18.28515625" style="16" customWidth="1"/>
    <col min="7943" max="7943" width="10.5703125" style="16" customWidth="1"/>
    <col min="7944" max="7944" width="18.42578125" style="16" customWidth="1"/>
    <col min="7945" max="7945" width="10.7109375" style="16" customWidth="1"/>
    <col min="7946" max="7946" width="12" style="16" customWidth="1"/>
    <col min="7947" max="7947" width="18.85546875" style="16" customWidth="1"/>
    <col min="7948" max="7948" width="17.85546875" style="16" customWidth="1"/>
    <col min="7949" max="7949" width="20.28515625" style="16" customWidth="1"/>
    <col min="7950" max="7950" width="15.5703125" style="16" customWidth="1"/>
    <col min="7951" max="7952" width="16" style="16"/>
    <col min="7953" max="7953" width="23.140625" style="16" customWidth="1"/>
    <col min="7954" max="8193" width="16" style="16"/>
    <col min="8194" max="8194" width="10.42578125" style="16" customWidth="1"/>
    <col min="8195" max="8195" width="26.140625" style="16" customWidth="1"/>
    <col min="8196" max="8196" width="12.28515625" style="16" customWidth="1"/>
    <col min="8197" max="8197" width="9.42578125" style="16" customWidth="1"/>
    <col min="8198" max="8198" width="18.28515625" style="16" customWidth="1"/>
    <col min="8199" max="8199" width="10.5703125" style="16" customWidth="1"/>
    <col min="8200" max="8200" width="18.42578125" style="16" customWidth="1"/>
    <col min="8201" max="8201" width="10.7109375" style="16" customWidth="1"/>
    <col min="8202" max="8202" width="12" style="16" customWidth="1"/>
    <col min="8203" max="8203" width="18.85546875" style="16" customWidth="1"/>
    <col min="8204" max="8204" width="17.85546875" style="16" customWidth="1"/>
    <col min="8205" max="8205" width="20.28515625" style="16" customWidth="1"/>
    <col min="8206" max="8206" width="15.5703125" style="16" customWidth="1"/>
    <col min="8207" max="8208" width="16" style="16"/>
    <col min="8209" max="8209" width="23.140625" style="16" customWidth="1"/>
    <col min="8210" max="8449" width="16" style="16"/>
    <col min="8450" max="8450" width="10.42578125" style="16" customWidth="1"/>
    <col min="8451" max="8451" width="26.140625" style="16" customWidth="1"/>
    <col min="8452" max="8452" width="12.28515625" style="16" customWidth="1"/>
    <col min="8453" max="8453" width="9.42578125" style="16" customWidth="1"/>
    <col min="8454" max="8454" width="18.28515625" style="16" customWidth="1"/>
    <col min="8455" max="8455" width="10.5703125" style="16" customWidth="1"/>
    <col min="8456" max="8456" width="18.42578125" style="16" customWidth="1"/>
    <col min="8457" max="8457" width="10.7109375" style="16" customWidth="1"/>
    <col min="8458" max="8458" width="12" style="16" customWidth="1"/>
    <col min="8459" max="8459" width="18.85546875" style="16" customWidth="1"/>
    <col min="8460" max="8460" width="17.85546875" style="16" customWidth="1"/>
    <col min="8461" max="8461" width="20.28515625" style="16" customWidth="1"/>
    <col min="8462" max="8462" width="15.5703125" style="16" customWidth="1"/>
    <col min="8463" max="8464" width="16" style="16"/>
    <col min="8465" max="8465" width="23.140625" style="16" customWidth="1"/>
    <col min="8466" max="8705" width="16" style="16"/>
    <col min="8706" max="8706" width="10.42578125" style="16" customWidth="1"/>
    <col min="8707" max="8707" width="26.140625" style="16" customWidth="1"/>
    <col min="8708" max="8708" width="12.28515625" style="16" customWidth="1"/>
    <col min="8709" max="8709" width="9.42578125" style="16" customWidth="1"/>
    <col min="8710" max="8710" width="18.28515625" style="16" customWidth="1"/>
    <col min="8711" max="8711" width="10.5703125" style="16" customWidth="1"/>
    <col min="8712" max="8712" width="18.42578125" style="16" customWidth="1"/>
    <col min="8713" max="8713" width="10.7109375" style="16" customWidth="1"/>
    <col min="8714" max="8714" width="12" style="16" customWidth="1"/>
    <col min="8715" max="8715" width="18.85546875" style="16" customWidth="1"/>
    <col min="8716" max="8716" width="17.85546875" style="16" customWidth="1"/>
    <col min="8717" max="8717" width="20.28515625" style="16" customWidth="1"/>
    <col min="8718" max="8718" width="15.5703125" style="16" customWidth="1"/>
    <col min="8719" max="8720" width="16" style="16"/>
    <col min="8721" max="8721" width="23.140625" style="16" customWidth="1"/>
    <col min="8722" max="8961" width="16" style="16"/>
    <col min="8962" max="8962" width="10.42578125" style="16" customWidth="1"/>
    <col min="8963" max="8963" width="26.140625" style="16" customWidth="1"/>
    <col min="8964" max="8964" width="12.28515625" style="16" customWidth="1"/>
    <col min="8965" max="8965" width="9.42578125" style="16" customWidth="1"/>
    <col min="8966" max="8966" width="18.28515625" style="16" customWidth="1"/>
    <col min="8967" max="8967" width="10.5703125" style="16" customWidth="1"/>
    <col min="8968" max="8968" width="18.42578125" style="16" customWidth="1"/>
    <col min="8969" max="8969" width="10.7109375" style="16" customWidth="1"/>
    <col min="8970" max="8970" width="12" style="16" customWidth="1"/>
    <col min="8971" max="8971" width="18.85546875" style="16" customWidth="1"/>
    <col min="8972" max="8972" width="17.85546875" style="16" customWidth="1"/>
    <col min="8973" max="8973" width="20.28515625" style="16" customWidth="1"/>
    <col min="8974" max="8974" width="15.5703125" style="16" customWidth="1"/>
    <col min="8975" max="8976" width="16" style="16"/>
    <col min="8977" max="8977" width="23.140625" style="16" customWidth="1"/>
    <col min="8978" max="9217" width="16" style="16"/>
    <col min="9218" max="9218" width="10.42578125" style="16" customWidth="1"/>
    <col min="9219" max="9219" width="26.140625" style="16" customWidth="1"/>
    <col min="9220" max="9220" width="12.28515625" style="16" customWidth="1"/>
    <col min="9221" max="9221" width="9.42578125" style="16" customWidth="1"/>
    <col min="9222" max="9222" width="18.28515625" style="16" customWidth="1"/>
    <col min="9223" max="9223" width="10.5703125" style="16" customWidth="1"/>
    <col min="9224" max="9224" width="18.42578125" style="16" customWidth="1"/>
    <col min="9225" max="9225" width="10.7109375" style="16" customWidth="1"/>
    <col min="9226" max="9226" width="12" style="16" customWidth="1"/>
    <col min="9227" max="9227" width="18.85546875" style="16" customWidth="1"/>
    <col min="9228" max="9228" width="17.85546875" style="16" customWidth="1"/>
    <col min="9229" max="9229" width="20.28515625" style="16" customWidth="1"/>
    <col min="9230" max="9230" width="15.5703125" style="16" customWidth="1"/>
    <col min="9231" max="9232" width="16" style="16"/>
    <col min="9233" max="9233" width="23.140625" style="16" customWidth="1"/>
    <col min="9234" max="9473" width="16" style="16"/>
    <col min="9474" max="9474" width="10.42578125" style="16" customWidth="1"/>
    <col min="9475" max="9475" width="26.140625" style="16" customWidth="1"/>
    <col min="9476" max="9476" width="12.28515625" style="16" customWidth="1"/>
    <col min="9477" max="9477" width="9.42578125" style="16" customWidth="1"/>
    <col min="9478" max="9478" width="18.28515625" style="16" customWidth="1"/>
    <col min="9479" max="9479" width="10.5703125" style="16" customWidth="1"/>
    <col min="9480" max="9480" width="18.42578125" style="16" customWidth="1"/>
    <col min="9481" max="9481" width="10.7109375" style="16" customWidth="1"/>
    <col min="9482" max="9482" width="12" style="16" customWidth="1"/>
    <col min="9483" max="9483" width="18.85546875" style="16" customWidth="1"/>
    <col min="9484" max="9484" width="17.85546875" style="16" customWidth="1"/>
    <col min="9485" max="9485" width="20.28515625" style="16" customWidth="1"/>
    <col min="9486" max="9486" width="15.5703125" style="16" customWidth="1"/>
    <col min="9487" max="9488" width="16" style="16"/>
    <col min="9489" max="9489" width="23.140625" style="16" customWidth="1"/>
    <col min="9490" max="9729" width="16" style="16"/>
    <col min="9730" max="9730" width="10.42578125" style="16" customWidth="1"/>
    <col min="9731" max="9731" width="26.140625" style="16" customWidth="1"/>
    <col min="9732" max="9732" width="12.28515625" style="16" customWidth="1"/>
    <col min="9733" max="9733" width="9.42578125" style="16" customWidth="1"/>
    <col min="9734" max="9734" width="18.28515625" style="16" customWidth="1"/>
    <col min="9735" max="9735" width="10.5703125" style="16" customWidth="1"/>
    <col min="9736" max="9736" width="18.42578125" style="16" customWidth="1"/>
    <col min="9737" max="9737" width="10.7109375" style="16" customWidth="1"/>
    <col min="9738" max="9738" width="12" style="16" customWidth="1"/>
    <col min="9739" max="9739" width="18.85546875" style="16" customWidth="1"/>
    <col min="9740" max="9740" width="17.85546875" style="16" customWidth="1"/>
    <col min="9741" max="9741" width="20.28515625" style="16" customWidth="1"/>
    <col min="9742" max="9742" width="15.5703125" style="16" customWidth="1"/>
    <col min="9743" max="9744" width="16" style="16"/>
    <col min="9745" max="9745" width="23.140625" style="16" customWidth="1"/>
    <col min="9746" max="9985" width="16" style="16"/>
    <col min="9986" max="9986" width="10.42578125" style="16" customWidth="1"/>
    <col min="9987" max="9987" width="26.140625" style="16" customWidth="1"/>
    <col min="9988" max="9988" width="12.28515625" style="16" customWidth="1"/>
    <col min="9989" max="9989" width="9.42578125" style="16" customWidth="1"/>
    <col min="9990" max="9990" width="18.28515625" style="16" customWidth="1"/>
    <col min="9991" max="9991" width="10.5703125" style="16" customWidth="1"/>
    <col min="9992" max="9992" width="18.42578125" style="16" customWidth="1"/>
    <col min="9993" max="9993" width="10.7109375" style="16" customWidth="1"/>
    <col min="9994" max="9994" width="12" style="16" customWidth="1"/>
    <col min="9995" max="9995" width="18.85546875" style="16" customWidth="1"/>
    <col min="9996" max="9996" width="17.85546875" style="16" customWidth="1"/>
    <col min="9997" max="9997" width="20.28515625" style="16" customWidth="1"/>
    <col min="9998" max="9998" width="15.5703125" style="16" customWidth="1"/>
    <col min="9999" max="10000" width="16" style="16"/>
    <col min="10001" max="10001" width="23.140625" style="16" customWidth="1"/>
    <col min="10002" max="10241" width="16" style="16"/>
    <col min="10242" max="10242" width="10.42578125" style="16" customWidth="1"/>
    <col min="10243" max="10243" width="26.140625" style="16" customWidth="1"/>
    <col min="10244" max="10244" width="12.28515625" style="16" customWidth="1"/>
    <col min="10245" max="10245" width="9.42578125" style="16" customWidth="1"/>
    <col min="10246" max="10246" width="18.28515625" style="16" customWidth="1"/>
    <col min="10247" max="10247" width="10.5703125" style="16" customWidth="1"/>
    <col min="10248" max="10248" width="18.42578125" style="16" customWidth="1"/>
    <col min="10249" max="10249" width="10.7109375" style="16" customWidth="1"/>
    <col min="10250" max="10250" width="12" style="16" customWidth="1"/>
    <col min="10251" max="10251" width="18.85546875" style="16" customWidth="1"/>
    <col min="10252" max="10252" width="17.85546875" style="16" customWidth="1"/>
    <col min="10253" max="10253" width="20.28515625" style="16" customWidth="1"/>
    <col min="10254" max="10254" width="15.5703125" style="16" customWidth="1"/>
    <col min="10255" max="10256" width="16" style="16"/>
    <col min="10257" max="10257" width="23.140625" style="16" customWidth="1"/>
    <col min="10258" max="10497" width="16" style="16"/>
    <col min="10498" max="10498" width="10.42578125" style="16" customWidth="1"/>
    <col min="10499" max="10499" width="26.140625" style="16" customWidth="1"/>
    <col min="10500" max="10500" width="12.28515625" style="16" customWidth="1"/>
    <col min="10501" max="10501" width="9.42578125" style="16" customWidth="1"/>
    <col min="10502" max="10502" width="18.28515625" style="16" customWidth="1"/>
    <col min="10503" max="10503" width="10.5703125" style="16" customWidth="1"/>
    <col min="10504" max="10504" width="18.42578125" style="16" customWidth="1"/>
    <col min="10505" max="10505" width="10.7109375" style="16" customWidth="1"/>
    <col min="10506" max="10506" width="12" style="16" customWidth="1"/>
    <col min="10507" max="10507" width="18.85546875" style="16" customWidth="1"/>
    <col min="10508" max="10508" width="17.85546875" style="16" customWidth="1"/>
    <col min="10509" max="10509" width="20.28515625" style="16" customWidth="1"/>
    <col min="10510" max="10510" width="15.5703125" style="16" customWidth="1"/>
    <col min="10511" max="10512" width="16" style="16"/>
    <col min="10513" max="10513" width="23.140625" style="16" customWidth="1"/>
    <col min="10514" max="10753" width="16" style="16"/>
    <col min="10754" max="10754" width="10.42578125" style="16" customWidth="1"/>
    <col min="10755" max="10755" width="26.140625" style="16" customWidth="1"/>
    <col min="10756" max="10756" width="12.28515625" style="16" customWidth="1"/>
    <col min="10757" max="10757" width="9.42578125" style="16" customWidth="1"/>
    <col min="10758" max="10758" width="18.28515625" style="16" customWidth="1"/>
    <col min="10759" max="10759" width="10.5703125" style="16" customWidth="1"/>
    <col min="10760" max="10760" width="18.42578125" style="16" customWidth="1"/>
    <col min="10761" max="10761" width="10.7109375" style="16" customWidth="1"/>
    <col min="10762" max="10762" width="12" style="16" customWidth="1"/>
    <col min="10763" max="10763" width="18.85546875" style="16" customWidth="1"/>
    <col min="10764" max="10764" width="17.85546875" style="16" customWidth="1"/>
    <col min="10765" max="10765" width="20.28515625" style="16" customWidth="1"/>
    <col min="10766" max="10766" width="15.5703125" style="16" customWidth="1"/>
    <col min="10767" max="10768" width="16" style="16"/>
    <col min="10769" max="10769" width="23.140625" style="16" customWidth="1"/>
    <col min="10770" max="11009" width="16" style="16"/>
    <col min="11010" max="11010" width="10.42578125" style="16" customWidth="1"/>
    <col min="11011" max="11011" width="26.140625" style="16" customWidth="1"/>
    <col min="11012" max="11012" width="12.28515625" style="16" customWidth="1"/>
    <col min="11013" max="11013" width="9.42578125" style="16" customWidth="1"/>
    <col min="11014" max="11014" width="18.28515625" style="16" customWidth="1"/>
    <col min="11015" max="11015" width="10.5703125" style="16" customWidth="1"/>
    <col min="11016" max="11016" width="18.42578125" style="16" customWidth="1"/>
    <col min="11017" max="11017" width="10.7109375" style="16" customWidth="1"/>
    <col min="11018" max="11018" width="12" style="16" customWidth="1"/>
    <col min="11019" max="11019" width="18.85546875" style="16" customWidth="1"/>
    <col min="11020" max="11020" width="17.85546875" style="16" customWidth="1"/>
    <col min="11021" max="11021" width="20.28515625" style="16" customWidth="1"/>
    <col min="11022" max="11022" width="15.5703125" style="16" customWidth="1"/>
    <col min="11023" max="11024" width="16" style="16"/>
    <col min="11025" max="11025" width="23.140625" style="16" customWidth="1"/>
    <col min="11026" max="11265" width="16" style="16"/>
    <col min="11266" max="11266" width="10.42578125" style="16" customWidth="1"/>
    <col min="11267" max="11267" width="26.140625" style="16" customWidth="1"/>
    <col min="11268" max="11268" width="12.28515625" style="16" customWidth="1"/>
    <col min="11269" max="11269" width="9.42578125" style="16" customWidth="1"/>
    <col min="11270" max="11270" width="18.28515625" style="16" customWidth="1"/>
    <col min="11271" max="11271" width="10.5703125" style="16" customWidth="1"/>
    <col min="11272" max="11272" width="18.42578125" style="16" customWidth="1"/>
    <col min="11273" max="11273" width="10.7109375" style="16" customWidth="1"/>
    <col min="11274" max="11274" width="12" style="16" customWidth="1"/>
    <col min="11275" max="11275" width="18.85546875" style="16" customWidth="1"/>
    <col min="11276" max="11276" width="17.85546875" style="16" customWidth="1"/>
    <col min="11277" max="11277" width="20.28515625" style="16" customWidth="1"/>
    <col min="11278" max="11278" width="15.5703125" style="16" customWidth="1"/>
    <col min="11279" max="11280" width="16" style="16"/>
    <col min="11281" max="11281" width="23.140625" style="16" customWidth="1"/>
    <col min="11282" max="11521" width="16" style="16"/>
    <col min="11522" max="11522" width="10.42578125" style="16" customWidth="1"/>
    <col min="11523" max="11523" width="26.140625" style="16" customWidth="1"/>
    <col min="11524" max="11524" width="12.28515625" style="16" customWidth="1"/>
    <col min="11525" max="11525" width="9.42578125" style="16" customWidth="1"/>
    <col min="11526" max="11526" width="18.28515625" style="16" customWidth="1"/>
    <col min="11527" max="11527" width="10.5703125" style="16" customWidth="1"/>
    <col min="11528" max="11528" width="18.42578125" style="16" customWidth="1"/>
    <col min="11529" max="11529" width="10.7109375" style="16" customWidth="1"/>
    <col min="11530" max="11530" width="12" style="16" customWidth="1"/>
    <col min="11531" max="11531" width="18.85546875" style="16" customWidth="1"/>
    <col min="11532" max="11532" width="17.85546875" style="16" customWidth="1"/>
    <col min="11533" max="11533" width="20.28515625" style="16" customWidth="1"/>
    <col min="11534" max="11534" width="15.5703125" style="16" customWidth="1"/>
    <col min="11535" max="11536" width="16" style="16"/>
    <col min="11537" max="11537" width="23.140625" style="16" customWidth="1"/>
    <col min="11538" max="11777" width="16" style="16"/>
    <col min="11778" max="11778" width="10.42578125" style="16" customWidth="1"/>
    <col min="11779" max="11779" width="26.140625" style="16" customWidth="1"/>
    <col min="11780" max="11780" width="12.28515625" style="16" customWidth="1"/>
    <col min="11781" max="11781" width="9.42578125" style="16" customWidth="1"/>
    <col min="11782" max="11782" width="18.28515625" style="16" customWidth="1"/>
    <col min="11783" max="11783" width="10.5703125" style="16" customWidth="1"/>
    <col min="11784" max="11784" width="18.42578125" style="16" customWidth="1"/>
    <col min="11785" max="11785" width="10.7109375" style="16" customWidth="1"/>
    <col min="11786" max="11786" width="12" style="16" customWidth="1"/>
    <col min="11787" max="11787" width="18.85546875" style="16" customWidth="1"/>
    <col min="11788" max="11788" width="17.85546875" style="16" customWidth="1"/>
    <col min="11789" max="11789" width="20.28515625" style="16" customWidth="1"/>
    <col min="11790" max="11790" width="15.5703125" style="16" customWidth="1"/>
    <col min="11791" max="11792" width="16" style="16"/>
    <col min="11793" max="11793" width="23.140625" style="16" customWidth="1"/>
    <col min="11794" max="12033" width="16" style="16"/>
    <col min="12034" max="12034" width="10.42578125" style="16" customWidth="1"/>
    <col min="12035" max="12035" width="26.140625" style="16" customWidth="1"/>
    <col min="12036" max="12036" width="12.28515625" style="16" customWidth="1"/>
    <col min="12037" max="12037" width="9.42578125" style="16" customWidth="1"/>
    <col min="12038" max="12038" width="18.28515625" style="16" customWidth="1"/>
    <col min="12039" max="12039" width="10.5703125" style="16" customWidth="1"/>
    <col min="12040" max="12040" width="18.42578125" style="16" customWidth="1"/>
    <col min="12041" max="12041" width="10.7109375" style="16" customWidth="1"/>
    <col min="12042" max="12042" width="12" style="16" customWidth="1"/>
    <col min="12043" max="12043" width="18.85546875" style="16" customWidth="1"/>
    <col min="12044" max="12044" width="17.85546875" style="16" customWidth="1"/>
    <col min="12045" max="12045" width="20.28515625" style="16" customWidth="1"/>
    <col min="12046" max="12046" width="15.5703125" style="16" customWidth="1"/>
    <col min="12047" max="12048" width="16" style="16"/>
    <col min="12049" max="12049" width="23.140625" style="16" customWidth="1"/>
    <col min="12050" max="12289" width="16" style="16"/>
    <col min="12290" max="12290" width="10.42578125" style="16" customWidth="1"/>
    <col min="12291" max="12291" width="26.140625" style="16" customWidth="1"/>
    <col min="12292" max="12292" width="12.28515625" style="16" customWidth="1"/>
    <col min="12293" max="12293" width="9.42578125" style="16" customWidth="1"/>
    <col min="12294" max="12294" width="18.28515625" style="16" customWidth="1"/>
    <col min="12295" max="12295" width="10.5703125" style="16" customWidth="1"/>
    <col min="12296" max="12296" width="18.42578125" style="16" customWidth="1"/>
    <col min="12297" max="12297" width="10.7109375" style="16" customWidth="1"/>
    <col min="12298" max="12298" width="12" style="16" customWidth="1"/>
    <col min="12299" max="12299" width="18.85546875" style="16" customWidth="1"/>
    <col min="12300" max="12300" width="17.85546875" style="16" customWidth="1"/>
    <col min="12301" max="12301" width="20.28515625" style="16" customWidth="1"/>
    <col min="12302" max="12302" width="15.5703125" style="16" customWidth="1"/>
    <col min="12303" max="12304" width="16" style="16"/>
    <col min="12305" max="12305" width="23.140625" style="16" customWidth="1"/>
    <col min="12306" max="12545" width="16" style="16"/>
    <col min="12546" max="12546" width="10.42578125" style="16" customWidth="1"/>
    <col min="12547" max="12547" width="26.140625" style="16" customWidth="1"/>
    <col min="12548" max="12548" width="12.28515625" style="16" customWidth="1"/>
    <col min="12549" max="12549" width="9.42578125" style="16" customWidth="1"/>
    <col min="12550" max="12550" width="18.28515625" style="16" customWidth="1"/>
    <col min="12551" max="12551" width="10.5703125" style="16" customWidth="1"/>
    <col min="12552" max="12552" width="18.42578125" style="16" customWidth="1"/>
    <col min="12553" max="12553" width="10.7109375" style="16" customWidth="1"/>
    <col min="12554" max="12554" width="12" style="16" customWidth="1"/>
    <col min="12555" max="12555" width="18.85546875" style="16" customWidth="1"/>
    <col min="12556" max="12556" width="17.85546875" style="16" customWidth="1"/>
    <col min="12557" max="12557" width="20.28515625" style="16" customWidth="1"/>
    <col min="12558" max="12558" width="15.5703125" style="16" customWidth="1"/>
    <col min="12559" max="12560" width="16" style="16"/>
    <col min="12561" max="12561" width="23.140625" style="16" customWidth="1"/>
    <col min="12562" max="12801" width="16" style="16"/>
    <col min="12802" max="12802" width="10.42578125" style="16" customWidth="1"/>
    <col min="12803" max="12803" width="26.140625" style="16" customWidth="1"/>
    <col min="12804" max="12804" width="12.28515625" style="16" customWidth="1"/>
    <col min="12805" max="12805" width="9.42578125" style="16" customWidth="1"/>
    <col min="12806" max="12806" width="18.28515625" style="16" customWidth="1"/>
    <col min="12807" max="12807" width="10.5703125" style="16" customWidth="1"/>
    <col min="12808" max="12808" width="18.42578125" style="16" customWidth="1"/>
    <col min="12809" max="12809" width="10.7109375" style="16" customWidth="1"/>
    <col min="12810" max="12810" width="12" style="16" customWidth="1"/>
    <col min="12811" max="12811" width="18.85546875" style="16" customWidth="1"/>
    <col min="12812" max="12812" width="17.85546875" style="16" customWidth="1"/>
    <col min="12813" max="12813" width="20.28515625" style="16" customWidth="1"/>
    <col min="12814" max="12814" width="15.5703125" style="16" customWidth="1"/>
    <col min="12815" max="12816" width="16" style="16"/>
    <col min="12817" max="12817" width="23.140625" style="16" customWidth="1"/>
    <col min="12818" max="13057" width="16" style="16"/>
    <col min="13058" max="13058" width="10.42578125" style="16" customWidth="1"/>
    <col min="13059" max="13059" width="26.140625" style="16" customWidth="1"/>
    <col min="13060" max="13060" width="12.28515625" style="16" customWidth="1"/>
    <col min="13061" max="13061" width="9.42578125" style="16" customWidth="1"/>
    <col min="13062" max="13062" width="18.28515625" style="16" customWidth="1"/>
    <col min="13063" max="13063" width="10.5703125" style="16" customWidth="1"/>
    <col min="13064" max="13064" width="18.42578125" style="16" customWidth="1"/>
    <col min="13065" max="13065" width="10.7109375" style="16" customWidth="1"/>
    <col min="13066" max="13066" width="12" style="16" customWidth="1"/>
    <col min="13067" max="13067" width="18.85546875" style="16" customWidth="1"/>
    <col min="13068" max="13068" width="17.85546875" style="16" customWidth="1"/>
    <col min="13069" max="13069" width="20.28515625" style="16" customWidth="1"/>
    <col min="13070" max="13070" width="15.5703125" style="16" customWidth="1"/>
    <col min="13071" max="13072" width="16" style="16"/>
    <col min="13073" max="13073" width="23.140625" style="16" customWidth="1"/>
    <col min="13074" max="13313" width="16" style="16"/>
    <col min="13314" max="13314" width="10.42578125" style="16" customWidth="1"/>
    <col min="13315" max="13315" width="26.140625" style="16" customWidth="1"/>
    <col min="13316" max="13316" width="12.28515625" style="16" customWidth="1"/>
    <col min="13317" max="13317" width="9.42578125" style="16" customWidth="1"/>
    <col min="13318" max="13318" width="18.28515625" style="16" customWidth="1"/>
    <col min="13319" max="13319" width="10.5703125" style="16" customWidth="1"/>
    <col min="13320" max="13320" width="18.42578125" style="16" customWidth="1"/>
    <col min="13321" max="13321" width="10.7109375" style="16" customWidth="1"/>
    <col min="13322" max="13322" width="12" style="16" customWidth="1"/>
    <col min="13323" max="13323" width="18.85546875" style="16" customWidth="1"/>
    <col min="13324" max="13324" width="17.85546875" style="16" customWidth="1"/>
    <col min="13325" max="13325" width="20.28515625" style="16" customWidth="1"/>
    <col min="13326" max="13326" width="15.5703125" style="16" customWidth="1"/>
    <col min="13327" max="13328" width="16" style="16"/>
    <col min="13329" max="13329" width="23.140625" style="16" customWidth="1"/>
    <col min="13330" max="13569" width="16" style="16"/>
    <col min="13570" max="13570" width="10.42578125" style="16" customWidth="1"/>
    <col min="13571" max="13571" width="26.140625" style="16" customWidth="1"/>
    <col min="13572" max="13572" width="12.28515625" style="16" customWidth="1"/>
    <col min="13573" max="13573" width="9.42578125" style="16" customWidth="1"/>
    <col min="13574" max="13574" width="18.28515625" style="16" customWidth="1"/>
    <col min="13575" max="13575" width="10.5703125" style="16" customWidth="1"/>
    <col min="13576" max="13576" width="18.42578125" style="16" customWidth="1"/>
    <col min="13577" max="13577" width="10.7109375" style="16" customWidth="1"/>
    <col min="13578" max="13578" width="12" style="16" customWidth="1"/>
    <col min="13579" max="13579" width="18.85546875" style="16" customWidth="1"/>
    <col min="13580" max="13580" width="17.85546875" style="16" customWidth="1"/>
    <col min="13581" max="13581" width="20.28515625" style="16" customWidth="1"/>
    <col min="13582" max="13582" width="15.5703125" style="16" customWidth="1"/>
    <col min="13583" max="13584" width="16" style="16"/>
    <col min="13585" max="13585" width="23.140625" style="16" customWidth="1"/>
    <col min="13586" max="13825" width="16" style="16"/>
    <col min="13826" max="13826" width="10.42578125" style="16" customWidth="1"/>
    <col min="13827" max="13827" width="26.140625" style="16" customWidth="1"/>
    <col min="13828" max="13828" width="12.28515625" style="16" customWidth="1"/>
    <col min="13829" max="13829" width="9.42578125" style="16" customWidth="1"/>
    <col min="13830" max="13830" width="18.28515625" style="16" customWidth="1"/>
    <col min="13831" max="13831" width="10.5703125" style="16" customWidth="1"/>
    <col min="13832" max="13832" width="18.42578125" style="16" customWidth="1"/>
    <col min="13833" max="13833" width="10.7109375" style="16" customWidth="1"/>
    <col min="13834" max="13834" width="12" style="16" customWidth="1"/>
    <col min="13835" max="13835" width="18.85546875" style="16" customWidth="1"/>
    <col min="13836" max="13836" width="17.85546875" style="16" customWidth="1"/>
    <col min="13837" max="13837" width="20.28515625" style="16" customWidth="1"/>
    <col min="13838" max="13838" width="15.5703125" style="16" customWidth="1"/>
    <col min="13839" max="13840" width="16" style="16"/>
    <col min="13841" max="13841" width="23.140625" style="16" customWidth="1"/>
    <col min="13842" max="14081" width="16" style="16"/>
    <col min="14082" max="14082" width="10.42578125" style="16" customWidth="1"/>
    <col min="14083" max="14083" width="26.140625" style="16" customWidth="1"/>
    <col min="14084" max="14084" width="12.28515625" style="16" customWidth="1"/>
    <col min="14085" max="14085" width="9.42578125" style="16" customWidth="1"/>
    <col min="14086" max="14086" width="18.28515625" style="16" customWidth="1"/>
    <col min="14087" max="14087" width="10.5703125" style="16" customWidth="1"/>
    <col min="14088" max="14088" width="18.42578125" style="16" customWidth="1"/>
    <col min="14089" max="14089" width="10.7109375" style="16" customWidth="1"/>
    <col min="14090" max="14090" width="12" style="16" customWidth="1"/>
    <col min="14091" max="14091" width="18.85546875" style="16" customWidth="1"/>
    <col min="14092" max="14092" width="17.85546875" style="16" customWidth="1"/>
    <col min="14093" max="14093" width="20.28515625" style="16" customWidth="1"/>
    <col min="14094" max="14094" width="15.5703125" style="16" customWidth="1"/>
    <col min="14095" max="14096" width="16" style="16"/>
    <col min="14097" max="14097" width="23.140625" style="16" customWidth="1"/>
    <col min="14098" max="14337" width="16" style="16"/>
    <col min="14338" max="14338" width="10.42578125" style="16" customWidth="1"/>
    <col min="14339" max="14339" width="26.140625" style="16" customWidth="1"/>
    <col min="14340" max="14340" width="12.28515625" style="16" customWidth="1"/>
    <col min="14341" max="14341" width="9.42578125" style="16" customWidth="1"/>
    <col min="14342" max="14342" width="18.28515625" style="16" customWidth="1"/>
    <col min="14343" max="14343" width="10.5703125" style="16" customWidth="1"/>
    <col min="14344" max="14344" width="18.42578125" style="16" customWidth="1"/>
    <col min="14345" max="14345" width="10.7109375" style="16" customWidth="1"/>
    <col min="14346" max="14346" width="12" style="16" customWidth="1"/>
    <col min="14347" max="14347" width="18.85546875" style="16" customWidth="1"/>
    <col min="14348" max="14348" width="17.85546875" style="16" customWidth="1"/>
    <col min="14349" max="14349" width="20.28515625" style="16" customWidth="1"/>
    <col min="14350" max="14350" width="15.5703125" style="16" customWidth="1"/>
    <col min="14351" max="14352" width="16" style="16"/>
    <col min="14353" max="14353" width="23.140625" style="16" customWidth="1"/>
    <col min="14354" max="14593" width="16" style="16"/>
    <col min="14594" max="14594" width="10.42578125" style="16" customWidth="1"/>
    <col min="14595" max="14595" width="26.140625" style="16" customWidth="1"/>
    <col min="14596" max="14596" width="12.28515625" style="16" customWidth="1"/>
    <col min="14597" max="14597" width="9.42578125" style="16" customWidth="1"/>
    <col min="14598" max="14598" width="18.28515625" style="16" customWidth="1"/>
    <col min="14599" max="14599" width="10.5703125" style="16" customWidth="1"/>
    <col min="14600" max="14600" width="18.42578125" style="16" customWidth="1"/>
    <col min="14601" max="14601" width="10.7109375" style="16" customWidth="1"/>
    <col min="14602" max="14602" width="12" style="16" customWidth="1"/>
    <col min="14603" max="14603" width="18.85546875" style="16" customWidth="1"/>
    <col min="14604" max="14604" width="17.85546875" style="16" customWidth="1"/>
    <col min="14605" max="14605" width="20.28515625" style="16" customWidth="1"/>
    <col min="14606" max="14606" width="15.5703125" style="16" customWidth="1"/>
    <col min="14607" max="14608" width="16" style="16"/>
    <col min="14609" max="14609" width="23.140625" style="16" customWidth="1"/>
    <col min="14610" max="14849" width="16" style="16"/>
    <col min="14850" max="14850" width="10.42578125" style="16" customWidth="1"/>
    <col min="14851" max="14851" width="26.140625" style="16" customWidth="1"/>
    <col min="14852" max="14852" width="12.28515625" style="16" customWidth="1"/>
    <col min="14853" max="14853" width="9.42578125" style="16" customWidth="1"/>
    <col min="14854" max="14854" width="18.28515625" style="16" customWidth="1"/>
    <col min="14855" max="14855" width="10.5703125" style="16" customWidth="1"/>
    <col min="14856" max="14856" width="18.42578125" style="16" customWidth="1"/>
    <col min="14857" max="14857" width="10.7109375" style="16" customWidth="1"/>
    <col min="14858" max="14858" width="12" style="16" customWidth="1"/>
    <col min="14859" max="14859" width="18.85546875" style="16" customWidth="1"/>
    <col min="14860" max="14860" width="17.85546875" style="16" customWidth="1"/>
    <col min="14861" max="14861" width="20.28515625" style="16" customWidth="1"/>
    <col min="14862" max="14862" width="15.5703125" style="16" customWidth="1"/>
    <col min="14863" max="14864" width="16" style="16"/>
    <col min="14865" max="14865" width="23.140625" style="16" customWidth="1"/>
    <col min="14866" max="15105" width="16" style="16"/>
    <col min="15106" max="15106" width="10.42578125" style="16" customWidth="1"/>
    <col min="15107" max="15107" width="26.140625" style="16" customWidth="1"/>
    <col min="15108" max="15108" width="12.28515625" style="16" customWidth="1"/>
    <col min="15109" max="15109" width="9.42578125" style="16" customWidth="1"/>
    <col min="15110" max="15110" width="18.28515625" style="16" customWidth="1"/>
    <col min="15111" max="15111" width="10.5703125" style="16" customWidth="1"/>
    <col min="15112" max="15112" width="18.42578125" style="16" customWidth="1"/>
    <col min="15113" max="15113" width="10.7109375" style="16" customWidth="1"/>
    <col min="15114" max="15114" width="12" style="16" customWidth="1"/>
    <col min="15115" max="15115" width="18.85546875" style="16" customWidth="1"/>
    <col min="15116" max="15116" width="17.85546875" style="16" customWidth="1"/>
    <col min="15117" max="15117" width="20.28515625" style="16" customWidth="1"/>
    <col min="15118" max="15118" width="15.5703125" style="16" customWidth="1"/>
    <col min="15119" max="15120" width="16" style="16"/>
    <col min="15121" max="15121" width="23.140625" style="16" customWidth="1"/>
    <col min="15122" max="15361" width="16" style="16"/>
    <col min="15362" max="15362" width="10.42578125" style="16" customWidth="1"/>
    <col min="15363" max="15363" width="26.140625" style="16" customWidth="1"/>
    <col min="15364" max="15364" width="12.28515625" style="16" customWidth="1"/>
    <col min="15365" max="15365" width="9.42578125" style="16" customWidth="1"/>
    <col min="15366" max="15366" width="18.28515625" style="16" customWidth="1"/>
    <col min="15367" max="15367" width="10.5703125" style="16" customWidth="1"/>
    <col min="15368" max="15368" width="18.42578125" style="16" customWidth="1"/>
    <col min="15369" max="15369" width="10.7109375" style="16" customWidth="1"/>
    <col min="15370" max="15370" width="12" style="16" customWidth="1"/>
    <col min="15371" max="15371" width="18.85546875" style="16" customWidth="1"/>
    <col min="15372" max="15372" width="17.85546875" style="16" customWidth="1"/>
    <col min="15373" max="15373" width="20.28515625" style="16" customWidth="1"/>
    <col min="15374" max="15374" width="15.5703125" style="16" customWidth="1"/>
    <col min="15375" max="15376" width="16" style="16"/>
    <col min="15377" max="15377" width="23.140625" style="16" customWidth="1"/>
    <col min="15378" max="15617" width="16" style="16"/>
    <col min="15618" max="15618" width="10.42578125" style="16" customWidth="1"/>
    <col min="15619" max="15619" width="26.140625" style="16" customWidth="1"/>
    <col min="15620" max="15620" width="12.28515625" style="16" customWidth="1"/>
    <col min="15621" max="15621" width="9.42578125" style="16" customWidth="1"/>
    <col min="15622" max="15622" width="18.28515625" style="16" customWidth="1"/>
    <col min="15623" max="15623" width="10.5703125" style="16" customWidth="1"/>
    <col min="15624" max="15624" width="18.42578125" style="16" customWidth="1"/>
    <col min="15625" max="15625" width="10.7109375" style="16" customWidth="1"/>
    <col min="15626" max="15626" width="12" style="16" customWidth="1"/>
    <col min="15627" max="15627" width="18.85546875" style="16" customWidth="1"/>
    <col min="15628" max="15628" width="17.85546875" style="16" customWidth="1"/>
    <col min="15629" max="15629" width="20.28515625" style="16" customWidth="1"/>
    <col min="15630" max="15630" width="15.5703125" style="16" customWidth="1"/>
    <col min="15631" max="15632" width="16" style="16"/>
    <col min="15633" max="15633" width="23.140625" style="16" customWidth="1"/>
    <col min="15634" max="15873" width="16" style="16"/>
    <col min="15874" max="15874" width="10.42578125" style="16" customWidth="1"/>
    <col min="15875" max="15875" width="26.140625" style="16" customWidth="1"/>
    <col min="15876" max="15876" width="12.28515625" style="16" customWidth="1"/>
    <col min="15877" max="15877" width="9.42578125" style="16" customWidth="1"/>
    <col min="15878" max="15878" width="18.28515625" style="16" customWidth="1"/>
    <col min="15879" max="15879" width="10.5703125" style="16" customWidth="1"/>
    <col min="15880" max="15880" width="18.42578125" style="16" customWidth="1"/>
    <col min="15881" max="15881" width="10.7109375" style="16" customWidth="1"/>
    <col min="15882" max="15882" width="12" style="16" customWidth="1"/>
    <col min="15883" max="15883" width="18.85546875" style="16" customWidth="1"/>
    <col min="15884" max="15884" width="17.85546875" style="16" customWidth="1"/>
    <col min="15885" max="15885" width="20.28515625" style="16" customWidth="1"/>
    <col min="15886" max="15886" width="15.5703125" style="16" customWidth="1"/>
    <col min="15887" max="15888" width="16" style="16"/>
    <col min="15889" max="15889" width="23.140625" style="16" customWidth="1"/>
    <col min="15890" max="16129" width="16" style="16"/>
    <col min="16130" max="16130" width="10.42578125" style="16" customWidth="1"/>
    <col min="16131" max="16131" width="26.140625" style="16" customWidth="1"/>
    <col min="16132" max="16132" width="12.28515625" style="16" customWidth="1"/>
    <col min="16133" max="16133" width="9.42578125" style="16" customWidth="1"/>
    <col min="16134" max="16134" width="18.28515625" style="16" customWidth="1"/>
    <col min="16135" max="16135" width="10.5703125" style="16" customWidth="1"/>
    <col min="16136" max="16136" width="18.42578125" style="16" customWidth="1"/>
    <col min="16137" max="16137" width="10.7109375" style="16" customWidth="1"/>
    <col min="16138" max="16138" width="12" style="16" customWidth="1"/>
    <col min="16139" max="16139" width="18.85546875" style="16" customWidth="1"/>
    <col min="16140" max="16140" width="17.85546875" style="16" customWidth="1"/>
    <col min="16141" max="16141" width="20.28515625" style="16" customWidth="1"/>
    <col min="16142" max="16142" width="15.5703125" style="16" customWidth="1"/>
    <col min="16143" max="16144" width="16" style="16"/>
    <col min="16145" max="16145" width="23.140625" style="16" customWidth="1"/>
    <col min="16146" max="16384" width="16" style="16"/>
  </cols>
  <sheetData>
    <row r="1" spans="1:27" ht="12.75" customHeight="1" x14ac:dyDescent="0.2">
      <c r="B1" s="17">
        <v>59.8</v>
      </c>
      <c r="C1" s="17">
        <v>64.7</v>
      </c>
      <c r="E1" s="229">
        <f>B1*B6</f>
        <v>2152.7999999999997</v>
      </c>
      <c r="F1" s="229">
        <f>C1*C6</f>
        <v>2135.1</v>
      </c>
      <c r="G1" s="229">
        <f>SUM(E1:F1)</f>
        <v>4287.8999999999996</v>
      </c>
      <c r="H1" s="16">
        <f>G1/D6</f>
        <v>62.143478260869557</v>
      </c>
    </row>
    <row r="2" spans="1:27" ht="30" customHeight="1" x14ac:dyDescent="0.2">
      <c r="A2" s="18" t="s">
        <v>125</v>
      </c>
      <c r="B2" s="19"/>
      <c r="C2" s="19"/>
      <c r="O2" s="20"/>
      <c r="P2" s="21"/>
      <c r="Q2" s="22"/>
    </row>
    <row r="3" spans="1:27" ht="30" customHeight="1" x14ac:dyDescent="0.2">
      <c r="A3" s="23"/>
      <c r="B3" s="238" t="s">
        <v>11</v>
      </c>
      <c r="C3" s="239"/>
      <c r="D3" s="240"/>
      <c r="E3" s="238" t="s">
        <v>12</v>
      </c>
      <c r="F3" s="240"/>
      <c r="G3" s="24" t="s">
        <v>13</v>
      </c>
      <c r="H3" s="238" t="s">
        <v>14</v>
      </c>
      <c r="I3" s="239"/>
      <c r="J3" s="240"/>
      <c r="K3" s="238" t="s">
        <v>15</v>
      </c>
      <c r="L3" s="240"/>
      <c r="M3" s="24" t="s">
        <v>16</v>
      </c>
      <c r="N3" s="21"/>
    </row>
    <row r="4" spans="1:27" ht="30" customHeight="1" x14ac:dyDescent="0.2">
      <c r="A4" s="23" t="s">
        <v>17</v>
      </c>
      <c r="B4" s="25" t="s">
        <v>71</v>
      </c>
      <c r="C4" s="25" t="s">
        <v>72</v>
      </c>
      <c r="D4" s="25" t="s">
        <v>4</v>
      </c>
      <c r="E4" s="25" t="s">
        <v>71</v>
      </c>
      <c r="F4" s="25" t="s">
        <v>72</v>
      </c>
      <c r="G4" s="26" t="s">
        <v>18</v>
      </c>
      <c r="H4" s="27" t="s">
        <v>71</v>
      </c>
      <c r="I4" s="27" t="s">
        <v>72</v>
      </c>
      <c r="J4" s="27" t="s">
        <v>4</v>
      </c>
      <c r="K4" s="25" t="s">
        <v>71</v>
      </c>
      <c r="L4" s="25" t="s">
        <v>72</v>
      </c>
      <c r="M4" s="26" t="s">
        <v>18</v>
      </c>
      <c r="N4" s="21"/>
      <c r="O4" s="16" t="s">
        <v>19</v>
      </c>
      <c r="P4" s="16" t="s">
        <v>19</v>
      </c>
    </row>
    <row r="5" spans="1:27" ht="18" customHeight="1" x14ac:dyDescent="0.2">
      <c r="A5" s="28" t="s">
        <v>9</v>
      </c>
      <c r="B5" s="29">
        <v>67</v>
      </c>
      <c r="C5" s="29">
        <v>34</v>
      </c>
      <c r="D5" s="30">
        <f>B5+C5</f>
        <v>101</v>
      </c>
      <c r="E5" s="31">
        <v>4</v>
      </c>
      <c r="F5" s="31">
        <v>3</v>
      </c>
      <c r="G5" s="32">
        <v>0.25</v>
      </c>
      <c r="H5" s="33">
        <f t="shared" ref="H5:H7" si="0">B5*G5</f>
        <v>16.75</v>
      </c>
      <c r="I5" s="33">
        <f>C5*G5</f>
        <v>8.5</v>
      </c>
      <c r="J5" s="33">
        <f>H5+I5</f>
        <v>25.25</v>
      </c>
      <c r="K5" s="34">
        <f>E5/H5</f>
        <v>0.23880597014925373</v>
      </c>
      <c r="L5" s="34">
        <f>F5/I5</f>
        <v>0.35294117647058826</v>
      </c>
      <c r="M5" s="35">
        <v>65.5</v>
      </c>
      <c r="N5" s="36">
        <f t="shared" ref="N5:N7" si="1">M5*D5</f>
        <v>6615.5</v>
      </c>
      <c r="O5" s="37" t="str">
        <f t="shared" ref="O5:O8" si="2">CONCATENATE(E5," ",$O$4," ",B5)</f>
        <v>4 / 67</v>
      </c>
      <c r="P5" s="37" t="str">
        <f>CONCATENATE(F5," ",$P$4," ",C5)</f>
        <v>3 / 34</v>
      </c>
    </row>
    <row r="6" spans="1:27" ht="18" customHeight="1" x14ac:dyDescent="0.2">
      <c r="A6" s="28" t="s">
        <v>116</v>
      </c>
      <c r="B6" s="29">
        <v>36</v>
      </c>
      <c r="C6" s="29">
        <v>33</v>
      </c>
      <c r="D6" s="30">
        <f>B6+C6</f>
        <v>69</v>
      </c>
      <c r="E6" s="31">
        <v>2</v>
      </c>
      <c r="F6" s="31">
        <v>7</v>
      </c>
      <c r="G6" s="32">
        <v>1</v>
      </c>
      <c r="H6" s="33">
        <f t="shared" si="0"/>
        <v>36</v>
      </c>
      <c r="I6" s="33">
        <f>C6*G6</f>
        <v>33</v>
      </c>
      <c r="J6" s="33">
        <f t="shared" ref="J6:J7" si="3">H6+I6</f>
        <v>69</v>
      </c>
      <c r="K6" s="34">
        <f t="shared" ref="K6:L8" si="4">E6/H6</f>
        <v>5.5555555555555552E-2</v>
      </c>
      <c r="L6" s="34">
        <f t="shared" si="4"/>
        <v>0.21212121212121213</v>
      </c>
      <c r="M6" s="262">
        <v>62.143478260869557</v>
      </c>
      <c r="N6" s="36">
        <f t="shared" si="1"/>
        <v>4287.8999999999996</v>
      </c>
      <c r="O6" s="37" t="str">
        <f t="shared" si="2"/>
        <v>2 / 36</v>
      </c>
      <c r="P6" s="37" t="str">
        <f>CONCATENATE(F6," ",$P$4," ",C6)</f>
        <v>7 / 33</v>
      </c>
    </row>
    <row r="7" spans="1:27" ht="18" customHeight="1" x14ac:dyDescent="0.2">
      <c r="A7" s="28" t="s">
        <v>10</v>
      </c>
      <c r="B7" s="29">
        <v>449</v>
      </c>
      <c r="C7" s="29">
        <v>451</v>
      </c>
      <c r="D7" s="30">
        <f>B7+C7</f>
        <v>900</v>
      </c>
      <c r="E7" s="31">
        <v>31</v>
      </c>
      <c r="F7" s="31">
        <v>45</v>
      </c>
      <c r="G7" s="32">
        <v>0.5</v>
      </c>
      <c r="H7" s="33">
        <f t="shared" si="0"/>
        <v>224.5</v>
      </c>
      <c r="I7" s="33">
        <f>C7*G7</f>
        <v>225.5</v>
      </c>
      <c r="J7" s="33">
        <f t="shared" si="3"/>
        <v>450</v>
      </c>
      <c r="K7" s="34">
        <f t="shared" si="4"/>
        <v>0.13808463251670378</v>
      </c>
      <c r="L7" s="34">
        <f t="shared" si="4"/>
        <v>0.19955654101995565</v>
      </c>
      <c r="M7" s="262">
        <v>59</v>
      </c>
      <c r="N7" s="36">
        <f t="shared" si="1"/>
        <v>53100</v>
      </c>
      <c r="O7" s="37" t="str">
        <f t="shared" si="2"/>
        <v>31 / 449</v>
      </c>
      <c r="P7" s="37" t="str">
        <f>CONCATENATE(F7," ",$P$4," ",C7)</f>
        <v>45 / 451</v>
      </c>
    </row>
    <row r="8" spans="1:27" ht="18" customHeight="1" x14ac:dyDescent="0.2">
      <c r="A8" s="38">
        <f>COUNT(B5:B7)</f>
        <v>3</v>
      </c>
      <c r="B8" s="39">
        <f>SUM(B5:B7)</f>
        <v>552</v>
      </c>
      <c r="C8" s="39">
        <f>SUM(C5:C7)</f>
        <v>518</v>
      </c>
      <c r="D8" s="39">
        <f>SUM(D5:D7)</f>
        <v>1070</v>
      </c>
      <c r="E8" s="40">
        <f>SUM(E5:E7)</f>
        <v>37</v>
      </c>
      <c r="F8" s="40">
        <f>SUM(F5:F7)</f>
        <v>55</v>
      </c>
      <c r="G8" s="199">
        <f>J8/D8</f>
        <v>0.50864485981308416</v>
      </c>
      <c r="H8" s="42">
        <f>SUM(H5:H7)</f>
        <v>277.25</v>
      </c>
      <c r="I8" s="42">
        <f>SUM(I5:I7)</f>
        <v>267</v>
      </c>
      <c r="J8" s="42">
        <f>SUM(J5:J7)</f>
        <v>544.25</v>
      </c>
      <c r="K8" s="43">
        <f t="shared" si="4"/>
        <v>0.13345356176735798</v>
      </c>
      <c r="L8" s="44">
        <f>F8/I8</f>
        <v>0.20599250936329588</v>
      </c>
      <c r="M8" s="45">
        <f>N8/D8</f>
        <v>59.816261682242995</v>
      </c>
      <c r="N8" s="46">
        <f>SUM(N5:N7)</f>
        <v>64003.4</v>
      </c>
      <c r="O8" s="47" t="str">
        <f t="shared" si="2"/>
        <v>37 / 552</v>
      </c>
      <c r="P8" s="47" t="str">
        <f t="shared" ref="P8" si="5">CONCATENATE(F8," ",$P$4," ",C8)</f>
        <v>55 / 518</v>
      </c>
    </row>
    <row r="9" spans="1:27" ht="21" customHeight="1" x14ac:dyDescent="0.2">
      <c r="D9" s="48"/>
      <c r="E9" s="48"/>
      <c r="F9" s="49"/>
    </row>
    <row r="10" spans="1:27" ht="21" customHeight="1" thickBot="1" x14ac:dyDescent="0.25">
      <c r="D10" s="48"/>
      <c r="E10" s="48"/>
    </row>
    <row r="11" spans="1:27" ht="30" customHeight="1" thickBot="1" x14ac:dyDescent="0.25">
      <c r="A11" s="241" t="s">
        <v>124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3"/>
    </row>
    <row r="12" spans="1:27" ht="38.25" customHeight="1" thickBot="1" x14ac:dyDescent="0.25">
      <c r="A12" s="258" t="s">
        <v>20</v>
      </c>
      <c r="B12" s="258" t="s">
        <v>21</v>
      </c>
      <c r="C12" s="260" t="s">
        <v>22</v>
      </c>
      <c r="D12" s="258" t="s">
        <v>23</v>
      </c>
      <c r="E12" s="258" t="s">
        <v>24</v>
      </c>
      <c r="F12" s="258" t="s">
        <v>73</v>
      </c>
      <c r="G12" s="258" t="s">
        <v>74</v>
      </c>
      <c r="H12" s="258" t="s">
        <v>137</v>
      </c>
      <c r="I12" s="258" t="s">
        <v>138</v>
      </c>
      <c r="J12" s="258" t="s">
        <v>25</v>
      </c>
      <c r="K12" s="258" t="s">
        <v>26</v>
      </c>
      <c r="L12" s="247" t="s">
        <v>27</v>
      </c>
      <c r="M12" s="248"/>
      <c r="N12" s="248"/>
      <c r="O12" s="249"/>
    </row>
    <row r="13" spans="1:27" ht="40.5" customHeight="1" thickBot="1" x14ac:dyDescent="0.25">
      <c r="A13" s="259"/>
      <c r="B13" s="259"/>
      <c r="C13" s="261"/>
      <c r="D13" s="259"/>
      <c r="E13" s="259"/>
      <c r="F13" s="259"/>
      <c r="G13" s="259"/>
      <c r="H13" s="259"/>
      <c r="I13" s="259"/>
      <c r="J13" s="259"/>
      <c r="K13" s="259"/>
      <c r="L13" s="50" t="s">
        <v>28</v>
      </c>
      <c r="M13" s="51" t="s">
        <v>29</v>
      </c>
      <c r="N13" s="52" t="s">
        <v>30</v>
      </c>
      <c r="O13" s="53" t="s">
        <v>31</v>
      </c>
    </row>
    <row r="14" spans="1:27" ht="58.5" customHeight="1" x14ac:dyDescent="0.25">
      <c r="A14" s="250">
        <v>8</v>
      </c>
      <c r="B14" s="54" t="s">
        <v>9</v>
      </c>
      <c r="C14" s="55" t="s">
        <v>32</v>
      </c>
      <c r="D14" s="56"/>
      <c r="E14" s="57">
        <f>G5</f>
        <v>0.25</v>
      </c>
      <c r="F14" s="58" t="str">
        <f>O5</f>
        <v>4 / 67</v>
      </c>
      <c r="G14" s="59">
        <f>K5</f>
        <v>0.23880597014925373</v>
      </c>
      <c r="H14" s="58" t="str">
        <f>P5</f>
        <v>3 / 34</v>
      </c>
      <c r="I14" s="59">
        <f t="shared" ref="I14:J17" si="6">L5</f>
        <v>0.35294117647058826</v>
      </c>
      <c r="J14" s="57">
        <f t="shared" si="6"/>
        <v>65.5</v>
      </c>
      <c r="K14" s="60">
        <v>7.8777871322017967E-2</v>
      </c>
      <c r="L14" s="61" t="s">
        <v>132</v>
      </c>
      <c r="M14" s="62"/>
      <c r="N14" s="62"/>
      <c r="O14" s="63"/>
      <c r="S14" s="197">
        <v>0.67661691542288549</v>
      </c>
      <c r="T14" s="16">
        <v>0.53899619549312261</v>
      </c>
      <c r="U14" s="16">
        <v>0.73416360267526382</v>
      </c>
      <c r="V14" s="16">
        <v>1.9599639845400538</v>
      </c>
      <c r="W14" s="16">
        <v>-1.8295842423267148</v>
      </c>
      <c r="X14" s="16">
        <v>1.0483106389204933</v>
      </c>
      <c r="Y14" s="16">
        <v>0.16048027481289487</v>
      </c>
      <c r="Z14" s="16">
        <v>2.8528275889738257</v>
      </c>
      <c r="AA14" s="16" t="s">
        <v>132</v>
      </c>
    </row>
    <row r="15" spans="1:27" ht="58.5" customHeight="1" x14ac:dyDescent="0.25">
      <c r="A15" s="251"/>
      <c r="B15" s="64" t="s">
        <v>116</v>
      </c>
      <c r="C15" s="55" t="s">
        <v>32</v>
      </c>
      <c r="D15" s="56"/>
      <c r="E15" s="57">
        <f>G6</f>
        <v>1</v>
      </c>
      <c r="F15" s="58" t="str">
        <f>O6</f>
        <v>2 / 36</v>
      </c>
      <c r="G15" s="59">
        <f>K6</f>
        <v>5.5555555555555552E-2</v>
      </c>
      <c r="H15" s="58" t="str">
        <f>P6</f>
        <v>7 / 33</v>
      </c>
      <c r="I15" s="59">
        <f t="shared" si="6"/>
        <v>0.21212121212121213</v>
      </c>
      <c r="J15" s="231">
        <f t="shared" si="6"/>
        <v>62.143478260869557</v>
      </c>
      <c r="K15" s="60">
        <v>7.2610621200762046E-2</v>
      </c>
      <c r="L15" s="61" t="s">
        <v>133</v>
      </c>
      <c r="M15" s="62"/>
      <c r="N15" s="62"/>
      <c r="O15" s="63"/>
      <c r="S15" s="197">
        <v>0.26190476190476186</v>
      </c>
      <c r="T15" s="16">
        <v>0.58477633477633473</v>
      </c>
      <c r="U15" s="16">
        <v>0.76470669852979234</v>
      </c>
      <c r="V15" s="16">
        <v>1.9599639845400538</v>
      </c>
      <c r="W15" s="16">
        <v>-2.8385719333399195</v>
      </c>
      <c r="X15" s="16">
        <v>0.15905078363339498</v>
      </c>
      <c r="Y15" s="16">
        <v>5.8509161314430617E-2</v>
      </c>
      <c r="Z15" s="16">
        <v>1.1723974837729592</v>
      </c>
      <c r="AA15" s="16" t="s">
        <v>133</v>
      </c>
    </row>
    <row r="16" spans="1:27" ht="58.5" customHeight="1" x14ac:dyDescent="0.25">
      <c r="A16" s="251"/>
      <c r="B16" s="64" t="s">
        <v>10</v>
      </c>
      <c r="C16" s="55" t="s">
        <v>32</v>
      </c>
      <c r="D16" s="56"/>
      <c r="E16" s="57">
        <f>G7</f>
        <v>0.5</v>
      </c>
      <c r="F16" s="58" t="str">
        <f>O7</f>
        <v>31 / 449</v>
      </c>
      <c r="G16" s="59">
        <f>K7</f>
        <v>0.13808463251670378</v>
      </c>
      <c r="H16" s="58" t="str">
        <f>P7</f>
        <v>45 / 451</v>
      </c>
      <c r="I16" s="59">
        <f t="shared" si="6"/>
        <v>0.19955654101995565</v>
      </c>
      <c r="J16" s="57">
        <f t="shared" si="6"/>
        <v>59</v>
      </c>
      <c r="K16" s="60">
        <v>0.84861150747721992</v>
      </c>
      <c r="L16" s="61" t="s">
        <v>134</v>
      </c>
      <c r="M16" s="62"/>
      <c r="N16" s="62"/>
      <c r="O16" s="63"/>
      <c r="S16" s="197">
        <v>0.69195743627814887</v>
      </c>
      <c r="T16" s="16">
        <v>5.0035820345924624E-2</v>
      </c>
      <c r="U16" s="16">
        <v>0.22368688013811769</v>
      </c>
      <c r="V16" s="16">
        <v>1.9599639845400538</v>
      </c>
      <c r="W16" s="16">
        <v>-0.80664906240958811</v>
      </c>
      <c r="X16" s="16">
        <v>7.0195451545961074E-2</v>
      </c>
      <c r="Y16" s="16">
        <v>0.4463512582388463</v>
      </c>
      <c r="Z16" s="16">
        <v>1.0727178251232403</v>
      </c>
      <c r="AA16" s="16" t="s">
        <v>134</v>
      </c>
    </row>
    <row r="17" spans="1:27" ht="30" customHeight="1" x14ac:dyDescent="0.2">
      <c r="A17" s="65" t="s">
        <v>33</v>
      </c>
      <c r="B17" s="66">
        <f>COUNT(E14:E16)</f>
        <v>3</v>
      </c>
      <c r="C17" s="67"/>
      <c r="D17" s="230" t="s">
        <v>136</v>
      </c>
      <c r="E17" s="200">
        <f>G8</f>
        <v>0.50864485981308416</v>
      </c>
      <c r="F17" s="70" t="str">
        <f>O8</f>
        <v>37 / 552</v>
      </c>
      <c r="G17" s="71">
        <f>K8</f>
        <v>0.13345356176735798</v>
      </c>
      <c r="H17" s="70" t="str">
        <f>P8</f>
        <v>55 / 518</v>
      </c>
      <c r="I17" s="71">
        <f t="shared" si="6"/>
        <v>0.20599250936329588</v>
      </c>
      <c r="J17" s="69">
        <f t="shared" si="6"/>
        <v>59.816261682242995</v>
      </c>
      <c r="K17" s="72">
        <v>1</v>
      </c>
      <c r="L17" s="73" t="s">
        <v>135</v>
      </c>
      <c r="M17" s="48"/>
      <c r="N17" s="74"/>
      <c r="O17" s="75"/>
      <c r="S17" s="197">
        <v>0.64368786797955735</v>
      </c>
      <c r="T17" s="16">
        <v>4.2460972931614452E-2</v>
      </c>
      <c r="U17" s="16">
        <v>0.20606060499672044</v>
      </c>
      <c r="V17" s="16">
        <v>1.9599639845400538</v>
      </c>
      <c r="W17" s="16">
        <v>-0.84441271184815403</v>
      </c>
      <c r="X17" s="16">
        <v>-3.6662561628475643E-2</v>
      </c>
      <c r="Y17" s="16">
        <v>0.42980970625100862</v>
      </c>
      <c r="Z17" s="16">
        <v>0.96400137152533927</v>
      </c>
      <c r="AA17" s="16" t="s">
        <v>135</v>
      </c>
    </row>
    <row r="18" spans="1:27" ht="7.5" customHeight="1" thickBot="1" x14ac:dyDescent="0.25">
      <c r="A18" s="76"/>
      <c r="B18" s="76"/>
      <c r="C18" s="77"/>
      <c r="D18" s="78"/>
      <c r="E18" s="37"/>
      <c r="F18" s="79"/>
      <c r="G18" s="80"/>
      <c r="H18" s="79"/>
      <c r="I18" s="81"/>
      <c r="J18" s="82"/>
      <c r="L18" s="48"/>
      <c r="M18" s="74"/>
      <c r="N18" s="74"/>
    </row>
    <row r="19" spans="1:27" s="22" customFormat="1" ht="46.5" customHeight="1" thickBot="1" x14ac:dyDescent="0.25">
      <c r="A19" s="83"/>
      <c r="B19" s="252" t="s">
        <v>88</v>
      </c>
      <c r="C19" s="253"/>
      <c r="D19" s="253"/>
      <c r="E19" s="253"/>
      <c r="F19" s="253"/>
      <c r="G19" s="253"/>
      <c r="H19" s="253"/>
      <c r="I19" s="254"/>
      <c r="J19" s="208" t="s">
        <v>91</v>
      </c>
      <c r="K19" s="209" t="s">
        <v>92</v>
      </c>
      <c r="L19" s="210" t="s">
        <v>28</v>
      </c>
      <c r="M19" s="211" t="s">
        <v>29</v>
      </c>
      <c r="N19" s="212" t="s">
        <v>30</v>
      </c>
      <c r="O19" s="74"/>
      <c r="T19" s="22" t="s">
        <v>93</v>
      </c>
      <c r="U19" s="22">
        <v>4.3026527297494637</v>
      </c>
      <c r="X19" s="22" t="s">
        <v>5</v>
      </c>
      <c r="Y19" s="22">
        <v>0.17713035688696085</v>
      </c>
      <c r="Z19" s="22">
        <v>6.096550042969815</v>
      </c>
    </row>
    <row r="20" spans="1:27" ht="24.95" customHeight="1" thickBot="1" x14ac:dyDescent="0.25">
      <c r="A20" s="91" t="s">
        <v>35</v>
      </c>
      <c r="B20" s="213" t="s">
        <v>36</v>
      </c>
      <c r="C20" s="214">
        <f>I17</f>
        <v>0.20599250936329588</v>
      </c>
      <c r="D20" s="215" t="s">
        <v>40</v>
      </c>
      <c r="E20" s="216"/>
      <c r="F20" s="217"/>
      <c r="G20" s="218">
        <f>E17</f>
        <v>0.50864485981308416</v>
      </c>
      <c r="H20" s="215" t="s">
        <v>41</v>
      </c>
      <c r="I20" s="219"/>
      <c r="J20" s="84" t="s">
        <v>126</v>
      </c>
      <c r="K20" s="85" t="s">
        <v>127</v>
      </c>
      <c r="L20" s="86" t="s">
        <v>128</v>
      </c>
      <c r="M20" s="87" t="s">
        <v>129</v>
      </c>
      <c r="N20" s="232" t="s">
        <v>130</v>
      </c>
      <c r="O20" s="101" t="s">
        <v>139</v>
      </c>
    </row>
    <row r="21" spans="1:27" ht="9" customHeight="1" thickBot="1" x14ac:dyDescent="0.35">
      <c r="A21" s="17"/>
      <c r="C21" s="16"/>
      <c r="L21" s="88"/>
      <c r="M21" s="89"/>
      <c r="O21" s="90"/>
    </row>
    <row r="22" spans="1:27" ht="47.25" customHeight="1" thickBot="1" x14ac:dyDescent="0.35">
      <c r="A22" s="17"/>
      <c r="B22" s="255" t="s">
        <v>89</v>
      </c>
      <c r="C22" s="256"/>
      <c r="D22" s="256"/>
      <c r="E22" s="256"/>
      <c r="F22" s="256"/>
      <c r="G22" s="256"/>
      <c r="H22" s="256"/>
      <c r="I22" s="257"/>
      <c r="J22" s="208" t="s">
        <v>91</v>
      </c>
      <c r="K22" s="209" t="s">
        <v>92</v>
      </c>
      <c r="L22" s="210" t="s">
        <v>28</v>
      </c>
      <c r="M22" s="211" t="s">
        <v>29</v>
      </c>
      <c r="N22" s="212" t="s">
        <v>30</v>
      </c>
      <c r="O22" s="90"/>
    </row>
    <row r="23" spans="1:27" ht="27" customHeight="1" thickBot="1" x14ac:dyDescent="0.25">
      <c r="A23" s="91" t="s">
        <v>35</v>
      </c>
      <c r="B23" s="92" t="s">
        <v>36</v>
      </c>
      <c r="C23" s="93">
        <f>I17</f>
        <v>0.20599250936329588</v>
      </c>
      <c r="D23" s="94" t="s">
        <v>37</v>
      </c>
      <c r="E23" s="94"/>
      <c r="F23" s="94"/>
      <c r="G23" s="94"/>
      <c r="H23" s="95">
        <f>J17</f>
        <v>59.816261682242995</v>
      </c>
      <c r="I23" s="96" t="s">
        <v>38</v>
      </c>
      <c r="J23" s="97" t="s">
        <v>126</v>
      </c>
      <c r="K23" s="98" t="s">
        <v>127</v>
      </c>
      <c r="L23" s="99" t="s">
        <v>128</v>
      </c>
      <c r="M23" s="100" t="s">
        <v>129</v>
      </c>
      <c r="N23" s="232" t="s">
        <v>130</v>
      </c>
      <c r="O23" s="101" t="s">
        <v>139</v>
      </c>
    </row>
    <row r="24" spans="1:27" ht="12" customHeight="1" thickBot="1" x14ac:dyDescent="0.25">
      <c r="A24" s="102"/>
      <c r="B24" s="103"/>
      <c r="C24" s="104"/>
      <c r="D24" s="105"/>
      <c r="E24" s="105"/>
      <c r="F24" s="105"/>
      <c r="G24" s="105"/>
      <c r="H24" s="106"/>
      <c r="I24" s="105"/>
      <c r="J24" s="107"/>
      <c r="K24" s="107"/>
      <c r="L24" s="108"/>
      <c r="M24" s="108"/>
      <c r="N24" s="108"/>
      <c r="O24" s="108"/>
    </row>
    <row r="25" spans="1:27" ht="27" customHeight="1" thickBot="1" x14ac:dyDescent="0.25">
      <c r="A25" s="102"/>
      <c r="B25" s="103"/>
      <c r="C25" s="104"/>
      <c r="D25" s="105"/>
      <c r="E25" s="105"/>
      <c r="F25" s="105"/>
      <c r="G25" s="105"/>
      <c r="H25" s="106"/>
      <c r="I25" s="109"/>
      <c r="J25" s="110"/>
      <c r="K25" s="111" t="s">
        <v>42</v>
      </c>
      <c r="L25" s="112" t="s">
        <v>131</v>
      </c>
      <c r="M25" s="108"/>
      <c r="N25" s="108"/>
      <c r="O25" s="108"/>
    </row>
    <row r="26" spans="1:27" ht="28.5" customHeight="1" x14ac:dyDescent="0.2">
      <c r="I26" s="113"/>
      <c r="J26" s="113"/>
      <c r="K26" s="113"/>
    </row>
    <row r="27" spans="1:27" ht="15.75" customHeight="1" x14ac:dyDescent="0.2">
      <c r="A27" s="14" t="s">
        <v>115</v>
      </c>
      <c r="B27" s="237" t="s">
        <v>0</v>
      </c>
      <c r="C27" s="237"/>
      <c r="D27" s="237"/>
      <c r="E27" s="237" t="s">
        <v>1</v>
      </c>
      <c r="F27" s="237"/>
      <c r="G27" s="237"/>
      <c r="H27" s="114"/>
      <c r="I27" s="113"/>
      <c r="J27" s="113"/>
      <c r="K27" s="113"/>
    </row>
    <row r="28" spans="1:27" ht="15.75" customHeight="1" x14ac:dyDescent="0.2">
      <c r="A28" s="15" t="s">
        <v>117</v>
      </c>
      <c r="B28" s="6" t="s">
        <v>2</v>
      </c>
      <c r="C28" s="6" t="s">
        <v>3</v>
      </c>
      <c r="D28" s="6" t="s">
        <v>4</v>
      </c>
      <c r="E28" s="6" t="s">
        <v>2</v>
      </c>
      <c r="F28" s="6" t="s">
        <v>3</v>
      </c>
      <c r="G28" s="6" t="s">
        <v>4</v>
      </c>
      <c r="H28" s="114"/>
      <c r="I28" s="115"/>
      <c r="J28" s="115"/>
      <c r="K28" s="115"/>
      <c r="L28" s="116"/>
      <c r="M28" s="116"/>
      <c r="N28" s="116"/>
    </row>
    <row r="29" spans="1:27" ht="15.75" customHeight="1" x14ac:dyDescent="0.2">
      <c r="A29" s="227" t="s">
        <v>9</v>
      </c>
      <c r="B29" s="223">
        <v>4</v>
      </c>
      <c r="C29" s="224">
        <f t="shared" ref="C29:C31" si="7">D29-B29</f>
        <v>63</v>
      </c>
      <c r="D29" s="225">
        <v>67</v>
      </c>
      <c r="E29" s="223">
        <v>3</v>
      </c>
      <c r="F29" s="224">
        <f t="shared" ref="F29:F31" si="8">G29-E29</f>
        <v>31</v>
      </c>
      <c r="G29" s="225">
        <v>34</v>
      </c>
      <c r="H29" s="117"/>
      <c r="I29" s="118"/>
    </row>
    <row r="30" spans="1:27" ht="15.75" customHeight="1" x14ac:dyDescent="0.2">
      <c r="A30" s="227" t="s">
        <v>116</v>
      </c>
      <c r="B30" s="223">
        <v>2</v>
      </c>
      <c r="C30" s="224">
        <f t="shared" si="7"/>
        <v>34</v>
      </c>
      <c r="D30" s="225">
        <v>36</v>
      </c>
      <c r="E30" s="223">
        <v>7</v>
      </c>
      <c r="F30" s="224">
        <f t="shared" si="8"/>
        <v>26</v>
      </c>
      <c r="G30" s="225">
        <v>33</v>
      </c>
      <c r="H30" s="117"/>
      <c r="I30" s="118"/>
    </row>
    <row r="31" spans="1:27" ht="15.75" customHeight="1" x14ac:dyDescent="0.2">
      <c r="A31" s="227" t="s">
        <v>10</v>
      </c>
      <c r="B31" s="223">
        <v>31</v>
      </c>
      <c r="C31" s="224">
        <f t="shared" si="7"/>
        <v>418</v>
      </c>
      <c r="D31" s="225">
        <v>449</v>
      </c>
      <c r="E31" s="223">
        <v>45</v>
      </c>
      <c r="F31" s="224">
        <f t="shared" si="8"/>
        <v>406</v>
      </c>
      <c r="G31" s="225">
        <v>451</v>
      </c>
      <c r="H31" s="117"/>
      <c r="I31" s="118"/>
    </row>
    <row r="32" spans="1:27" ht="15.75" customHeight="1" x14ac:dyDescent="0.2">
      <c r="A32" s="10">
        <f>COUNT(B29:B31)</f>
        <v>3</v>
      </c>
      <c r="B32" s="222">
        <f t="shared" ref="B32:G32" si="9">SUM(B29:B31)</f>
        <v>37</v>
      </c>
      <c r="C32" s="222">
        <f t="shared" si="9"/>
        <v>515</v>
      </c>
      <c r="D32" s="222">
        <f t="shared" si="9"/>
        <v>552</v>
      </c>
      <c r="E32" s="222">
        <f t="shared" si="9"/>
        <v>55</v>
      </c>
      <c r="F32" s="222">
        <f t="shared" si="9"/>
        <v>463</v>
      </c>
      <c r="G32" s="222">
        <f t="shared" si="9"/>
        <v>518</v>
      </c>
      <c r="H32" s="117"/>
      <c r="I32" s="118"/>
    </row>
    <row r="33" spans="1:9" ht="15.75" customHeight="1" x14ac:dyDescent="0.2">
      <c r="B33" s="121"/>
      <c r="C33" s="121"/>
      <c r="D33" s="121"/>
      <c r="E33" s="121"/>
      <c r="F33" s="122"/>
      <c r="G33" s="123"/>
      <c r="H33" s="121"/>
      <c r="I33" s="118"/>
    </row>
    <row r="34" spans="1:9" ht="15.75" customHeight="1" x14ac:dyDescent="0.2">
      <c r="B34" s="121"/>
      <c r="C34" s="121"/>
      <c r="D34" s="121"/>
      <c r="E34" s="121"/>
      <c r="F34" s="121"/>
      <c r="G34" s="121"/>
      <c r="H34" s="121"/>
      <c r="I34" s="118"/>
    </row>
    <row r="35" spans="1:9" ht="15.75" customHeight="1" x14ac:dyDescent="0.2">
      <c r="B35" s="121"/>
      <c r="C35" s="121"/>
      <c r="D35" s="121"/>
      <c r="E35" s="121"/>
      <c r="F35" s="121"/>
      <c r="G35" s="121"/>
      <c r="H35" s="121"/>
      <c r="I35" s="118"/>
    </row>
    <row r="36" spans="1:9" ht="15.75" customHeight="1" x14ac:dyDescent="0.2">
      <c r="I36" s="118"/>
    </row>
    <row r="37" spans="1:9" ht="15.75" customHeight="1" thickBot="1" x14ac:dyDescent="0.25"/>
    <row r="38" spans="1:9" ht="28.5" customHeight="1" thickBot="1" x14ac:dyDescent="0.25">
      <c r="A38" s="1"/>
      <c r="B38" s="124" t="s">
        <v>43</v>
      </c>
      <c r="C38" s="125">
        <f>A39</f>
        <v>0.20599250936329588</v>
      </c>
      <c r="D38" s="244" t="s">
        <v>44</v>
      </c>
      <c r="E38" s="245"/>
      <c r="F38" s="246"/>
      <c r="H38" s="126"/>
    </row>
    <row r="39" spans="1:9" ht="28.5" customHeight="1" thickBot="1" x14ac:dyDescent="0.25">
      <c r="A39" s="233">
        <f>I17</f>
        <v>0.20599250936329588</v>
      </c>
      <c r="B39" s="234" t="s">
        <v>45</v>
      </c>
      <c r="C39" s="1"/>
      <c r="D39" s="129" t="s">
        <v>46</v>
      </c>
      <c r="E39" s="130" t="s">
        <v>47</v>
      </c>
      <c r="F39" s="129" t="s">
        <v>48</v>
      </c>
    </row>
    <row r="40" spans="1:9" ht="28.5" customHeight="1" thickBot="1" x14ac:dyDescent="0.25">
      <c r="A40" s="235">
        <f>E17</f>
        <v>0.50864485981308416</v>
      </c>
      <c r="B40" s="236" t="s">
        <v>49</v>
      </c>
      <c r="C40" s="5"/>
      <c r="D40" s="133">
        <v>0.64368786797955735</v>
      </c>
      <c r="E40" s="134">
        <v>0.42980970625100862</v>
      </c>
      <c r="F40" s="135">
        <v>0.96400137152533927</v>
      </c>
      <c r="G40" s="5"/>
    </row>
    <row r="41" spans="1:9" ht="28.5" hidden="1" customHeight="1" x14ac:dyDescent="0.2">
      <c r="A41" s="136"/>
      <c r="B41" s="128"/>
      <c r="C41" s="1"/>
      <c r="D41" s="1"/>
      <c r="E41" s="1"/>
      <c r="F41" s="1"/>
      <c r="G41" s="1"/>
    </row>
    <row r="42" spans="1:9" ht="28.5" hidden="1" customHeight="1" x14ac:dyDescent="0.2">
      <c r="A42" s="136"/>
      <c r="B42" s="137" t="s">
        <v>50</v>
      </c>
      <c r="C42" s="138"/>
      <c r="D42" s="139">
        <f>C38*D40</f>
        <v>0.13259487917181892</v>
      </c>
      <c r="E42" s="140">
        <f>C38*E40</f>
        <v>8.8537579939346342E-2</v>
      </c>
      <c r="F42" s="141">
        <f>C38*F40</f>
        <v>0.19857706155016353</v>
      </c>
      <c r="G42" s="1"/>
    </row>
    <row r="43" spans="1:9" ht="28.5" hidden="1" customHeight="1" x14ac:dyDescent="0.2">
      <c r="A43" s="136"/>
      <c r="B43" s="128"/>
      <c r="C43" s="1"/>
      <c r="D43" s="1"/>
      <c r="E43" s="1"/>
      <c r="F43" s="1"/>
      <c r="G43" s="1"/>
    </row>
    <row r="44" spans="1:9" ht="28.5" hidden="1" customHeight="1" x14ac:dyDescent="0.2">
      <c r="A44" s="136"/>
      <c r="B44" s="142"/>
      <c r="C44" s="143" t="s">
        <v>29</v>
      </c>
      <c r="D44" s="144">
        <f>C38-D42</f>
        <v>7.3397630191476965E-2</v>
      </c>
      <c r="E44" s="145">
        <f>C38-F42</f>
        <v>7.4154478131323587E-3</v>
      </c>
      <c r="F44" s="146">
        <f>C38-E42</f>
        <v>0.11745492942394954</v>
      </c>
      <c r="G44" s="1"/>
    </row>
    <row r="45" spans="1:9" ht="28.5" hidden="1" customHeight="1" x14ac:dyDescent="0.2">
      <c r="A45" s="136"/>
      <c r="B45" s="147"/>
      <c r="C45" s="148" t="s">
        <v>30</v>
      </c>
      <c r="D45" s="149">
        <f>1/D44</f>
        <v>13.62441808258983</v>
      </c>
      <c r="E45" s="150">
        <f>1/F44</f>
        <v>8.5139040558317838</v>
      </c>
      <c r="F45" s="151">
        <f>1/E44</f>
        <v>134.85362249182765</v>
      </c>
      <c r="G45" s="1"/>
    </row>
    <row r="46" spans="1:9" ht="28.5" hidden="1" customHeight="1" x14ac:dyDescent="0.2">
      <c r="A46" s="136"/>
      <c r="B46" s="128"/>
      <c r="C46" s="5"/>
      <c r="D46" s="5"/>
      <c r="E46" s="5"/>
      <c r="F46" s="5"/>
      <c r="G46" s="1"/>
    </row>
    <row r="47" spans="1:9" ht="28.5" hidden="1" customHeight="1" x14ac:dyDescent="0.2">
      <c r="A47" s="136"/>
      <c r="B47" s="152" t="s">
        <v>51</v>
      </c>
      <c r="C47" s="153" t="s">
        <v>52</v>
      </c>
      <c r="D47" s="154">
        <f>D45</f>
        <v>13.62441808258983</v>
      </c>
      <c r="E47" s="154">
        <f>E45</f>
        <v>8.5139040558317838</v>
      </c>
      <c r="F47" s="154">
        <f>F45</f>
        <v>134.85362249182765</v>
      </c>
      <c r="G47" s="1"/>
    </row>
    <row r="48" spans="1:9" ht="28.5" hidden="1" customHeight="1" x14ac:dyDescent="0.2">
      <c r="A48" s="136"/>
      <c r="B48" s="155"/>
      <c r="C48" s="156" t="s">
        <v>53</v>
      </c>
      <c r="D48" s="157">
        <f>(1-C38)*D45</f>
        <v>10.817890013142486</v>
      </c>
      <c r="E48" s="157">
        <f>(1-C38)*E45</f>
        <v>6.7601035948926516</v>
      </c>
      <c r="F48" s="157">
        <f>(1-C38)*F45</f>
        <v>107.07478639800547</v>
      </c>
      <c r="G48" s="3"/>
    </row>
    <row r="49" spans="1:7" ht="28.5" hidden="1" customHeight="1" x14ac:dyDescent="0.2">
      <c r="A49" s="136"/>
      <c r="B49" s="158"/>
      <c r="C49" s="159" t="s">
        <v>54</v>
      </c>
      <c r="D49" s="160">
        <f>D45*D44</f>
        <v>1</v>
      </c>
      <c r="E49" s="160">
        <f>E45*F44</f>
        <v>0.99999999999999989</v>
      </c>
      <c r="F49" s="160">
        <f>F45*E44</f>
        <v>1</v>
      </c>
      <c r="G49" s="3"/>
    </row>
    <row r="50" spans="1:7" ht="28.5" hidden="1" customHeight="1" x14ac:dyDescent="0.2">
      <c r="A50" s="136"/>
      <c r="B50" s="161"/>
      <c r="C50" s="162" t="s">
        <v>55</v>
      </c>
      <c r="D50" s="163">
        <f>(C38-D44)*D45</f>
        <v>1.8065280694473433</v>
      </c>
      <c r="E50" s="163">
        <f>(C38-F44)*E45</f>
        <v>0.75380046093913156</v>
      </c>
      <c r="F50" s="163">
        <f>(C38-E44)*F45</f>
        <v>26.778836093822175</v>
      </c>
      <c r="G50" s="3"/>
    </row>
    <row r="51" spans="1:7" ht="28.5" hidden="1" customHeight="1" x14ac:dyDescent="0.2">
      <c r="A51" s="136"/>
      <c r="B51" s="164"/>
      <c r="C51" s="165"/>
      <c r="D51" s="166"/>
      <c r="E51" s="166"/>
      <c r="F51" s="166"/>
      <c r="G51" s="3"/>
    </row>
    <row r="52" spans="1:7" ht="28.5" hidden="1" customHeight="1" x14ac:dyDescent="0.2">
      <c r="A52" s="136"/>
      <c r="B52" s="152" t="s">
        <v>56</v>
      </c>
      <c r="C52" s="153" t="s">
        <v>57</v>
      </c>
      <c r="D52" s="154">
        <f>D45</f>
        <v>13.62441808258983</v>
      </c>
      <c r="E52" s="154">
        <f>E45</f>
        <v>8.5139040558317838</v>
      </c>
      <c r="F52" s="154">
        <f>F45</f>
        <v>134.85362249182765</v>
      </c>
      <c r="G52" s="3"/>
    </row>
    <row r="53" spans="1:7" ht="28.5" hidden="1" customHeight="1" x14ac:dyDescent="0.2">
      <c r="A53" s="136"/>
      <c r="B53" s="155"/>
      <c r="C53" s="167" t="s">
        <v>53</v>
      </c>
      <c r="D53" s="157">
        <f>ABS((1-(C38-D44))*D45)</f>
        <v>11.817890013142488</v>
      </c>
      <c r="E53" s="157">
        <f>ABS((1-(C38-F44))*E45)</f>
        <v>7.7601035948926524</v>
      </c>
      <c r="F53" s="157">
        <f>ABS((1-(C38-E44))*F45)</f>
        <v>108.07478639800547</v>
      </c>
      <c r="G53" s="1"/>
    </row>
    <row r="54" spans="1:7" ht="28.5" hidden="1" customHeight="1" x14ac:dyDescent="0.2">
      <c r="A54" s="136"/>
      <c r="B54" s="168"/>
      <c r="C54" s="169" t="s">
        <v>58</v>
      </c>
      <c r="D54" s="170">
        <f>D45*D44</f>
        <v>1</v>
      </c>
      <c r="E54" s="170">
        <f>E45*F44</f>
        <v>0.99999999999999989</v>
      </c>
      <c r="F54" s="170">
        <f>F45*E44</f>
        <v>1</v>
      </c>
      <c r="G54" s="1"/>
    </row>
    <row r="55" spans="1:7" ht="28.5" hidden="1" customHeight="1" x14ac:dyDescent="0.2">
      <c r="A55" s="136"/>
      <c r="B55" s="171"/>
      <c r="C55" s="162" t="s">
        <v>59</v>
      </c>
      <c r="D55" s="163">
        <f>ABS(C38*D45)</f>
        <v>2.8065280694473436</v>
      </c>
      <c r="E55" s="163">
        <f>ABS(C38*E45)</f>
        <v>1.7538004609391316</v>
      </c>
      <c r="F55" s="163">
        <f>ABS(C38*F45)</f>
        <v>27.778836093822175</v>
      </c>
      <c r="G55" s="1"/>
    </row>
    <row r="56" spans="1:7" ht="28.5" hidden="1" customHeight="1" x14ac:dyDescent="0.2">
      <c r="A56" s="136"/>
      <c r="B56" s="172"/>
      <c r="C56" s="173"/>
      <c r="D56" s="174"/>
      <c r="E56" s="175"/>
      <c r="F56" s="174"/>
      <c r="G56" s="2"/>
    </row>
    <row r="57" spans="1:7" ht="28.5" hidden="1" customHeight="1" x14ac:dyDescent="0.2">
      <c r="A57" s="136"/>
      <c r="B57" s="176" t="s">
        <v>60</v>
      </c>
      <c r="C57" s="177"/>
      <c r="D57" s="177"/>
      <c r="E57" s="178">
        <f>ROUND(D40,2)</f>
        <v>0.64</v>
      </c>
      <c r="F57" s="179">
        <f>ROUND(D44,4)</f>
        <v>7.3400000000000007E-2</v>
      </c>
      <c r="G57" s="180">
        <f>ROUND(D45,0)</f>
        <v>14</v>
      </c>
    </row>
    <row r="58" spans="1:7" ht="28.5" hidden="1" customHeight="1" x14ac:dyDescent="0.2">
      <c r="A58" s="136"/>
      <c r="B58" s="181" t="s">
        <v>61</v>
      </c>
      <c r="C58" s="182">
        <f>ROUND(D42,4)</f>
        <v>0.1326</v>
      </c>
      <c r="D58" s="183">
        <f>ROUND(C38,4)</f>
        <v>0.20599999999999999</v>
      </c>
      <c r="E58" s="184">
        <f>ROUND(E40,2)</f>
        <v>0.43</v>
      </c>
      <c r="F58" s="185">
        <f>ROUND(E44,4)</f>
        <v>7.4000000000000003E-3</v>
      </c>
      <c r="G58" s="186">
        <f>ROUND(E45,0)</f>
        <v>9</v>
      </c>
    </row>
    <row r="59" spans="1:7" ht="28.5" hidden="1" customHeight="1" x14ac:dyDescent="0.2">
      <c r="A59" s="136"/>
      <c r="B59" s="181" t="s">
        <v>62</v>
      </c>
      <c r="C59" s="187"/>
      <c r="D59" s="187"/>
      <c r="E59" s="184">
        <f>ROUND(F40,2)</f>
        <v>0.96</v>
      </c>
      <c r="F59" s="185">
        <f>ROUND(F44,4)</f>
        <v>0.11749999999999999</v>
      </c>
      <c r="G59" s="186">
        <f>ROUND(F45,0)</f>
        <v>135</v>
      </c>
    </row>
    <row r="60" spans="1:7" ht="28.5" hidden="1" customHeight="1" x14ac:dyDescent="0.2">
      <c r="A60" s="136"/>
      <c r="B60" s="181" t="s">
        <v>63</v>
      </c>
      <c r="C60" s="188" t="s">
        <v>64</v>
      </c>
      <c r="D60" s="188" t="s">
        <v>65</v>
      </c>
      <c r="E60" s="189" t="s">
        <v>66</v>
      </c>
      <c r="F60" s="189" t="s">
        <v>67</v>
      </c>
      <c r="G60" s="188" t="s">
        <v>30</v>
      </c>
    </row>
    <row r="61" spans="1:7" ht="28.5" hidden="1" customHeight="1" x14ac:dyDescent="0.2">
      <c r="A61" s="136"/>
      <c r="B61" s="190" t="s">
        <v>68</v>
      </c>
      <c r="C61" s="188" t="str">
        <f>CONCATENATE(C58*100,B60)</f>
        <v>13,26%</v>
      </c>
      <c r="D61" s="188" t="str">
        <f>CONCATENATE(D58*100,B60)</f>
        <v>20,6%</v>
      </c>
      <c r="E61" s="188" t="str">
        <f>CONCATENATE(E57," ",B57,E58,B58,E59,B59)</f>
        <v>0,64 (0,43-0,96)</v>
      </c>
      <c r="F61" s="188" t="str">
        <f>CONCATENATE(F57*100,B60," ",B57,F58*100,B60," ",B61," ",F59*100,B60,B59)</f>
        <v>7,34% (0,74% a 11,75%)</v>
      </c>
      <c r="G61" s="188" t="str">
        <f>CONCATENATE(G57," ",B57,G58," ",B61," ",G59,B59)</f>
        <v>14 (9 a 135)</v>
      </c>
    </row>
    <row r="62" spans="1:7" ht="28.5" hidden="1" customHeight="1" x14ac:dyDescent="0.2">
      <c r="A62" s="191"/>
      <c r="B62" s="4"/>
      <c r="C62" s="9"/>
      <c r="D62" s="9"/>
      <c r="E62" s="9"/>
      <c r="F62" s="9"/>
      <c r="G62" s="9"/>
    </row>
    <row r="63" spans="1:7" ht="28.5" customHeight="1" x14ac:dyDescent="0.2">
      <c r="A63" s="127"/>
      <c r="B63" s="128"/>
      <c r="C63" s="1"/>
      <c r="D63" s="1"/>
      <c r="E63" s="1"/>
      <c r="F63" s="1"/>
      <c r="G63" s="1"/>
    </row>
    <row r="64" spans="1:7" ht="28.5" customHeight="1" x14ac:dyDescent="0.2">
      <c r="A64" s="192"/>
      <c r="B64" s="1"/>
      <c r="C64" s="193" t="s">
        <v>69</v>
      </c>
      <c r="D64" s="193" t="s">
        <v>65</v>
      </c>
      <c r="E64" s="193" t="s">
        <v>66</v>
      </c>
      <c r="F64" s="193" t="s">
        <v>29</v>
      </c>
      <c r="G64" s="193" t="s">
        <v>30</v>
      </c>
    </row>
    <row r="65" spans="1:7" ht="28.5" customHeight="1" x14ac:dyDescent="0.2">
      <c r="A65" s="194"/>
      <c r="B65" s="195"/>
      <c r="C65" s="196" t="str">
        <f>C61</f>
        <v>13,26%</v>
      </c>
      <c r="D65" s="196" t="str">
        <f>D61</f>
        <v>20,6%</v>
      </c>
      <c r="E65" s="196" t="str">
        <f>E61</f>
        <v>0,64 (0,43-0,96)</v>
      </c>
      <c r="F65" s="196" t="str">
        <f>F61</f>
        <v>7,34% (0,74% a 11,75%)</v>
      </c>
      <c r="G65" s="196" t="str">
        <f>G61</f>
        <v>14 (9 a 135)</v>
      </c>
    </row>
  </sheetData>
  <mergeCells count="23">
    <mergeCell ref="K3:L3"/>
    <mergeCell ref="A11:O11"/>
    <mergeCell ref="D38:F38"/>
    <mergeCell ref="L12:O12"/>
    <mergeCell ref="A14:A16"/>
    <mergeCell ref="B19:I19"/>
    <mergeCell ref="B22:I22"/>
    <mergeCell ref="B27:D27"/>
    <mergeCell ref="E27:G27"/>
    <mergeCell ref="F12:F13"/>
    <mergeCell ref="G12:G13"/>
    <mergeCell ref="H12:H13"/>
    <mergeCell ref="I12:I13"/>
    <mergeCell ref="J12:J13"/>
    <mergeCell ref="K12:K13"/>
    <mergeCell ref="A12:A13"/>
    <mergeCell ref="D12:D13"/>
    <mergeCell ref="E12:E13"/>
    <mergeCell ref="B3:D3"/>
    <mergeCell ref="E3:F3"/>
    <mergeCell ref="H3:J3"/>
    <mergeCell ref="B12:B13"/>
    <mergeCell ref="C12:C13"/>
  </mergeCells>
  <pageMargins left="0.7" right="0.7" top="0.75" bottom="0.75" header="0.3" footer="0.3"/>
  <pageSetup paperSize="9" orientation="portrait" horizontalDpi="0" verticalDpi="0" r:id="rId1"/>
  <ignoredErrors>
    <ignoredError sqref="G8" formula="1"/>
    <ignoredError sqref="J20:K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5A7B-539D-4BC9-95A0-E3D929BC560C}">
  <dimension ref="A1:AA68"/>
  <sheetViews>
    <sheetView tabSelected="1" workbookViewId="0">
      <selection activeCell="C11" sqref="C11"/>
    </sheetView>
  </sheetViews>
  <sheetFormatPr baseColWidth="10" defaultColWidth="16" defaultRowHeight="28.5" customHeight="1" x14ac:dyDescent="0.2"/>
  <cols>
    <col min="1" max="1" width="25.140625" style="16" customWidth="1"/>
    <col min="2" max="2" width="26.140625" style="17" customWidth="1"/>
    <col min="3" max="3" width="12.28515625" style="17" customWidth="1"/>
    <col min="4" max="4" width="10.85546875" style="16" customWidth="1"/>
    <col min="5" max="5" width="12.140625" style="16" customWidth="1"/>
    <col min="6" max="6" width="13" style="16" customWidth="1"/>
    <col min="7" max="7" width="12" style="16" customWidth="1"/>
    <col min="8" max="8" width="14.140625" style="16" customWidth="1"/>
    <col min="9" max="9" width="12.7109375" style="16" customWidth="1"/>
    <col min="10" max="10" width="16.42578125" style="16" customWidth="1"/>
    <col min="11" max="11" width="15.28515625" style="16" customWidth="1"/>
    <col min="12" max="12" width="20.85546875" style="16" customWidth="1"/>
    <col min="13" max="13" width="23.28515625" style="16" customWidth="1"/>
    <col min="14" max="14" width="22.85546875" style="16" customWidth="1"/>
    <col min="15" max="15" width="16.7109375" style="16" customWidth="1"/>
    <col min="16" max="16" width="16" style="16"/>
    <col min="17" max="17" width="12" style="16" customWidth="1"/>
    <col min="18" max="257" width="16" style="16"/>
    <col min="258" max="258" width="10.42578125" style="16" customWidth="1"/>
    <col min="259" max="259" width="26.140625" style="16" customWidth="1"/>
    <col min="260" max="260" width="12.28515625" style="16" customWidth="1"/>
    <col min="261" max="261" width="9.42578125" style="16" customWidth="1"/>
    <col min="262" max="262" width="18.28515625" style="16" customWidth="1"/>
    <col min="263" max="263" width="10.5703125" style="16" customWidth="1"/>
    <col min="264" max="264" width="18.42578125" style="16" customWidth="1"/>
    <col min="265" max="265" width="10.7109375" style="16" customWidth="1"/>
    <col min="266" max="266" width="12" style="16" customWidth="1"/>
    <col min="267" max="267" width="18.85546875" style="16" customWidth="1"/>
    <col min="268" max="268" width="17.85546875" style="16" customWidth="1"/>
    <col min="269" max="269" width="20.28515625" style="16" customWidth="1"/>
    <col min="270" max="270" width="15.5703125" style="16" customWidth="1"/>
    <col min="271" max="272" width="16" style="16"/>
    <col min="273" max="273" width="23.140625" style="16" customWidth="1"/>
    <col min="274" max="513" width="16" style="16"/>
    <col min="514" max="514" width="10.42578125" style="16" customWidth="1"/>
    <col min="515" max="515" width="26.140625" style="16" customWidth="1"/>
    <col min="516" max="516" width="12.28515625" style="16" customWidth="1"/>
    <col min="517" max="517" width="9.42578125" style="16" customWidth="1"/>
    <col min="518" max="518" width="18.28515625" style="16" customWidth="1"/>
    <col min="519" max="519" width="10.5703125" style="16" customWidth="1"/>
    <col min="520" max="520" width="18.42578125" style="16" customWidth="1"/>
    <col min="521" max="521" width="10.7109375" style="16" customWidth="1"/>
    <col min="522" max="522" width="12" style="16" customWidth="1"/>
    <col min="523" max="523" width="18.85546875" style="16" customWidth="1"/>
    <col min="524" max="524" width="17.85546875" style="16" customWidth="1"/>
    <col min="525" max="525" width="20.28515625" style="16" customWidth="1"/>
    <col min="526" max="526" width="15.5703125" style="16" customWidth="1"/>
    <col min="527" max="528" width="16" style="16"/>
    <col min="529" max="529" width="23.140625" style="16" customWidth="1"/>
    <col min="530" max="769" width="16" style="16"/>
    <col min="770" max="770" width="10.42578125" style="16" customWidth="1"/>
    <col min="771" max="771" width="26.140625" style="16" customWidth="1"/>
    <col min="772" max="772" width="12.28515625" style="16" customWidth="1"/>
    <col min="773" max="773" width="9.42578125" style="16" customWidth="1"/>
    <col min="774" max="774" width="18.28515625" style="16" customWidth="1"/>
    <col min="775" max="775" width="10.5703125" style="16" customWidth="1"/>
    <col min="776" max="776" width="18.42578125" style="16" customWidth="1"/>
    <col min="777" max="777" width="10.7109375" style="16" customWidth="1"/>
    <col min="778" max="778" width="12" style="16" customWidth="1"/>
    <col min="779" max="779" width="18.85546875" style="16" customWidth="1"/>
    <col min="780" max="780" width="17.85546875" style="16" customWidth="1"/>
    <col min="781" max="781" width="20.28515625" style="16" customWidth="1"/>
    <col min="782" max="782" width="15.5703125" style="16" customWidth="1"/>
    <col min="783" max="784" width="16" style="16"/>
    <col min="785" max="785" width="23.140625" style="16" customWidth="1"/>
    <col min="786" max="1025" width="16" style="16"/>
    <col min="1026" max="1026" width="10.42578125" style="16" customWidth="1"/>
    <col min="1027" max="1027" width="26.140625" style="16" customWidth="1"/>
    <col min="1028" max="1028" width="12.28515625" style="16" customWidth="1"/>
    <col min="1029" max="1029" width="9.42578125" style="16" customWidth="1"/>
    <col min="1030" max="1030" width="18.28515625" style="16" customWidth="1"/>
    <col min="1031" max="1031" width="10.5703125" style="16" customWidth="1"/>
    <col min="1032" max="1032" width="18.42578125" style="16" customWidth="1"/>
    <col min="1033" max="1033" width="10.7109375" style="16" customWidth="1"/>
    <col min="1034" max="1034" width="12" style="16" customWidth="1"/>
    <col min="1035" max="1035" width="18.85546875" style="16" customWidth="1"/>
    <col min="1036" max="1036" width="17.85546875" style="16" customWidth="1"/>
    <col min="1037" max="1037" width="20.28515625" style="16" customWidth="1"/>
    <col min="1038" max="1038" width="15.5703125" style="16" customWidth="1"/>
    <col min="1039" max="1040" width="16" style="16"/>
    <col min="1041" max="1041" width="23.140625" style="16" customWidth="1"/>
    <col min="1042" max="1281" width="16" style="16"/>
    <col min="1282" max="1282" width="10.42578125" style="16" customWidth="1"/>
    <col min="1283" max="1283" width="26.140625" style="16" customWidth="1"/>
    <col min="1284" max="1284" width="12.28515625" style="16" customWidth="1"/>
    <col min="1285" max="1285" width="9.42578125" style="16" customWidth="1"/>
    <col min="1286" max="1286" width="18.28515625" style="16" customWidth="1"/>
    <col min="1287" max="1287" width="10.5703125" style="16" customWidth="1"/>
    <col min="1288" max="1288" width="18.42578125" style="16" customWidth="1"/>
    <col min="1289" max="1289" width="10.7109375" style="16" customWidth="1"/>
    <col min="1290" max="1290" width="12" style="16" customWidth="1"/>
    <col min="1291" max="1291" width="18.85546875" style="16" customWidth="1"/>
    <col min="1292" max="1292" width="17.85546875" style="16" customWidth="1"/>
    <col min="1293" max="1293" width="20.28515625" style="16" customWidth="1"/>
    <col min="1294" max="1294" width="15.5703125" style="16" customWidth="1"/>
    <col min="1295" max="1296" width="16" style="16"/>
    <col min="1297" max="1297" width="23.140625" style="16" customWidth="1"/>
    <col min="1298" max="1537" width="16" style="16"/>
    <col min="1538" max="1538" width="10.42578125" style="16" customWidth="1"/>
    <col min="1539" max="1539" width="26.140625" style="16" customWidth="1"/>
    <col min="1540" max="1540" width="12.28515625" style="16" customWidth="1"/>
    <col min="1541" max="1541" width="9.42578125" style="16" customWidth="1"/>
    <col min="1542" max="1542" width="18.28515625" style="16" customWidth="1"/>
    <col min="1543" max="1543" width="10.5703125" style="16" customWidth="1"/>
    <col min="1544" max="1544" width="18.42578125" style="16" customWidth="1"/>
    <col min="1545" max="1545" width="10.7109375" style="16" customWidth="1"/>
    <col min="1546" max="1546" width="12" style="16" customWidth="1"/>
    <col min="1547" max="1547" width="18.85546875" style="16" customWidth="1"/>
    <col min="1548" max="1548" width="17.85546875" style="16" customWidth="1"/>
    <col min="1549" max="1549" width="20.28515625" style="16" customWidth="1"/>
    <col min="1550" max="1550" width="15.5703125" style="16" customWidth="1"/>
    <col min="1551" max="1552" width="16" style="16"/>
    <col min="1553" max="1553" width="23.140625" style="16" customWidth="1"/>
    <col min="1554" max="1793" width="16" style="16"/>
    <col min="1794" max="1794" width="10.42578125" style="16" customWidth="1"/>
    <col min="1795" max="1795" width="26.140625" style="16" customWidth="1"/>
    <col min="1796" max="1796" width="12.28515625" style="16" customWidth="1"/>
    <col min="1797" max="1797" width="9.42578125" style="16" customWidth="1"/>
    <col min="1798" max="1798" width="18.28515625" style="16" customWidth="1"/>
    <col min="1799" max="1799" width="10.5703125" style="16" customWidth="1"/>
    <col min="1800" max="1800" width="18.42578125" style="16" customWidth="1"/>
    <col min="1801" max="1801" width="10.7109375" style="16" customWidth="1"/>
    <col min="1802" max="1802" width="12" style="16" customWidth="1"/>
    <col min="1803" max="1803" width="18.85546875" style="16" customWidth="1"/>
    <col min="1804" max="1804" width="17.85546875" style="16" customWidth="1"/>
    <col min="1805" max="1805" width="20.28515625" style="16" customWidth="1"/>
    <col min="1806" max="1806" width="15.5703125" style="16" customWidth="1"/>
    <col min="1807" max="1808" width="16" style="16"/>
    <col min="1809" max="1809" width="23.140625" style="16" customWidth="1"/>
    <col min="1810" max="2049" width="16" style="16"/>
    <col min="2050" max="2050" width="10.42578125" style="16" customWidth="1"/>
    <col min="2051" max="2051" width="26.140625" style="16" customWidth="1"/>
    <col min="2052" max="2052" width="12.28515625" style="16" customWidth="1"/>
    <col min="2053" max="2053" width="9.42578125" style="16" customWidth="1"/>
    <col min="2054" max="2054" width="18.28515625" style="16" customWidth="1"/>
    <col min="2055" max="2055" width="10.5703125" style="16" customWidth="1"/>
    <col min="2056" max="2056" width="18.42578125" style="16" customWidth="1"/>
    <col min="2057" max="2057" width="10.7109375" style="16" customWidth="1"/>
    <col min="2058" max="2058" width="12" style="16" customWidth="1"/>
    <col min="2059" max="2059" width="18.85546875" style="16" customWidth="1"/>
    <col min="2060" max="2060" width="17.85546875" style="16" customWidth="1"/>
    <col min="2061" max="2061" width="20.28515625" style="16" customWidth="1"/>
    <col min="2062" max="2062" width="15.5703125" style="16" customWidth="1"/>
    <col min="2063" max="2064" width="16" style="16"/>
    <col min="2065" max="2065" width="23.140625" style="16" customWidth="1"/>
    <col min="2066" max="2305" width="16" style="16"/>
    <col min="2306" max="2306" width="10.42578125" style="16" customWidth="1"/>
    <col min="2307" max="2307" width="26.140625" style="16" customWidth="1"/>
    <col min="2308" max="2308" width="12.28515625" style="16" customWidth="1"/>
    <col min="2309" max="2309" width="9.42578125" style="16" customWidth="1"/>
    <col min="2310" max="2310" width="18.28515625" style="16" customWidth="1"/>
    <col min="2311" max="2311" width="10.5703125" style="16" customWidth="1"/>
    <col min="2312" max="2312" width="18.42578125" style="16" customWidth="1"/>
    <col min="2313" max="2313" width="10.7109375" style="16" customWidth="1"/>
    <col min="2314" max="2314" width="12" style="16" customWidth="1"/>
    <col min="2315" max="2315" width="18.85546875" style="16" customWidth="1"/>
    <col min="2316" max="2316" width="17.85546875" style="16" customWidth="1"/>
    <col min="2317" max="2317" width="20.28515625" style="16" customWidth="1"/>
    <col min="2318" max="2318" width="15.5703125" style="16" customWidth="1"/>
    <col min="2319" max="2320" width="16" style="16"/>
    <col min="2321" max="2321" width="23.140625" style="16" customWidth="1"/>
    <col min="2322" max="2561" width="16" style="16"/>
    <col min="2562" max="2562" width="10.42578125" style="16" customWidth="1"/>
    <col min="2563" max="2563" width="26.140625" style="16" customWidth="1"/>
    <col min="2564" max="2564" width="12.28515625" style="16" customWidth="1"/>
    <col min="2565" max="2565" width="9.42578125" style="16" customWidth="1"/>
    <col min="2566" max="2566" width="18.28515625" style="16" customWidth="1"/>
    <col min="2567" max="2567" width="10.5703125" style="16" customWidth="1"/>
    <col min="2568" max="2568" width="18.42578125" style="16" customWidth="1"/>
    <col min="2569" max="2569" width="10.7109375" style="16" customWidth="1"/>
    <col min="2570" max="2570" width="12" style="16" customWidth="1"/>
    <col min="2571" max="2571" width="18.85546875" style="16" customWidth="1"/>
    <col min="2572" max="2572" width="17.85546875" style="16" customWidth="1"/>
    <col min="2573" max="2573" width="20.28515625" style="16" customWidth="1"/>
    <col min="2574" max="2574" width="15.5703125" style="16" customWidth="1"/>
    <col min="2575" max="2576" width="16" style="16"/>
    <col min="2577" max="2577" width="23.140625" style="16" customWidth="1"/>
    <col min="2578" max="2817" width="16" style="16"/>
    <col min="2818" max="2818" width="10.42578125" style="16" customWidth="1"/>
    <col min="2819" max="2819" width="26.140625" style="16" customWidth="1"/>
    <col min="2820" max="2820" width="12.28515625" style="16" customWidth="1"/>
    <col min="2821" max="2821" width="9.42578125" style="16" customWidth="1"/>
    <col min="2822" max="2822" width="18.28515625" style="16" customWidth="1"/>
    <col min="2823" max="2823" width="10.5703125" style="16" customWidth="1"/>
    <col min="2824" max="2824" width="18.42578125" style="16" customWidth="1"/>
    <col min="2825" max="2825" width="10.7109375" style="16" customWidth="1"/>
    <col min="2826" max="2826" width="12" style="16" customWidth="1"/>
    <col min="2827" max="2827" width="18.85546875" style="16" customWidth="1"/>
    <col min="2828" max="2828" width="17.85546875" style="16" customWidth="1"/>
    <col min="2829" max="2829" width="20.28515625" style="16" customWidth="1"/>
    <col min="2830" max="2830" width="15.5703125" style="16" customWidth="1"/>
    <col min="2831" max="2832" width="16" style="16"/>
    <col min="2833" max="2833" width="23.140625" style="16" customWidth="1"/>
    <col min="2834" max="3073" width="16" style="16"/>
    <col min="3074" max="3074" width="10.42578125" style="16" customWidth="1"/>
    <col min="3075" max="3075" width="26.140625" style="16" customWidth="1"/>
    <col min="3076" max="3076" width="12.28515625" style="16" customWidth="1"/>
    <col min="3077" max="3077" width="9.42578125" style="16" customWidth="1"/>
    <col min="3078" max="3078" width="18.28515625" style="16" customWidth="1"/>
    <col min="3079" max="3079" width="10.5703125" style="16" customWidth="1"/>
    <col min="3080" max="3080" width="18.42578125" style="16" customWidth="1"/>
    <col min="3081" max="3081" width="10.7109375" style="16" customWidth="1"/>
    <col min="3082" max="3082" width="12" style="16" customWidth="1"/>
    <col min="3083" max="3083" width="18.85546875" style="16" customWidth="1"/>
    <col min="3084" max="3084" width="17.85546875" style="16" customWidth="1"/>
    <col min="3085" max="3085" width="20.28515625" style="16" customWidth="1"/>
    <col min="3086" max="3086" width="15.5703125" style="16" customWidth="1"/>
    <col min="3087" max="3088" width="16" style="16"/>
    <col min="3089" max="3089" width="23.140625" style="16" customWidth="1"/>
    <col min="3090" max="3329" width="16" style="16"/>
    <col min="3330" max="3330" width="10.42578125" style="16" customWidth="1"/>
    <col min="3331" max="3331" width="26.140625" style="16" customWidth="1"/>
    <col min="3332" max="3332" width="12.28515625" style="16" customWidth="1"/>
    <col min="3333" max="3333" width="9.42578125" style="16" customWidth="1"/>
    <col min="3334" max="3334" width="18.28515625" style="16" customWidth="1"/>
    <col min="3335" max="3335" width="10.5703125" style="16" customWidth="1"/>
    <col min="3336" max="3336" width="18.42578125" style="16" customWidth="1"/>
    <col min="3337" max="3337" width="10.7109375" style="16" customWidth="1"/>
    <col min="3338" max="3338" width="12" style="16" customWidth="1"/>
    <col min="3339" max="3339" width="18.85546875" style="16" customWidth="1"/>
    <col min="3340" max="3340" width="17.85546875" style="16" customWidth="1"/>
    <col min="3341" max="3341" width="20.28515625" style="16" customWidth="1"/>
    <col min="3342" max="3342" width="15.5703125" style="16" customWidth="1"/>
    <col min="3343" max="3344" width="16" style="16"/>
    <col min="3345" max="3345" width="23.140625" style="16" customWidth="1"/>
    <col min="3346" max="3585" width="16" style="16"/>
    <col min="3586" max="3586" width="10.42578125" style="16" customWidth="1"/>
    <col min="3587" max="3587" width="26.140625" style="16" customWidth="1"/>
    <col min="3588" max="3588" width="12.28515625" style="16" customWidth="1"/>
    <col min="3589" max="3589" width="9.42578125" style="16" customWidth="1"/>
    <col min="3590" max="3590" width="18.28515625" style="16" customWidth="1"/>
    <col min="3591" max="3591" width="10.5703125" style="16" customWidth="1"/>
    <col min="3592" max="3592" width="18.42578125" style="16" customWidth="1"/>
    <col min="3593" max="3593" width="10.7109375" style="16" customWidth="1"/>
    <col min="3594" max="3594" width="12" style="16" customWidth="1"/>
    <col min="3595" max="3595" width="18.85546875" style="16" customWidth="1"/>
    <col min="3596" max="3596" width="17.85546875" style="16" customWidth="1"/>
    <col min="3597" max="3597" width="20.28515625" style="16" customWidth="1"/>
    <col min="3598" max="3598" width="15.5703125" style="16" customWidth="1"/>
    <col min="3599" max="3600" width="16" style="16"/>
    <col min="3601" max="3601" width="23.140625" style="16" customWidth="1"/>
    <col min="3602" max="3841" width="16" style="16"/>
    <col min="3842" max="3842" width="10.42578125" style="16" customWidth="1"/>
    <col min="3843" max="3843" width="26.140625" style="16" customWidth="1"/>
    <col min="3844" max="3844" width="12.28515625" style="16" customWidth="1"/>
    <col min="3845" max="3845" width="9.42578125" style="16" customWidth="1"/>
    <col min="3846" max="3846" width="18.28515625" style="16" customWidth="1"/>
    <col min="3847" max="3847" width="10.5703125" style="16" customWidth="1"/>
    <col min="3848" max="3848" width="18.42578125" style="16" customWidth="1"/>
    <col min="3849" max="3849" width="10.7109375" style="16" customWidth="1"/>
    <col min="3850" max="3850" width="12" style="16" customWidth="1"/>
    <col min="3851" max="3851" width="18.85546875" style="16" customWidth="1"/>
    <col min="3852" max="3852" width="17.85546875" style="16" customWidth="1"/>
    <col min="3853" max="3853" width="20.28515625" style="16" customWidth="1"/>
    <col min="3854" max="3854" width="15.5703125" style="16" customWidth="1"/>
    <col min="3855" max="3856" width="16" style="16"/>
    <col min="3857" max="3857" width="23.140625" style="16" customWidth="1"/>
    <col min="3858" max="4097" width="16" style="16"/>
    <col min="4098" max="4098" width="10.42578125" style="16" customWidth="1"/>
    <col min="4099" max="4099" width="26.140625" style="16" customWidth="1"/>
    <col min="4100" max="4100" width="12.28515625" style="16" customWidth="1"/>
    <col min="4101" max="4101" width="9.42578125" style="16" customWidth="1"/>
    <col min="4102" max="4102" width="18.28515625" style="16" customWidth="1"/>
    <col min="4103" max="4103" width="10.5703125" style="16" customWidth="1"/>
    <col min="4104" max="4104" width="18.42578125" style="16" customWidth="1"/>
    <col min="4105" max="4105" width="10.7109375" style="16" customWidth="1"/>
    <col min="4106" max="4106" width="12" style="16" customWidth="1"/>
    <col min="4107" max="4107" width="18.85546875" style="16" customWidth="1"/>
    <col min="4108" max="4108" width="17.85546875" style="16" customWidth="1"/>
    <col min="4109" max="4109" width="20.28515625" style="16" customWidth="1"/>
    <col min="4110" max="4110" width="15.5703125" style="16" customWidth="1"/>
    <col min="4111" max="4112" width="16" style="16"/>
    <col min="4113" max="4113" width="23.140625" style="16" customWidth="1"/>
    <col min="4114" max="4353" width="16" style="16"/>
    <col min="4354" max="4354" width="10.42578125" style="16" customWidth="1"/>
    <col min="4355" max="4355" width="26.140625" style="16" customWidth="1"/>
    <col min="4356" max="4356" width="12.28515625" style="16" customWidth="1"/>
    <col min="4357" max="4357" width="9.42578125" style="16" customWidth="1"/>
    <col min="4358" max="4358" width="18.28515625" style="16" customWidth="1"/>
    <col min="4359" max="4359" width="10.5703125" style="16" customWidth="1"/>
    <col min="4360" max="4360" width="18.42578125" style="16" customWidth="1"/>
    <col min="4361" max="4361" width="10.7109375" style="16" customWidth="1"/>
    <col min="4362" max="4362" width="12" style="16" customWidth="1"/>
    <col min="4363" max="4363" width="18.85546875" style="16" customWidth="1"/>
    <col min="4364" max="4364" width="17.85546875" style="16" customWidth="1"/>
    <col min="4365" max="4365" width="20.28515625" style="16" customWidth="1"/>
    <col min="4366" max="4366" width="15.5703125" style="16" customWidth="1"/>
    <col min="4367" max="4368" width="16" style="16"/>
    <col min="4369" max="4369" width="23.140625" style="16" customWidth="1"/>
    <col min="4370" max="4609" width="16" style="16"/>
    <col min="4610" max="4610" width="10.42578125" style="16" customWidth="1"/>
    <col min="4611" max="4611" width="26.140625" style="16" customWidth="1"/>
    <col min="4612" max="4612" width="12.28515625" style="16" customWidth="1"/>
    <col min="4613" max="4613" width="9.42578125" style="16" customWidth="1"/>
    <col min="4614" max="4614" width="18.28515625" style="16" customWidth="1"/>
    <col min="4615" max="4615" width="10.5703125" style="16" customWidth="1"/>
    <col min="4616" max="4616" width="18.42578125" style="16" customWidth="1"/>
    <col min="4617" max="4617" width="10.7109375" style="16" customWidth="1"/>
    <col min="4618" max="4618" width="12" style="16" customWidth="1"/>
    <col min="4619" max="4619" width="18.85546875" style="16" customWidth="1"/>
    <col min="4620" max="4620" width="17.85546875" style="16" customWidth="1"/>
    <col min="4621" max="4621" width="20.28515625" style="16" customWidth="1"/>
    <col min="4622" max="4622" width="15.5703125" style="16" customWidth="1"/>
    <col min="4623" max="4624" width="16" style="16"/>
    <col min="4625" max="4625" width="23.140625" style="16" customWidth="1"/>
    <col min="4626" max="4865" width="16" style="16"/>
    <col min="4866" max="4866" width="10.42578125" style="16" customWidth="1"/>
    <col min="4867" max="4867" width="26.140625" style="16" customWidth="1"/>
    <col min="4868" max="4868" width="12.28515625" style="16" customWidth="1"/>
    <col min="4869" max="4869" width="9.42578125" style="16" customWidth="1"/>
    <col min="4870" max="4870" width="18.28515625" style="16" customWidth="1"/>
    <col min="4871" max="4871" width="10.5703125" style="16" customWidth="1"/>
    <col min="4872" max="4872" width="18.42578125" style="16" customWidth="1"/>
    <col min="4873" max="4873" width="10.7109375" style="16" customWidth="1"/>
    <col min="4874" max="4874" width="12" style="16" customWidth="1"/>
    <col min="4875" max="4875" width="18.85546875" style="16" customWidth="1"/>
    <col min="4876" max="4876" width="17.85546875" style="16" customWidth="1"/>
    <col min="4877" max="4877" width="20.28515625" style="16" customWidth="1"/>
    <col min="4878" max="4878" width="15.5703125" style="16" customWidth="1"/>
    <col min="4879" max="4880" width="16" style="16"/>
    <col min="4881" max="4881" width="23.140625" style="16" customWidth="1"/>
    <col min="4882" max="5121" width="16" style="16"/>
    <col min="5122" max="5122" width="10.42578125" style="16" customWidth="1"/>
    <col min="5123" max="5123" width="26.140625" style="16" customWidth="1"/>
    <col min="5124" max="5124" width="12.28515625" style="16" customWidth="1"/>
    <col min="5125" max="5125" width="9.42578125" style="16" customWidth="1"/>
    <col min="5126" max="5126" width="18.28515625" style="16" customWidth="1"/>
    <col min="5127" max="5127" width="10.5703125" style="16" customWidth="1"/>
    <col min="5128" max="5128" width="18.42578125" style="16" customWidth="1"/>
    <col min="5129" max="5129" width="10.7109375" style="16" customWidth="1"/>
    <col min="5130" max="5130" width="12" style="16" customWidth="1"/>
    <col min="5131" max="5131" width="18.85546875" style="16" customWidth="1"/>
    <col min="5132" max="5132" width="17.85546875" style="16" customWidth="1"/>
    <col min="5133" max="5133" width="20.28515625" style="16" customWidth="1"/>
    <col min="5134" max="5134" width="15.5703125" style="16" customWidth="1"/>
    <col min="5135" max="5136" width="16" style="16"/>
    <col min="5137" max="5137" width="23.140625" style="16" customWidth="1"/>
    <col min="5138" max="5377" width="16" style="16"/>
    <col min="5378" max="5378" width="10.42578125" style="16" customWidth="1"/>
    <col min="5379" max="5379" width="26.140625" style="16" customWidth="1"/>
    <col min="5380" max="5380" width="12.28515625" style="16" customWidth="1"/>
    <col min="5381" max="5381" width="9.42578125" style="16" customWidth="1"/>
    <col min="5382" max="5382" width="18.28515625" style="16" customWidth="1"/>
    <col min="5383" max="5383" width="10.5703125" style="16" customWidth="1"/>
    <col min="5384" max="5384" width="18.42578125" style="16" customWidth="1"/>
    <col min="5385" max="5385" width="10.7109375" style="16" customWidth="1"/>
    <col min="5386" max="5386" width="12" style="16" customWidth="1"/>
    <col min="5387" max="5387" width="18.85546875" style="16" customWidth="1"/>
    <col min="5388" max="5388" width="17.85546875" style="16" customWidth="1"/>
    <col min="5389" max="5389" width="20.28515625" style="16" customWidth="1"/>
    <col min="5390" max="5390" width="15.5703125" style="16" customWidth="1"/>
    <col min="5391" max="5392" width="16" style="16"/>
    <col min="5393" max="5393" width="23.140625" style="16" customWidth="1"/>
    <col min="5394" max="5633" width="16" style="16"/>
    <col min="5634" max="5634" width="10.42578125" style="16" customWidth="1"/>
    <col min="5635" max="5635" width="26.140625" style="16" customWidth="1"/>
    <col min="5636" max="5636" width="12.28515625" style="16" customWidth="1"/>
    <col min="5637" max="5637" width="9.42578125" style="16" customWidth="1"/>
    <col min="5638" max="5638" width="18.28515625" style="16" customWidth="1"/>
    <col min="5639" max="5639" width="10.5703125" style="16" customWidth="1"/>
    <col min="5640" max="5640" width="18.42578125" style="16" customWidth="1"/>
    <col min="5641" max="5641" width="10.7109375" style="16" customWidth="1"/>
    <col min="5642" max="5642" width="12" style="16" customWidth="1"/>
    <col min="5643" max="5643" width="18.85546875" style="16" customWidth="1"/>
    <col min="5644" max="5644" width="17.85546875" style="16" customWidth="1"/>
    <col min="5645" max="5645" width="20.28515625" style="16" customWidth="1"/>
    <col min="5646" max="5646" width="15.5703125" style="16" customWidth="1"/>
    <col min="5647" max="5648" width="16" style="16"/>
    <col min="5649" max="5649" width="23.140625" style="16" customWidth="1"/>
    <col min="5650" max="5889" width="16" style="16"/>
    <col min="5890" max="5890" width="10.42578125" style="16" customWidth="1"/>
    <col min="5891" max="5891" width="26.140625" style="16" customWidth="1"/>
    <col min="5892" max="5892" width="12.28515625" style="16" customWidth="1"/>
    <col min="5893" max="5893" width="9.42578125" style="16" customWidth="1"/>
    <col min="5894" max="5894" width="18.28515625" style="16" customWidth="1"/>
    <col min="5895" max="5895" width="10.5703125" style="16" customWidth="1"/>
    <col min="5896" max="5896" width="18.42578125" style="16" customWidth="1"/>
    <col min="5897" max="5897" width="10.7109375" style="16" customWidth="1"/>
    <col min="5898" max="5898" width="12" style="16" customWidth="1"/>
    <col min="5899" max="5899" width="18.85546875" style="16" customWidth="1"/>
    <col min="5900" max="5900" width="17.85546875" style="16" customWidth="1"/>
    <col min="5901" max="5901" width="20.28515625" style="16" customWidth="1"/>
    <col min="5902" max="5902" width="15.5703125" style="16" customWidth="1"/>
    <col min="5903" max="5904" width="16" style="16"/>
    <col min="5905" max="5905" width="23.140625" style="16" customWidth="1"/>
    <col min="5906" max="6145" width="16" style="16"/>
    <col min="6146" max="6146" width="10.42578125" style="16" customWidth="1"/>
    <col min="6147" max="6147" width="26.140625" style="16" customWidth="1"/>
    <col min="6148" max="6148" width="12.28515625" style="16" customWidth="1"/>
    <col min="6149" max="6149" width="9.42578125" style="16" customWidth="1"/>
    <col min="6150" max="6150" width="18.28515625" style="16" customWidth="1"/>
    <col min="6151" max="6151" width="10.5703125" style="16" customWidth="1"/>
    <col min="6152" max="6152" width="18.42578125" style="16" customWidth="1"/>
    <col min="6153" max="6153" width="10.7109375" style="16" customWidth="1"/>
    <col min="6154" max="6154" width="12" style="16" customWidth="1"/>
    <col min="6155" max="6155" width="18.85546875" style="16" customWidth="1"/>
    <col min="6156" max="6156" width="17.85546875" style="16" customWidth="1"/>
    <col min="6157" max="6157" width="20.28515625" style="16" customWidth="1"/>
    <col min="6158" max="6158" width="15.5703125" style="16" customWidth="1"/>
    <col min="6159" max="6160" width="16" style="16"/>
    <col min="6161" max="6161" width="23.140625" style="16" customWidth="1"/>
    <col min="6162" max="6401" width="16" style="16"/>
    <col min="6402" max="6402" width="10.42578125" style="16" customWidth="1"/>
    <col min="6403" max="6403" width="26.140625" style="16" customWidth="1"/>
    <col min="6404" max="6404" width="12.28515625" style="16" customWidth="1"/>
    <col min="6405" max="6405" width="9.42578125" style="16" customWidth="1"/>
    <col min="6406" max="6406" width="18.28515625" style="16" customWidth="1"/>
    <col min="6407" max="6407" width="10.5703125" style="16" customWidth="1"/>
    <col min="6408" max="6408" width="18.42578125" style="16" customWidth="1"/>
    <col min="6409" max="6409" width="10.7109375" style="16" customWidth="1"/>
    <col min="6410" max="6410" width="12" style="16" customWidth="1"/>
    <col min="6411" max="6411" width="18.85546875" style="16" customWidth="1"/>
    <col min="6412" max="6412" width="17.85546875" style="16" customWidth="1"/>
    <col min="6413" max="6413" width="20.28515625" style="16" customWidth="1"/>
    <col min="6414" max="6414" width="15.5703125" style="16" customWidth="1"/>
    <col min="6415" max="6416" width="16" style="16"/>
    <col min="6417" max="6417" width="23.140625" style="16" customWidth="1"/>
    <col min="6418" max="6657" width="16" style="16"/>
    <col min="6658" max="6658" width="10.42578125" style="16" customWidth="1"/>
    <col min="6659" max="6659" width="26.140625" style="16" customWidth="1"/>
    <col min="6660" max="6660" width="12.28515625" style="16" customWidth="1"/>
    <col min="6661" max="6661" width="9.42578125" style="16" customWidth="1"/>
    <col min="6662" max="6662" width="18.28515625" style="16" customWidth="1"/>
    <col min="6663" max="6663" width="10.5703125" style="16" customWidth="1"/>
    <col min="6664" max="6664" width="18.42578125" style="16" customWidth="1"/>
    <col min="6665" max="6665" width="10.7109375" style="16" customWidth="1"/>
    <col min="6666" max="6666" width="12" style="16" customWidth="1"/>
    <col min="6667" max="6667" width="18.85546875" style="16" customWidth="1"/>
    <col min="6668" max="6668" width="17.85546875" style="16" customWidth="1"/>
    <col min="6669" max="6669" width="20.28515625" style="16" customWidth="1"/>
    <col min="6670" max="6670" width="15.5703125" style="16" customWidth="1"/>
    <col min="6671" max="6672" width="16" style="16"/>
    <col min="6673" max="6673" width="23.140625" style="16" customWidth="1"/>
    <col min="6674" max="6913" width="16" style="16"/>
    <col min="6914" max="6914" width="10.42578125" style="16" customWidth="1"/>
    <col min="6915" max="6915" width="26.140625" style="16" customWidth="1"/>
    <col min="6916" max="6916" width="12.28515625" style="16" customWidth="1"/>
    <col min="6917" max="6917" width="9.42578125" style="16" customWidth="1"/>
    <col min="6918" max="6918" width="18.28515625" style="16" customWidth="1"/>
    <col min="6919" max="6919" width="10.5703125" style="16" customWidth="1"/>
    <col min="6920" max="6920" width="18.42578125" style="16" customWidth="1"/>
    <col min="6921" max="6921" width="10.7109375" style="16" customWidth="1"/>
    <col min="6922" max="6922" width="12" style="16" customWidth="1"/>
    <col min="6923" max="6923" width="18.85546875" style="16" customWidth="1"/>
    <col min="6924" max="6924" width="17.85546875" style="16" customWidth="1"/>
    <col min="6925" max="6925" width="20.28515625" style="16" customWidth="1"/>
    <col min="6926" max="6926" width="15.5703125" style="16" customWidth="1"/>
    <col min="6927" max="6928" width="16" style="16"/>
    <col min="6929" max="6929" width="23.140625" style="16" customWidth="1"/>
    <col min="6930" max="7169" width="16" style="16"/>
    <col min="7170" max="7170" width="10.42578125" style="16" customWidth="1"/>
    <col min="7171" max="7171" width="26.140625" style="16" customWidth="1"/>
    <col min="7172" max="7172" width="12.28515625" style="16" customWidth="1"/>
    <col min="7173" max="7173" width="9.42578125" style="16" customWidth="1"/>
    <col min="7174" max="7174" width="18.28515625" style="16" customWidth="1"/>
    <col min="7175" max="7175" width="10.5703125" style="16" customWidth="1"/>
    <col min="7176" max="7176" width="18.42578125" style="16" customWidth="1"/>
    <col min="7177" max="7177" width="10.7109375" style="16" customWidth="1"/>
    <col min="7178" max="7178" width="12" style="16" customWidth="1"/>
    <col min="7179" max="7179" width="18.85546875" style="16" customWidth="1"/>
    <col min="7180" max="7180" width="17.85546875" style="16" customWidth="1"/>
    <col min="7181" max="7181" width="20.28515625" style="16" customWidth="1"/>
    <col min="7182" max="7182" width="15.5703125" style="16" customWidth="1"/>
    <col min="7183" max="7184" width="16" style="16"/>
    <col min="7185" max="7185" width="23.140625" style="16" customWidth="1"/>
    <col min="7186" max="7425" width="16" style="16"/>
    <col min="7426" max="7426" width="10.42578125" style="16" customWidth="1"/>
    <col min="7427" max="7427" width="26.140625" style="16" customWidth="1"/>
    <col min="7428" max="7428" width="12.28515625" style="16" customWidth="1"/>
    <col min="7429" max="7429" width="9.42578125" style="16" customWidth="1"/>
    <col min="7430" max="7430" width="18.28515625" style="16" customWidth="1"/>
    <col min="7431" max="7431" width="10.5703125" style="16" customWidth="1"/>
    <col min="7432" max="7432" width="18.42578125" style="16" customWidth="1"/>
    <col min="7433" max="7433" width="10.7109375" style="16" customWidth="1"/>
    <col min="7434" max="7434" width="12" style="16" customWidth="1"/>
    <col min="7435" max="7435" width="18.85546875" style="16" customWidth="1"/>
    <col min="7436" max="7436" width="17.85546875" style="16" customWidth="1"/>
    <col min="7437" max="7437" width="20.28515625" style="16" customWidth="1"/>
    <col min="7438" max="7438" width="15.5703125" style="16" customWidth="1"/>
    <col min="7439" max="7440" width="16" style="16"/>
    <col min="7441" max="7441" width="23.140625" style="16" customWidth="1"/>
    <col min="7442" max="7681" width="16" style="16"/>
    <col min="7682" max="7682" width="10.42578125" style="16" customWidth="1"/>
    <col min="7683" max="7683" width="26.140625" style="16" customWidth="1"/>
    <col min="7684" max="7684" width="12.28515625" style="16" customWidth="1"/>
    <col min="7685" max="7685" width="9.42578125" style="16" customWidth="1"/>
    <col min="7686" max="7686" width="18.28515625" style="16" customWidth="1"/>
    <col min="7687" max="7687" width="10.5703125" style="16" customWidth="1"/>
    <col min="7688" max="7688" width="18.42578125" style="16" customWidth="1"/>
    <col min="7689" max="7689" width="10.7109375" style="16" customWidth="1"/>
    <col min="7690" max="7690" width="12" style="16" customWidth="1"/>
    <col min="7691" max="7691" width="18.85546875" style="16" customWidth="1"/>
    <col min="7692" max="7692" width="17.85546875" style="16" customWidth="1"/>
    <col min="7693" max="7693" width="20.28515625" style="16" customWidth="1"/>
    <col min="7694" max="7694" width="15.5703125" style="16" customWidth="1"/>
    <col min="7695" max="7696" width="16" style="16"/>
    <col min="7697" max="7697" width="23.140625" style="16" customWidth="1"/>
    <col min="7698" max="7937" width="16" style="16"/>
    <col min="7938" max="7938" width="10.42578125" style="16" customWidth="1"/>
    <col min="7939" max="7939" width="26.140625" style="16" customWidth="1"/>
    <col min="7940" max="7940" width="12.28515625" style="16" customWidth="1"/>
    <col min="7941" max="7941" width="9.42578125" style="16" customWidth="1"/>
    <col min="7942" max="7942" width="18.28515625" style="16" customWidth="1"/>
    <col min="7943" max="7943" width="10.5703125" style="16" customWidth="1"/>
    <col min="7944" max="7944" width="18.42578125" style="16" customWidth="1"/>
    <col min="7945" max="7945" width="10.7109375" style="16" customWidth="1"/>
    <col min="7946" max="7946" width="12" style="16" customWidth="1"/>
    <col min="7947" max="7947" width="18.85546875" style="16" customWidth="1"/>
    <col min="7948" max="7948" width="17.85546875" style="16" customWidth="1"/>
    <col min="7949" max="7949" width="20.28515625" style="16" customWidth="1"/>
    <col min="7950" max="7950" width="15.5703125" style="16" customWidth="1"/>
    <col min="7951" max="7952" width="16" style="16"/>
    <col min="7953" max="7953" width="23.140625" style="16" customWidth="1"/>
    <col min="7954" max="8193" width="16" style="16"/>
    <col min="8194" max="8194" width="10.42578125" style="16" customWidth="1"/>
    <col min="8195" max="8195" width="26.140625" style="16" customWidth="1"/>
    <col min="8196" max="8196" width="12.28515625" style="16" customWidth="1"/>
    <col min="8197" max="8197" width="9.42578125" style="16" customWidth="1"/>
    <col min="8198" max="8198" width="18.28515625" style="16" customWidth="1"/>
    <col min="8199" max="8199" width="10.5703125" style="16" customWidth="1"/>
    <col min="8200" max="8200" width="18.42578125" style="16" customWidth="1"/>
    <col min="8201" max="8201" width="10.7109375" style="16" customWidth="1"/>
    <col min="8202" max="8202" width="12" style="16" customWidth="1"/>
    <col min="8203" max="8203" width="18.85546875" style="16" customWidth="1"/>
    <col min="8204" max="8204" width="17.85546875" style="16" customWidth="1"/>
    <col min="8205" max="8205" width="20.28515625" style="16" customWidth="1"/>
    <col min="8206" max="8206" width="15.5703125" style="16" customWidth="1"/>
    <col min="8207" max="8208" width="16" style="16"/>
    <col min="8209" max="8209" width="23.140625" style="16" customWidth="1"/>
    <col min="8210" max="8449" width="16" style="16"/>
    <col min="8450" max="8450" width="10.42578125" style="16" customWidth="1"/>
    <col min="8451" max="8451" width="26.140625" style="16" customWidth="1"/>
    <col min="8452" max="8452" width="12.28515625" style="16" customWidth="1"/>
    <col min="8453" max="8453" width="9.42578125" style="16" customWidth="1"/>
    <col min="8454" max="8454" width="18.28515625" style="16" customWidth="1"/>
    <col min="8455" max="8455" width="10.5703125" style="16" customWidth="1"/>
    <col min="8456" max="8456" width="18.42578125" style="16" customWidth="1"/>
    <col min="8457" max="8457" width="10.7109375" style="16" customWidth="1"/>
    <col min="8458" max="8458" width="12" style="16" customWidth="1"/>
    <col min="8459" max="8459" width="18.85546875" style="16" customWidth="1"/>
    <col min="8460" max="8460" width="17.85546875" style="16" customWidth="1"/>
    <col min="8461" max="8461" width="20.28515625" style="16" customWidth="1"/>
    <col min="8462" max="8462" width="15.5703125" style="16" customWidth="1"/>
    <col min="8463" max="8464" width="16" style="16"/>
    <col min="8465" max="8465" width="23.140625" style="16" customWidth="1"/>
    <col min="8466" max="8705" width="16" style="16"/>
    <col min="8706" max="8706" width="10.42578125" style="16" customWidth="1"/>
    <col min="8707" max="8707" width="26.140625" style="16" customWidth="1"/>
    <col min="8708" max="8708" width="12.28515625" style="16" customWidth="1"/>
    <col min="8709" max="8709" width="9.42578125" style="16" customWidth="1"/>
    <col min="8710" max="8710" width="18.28515625" style="16" customWidth="1"/>
    <col min="8711" max="8711" width="10.5703125" style="16" customWidth="1"/>
    <col min="8712" max="8712" width="18.42578125" style="16" customWidth="1"/>
    <col min="8713" max="8713" width="10.7109375" style="16" customWidth="1"/>
    <col min="8714" max="8714" width="12" style="16" customWidth="1"/>
    <col min="8715" max="8715" width="18.85546875" style="16" customWidth="1"/>
    <col min="8716" max="8716" width="17.85546875" style="16" customWidth="1"/>
    <col min="8717" max="8717" width="20.28515625" style="16" customWidth="1"/>
    <col min="8718" max="8718" width="15.5703125" style="16" customWidth="1"/>
    <col min="8719" max="8720" width="16" style="16"/>
    <col min="8721" max="8721" width="23.140625" style="16" customWidth="1"/>
    <col min="8722" max="8961" width="16" style="16"/>
    <col min="8962" max="8962" width="10.42578125" style="16" customWidth="1"/>
    <col min="8963" max="8963" width="26.140625" style="16" customWidth="1"/>
    <col min="8964" max="8964" width="12.28515625" style="16" customWidth="1"/>
    <col min="8965" max="8965" width="9.42578125" style="16" customWidth="1"/>
    <col min="8966" max="8966" width="18.28515625" style="16" customWidth="1"/>
    <col min="8967" max="8967" width="10.5703125" style="16" customWidth="1"/>
    <col min="8968" max="8968" width="18.42578125" style="16" customWidth="1"/>
    <col min="8969" max="8969" width="10.7109375" style="16" customWidth="1"/>
    <col min="8970" max="8970" width="12" style="16" customWidth="1"/>
    <col min="8971" max="8971" width="18.85546875" style="16" customWidth="1"/>
    <col min="8972" max="8972" width="17.85546875" style="16" customWidth="1"/>
    <col min="8973" max="8973" width="20.28515625" style="16" customWidth="1"/>
    <col min="8974" max="8974" width="15.5703125" style="16" customWidth="1"/>
    <col min="8975" max="8976" width="16" style="16"/>
    <col min="8977" max="8977" width="23.140625" style="16" customWidth="1"/>
    <col min="8978" max="9217" width="16" style="16"/>
    <col min="9218" max="9218" width="10.42578125" style="16" customWidth="1"/>
    <col min="9219" max="9219" width="26.140625" style="16" customWidth="1"/>
    <col min="9220" max="9220" width="12.28515625" style="16" customWidth="1"/>
    <col min="9221" max="9221" width="9.42578125" style="16" customWidth="1"/>
    <col min="9222" max="9222" width="18.28515625" style="16" customWidth="1"/>
    <col min="9223" max="9223" width="10.5703125" style="16" customWidth="1"/>
    <col min="9224" max="9224" width="18.42578125" style="16" customWidth="1"/>
    <col min="9225" max="9225" width="10.7109375" style="16" customWidth="1"/>
    <col min="9226" max="9226" width="12" style="16" customWidth="1"/>
    <col min="9227" max="9227" width="18.85546875" style="16" customWidth="1"/>
    <col min="9228" max="9228" width="17.85546875" style="16" customWidth="1"/>
    <col min="9229" max="9229" width="20.28515625" style="16" customWidth="1"/>
    <col min="9230" max="9230" width="15.5703125" style="16" customWidth="1"/>
    <col min="9231" max="9232" width="16" style="16"/>
    <col min="9233" max="9233" width="23.140625" style="16" customWidth="1"/>
    <col min="9234" max="9473" width="16" style="16"/>
    <col min="9474" max="9474" width="10.42578125" style="16" customWidth="1"/>
    <col min="9475" max="9475" width="26.140625" style="16" customWidth="1"/>
    <col min="9476" max="9476" width="12.28515625" style="16" customWidth="1"/>
    <col min="9477" max="9477" width="9.42578125" style="16" customWidth="1"/>
    <col min="9478" max="9478" width="18.28515625" style="16" customWidth="1"/>
    <col min="9479" max="9479" width="10.5703125" style="16" customWidth="1"/>
    <col min="9480" max="9480" width="18.42578125" style="16" customWidth="1"/>
    <col min="9481" max="9481" width="10.7109375" style="16" customWidth="1"/>
    <col min="9482" max="9482" width="12" style="16" customWidth="1"/>
    <col min="9483" max="9483" width="18.85546875" style="16" customWidth="1"/>
    <col min="9484" max="9484" width="17.85546875" style="16" customWidth="1"/>
    <col min="9485" max="9485" width="20.28515625" style="16" customWidth="1"/>
    <col min="9486" max="9486" width="15.5703125" style="16" customWidth="1"/>
    <col min="9487" max="9488" width="16" style="16"/>
    <col min="9489" max="9489" width="23.140625" style="16" customWidth="1"/>
    <col min="9490" max="9729" width="16" style="16"/>
    <col min="9730" max="9730" width="10.42578125" style="16" customWidth="1"/>
    <col min="9731" max="9731" width="26.140625" style="16" customWidth="1"/>
    <col min="9732" max="9732" width="12.28515625" style="16" customWidth="1"/>
    <col min="9733" max="9733" width="9.42578125" style="16" customWidth="1"/>
    <col min="9734" max="9734" width="18.28515625" style="16" customWidth="1"/>
    <col min="9735" max="9735" width="10.5703125" style="16" customWidth="1"/>
    <col min="9736" max="9736" width="18.42578125" style="16" customWidth="1"/>
    <col min="9737" max="9737" width="10.7109375" style="16" customWidth="1"/>
    <col min="9738" max="9738" width="12" style="16" customWidth="1"/>
    <col min="9739" max="9739" width="18.85546875" style="16" customWidth="1"/>
    <col min="9740" max="9740" width="17.85546875" style="16" customWidth="1"/>
    <col min="9741" max="9741" width="20.28515625" style="16" customWidth="1"/>
    <col min="9742" max="9742" width="15.5703125" style="16" customWidth="1"/>
    <col min="9743" max="9744" width="16" style="16"/>
    <col min="9745" max="9745" width="23.140625" style="16" customWidth="1"/>
    <col min="9746" max="9985" width="16" style="16"/>
    <col min="9986" max="9986" width="10.42578125" style="16" customWidth="1"/>
    <col min="9987" max="9987" width="26.140625" style="16" customWidth="1"/>
    <col min="9988" max="9988" width="12.28515625" style="16" customWidth="1"/>
    <col min="9989" max="9989" width="9.42578125" style="16" customWidth="1"/>
    <col min="9990" max="9990" width="18.28515625" style="16" customWidth="1"/>
    <col min="9991" max="9991" width="10.5703125" style="16" customWidth="1"/>
    <col min="9992" max="9992" width="18.42578125" style="16" customWidth="1"/>
    <col min="9993" max="9993" width="10.7109375" style="16" customWidth="1"/>
    <col min="9994" max="9994" width="12" style="16" customWidth="1"/>
    <col min="9995" max="9995" width="18.85546875" style="16" customWidth="1"/>
    <col min="9996" max="9996" width="17.85546875" style="16" customWidth="1"/>
    <col min="9997" max="9997" width="20.28515625" style="16" customWidth="1"/>
    <col min="9998" max="9998" width="15.5703125" style="16" customWidth="1"/>
    <col min="9999" max="10000" width="16" style="16"/>
    <col min="10001" max="10001" width="23.140625" style="16" customWidth="1"/>
    <col min="10002" max="10241" width="16" style="16"/>
    <col min="10242" max="10242" width="10.42578125" style="16" customWidth="1"/>
    <col min="10243" max="10243" width="26.140625" style="16" customWidth="1"/>
    <col min="10244" max="10244" width="12.28515625" style="16" customWidth="1"/>
    <col min="10245" max="10245" width="9.42578125" style="16" customWidth="1"/>
    <col min="10246" max="10246" width="18.28515625" style="16" customWidth="1"/>
    <col min="10247" max="10247" width="10.5703125" style="16" customWidth="1"/>
    <col min="10248" max="10248" width="18.42578125" style="16" customWidth="1"/>
    <col min="10249" max="10249" width="10.7109375" style="16" customWidth="1"/>
    <col min="10250" max="10250" width="12" style="16" customWidth="1"/>
    <col min="10251" max="10251" width="18.85546875" style="16" customWidth="1"/>
    <col min="10252" max="10252" width="17.85546875" style="16" customWidth="1"/>
    <col min="10253" max="10253" width="20.28515625" style="16" customWidth="1"/>
    <col min="10254" max="10254" width="15.5703125" style="16" customWidth="1"/>
    <col min="10255" max="10256" width="16" style="16"/>
    <col min="10257" max="10257" width="23.140625" style="16" customWidth="1"/>
    <col min="10258" max="10497" width="16" style="16"/>
    <col min="10498" max="10498" width="10.42578125" style="16" customWidth="1"/>
    <col min="10499" max="10499" width="26.140625" style="16" customWidth="1"/>
    <col min="10500" max="10500" width="12.28515625" style="16" customWidth="1"/>
    <col min="10501" max="10501" width="9.42578125" style="16" customWidth="1"/>
    <col min="10502" max="10502" width="18.28515625" style="16" customWidth="1"/>
    <col min="10503" max="10503" width="10.5703125" style="16" customWidth="1"/>
    <col min="10504" max="10504" width="18.42578125" style="16" customWidth="1"/>
    <col min="10505" max="10505" width="10.7109375" style="16" customWidth="1"/>
    <col min="10506" max="10506" width="12" style="16" customWidth="1"/>
    <col min="10507" max="10507" width="18.85546875" style="16" customWidth="1"/>
    <col min="10508" max="10508" width="17.85546875" style="16" customWidth="1"/>
    <col min="10509" max="10509" width="20.28515625" style="16" customWidth="1"/>
    <col min="10510" max="10510" width="15.5703125" style="16" customWidth="1"/>
    <col min="10511" max="10512" width="16" style="16"/>
    <col min="10513" max="10513" width="23.140625" style="16" customWidth="1"/>
    <col min="10514" max="10753" width="16" style="16"/>
    <col min="10754" max="10754" width="10.42578125" style="16" customWidth="1"/>
    <col min="10755" max="10755" width="26.140625" style="16" customWidth="1"/>
    <col min="10756" max="10756" width="12.28515625" style="16" customWidth="1"/>
    <col min="10757" max="10757" width="9.42578125" style="16" customWidth="1"/>
    <col min="10758" max="10758" width="18.28515625" style="16" customWidth="1"/>
    <col min="10759" max="10759" width="10.5703125" style="16" customWidth="1"/>
    <col min="10760" max="10760" width="18.42578125" style="16" customWidth="1"/>
    <col min="10761" max="10761" width="10.7109375" style="16" customWidth="1"/>
    <col min="10762" max="10762" width="12" style="16" customWidth="1"/>
    <col min="10763" max="10763" width="18.85546875" style="16" customWidth="1"/>
    <col min="10764" max="10764" width="17.85546875" style="16" customWidth="1"/>
    <col min="10765" max="10765" width="20.28515625" style="16" customWidth="1"/>
    <col min="10766" max="10766" width="15.5703125" style="16" customWidth="1"/>
    <col min="10767" max="10768" width="16" style="16"/>
    <col min="10769" max="10769" width="23.140625" style="16" customWidth="1"/>
    <col min="10770" max="11009" width="16" style="16"/>
    <col min="11010" max="11010" width="10.42578125" style="16" customWidth="1"/>
    <col min="11011" max="11011" width="26.140625" style="16" customWidth="1"/>
    <col min="11012" max="11012" width="12.28515625" style="16" customWidth="1"/>
    <col min="11013" max="11013" width="9.42578125" style="16" customWidth="1"/>
    <col min="11014" max="11014" width="18.28515625" style="16" customWidth="1"/>
    <col min="11015" max="11015" width="10.5703125" style="16" customWidth="1"/>
    <col min="11016" max="11016" width="18.42578125" style="16" customWidth="1"/>
    <col min="11017" max="11017" width="10.7109375" style="16" customWidth="1"/>
    <col min="11018" max="11018" width="12" style="16" customWidth="1"/>
    <col min="11019" max="11019" width="18.85546875" style="16" customWidth="1"/>
    <col min="11020" max="11020" width="17.85546875" style="16" customWidth="1"/>
    <col min="11021" max="11021" width="20.28515625" style="16" customWidth="1"/>
    <col min="11022" max="11022" width="15.5703125" style="16" customWidth="1"/>
    <col min="11023" max="11024" width="16" style="16"/>
    <col min="11025" max="11025" width="23.140625" style="16" customWidth="1"/>
    <col min="11026" max="11265" width="16" style="16"/>
    <col min="11266" max="11266" width="10.42578125" style="16" customWidth="1"/>
    <col min="11267" max="11267" width="26.140625" style="16" customWidth="1"/>
    <col min="11268" max="11268" width="12.28515625" style="16" customWidth="1"/>
    <col min="11269" max="11269" width="9.42578125" style="16" customWidth="1"/>
    <col min="11270" max="11270" width="18.28515625" style="16" customWidth="1"/>
    <col min="11271" max="11271" width="10.5703125" style="16" customWidth="1"/>
    <col min="11272" max="11272" width="18.42578125" style="16" customWidth="1"/>
    <col min="11273" max="11273" width="10.7109375" style="16" customWidth="1"/>
    <col min="11274" max="11274" width="12" style="16" customWidth="1"/>
    <col min="11275" max="11275" width="18.85546875" style="16" customWidth="1"/>
    <col min="11276" max="11276" width="17.85546875" style="16" customWidth="1"/>
    <col min="11277" max="11277" width="20.28515625" style="16" customWidth="1"/>
    <col min="11278" max="11278" width="15.5703125" style="16" customWidth="1"/>
    <col min="11279" max="11280" width="16" style="16"/>
    <col min="11281" max="11281" width="23.140625" style="16" customWidth="1"/>
    <col min="11282" max="11521" width="16" style="16"/>
    <col min="11522" max="11522" width="10.42578125" style="16" customWidth="1"/>
    <col min="11523" max="11523" width="26.140625" style="16" customWidth="1"/>
    <col min="11524" max="11524" width="12.28515625" style="16" customWidth="1"/>
    <col min="11525" max="11525" width="9.42578125" style="16" customWidth="1"/>
    <col min="11526" max="11526" width="18.28515625" style="16" customWidth="1"/>
    <col min="11527" max="11527" width="10.5703125" style="16" customWidth="1"/>
    <col min="11528" max="11528" width="18.42578125" style="16" customWidth="1"/>
    <col min="11529" max="11529" width="10.7109375" style="16" customWidth="1"/>
    <col min="11530" max="11530" width="12" style="16" customWidth="1"/>
    <col min="11531" max="11531" width="18.85546875" style="16" customWidth="1"/>
    <col min="11532" max="11532" width="17.85546875" style="16" customWidth="1"/>
    <col min="11533" max="11533" width="20.28515625" style="16" customWidth="1"/>
    <col min="11534" max="11534" width="15.5703125" style="16" customWidth="1"/>
    <col min="11535" max="11536" width="16" style="16"/>
    <col min="11537" max="11537" width="23.140625" style="16" customWidth="1"/>
    <col min="11538" max="11777" width="16" style="16"/>
    <col min="11778" max="11778" width="10.42578125" style="16" customWidth="1"/>
    <col min="11779" max="11779" width="26.140625" style="16" customWidth="1"/>
    <col min="11780" max="11780" width="12.28515625" style="16" customWidth="1"/>
    <col min="11781" max="11781" width="9.42578125" style="16" customWidth="1"/>
    <col min="11782" max="11782" width="18.28515625" style="16" customWidth="1"/>
    <col min="11783" max="11783" width="10.5703125" style="16" customWidth="1"/>
    <col min="11784" max="11784" width="18.42578125" style="16" customWidth="1"/>
    <col min="11785" max="11785" width="10.7109375" style="16" customWidth="1"/>
    <col min="11786" max="11786" width="12" style="16" customWidth="1"/>
    <col min="11787" max="11787" width="18.85546875" style="16" customWidth="1"/>
    <col min="11788" max="11788" width="17.85546875" style="16" customWidth="1"/>
    <col min="11789" max="11789" width="20.28515625" style="16" customWidth="1"/>
    <col min="11790" max="11790" width="15.5703125" style="16" customWidth="1"/>
    <col min="11791" max="11792" width="16" style="16"/>
    <col min="11793" max="11793" width="23.140625" style="16" customWidth="1"/>
    <col min="11794" max="12033" width="16" style="16"/>
    <col min="12034" max="12034" width="10.42578125" style="16" customWidth="1"/>
    <col min="12035" max="12035" width="26.140625" style="16" customWidth="1"/>
    <col min="12036" max="12036" width="12.28515625" style="16" customWidth="1"/>
    <col min="12037" max="12037" width="9.42578125" style="16" customWidth="1"/>
    <col min="12038" max="12038" width="18.28515625" style="16" customWidth="1"/>
    <col min="12039" max="12039" width="10.5703125" style="16" customWidth="1"/>
    <col min="12040" max="12040" width="18.42578125" style="16" customWidth="1"/>
    <col min="12041" max="12041" width="10.7109375" style="16" customWidth="1"/>
    <col min="12042" max="12042" width="12" style="16" customWidth="1"/>
    <col min="12043" max="12043" width="18.85546875" style="16" customWidth="1"/>
    <col min="12044" max="12044" width="17.85546875" style="16" customWidth="1"/>
    <col min="12045" max="12045" width="20.28515625" style="16" customWidth="1"/>
    <col min="12046" max="12046" width="15.5703125" style="16" customWidth="1"/>
    <col min="12047" max="12048" width="16" style="16"/>
    <col min="12049" max="12049" width="23.140625" style="16" customWidth="1"/>
    <col min="12050" max="12289" width="16" style="16"/>
    <col min="12290" max="12290" width="10.42578125" style="16" customWidth="1"/>
    <col min="12291" max="12291" width="26.140625" style="16" customWidth="1"/>
    <col min="12292" max="12292" width="12.28515625" style="16" customWidth="1"/>
    <col min="12293" max="12293" width="9.42578125" style="16" customWidth="1"/>
    <col min="12294" max="12294" width="18.28515625" style="16" customWidth="1"/>
    <col min="12295" max="12295" width="10.5703125" style="16" customWidth="1"/>
    <col min="12296" max="12296" width="18.42578125" style="16" customWidth="1"/>
    <col min="12297" max="12297" width="10.7109375" style="16" customWidth="1"/>
    <col min="12298" max="12298" width="12" style="16" customWidth="1"/>
    <col min="12299" max="12299" width="18.85546875" style="16" customWidth="1"/>
    <col min="12300" max="12300" width="17.85546875" style="16" customWidth="1"/>
    <col min="12301" max="12301" width="20.28515625" style="16" customWidth="1"/>
    <col min="12302" max="12302" width="15.5703125" style="16" customWidth="1"/>
    <col min="12303" max="12304" width="16" style="16"/>
    <col min="12305" max="12305" width="23.140625" style="16" customWidth="1"/>
    <col min="12306" max="12545" width="16" style="16"/>
    <col min="12546" max="12546" width="10.42578125" style="16" customWidth="1"/>
    <col min="12547" max="12547" width="26.140625" style="16" customWidth="1"/>
    <col min="12548" max="12548" width="12.28515625" style="16" customWidth="1"/>
    <col min="12549" max="12549" width="9.42578125" style="16" customWidth="1"/>
    <col min="12550" max="12550" width="18.28515625" style="16" customWidth="1"/>
    <col min="12551" max="12551" width="10.5703125" style="16" customWidth="1"/>
    <col min="12552" max="12552" width="18.42578125" style="16" customWidth="1"/>
    <col min="12553" max="12553" width="10.7109375" style="16" customWidth="1"/>
    <col min="12554" max="12554" width="12" style="16" customWidth="1"/>
    <col min="12555" max="12555" width="18.85546875" style="16" customWidth="1"/>
    <col min="12556" max="12556" width="17.85546875" style="16" customWidth="1"/>
    <col min="12557" max="12557" width="20.28515625" style="16" customWidth="1"/>
    <col min="12558" max="12558" width="15.5703125" style="16" customWidth="1"/>
    <col min="12559" max="12560" width="16" style="16"/>
    <col min="12561" max="12561" width="23.140625" style="16" customWidth="1"/>
    <col min="12562" max="12801" width="16" style="16"/>
    <col min="12802" max="12802" width="10.42578125" style="16" customWidth="1"/>
    <col min="12803" max="12803" width="26.140625" style="16" customWidth="1"/>
    <col min="12804" max="12804" width="12.28515625" style="16" customWidth="1"/>
    <col min="12805" max="12805" width="9.42578125" style="16" customWidth="1"/>
    <col min="12806" max="12806" width="18.28515625" style="16" customWidth="1"/>
    <col min="12807" max="12807" width="10.5703125" style="16" customWidth="1"/>
    <col min="12808" max="12808" width="18.42578125" style="16" customWidth="1"/>
    <col min="12809" max="12809" width="10.7109375" style="16" customWidth="1"/>
    <col min="12810" max="12810" width="12" style="16" customWidth="1"/>
    <col min="12811" max="12811" width="18.85546875" style="16" customWidth="1"/>
    <col min="12812" max="12812" width="17.85546875" style="16" customWidth="1"/>
    <col min="12813" max="12813" width="20.28515625" style="16" customWidth="1"/>
    <col min="12814" max="12814" width="15.5703125" style="16" customWidth="1"/>
    <col min="12815" max="12816" width="16" style="16"/>
    <col min="12817" max="12817" width="23.140625" style="16" customWidth="1"/>
    <col min="12818" max="13057" width="16" style="16"/>
    <col min="13058" max="13058" width="10.42578125" style="16" customWidth="1"/>
    <col min="13059" max="13059" width="26.140625" style="16" customWidth="1"/>
    <col min="13060" max="13060" width="12.28515625" style="16" customWidth="1"/>
    <col min="13061" max="13061" width="9.42578125" style="16" customWidth="1"/>
    <col min="13062" max="13062" width="18.28515625" style="16" customWidth="1"/>
    <col min="13063" max="13063" width="10.5703125" style="16" customWidth="1"/>
    <col min="13064" max="13064" width="18.42578125" style="16" customWidth="1"/>
    <col min="13065" max="13065" width="10.7109375" style="16" customWidth="1"/>
    <col min="13066" max="13066" width="12" style="16" customWidth="1"/>
    <col min="13067" max="13067" width="18.85546875" style="16" customWidth="1"/>
    <col min="13068" max="13068" width="17.85546875" style="16" customWidth="1"/>
    <col min="13069" max="13069" width="20.28515625" style="16" customWidth="1"/>
    <col min="13070" max="13070" width="15.5703125" style="16" customWidth="1"/>
    <col min="13071" max="13072" width="16" style="16"/>
    <col min="13073" max="13073" width="23.140625" style="16" customWidth="1"/>
    <col min="13074" max="13313" width="16" style="16"/>
    <col min="13314" max="13314" width="10.42578125" style="16" customWidth="1"/>
    <col min="13315" max="13315" width="26.140625" style="16" customWidth="1"/>
    <col min="13316" max="13316" width="12.28515625" style="16" customWidth="1"/>
    <col min="13317" max="13317" width="9.42578125" style="16" customWidth="1"/>
    <col min="13318" max="13318" width="18.28515625" style="16" customWidth="1"/>
    <col min="13319" max="13319" width="10.5703125" style="16" customWidth="1"/>
    <col min="13320" max="13320" width="18.42578125" style="16" customWidth="1"/>
    <col min="13321" max="13321" width="10.7109375" style="16" customWidth="1"/>
    <col min="13322" max="13322" width="12" style="16" customWidth="1"/>
    <col min="13323" max="13323" width="18.85546875" style="16" customWidth="1"/>
    <col min="13324" max="13324" width="17.85546875" style="16" customWidth="1"/>
    <col min="13325" max="13325" width="20.28515625" style="16" customWidth="1"/>
    <col min="13326" max="13326" width="15.5703125" style="16" customWidth="1"/>
    <col min="13327" max="13328" width="16" style="16"/>
    <col min="13329" max="13329" width="23.140625" style="16" customWidth="1"/>
    <col min="13330" max="13569" width="16" style="16"/>
    <col min="13570" max="13570" width="10.42578125" style="16" customWidth="1"/>
    <col min="13571" max="13571" width="26.140625" style="16" customWidth="1"/>
    <col min="13572" max="13572" width="12.28515625" style="16" customWidth="1"/>
    <col min="13573" max="13573" width="9.42578125" style="16" customWidth="1"/>
    <col min="13574" max="13574" width="18.28515625" style="16" customWidth="1"/>
    <col min="13575" max="13575" width="10.5703125" style="16" customWidth="1"/>
    <col min="13576" max="13576" width="18.42578125" style="16" customWidth="1"/>
    <col min="13577" max="13577" width="10.7109375" style="16" customWidth="1"/>
    <col min="13578" max="13578" width="12" style="16" customWidth="1"/>
    <col min="13579" max="13579" width="18.85546875" style="16" customWidth="1"/>
    <col min="13580" max="13580" width="17.85546875" style="16" customWidth="1"/>
    <col min="13581" max="13581" width="20.28515625" style="16" customWidth="1"/>
    <col min="13582" max="13582" width="15.5703125" style="16" customWidth="1"/>
    <col min="13583" max="13584" width="16" style="16"/>
    <col min="13585" max="13585" width="23.140625" style="16" customWidth="1"/>
    <col min="13586" max="13825" width="16" style="16"/>
    <col min="13826" max="13826" width="10.42578125" style="16" customWidth="1"/>
    <col min="13827" max="13827" width="26.140625" style="16" customWidth="1"/>
    <col min="13828" max="13828" width="12.28515625" style="16" customWidth="1"/>
    <col min="13829" max="13829" width="9.42578125" style="16" customWidth="1"/>
    <col min="13830" max="13830" width="18.28515625" style="16" customWidth="1"/>
    <col min="13831" max="13831" width="10.5703125" style="16" customWidth="1"/>
    <col min="13832" max="13832" width="18.42578125" style="16" customWidth="1"/>
    <col min="13833" max="13833" width="10.7109375" style="16" customWidth="1"/>
    <col min="13834" max="13834" width="12" style="16" customWidth="1"/>
    <col min="13835" max="13835" width="18.85546875" style="16" customWidth="1"/>
    <col min="13836" max="13836" width="17.85546875" style="16" customWidth="1"/>
    <col min="13837" max="13837" width="20.28515625" style="16" customWidth="1"/>
    <col min="13838" max="13838" width="15.5703125" style="16" customWidth="1"/>
    <col min="13839" max="13840" width="16" style="16"/>
    <col min="13841" max="13841" width="23.140625" style="16" customWidth="1"/>
    <col min="13842" max="14081" width="16" style="16"/>
    <col min="14082" max="14082" width="10.42578125" style="16" customWidth="1"/>
    <col min="14083" max="14083" width="26.140625" style="16" customWidth="1"/>
    <col min="14084" max="14084" width="12.28515625" style="16" customWidth="1"/>
    <col min="14085" max="14085" width="9.42578125" style="16" customWidth="1"/>
    <col min="14086" max="14086" width="18.28515625" style="16" customWidth="1"/>
    <col min="14087" max="14087" width="10.5703125" style="16" customWidth="1"/>
    <col min="14088" max="14088" width="18.42578125" style="16" customWidth="1"/>
    <col min="14089" max="14089" width="10.7109375" style="16" customWidth="1"/>
    <col min="14090" max="14090" width="12" style="16" customWidth="1"/>
    <col min="14091" max="14091" width="18.85546875" style="16" customWidth="1"/>
    <col min="14092" max="14092" width="17.85546875" style="16" customWidth="1"/>
    <col min="14093" max="14093" width="20.28515625" style="16" customWidth="1"/>
    <col min="14094" max="14094" width="15.5703125" style="16" customWidth="1"/>
    <col min="14095" max="14096" width="16" style="16"/>
    <col min="14097" max="14097" width="23.140625" style="16" customWidth="1"/>
    <col min="14098" max="14337" width="16" style="16"/>
    <col min="14338" max="14338" width="10.42578125" style="16" customWidth="1"/>
    <col min="14339" max="14339" width="26.140625" style="16" customWidth="1"/>
    <col min="14340" max="14340" width="12.28515625" style="16" customWidth="1"/>
    <col min="14341" max="14341" width="9.42578125" style="16" customWidth="1"/>
    <col min="14342" max="14342" width="18.28515625" style="16" customWidth="1"/>
    <col min="14343" max="14343" width="10.5703125" style="16" customWidth="1"/>
    <col min="14344" max="14344" width="18.42578125" style="16" customWidth="1"/>
    <col min="14345" max="14345" width="10.7109375" style="16" customWidth="1"/>
    <col min="14346" max="14346" width="12" style="16" customWidth="1"/>
    <col min="14347" max="14347" width="18.85546875" style="16" customWidth="1"/>
    <col min="14348" max="14348" width="17.85546875" style="16" customWidth="1"/>
    <col min="14349" max="14349" width="20.28515625" style="16" customWidth="1"/>
    <col min="14350" max="14350" width="15.5703125" style="16" customWidth="1"/>
    <col min="14351" max="14352" width="16" style="16"/>
    <col min="14353" max="14353" width="23.140625" style="16" customWidth="1"/>
    <col min="14354" max="14593" width="16" style="16"/>
    <col min="14594" max="14594" width="10.42578125" style="16" customWidth="1"/>
    <col min="14595" max="14595" width="26.140625" style="16" customWidth="1"/>
    <col min="14596" max="14596" width="12.28515625" style="16" customWidth="1"/>
    <col min="14597" max="14597" width="9.42578125" style="16" customWidth="1"/>
    <col min="14598" max="14598" width="18.28515625" style="16" customWidth="1"/>
    <col min="14599" max="14599" width="10.5703125" style="16" customWidth="1"/>
    <col min="14600" max="14600" width="18.42578125" style="16" customWidth="1"/>
    <col min="14601" max="14601" width="10.7109375" style="16" customWidth="1"/>
    <col min="14602" max="14602" width="12" style="16" customWidth="1"/>
    <col min="14603" max="14603" width="18.85546875" style="16" customWidth="1"/>
    <col min="14604" max="14604" width="17.85546875" style="16" customWidth="1"/>
    <col min="14605" max="14605" width="20.28515625" style="16" customWidth="1"/>
    <col min="14606" max="14606" width="15.5703125" style="16" customWidth="1"/>
    <col min="14607" max="14608" width="16" style="16"/>
    <col min="14609" max="14609" width="23.140625" style="16" customWidth="1"/>
    <col min="14610" max="14849" width="16" style="16"/>
    <col min="14850" max="14850" width="10.42578125" style="16" customWidth="1"/>
    <col min="14851" max="14851" width="26.140625" style="16" customWidth="1"/>
    <col min="14852" max="14852" width="12.28515625" style="16" customWidth="1"/>
    <col min="14853" max="14853" width="9.42578125" style="16" customWidth="1"/>
    <col min="14854" max="14854" width="18.28515625" style="16" customWidth="1"/>
    <col min="14855" max="14855" width="10.5703125" style="16" customWidth="1"/>
    <col min="14856" max="14856" width="18.42578125" style="16" customWidth="1"/>
    <col min="14857" max="14857" width="10.7109375" style="16" customWidth="1"/>
    <col min="14858" max="14858" width="12" style="16" customWidth="1"/>
    <col min="14859" max="14859" width="18.85546875" style="16" customWidth="1"/>
    <col min="14860" max="14860" width="17.85546875" style="16" customWidth="1"/>
    <col min="14861" max="14861" width="20.28515625" style="16" customWidth="1"/>
    <col min="14862" max="14862" width="15.5703125" style="16" customWidth="1"/>
    <col min="14863" max="14864" width="16" style="16"/>
    <col min="14865" max="14865" width="23.140625" style="16" customWidth="1"/>
    <col min="14866" max="15105" width="16" style="16"/>
    <col min="15106" max="15106" width="10.42578125" style="16" customWidth="1"/>
    <col min="15107" max="15107" width="26.140625" style="16" customWidth="1"/>
    <col min="15108" max="15108" width="12.28515625" style="16" customWidth="1"/>
    <col min="15109" max="15109" width="9.42578125" style="16" customWidth="1"/>
    <col min="15110" max="15110" width="18.28515625" style="16" customWidth="1"/>
    <col min="15111" max="15111" width="10.5703125" style="16" customWidth="1"/>
    <col min="15112" max="15112" width="18.42578125" style="16" customWidth="1"/>
    <col min="15113" max="15113" width="10.7109375" style="16" customWidth="1"/>
    <col min="15114" max="15114" width="12" style="16" customWidth="1"/>
    <col min="15115" max="15115" width="18.85546875" style="16" customWidth="1"/>
    <col min="15116" max="15116" width="17.85546875" style="16" customWidth="1"/>
    <col min="15117" max="15117" width="20.28515625" style="16" customWidth="1"/>
    <col min="15118" max="15118" width="15.5703125" style="16" customWidth="1"/>
    <col min="15119" max="15120" width="16" style="16"/>
    <col min="15121" max="15121" width="23.140625" style="16" customWidth="1"/>
    <col min="15122" max="15361" width="16" style="16"/>
    <col min="15362" max="15362" width="10.42578125" style="16" customWidth="1"/>
    <col min="15363" max="15363" width="26.140625" style="16" customWidth="1"/>
    <col min="15364" max="15364" width="12.28515625" style="16" customWidth="1"/>
    <col min="15365" max="15365" width="9.42578125" style="16" customWidth="1"/>
    <col min="15366" max="15366" width="18.28515625" style="16" customWidth="1"/>
    <col min="15367" max="15367" width="10.5703125" style="16" customWidth="1"/>
    <col min="15368" max="15368" width="18.42578125" style="16" customWidth="1"/>
    <col min="15369" max="15369" width="10.7109375" style="16" customWidth="1"/>
    <col min="15370" max="15370" width="12" style="16" customWidth="1"/>
    <col min="15371" max="15371" width="18.85546875" style="16" customWidth="1"/>
    <col min="15372" max="15372" width="17.85546875" style="16" customWidth="1"/>
    <col min="15373" max="15373" width="20.28515625" style="16" customWidth="1"/>
    <col min="15374" max="15374" width="15.5703125" style="16" customWidth="1"/>
    <col min="15375" max="15376" width="16" style="16"/>
    <col min="15377" max="15377" width="23.140625" style="16" customWidth="1"/>
    <col min="15378" max="15617" width="16" style="16"/>
    <col min="15618" max="15618" width="10.42578125" style="16" customWidth="1"/>
    <col min="15619" max="15619" width="26.140625" style="16" customWidth="1"/>
    <col min="15620" max="15620" width="12.28515625" style="16" customWidth="1"/>
    <col min="15621" max="15621" width="9.42578125" style="16" customWidth="1"/>
    <col min="15622" max="15622" width="18.28515625" style="16" customWidth="1"/>
    <col min="15623" max="15623" width="10.5703125" style="16" customWidth="1"/>
    <col min="15624" max="15624" width="18.42578125" style="16" customWidth="1"/>
    <col min="15625" max="15625" width="10.7109375" style="16" customWidth="1"/>
    <col min="15626" max="15626" width="12" style="16" customWidth="1"/>
    <col min="15627" max="15627" width="18.85546875" style="16" customWidth="1"/>
    <col min="15628" max="15628" width="17.85546875" style="16" customWidth="1"/>
    <col min="15629" max="15629" width="20.28515625" style="16" customWidth="1"/>
    <col min="15630" max="15630" width="15.5703125" style="16" customWidth="1"/>
    <col min="15631" max="15632" width="16" style="16"/>
    <col min="15633" max="15633" width="23.140625" style="16" customWidth="1"/>
    <col min="15634" max="15873" width="16" style="16"/>
    <col min="15874" max="15874" width="10.42578125" style="16" customWidth="1"/>
    <col min="15875" max="15875" width="26.140625" style="16" customWidth="1"/>
    <col min="15876" max="15876" width="12.28515625" style="16" customWidth="1"/>
    <col min="15877" max="15877" width="9.42578125" style="16" customWidth="1"/>
    <col min="15878" max="15878" width="18.28515625" style="16" customWidth="1"/>
    <col min="15879" max="15879" width="10.5703125" style="16" customWidth="1"/>
    <col min="15880" max="15880" width="18.42578125" style="16" customWidth="1"/>
    <col min="15881" max="15881" width="10.7109375" style="16" customWidth="1"/>
    <col min="15882" max="15882" width="12" style="16" customWidth="1"/>
    <col min="15883" max="15883" width="18.85546875" style="16" customWidth="1"/>
    <col min="15884" max="15884" width="17.85546875" style="16" customWidth="1"/>
    <col min="15885" max="15885" width="20.28515625" style="16" customWidth="1"/>
    <col min="15886" max="15886" width="15.5703125" style="16" customWidth="1"/>
    <col min="15887" max="15888" width="16" style="16"/>
    <col min="15889" max="15889" width="23.140625" style="16" customWidth="1"/>
    <col min="15890" max="16129" width="16" style="16"/>
    <col min="16130" max="16130" width="10.42578125" style="16" customWidth="1"/>
    <col min="16131" max="16131" width="26.140625" style="16" customWidth="1"/>
    <col min="16132" max="16132" width="12.28515625" style="16" customWidth="1"/>
    <col min="16133" max="16133" width="9.42578125" style="16" customWidth="1"/>
    <col min="16134" max="16134" width="18.28515625" style="16" customWidth="1"/>
    <col min="16135" max="16135" width="10.5703125" style="16" customWidth="1"/>
    <col min="16136" max="16136" width="18.42578125" style="16" customWidth="1"/>
    <col min="16137" max="16137" width="10.7109375" style="16" customWidth="1"/>
    <col min="16138" max="16138" width="12" style="16" customWidth="1"/>
    <col min="16139" max="16139" width="18.85546875" style="16" customWidth="1"/>
    <col min="16140" max="16140" width="17.85546875" style="16" customWidth="1"/>
    <col min="16141" max="16141" width="20.28515625" style="16" customWidth="1"/>
    <col min="16142" max="16142" width="15.5703125" style="16" customWidth="1"/>
    <col min="16143" max="16144" width="16" style="16"/>
    <col min="16145" max="16145" width="23.140625" style="16" customWidth="1"/>
    <col min="16146" max="16384" width="16" style="16"/>
  </cols>
  <sheetData>
    <row r="1" spans="1:27" ht="12.75" customHeight="1" x14ac:dyDescent="0.2"/>
    <row r="2" spans="1:27" ht="30" customHeight="1" x14ac:dyDescent="0.2">
      <c r="A2" s="18" t="s">
        <v>112</v>
      </c>
      <c r="B2" s="19"/>
      <c r="C2" s="19"/>
      <c r="O2" s="20"/>
      <c r="P2" s="21"/>
      <c r="Q2" s="22"/>
    </row>
    <row r="3" spans="1:27" ht="30" customHeight="1" x14ac:dyDescent="0.2">
      <c r="A3" s="23"/>
      <c r="B3" s="238" t="s">
        <v>11</v>
      </c>
      <c r="C3" s="239"/>
      <c r="D3" s="240"/>
      <c r="E3" s="238" t="s">
        <v>12</v>
      </c>
      <c r="F3" s="240"/>
      <c r="G3" s="24" t="s">
        <v>13</v>
      </c>
      <c r="H3" s="238" t="s">
        <v>14</v>
      </c>
      <c r="I3" s="239"/>
      <c r="J3" s="240"/>
      <c r="K3" s="238" t="s">
        <v>15</v>
      </c>
      <c r="L3" s="240"/>
      <c r="M3" s="24" t="s">
        <v>16</v>
      </c>
      <c r="N3" s="21"/>
    </row>
    <row r="4" spans="1:27" ht="30" customHeight="1" x14ac:dyDescent="0.2">
      <c r="A4" s="23" t="s">
        <v>17</v>
      </c>
      <c r="B4" s="25" t="s">
        <v>71</v>
      </c>
      <c r="C4" s="25" t="s">
        <v>72</v>
      </c>
      <c r="D4" s="25" t="s">
        <v>4</v>
      </c>
      <c r="E4" s="25" t="s">
        <v>71</v>
      </c>
      <c r="F4" s="25" t="s">
        <v>72</v>
      </c>
      <c r="G4" s="26" t="s">
        <v>18</v>
      </c>
      <c r="H4" s="27" t="s">
        <v>71</v>
      </c>
      <c r="I4" s="27" t="s">
        <v>72</v>
      </c>
      <c r="J4" s="27" t="s">
        <v>4</v>
      </c>
      <c r="K4" s="25" t="s">
        <v>71</v>
      </c>
      <c r="L4" s="25" t="s">
        <v>72</v>
      </c>
      <c r="M4" s="26" t="s">
        <v>18</v>
      </c>
      <c r="N4" s="21"/>
      <c r="O4" s="16" t="s">
        <v>19</v>
      </c>
      <c r="P4" s="16" t="s">
        <v>19</v>
      </c>
    </row>
    <row r="5" spans="1:27" ht="18" customHeight="1" x14ac:dyDescent="0.2">
      <c r="A5" s="28" t="s">
        <v>6</v>
      </c>
      <c r="B5" s="29">
        <v>71</v>
      </c>
      <c r="C5" s="29">
        <v>75</v>
      </c>
      <c r="D5" s="30">
        <f t="shared" ref="D5:D8" si="0">B5+C5</f>
        <v>146</v>
      </c>
      <c r="E5" s="31">
        <v>5</v>
      </c>
      <c r="F5" s="31">
        <v>12</v>
      </c>
      <c r="G5" s="32">
        <v>0.25</v>
      </c>
      <c r="H5" s="33">
        <f t="shared" ref="H5:H8" si="1">B5*G5</f>
        <v>17.75</v>
      </c>
      <c r="I5" s="33">
        <f t="shared" ref="I5:I8" si="2">C5*G5</f>
        <v>18.75</v>
      </c>
      <c r="J5" s="33">
        <f>H5+I5</f>
        <v>36.5</v>
      </c>
      <c r="K5" s="34">
        <f>E5/H5</f>
        <v>0.28169014084507044</v>
      </c>
      <c r="L5" s="34">
        <f>F5/I5</f>
        <v>0.64</v>
      </c>
      <c r="M5" s="35">
        <v>65.5</v>
      </c>
      <c r="N5" s="36">
        <f t="shared" ref="N5:N8" si="3">M5*D5</f>
        <v>9563</v>
      </c>
      <c r="O5" s="37" t="str">
        <f t="shared" ref="O5:O9" si="4">CONCATENATE(E5," ",$O$4," ",B5)</f>
        <v>5 / 71</v>
      </c>
      <c r="P5" s="37" t="str">
        <f t="shared" ref="P5:P9" si="5">CONCATENATE(F5," ",$P$4," ",C5)</f>
        <v>12 / 75</v>
      </c>
    </row>
    <row r="6" spans="1:27" ht="18" customHeight="1" x14ac:dyDescent="0.2">
      <c r="A6" s="28" t="s">
        <v>8</v>
      </c>
      <c r="B6" s="29">
        <v>338</v>
      </c>
      <c r="C6" s="29">
        <v>335</v>
      </c>
      <c r="D6" s="30">
        <f t="shared" si="0"/>
        <v>673</v>
      </c>
      <c r="E6" s="31">
        <v>20</v>
      </c>
      <c r="F6" s="31">
        <v>13</v>
      </c>
      <c r="G6" s="32">
        <v>0.5</v>
      </c>
      <c r="H6" s="33">
        <f t="shared" si="1"/>
        <v>169</v>
      </c>
      <c r="I6" s="33">
        <f t="shared" si="2"/>
        <v>167.5</v>
      </c>
      <c r="J6" s="33">
        <f t="shared" ref="J6:J8" si="6">H6+I6</f>
        <v>336.5</v>
      </c>
      <c r="K6" s="34">
        <f t="shared" ref="K6:L9" si="7">E6/H6</f>
        <v>0.11834319526627218</v>
      </c>
      <c r="L6" s="34">
        <f t="shared" si="7"/>
        <v>7.7611940298507459E-2</v>
      </c>
      <c r="M6" s="35">
        <v>62.5</v>
      </c>
      <c r="N6" s="36">
        <f t="shared" si="3"/>
        <v>42062.5</v>
      </c>
      <c r="O6" s="37" t="str">
        <f t="shared" si="4"/>
        <v>20 / 338</v>
      </c>
      <c r="P6" s="37" t="str">
        <f t="shared" si="5"/>
        <v>13 / 335</v>
      </c>
    </row>
    <row r="7" spans="1:27" ht="18" customHeight="1" x14ac:dyDescent="0.2">
      <c r="A7" s="28" t="s">
        <v>9</v>
      </c>
      <c r="B7" s="29">
        <v>67</v>
      </c>
      <c r="C7" s="29">
        <v>34</v>
      </c>
      <c r="D7" s="30">
        <f t="shared" si="0"/>
        <v>101</v>
      </c>
      <c r="E7" s="31">
        <v>4</v>
      </c>
      <c r="F7" s="31">
        <v>1</v>
      </c>
      <c r="G7" s="32">
        <v>0.5</v>
      </c>
      <c r="H7" s="33">
        <f t="shared" si="1"/>
        <v>33.5</v>
      </c>
      <c r="I7" s="33">
        <f t="shared" si="2"/>
        <v>17</v>
      </c>
      <c r="J7" s="33">
        <f t="shared" si="6"/>
        <v>50.5</v>
      </c>
      <c r="K7" s="34">
        <f t="shared" si="7"/>
        <v>0.11940298507462686</v>
      </c>
      <c r="L7" s="34">
        <f t="shared" si="7"/>
        <v>5.8823529411764705E-2</v>
      </c>
      <c r="M7" s="35">
        <v>63.7</v>
      </c>
      <c r="N7" s="36">
        <f t="shared" si="3"/>
        <v>6433.7000000000007</v>
      </c>
      <c r="O7" s="37" t="str">
        <f t="shared" si="4"/>
        <v>4 / 67</v>
      </c>
      <c r="P7" s="37" t="str">
        <f t="shared" si="5"/>
        <v>1 / 34</v>
      </c>
    </row>
    <row r="8" spans="1:27" ht="18" customHeight="1" x14ac:dyDescent="0.2">
      <c r="A8" s="28" t="s">
        <v>10</v>
      </c>
      <c r="B8" s="29">
        <v>449</v>
      </c>
      <c r="C8" s="29">
        <v>451</v>
      </c>
      <c r="D8" s="30">
        <f t="shared" si="0"/>
        <v>900</v>
      </c>
      <c r="E8" s="31">
        <v>12</v>
      </c>
      <c r="F8" s="31">
        <v>11</v>
      </c>
      <c r="G8" s="32">
        <v>0.5</v>
      </c>
      <c r="H8" s="33">
        <f t="shared" si="1"/>
        <v>224.5</v>
      </c>
      <c r="I8" s="33">
        <f t="shared" si="2"/>
        <v>225.5</v>
      </c>
      <c r="J8" s="33">
        <f t="shared" si="6"/>
        <v>450</v>
      </c>
      <c r="K8" s="34">
        <f t="shared" si="7"/>
        <v>5.3452115812917596E-2</v>
      </c>
      <c r="L8" s="34">
        <f t="shared" si="7"/>
        <v>4.878048780487805E-2</v>
      </c>
      <c r="M8" s="35">
        <v>59</v>
      </c>
      <c r="N8" s="36">
        <f t="shared" si="3"/>
        <v>53100</v>
      </c>
      <c r="O8" s="37" t="str">
        <f t="shared" si="4"/>
        <v>12 / 449</v>
      </c>
      <c r="P8" s="37" t="str">
        <f t="shared" si="5"/>
        <v>11 / 451</v>
      </c>
    </row>
    <row r="9" spans="1:27" ht="18" customHeight="1" x14ac:dyDescent="0.2">
      <c r="A9" s="38">
        <f>COUNT(B5:B8)</f>
        <v>4</v>
      </c>
      <c r="B9" s="39">
        <f>SUM(B5:B8)</f>
        <v>925</v>
      </c>
      <c r="C9" s="39">
        <f>SUM(C5:C8)</f>
        <v>895</v>
      </c>
      <c r="D9" s="39">
        <f>SUM(D5:D8)</f>
        <v>1820</v>
      </c>
      <c r="E9" s="40">
        <f>SUM(E5:E8)</f>
        <v>41</v>
      </c>
      <c r="F9" s="40">
        <f>SUM(F5:F8)</f>
        <v>37</v>
      </c>
      <c r="G9" s="199">
        <f>J9/D9</f>
        <v>0.47994505494505496</v>
      </c>
      <c r="H9" s="42">
        <f>SUM(H5:H8)</f>
        <v>444.75</v>
      </c>
      <c r="I9" s="42">
        <f>SUM(I5:I8)</f>
        <v>428.75</v>
      </c>
      <c r="J9" s="42">
        <f>SUM(J5:J8)</f>
        <v>873.5</v>
      </c>
      <c r="K9" s="43">
        <f t="shared" si="7"/>
        <v>9.2186621697582918E-2</v>
      </c>
      <c r="L9" s="44">
        <f>F9/I9</f>
        <v>8.6297376093294464E-2</v>
      </c>
      <c r="M9" s="45">
        <f>N9/D9</f>
        <v>61.076483516483513</v>
      </c>
      <c r="N9" s="46">
        <f>SUM(N5:N8)</f>
        <v>111159.2</v>
      </c>
      <c r="O9" s="47" t="str">
        <f t="shared" si="4"/>
        <v>41 / 925</v>
      </c>
      <c r="P9" s="47" t="str">
        <f t="shared" si="5"/>
        <v>37 / 895</v>
      </c>
    </row>
    <row r="10" spans="1:27" ht="21" customHeight="1" x14ac:dyDescent="0.2">
      <c r="D10" s="48"/>
      <c r="E10" s="48"/>
      <c r="F10" s="49"/>
    </row>
    <row r="11" spans="1:27" ht="21" customHeight="1" thickBot="1" x14ac:dyDescent="0.25">
      <c r="D11" s="48"/>
      <c r="E11" s="48"/>
    </row>
    <row r="12" spans="1:27" ht="30" customHeight="1" thickBot="1" x14ac:dyDescent="0.25">
      <c r="A12" s="241" t="s">
        <v>87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27" ht="38.25" customHeight="1" thickBot="1" x14ac:dyDescent="0.25">
      <c r="A13" s="258" t="s">
        <v>20</v>
      </c>
      <c r="B13" s="258" t="s">
        <v>21</v>
      </c>
      <c r="C13" s="260" t="s">
        <v>22</v>
      </c>
      <c r="D13" s="258" t="s">
        <v>23</v>
      </c>
      <c r="E13" s="258" t="s">
        <v>24</v>
      </c>
      <c r="F13" s="258" t="s">
        <v>73</v>
      </c>
      <c r="G13" s="258" t="s">
        <v>74</v>
      </c>
      <c r="H13" s="258" t="s">
        <v>75</v>
      </c>
      <c r="I13" s="258" t="s">
        <v>76</v>
      </c>
      <c r="J13" s="258" t="s">
        <v>25</v>
      </c>
      <c r="K13" s="258" t="s">
        <v>26</v>
      </c>
      <c r="L13" s="247" t="s">
        <v>27</v>
      </c>
      <c r="M13" s="248"/>
      <c r="N13" s="248"/>
      <c r="O13" s="249"/>
    </row>
    <row r="14" spans="1:27" ht="40.5" customHeight="1" thickBot="1" x14ac:dyDescent="0.25">
      <c r="A14" s="259"/>
      <c r="B14" s="259"/>
      <c r="C14" s="261"/>
      <c r="D14" s="259"/>
      <c r="E14" s="259"/>
      <c r="F14" s="259"/>
      <c r="G14" s="259"/>
      <c r="H14" s="259"/>
      <c r="I14" s="259"/>
      <c r="J14" s="259"/>
      <c r="K14" s="259"/>
      <c r="L14" s="50" t="s">
        <v>28</v>
      </c>
      <c r="M14" s="51" t="s">
        <v>29</v>
      </c>
      <c r="N14" s="52" t="s">
        <v>30</v>
      </c>
      <c r="O14" s="53" t="s">
        <v>31</v>
      </c>
    </row>
    <row r="15" spans="1:27" ht="58.5" customHeight="1" x14ac:dyDescent="0.25">
      <c r="A15" s="250">
        <v>8</v>
      </c>
      <c r="B15" s="54" t="s">
        <v>6</v>
      </c>
      <c r="C15" s="55" t="s">
        <v>32</v>
      </c>
      <c r="D15" s="56"/>
      <c r="E15" s="57">
        <f>G5</f>
        <v>0.25</v>
      </c>
      <c r="F15" s="58" t="str">
        <f>O5</f>
        <v>5 / 71</v>
      </c>
      <c r="G15" s="59">
        <f>K5</f>
        <v>0.28169014084507044</v>
      </c>
      <c r="H15" s="58" t="str">
        <f>P5</f>
        <v>12 / 75</v>
      </c>
      <c r="I15" s="59">
        <f>L5</f>
        <v>0.64</v>
      </c>
      <c r="J15" s="57">
        <f>M5</f>
        <v>65.5</v>
      </c>
      <c r="K15" s="60">
        <v>0.24086805005191486</v>
      </c>
      <c r="L15" s="61" t="s">
        <v>94</v>
      </c>
      <c r="M15" s="62"/>
      <c r="N15" s="62"/>
      <c r="O15" s="63"/>
      <c r="S15" s="197">
        <v>0.44014084507042256</v>
      </c>
      <c r="T15" s="16">
        <v>0.37207765478475929</v>
      </c>
      <c r="U15" s="16">
        <v>0.60998168397482178</v>
      </c>
      <c r="V15" s="16">
        <v>1.9599639845400538</v>
      </c>
      <c r="W15" s="16">
        <v>-2.0162026326786484</v>
      </c>
      <c r="X15" s="16">
        <v>0.37490359973174592</v>
      </c>
      <c r="Y15" s="16">
        <v>0.13316016426583316</v>
      </c>
      <c r="Z15" s="16">
        <v>1.4548511598159337</v>
      </c>
      <c r="AA15" s="16" t="s">
        <v>94</v>
      </c>
    </row>
    <row r="16" spans="1:27" ht="58.5" customHeight="1" x14ac:dyDescent="0.25">
      <c r="A16" s="251"/>
      <c r="B16" s="64" t="s">
        <v>8</v>
      </c>
      <c r="C16" s="55" t="s">
        <v>32</v>
      </c>
      <c r="D16" s="56"/>
      <c r="E16" s="57">
        <f t="shared" ref="E16:E18" si="8">G6</f>
        <v>0.5</v>
      </c>
      <c r="F16" s="58" t="str">
        <f t="shared" ref="F16:F18" si="9">O6</f>
        <v>20 / 338</v>
      </c>
      <c r="G16" s="59">
        <f t="shared" ref="G16:G18" si="10">K6</f>
        <v>0.11834319526627218</v>
      </c>
      <c r="H16" s="58" t="str">
        <f t="shared" ref="H16:H18" si="11">P6</f>
        <v>13 / 335</v>
      </c>
      <c r="I16" s="59">
        <f t="shared" ref="I16:J18" si="12">L6</f>
        <v>7.7611940298507459E-2</v>
      </c>
      <c r="J16" s="57">
        <f t="shared" si="12"/>
        <v>62.5</v>
      </c>
      <c r="K16" s="60">
        <v>0.37792451906958807</v>
      </c>
      <c r="L16" s="61" t="s">
        <v>95</v>
      </c>
      <c r="M16" s="62"/>
      <c r="N16" s="62"/>
      <c r="O16" s="63"/>
      <c r="S16" s="197">
        <v>1.5248065543923532</v>
      </c>
      <c r="T16" s="16">
        <v>0.2371415842415672</v>
      </c>
      <c r="U16" s="16">
        <v>0.48697185159058959</v>
      </c>
      <c r="V16" s="16">
        <v>1.9599639845400538</v>
      </c>
      <c r="W16" s="16">
        <v>-0.53257973816783777</v>
      </c>
      <c r="X16" s="16">
        <v>1.3763323815520576</v>
      </c>
      <c r="Y16" s="16">
        <v>0.58708847988662149</v>
      </c>
      <c r="Z16" s="16">
        <v>3.960349906349232</v>
      </c>
      <c r="AA16" s="16" t="s">
        <v>95</v>
      </c>
    </row>
    <row r="17" spans="1:27" ht="58.5" customHeight="1" x14ac:dyDescent="0.25">
      <c r="A17" s="251"/>
      <c r="B17" s="64" t="s">
        <v>9</v>
      </c>
      <c r="C17" s="55" t="s">
        <v>32</v>
      </c>
      <c r="D17" s="56"/>
      <c r="E17" s="57">
        <f t="shared" si="8"/>
        <v>0.5</v>
      </c>
      <c r="F17" s="58" t="str">
        <f t="shared" si="9"/>
        <v>4 / 67</v>
      </c>
      <c r="G17" s="59">
        <f t="shared" si="10"/>
        <v>0.11940298507462686</v>
      </c>
      <c r="H17" s="58" t="str">
        <f t="shared" si="11"/>
        <v>1 / 34</v>
      </c>
      <c r="I17" s="59">
        <f t="shared" si="12"/>
        <v>5.8823529411764705E-2</v>
      </c>
      <c r="J17" s="57">
        <f t="shared" si="12"/>
        <v>63.7</v>
      </c>
      <c r="K17" s="60">
        <v>6.7801424204834343E-2</v>
      </c>
      <c r="L17" s="61" t="s">
        <v>97</v>
      </c>
      <c r="M17" s="62"/>
      <c r="N17" s="62"/>
      <c r="O17" s="63"/>
      <c r="S17" s="197">
        <v>2.0298507462686568</v>
      </c>
      <c r="T17" s="16">
        <v>1.3218250239868021</v>
      </c>
      <c r="U17" s="16">
        <v>1.1497064947136735</v>
      </c>
      <c r="V17" s="16">
        <v>1.9599639845400538</v>
      </c>
      <c r="W17" s="16">
        <v>-1.5454210560855037</v>
      </c>
      <c r="X17" s="16">
        <v>2.9613869959838857</v>
      </c>
      <c r="Y17" s="16">
        <v>0.21322207386761474</v>
      </c>
      <c r="Z17" s="16">
        <v>19.324756535722123</v>
      </c>
      <c r="AA17" s="16" t="s">
        <v>97</v>
      </c>
    </row>
    <row r="18" spans="1:27" ht="58.5" customHeight="1" x14ac:dyDescent="0.25">
      <c r="A18" s="251"/>
      <c r="B18" s="64" t="s">
        <v>10</v>
      </c>
      <c r="C18" s="55" t="s">
        <v>32</v>
      </c>
      <c r="D18" s="56"/>
      <c r="E18" s="57">
        <f t="shared" si="8"/>
        <v>0.5</v>
      </c>
      <c r="F18" s="58" t="str">
        <f t="shared" si="9"/>
        <v>12 / 449</v>
      </c>
      <c r="G18" s="59">
        <f t="shared" si="10"/>
        <v>5.3452115812917596E-2</v>
      </c>
      <c r="H18" s="58" t="str">
        <f t="shared" si="11"/>
        <v>11 / 451</v>
      </c>
      <c r="I18" s="59">
        <f t="shared" si="12"/>
        <v>4.878048780487805E-2</v>
      </c>
      <c r="J18" s="57">
        <f t="shared" si="12"/>
        <v>59</v>
      </c>
      <c r="K18" s="60">
        <v>0.3134060066736627</v>
      </c>
      <c r="L18" s="61" t="s">
        <v>96</v>
      </c>
      <c r="M18" s="62"/>
      <c r="N18" s="62"/>
      <c r="O18" s="63"/>
      <c r="S18" s="197">
        <v>1.0957683741648108</v>
      </c>
      <c r="T18" s="16">
        <v>0.2859601196770104</v>
      </c>
      <c r="U18" s="16">
        <v>0.53475239099700189</v>
      </c>
      <c r="V18" s="16">
        <v>1.9599639845400538</v>
      </c>
      <c r="W18" s="16">
        <v>-0.95663959825075084</v>
      </c>
      <c r="X18" s="16">
        <v>1.1395705151041777</v>
      </c>
      <c r="Y18" s="16">
        <v>0.38418172419319035</v>
      </c>
      <c r="Z18" s="16">
        <v>3.1254257537368804</v>
      </c>
      <c r="AA18" s="16" t="s">
        <v>96</v>
      </c>
    </row>
    <row r="19" spans="1:27" ht="30" customHeight="1" x14ac:dyDescent="0.2">
      <c r="A19" s="65" t="s">
        <v>33</v>
      </c>
      <c r="B19" s="66">
        <f>COUNT(E15:E18)</f>
        <v>4</v>
      </c>
      <c r="C19" s="67"/>
      <c r="D19" s="201" t="s">
        <v>90</v>
      </c>
      <c r="E19" s="200">
        <f>G9</f>
        <v>0.47994505494505496</v>
      </c>
      <c r="F19" s="70" t="str">
        <f>O9</f>
        <v>41 / 925</v>
      </c>
      <c r="G19" s="71">
        <f>K9</f>
        <v>9.2186621697582918E-2</v>
      </c>
      <c r="H19" s="70" t="str">
        <f>P9</f>
        <v>37 / 895</v>
      </c>
      <c r="I19" s="71">
        <f>L9</f>
        <v>8.6297376093294464E-2</v>
      </c>
      <c r="J19" s="69">
        <f>M9</f>
        <v>61.076483516483513</v>
      </c>
      <c r="K19" s="72">
        <v>1</v>
      </c>
      <c r="L19" s="73" t="s">
        <v>103</v>
      </c>
      <c r="M19" s="48"/>
      <c r="N19" s="74"/>
      <c r="O19" s="75"/>
      <c r="S19" s="197">
        <v>1.0391747133617424</v>
      </c>
      <c r="T19" s="16">
        <v>8.9621619175894493E-2</v>
      </c>
      <c r="U19" s="16">
        <v>0.29936870106257685</v>
      </c>
      <c r="V19" s="16">
        <v>1.9599639845400538</v>
      </c>
      <c r="W19" s="16">
        <v>-0.54832501889576346</v>
      </c>
      <c r="X19" s="16">
        <v>0.62518950736807555</v>
      </c>
      <c r="Y19" s="16">
        <v>0.57791700019717451</v>
      </c>
      <c r="Z19" s="16">
        <v>1.8686000373558507</v>
      </c>
      <c r="AA19" s="16" t="s">
        <v>98</v>
      </c>
    </row>
    <row r="20" spans="1:27" ht="7.5" customHeight="1" thickBot="1" x14ac:dyDescent="0.25">
      <c r="A20" s="76"/>
      <c r="B20" s="76"/>
      <c r="C20" s="77"/>
      <c r="D20" s="78"/>
      <c r="E20" s="37"/>
      <c r="F20" s="79"/>
      <c r="G20" s="80"/>
      <c r="H20" s="79"/>
      <c r="I20" s="81"/>
      <c r="J20" s="82"/>
      <c r="L20" s="48"/>
      <c r="M20" s="74"/>
      <c r="N20" s="74"/>
    </row>
    <row r="21" spans="1:27" s="22" customFormat="1" ht="46.5" customHeight="1" thickBot="1" x14ac:dyDescent="0.25">
      <c r="A21" s="83"/>
      <c r="B21" s="252" t="s">
        <v>88</v>
      </c>
      <c r="C21" s="253"/>
      <c r="D21" s="253"/>
      <c r="E21" s="253"/>
      <c r="F21" s="253"/>
      <c r="G21" s="253"/>
      <c r="H21" s="253"/>
      <c r="I21" s="254"/>
      <c r="J21" s="208" t="s">
        <v>91</v>
      </c>
      <c r="K21" s="209" t="s">
        <v>92</v>
      </c>
      <c r="L21" s="210" t="s">
        <v>28</v>
      </c>
      <c r="M21" s="211" t="s">
        <v>29</v>
      </c>
      <c r="N21" s="212" t="s">
        <v>30</v>
      </c>
      <c r="O21" s="74"/>
      <c r="T21" s="22" t="s">
        <v>93</v>
      </c>
      <c r="U21" s="22">
        <v>4.3026527297494637</v>
      </c>
      <c r="X21" s="22" t="s">
        <v>5</v>
      </c>
      <c r="Y21" s="22">
        <v>0.17713035688696085</v>
      </c>
      <c r="Z21" s="22">
        <v>6.096550042969815</v>
      </c>
    </row>
    <row r="22" spans="1:27" ht="24.95" customHeight="1" thickBot="1" x14ac:dyDescent="0.25">
      <c r="A22" s="91" t="s">
        <v>35</v>
      </c>
      <c r="B22" s="213" t="s">
        <v>36</v>
      </c>
      <c r="C22" s="214">
        <f>I19*E19</f>
        <v>4.1417998910710283E-2</v>
      </c>
      <c r="D22" s="215" t="s">
        <v>40</v>
      </c>
      <c r="E22" s="216"/>
      <c r="F22" s="217"/>
      <c r="G22" s="218">
        <f>E19</f>
        <v>0.47994505494505496</v>
      </c>
      <c r="H22" s="215" t="s">
        <v>41</v>
      </c>
      <c r="I22" s="219"/>
      <c r="J22" s="84" t="s">
        <v>101</v>
      </c>
      <c r="K22" s="85" t="s">
        <v>102</v>
      </c>
      <c r="L22" s="86" t="s">
        <v>103</v>
      </c>
      <c r="M22" s="87" t="s">
        <v>104</v>
      </c>
      <c r="N22" s="87" t="s">
        <v>105</v>
      </c>
      <c r="O22" s="101" t="s">
        <v>109</v>
      </c>
    </row>
    <row r="23" spans="1:27" ht="9" customHeight="1" thickBot="1" x14ac:dyDescent="0.35">
      <c r="A23" s="17"/>
      <c r="C23" s="16"/>
      <c r="L23" s="88"/>
      <c r="M23" s="89"/>
      <c r="O23" s="90"/>
    </row>
    <row r="24" spans="1:27" ht="47.25" customHeight="1" thickBot="1" x14ac:dyDescent="0.35">
      <c r="A24" s="17"/>
      <c r="B24" s="255" t="s">
        <v>89</v>
      </c>
      <c r="C24" s="256"/>
      <c r="D24" s="256"/>
      <c r="E24" s="256"/>
      <c r="F24" s="256"/>
      <c r="G24" s="256"/>
      <c r="H24" s="256"/>
      <c r="I24" s="257"/>
      <c r="J24" s="208" t="s">
        <v>91</v>
      </c>
      <c r="K24" s="209" t="s">
        <v>92</v>
      </c>
      <c r="L24" s="210" t="s">
        <v>28</v>
      </c>
      <c r="M24" s="211" t="s">
        <v>29</v>
      </c>
      <c r="N24" s="212" t="s">
        <v>30</v>
      </c>
      <c r="O24" s="90"/>
    </row>
    <row r="25" spans="1:27" ht="27" customHeight="1" thickBot="1" x14ac:dyDescent="0.25">
      <c r="A25" s="91" t="s">
        <v>35</v>
      </c>
      <c r="B25" s="92" t="s">
        <v>36</v>
      </c>
      <c r="C25" s="93">
        <f>I19</f>
        <v>8.6297376093294464E-2</v>
      </c>
      <c r="D25" s="94" t="s">
        <v>37</v>
      </c>
      <c r="E25" s="94"/>
      <c r="F25" s="94"/>
      <c r="G25" s="94"/>
      <c r="H25" s="95">
        <f>J19</f>
        <v>61.076483516483513</v>
      </c>
      <c r="I25" s="96" t="s">
        <v>38</v>
      </c>
      <c r="J25" s="97" t="s">
        <v>106</v>
      </c>
      <c r="K25" s="98" t="s">
        <v>102</v>
      </c>
      <c r="L25" s="99" t="s">
        <v>100</v>
      </c>
      <c r="M25" s="100" t="s">
        <v>107</v>
      </c>
      <c r="N25" s="100" t="s">
        <v>108</v>
      </c>
      <c r="O25" s="101" t="s">
        <v>109</v>
      </c>
    </row>
    <row r="26" spans="1:27" ht="12" customHeight="1" thickBot="1" x14ac:dyDescent="0.25">
      <c r="A26" s="102"/>
      <c r="B26" s="103"/>
      <c r="C26" s="104"/>
      <c r="D26" s="105"/>
      <c r="E26" s="105"/>
      <c r="F26" s="105"/>
      <c r="G26" s="105"/>
      <c r="H26" s="106"/>
      <c r="I26" s="105"/>
      <c r="J26" s="107"/>
      <c r="K26" s="107"/>
      <c r="L26" s="108"/>
      <c r="M26" s="108"/>
      <c r="N26" s="108"/>
      <c r="O26" s="108"/>
    </row>
    <row r="27" spans="1:27" ht="27" customHeight="1" thickBot="1" x14ac:dyDescent="0.25">
      <c r="A27" s="102"/>
      <c r="B27" s="103"/>
      <c r="C27" s="104"/>
      <c r="D27" s="105"/>
      <c r="E27" s="105"/>
      <c r="F27" s="105"/>
      <c r="G27" s="105"/>
      <c r="H27" s="106"/>
      <c r="I27" s="109"/>
      <c r="J27" s="110"/>
      <c r="K27" s="111" t="s">
        <v>42</v>
      </c>
      <c r="L27" s="112" t="s">
        <v>99</v>
      </c>
      <c r="M27" s="108"/>
      <c r="N27" s="108"/>
      <c r="O27" s="108"/>
    </row>
    <row r="28" spans="1:27" ht="28.5" customHeight="1" x14ac:dyDescent="0.2">
      <c r="I28" s="113"/>
      <c r="J28" s="113"/>
      <c r="K28" s="113"/>
    </row>
    <row r="29" spans="1:27" ht="15.75" customHeight="1" x14ac:dyDescent="0.2">
      <c r="A29" s="14" t="s">
        <v>7</v>
      </c>
      <c r="B29" s="237" t="s">
        <v>0</v>
      </c>
      <c r="C29" s="237"/>
      <c r="D29" s="237"/>
      <c r="E29" s="237" t="s">
        <v>1</v>
      </c>
      <c r="F29" s="237"/>
      <c r="G29" s="237"/>
      <c r="H29" s="114"/>
      <c r="I29" s="113"/>
      <c r="J29" s="113"/>
      <c r="K29" s="113"/>
    </row>
    <row r="30" spans="1:27" ht="15.75" customHeight="1" x14ac:dyDescent="0.2">
      <c r="A30" s="15"/>
      <c r="B30" s="6" t="s">
        <v>2</v>
      </c>
      <c r="C30" s="6" t="s">
        <v>3</v>
      </c>
      <c r="D30" s="6" t="s">
        <v>4</v>
      </c>
      <c r="E30" s="6" t="s">
        <v>2</v>
      </c>
      <c r="F30" s="6" t="s">
        <v>3</v>
      </c>
      <c r="G30" s="6" t="s">
        <v>4</v>
      </c>
      <c r="H30" s="114"/>
      <c r="I30" s="115"/>
      <c r="J30" s="115"/>
      <c r="K30" s="115"/>
      <c r="L30" s="116"/>
      <c r="M30" s="116"/>
      <c r="N30" s="116"/>
    </row>
    <row r="31" spans="1:27" ht="15.75" customHeight="1" x14ac:dyDescent="0.2">
      <c r="A31" s="7" t="s">
        <v>6</v>
      </c>
      <c r="B31" s="223">
        <v>5</v>
      </c>
      <c r="C31" s="224">
        <f>D31-B31</f>
        <v>66</v>
      </c>
      <c r="D31" s="225">
        <v>71</v>
      </c>
      <c r="E31" s="223">
        <v>12</v>
      </c>
      <c r="F31" s="224">
        <f>G31-E31</f>
        <v>63</v>
      </c>
      <c r="G31" s="225">
        <v>75</v>
      </c>
      <c r="H31" s="117"/>
      <c r="I31" s="118"/>
    </row>
    <row r="32" spans="1:27" ht="15.75" customHeight="1" x14ac:dyDescent="0.2">
      <c r="A32" s="7" t="s">
        <v>8</v>
      </c>
      <c r="B32" s="223">
        <v>20</v>
      </c>
      <c r="C32" s="224">
        <f t="shared" ref="C32:C34" si="13">D32-B32</f>
        <v>318</v>
      </c>
      <c r="D32" s="225">
        <v>338</v>
      </c>
      <c r="E32" s="223">
        <v>13</v>
      </c>
      <c r="F32" s="224">
        <f t="shared" ref="F32:F34" si="14">G32-E32</f>
        <v>322</v>
      </c>
      <c r="G32" s="225">
        <v>335</v>
      </c>
      <c r="H32" s="117"/>
      <c r="I32" s="118"/>
    </row>
    <row r="33" spans="1:9" ht="15.75" customHeight="1" x14ac:dyDescent="0.2">
      <c r="A33" s="7" t="s">
        <v>9</v>
      </c>
      <c r="B33" s="223">
        <v>4</v>
      </c>
      <c r="C33" s="224">
        <f t="shared" si="13"/>
        <v>63</v>
      </c>
      <c r="D33" s="225">
        <v>67</v>
      </c>
      <c r="E33" s="223">
        <v>1</v>
      </c>
      <c r="F33" s="224">
        <f t="shared" si="14"/>
        <v>33</v>
      </c>
      <c r="G33" s="225">
        <v>34</v>
      </c>
      <c r="H33" s="117"/>
      <c r="I33" s="118"/>
    </row>
    <row r="34" spans="1:9" ht="15.75" customHeight="1" x14ac:dyDescent="0.2">
      <c r="A34" s="7" t="s">
        <v>10</v>
      </c>
      <c r="B34" s="223">
        <v>12</v>
      </c>
      <c r="C34" s="224">
        <f t="shared" si="13"/>
        <v>437</v>
      </c>
      <c r="D34" s="225">
        <v>449</v>
      </c>
      <c r="E34" s="223">
        <v>11</v>
      </c>
      <c r="F34" s="224">
        <f t="shared" si="14"/>
        <v>440</v>
      </c>
      <c r="G34" s="225">
        <v>451</v>
      </c>
      <c r="H34" s="117"/>
      <c r="I34" s="118"/>
    </row>
    <row r="35" spans="1:9" ht="15.75" customHeight="1" x14ac:dyDescent="0.2">
      <c r="A35" s="10">
        <f>COUNT(B31:B34)</f>
        <v>4</v>
      </c>
      <c r="B35" s="222">
        <f t="shared" ref="B35:G35" si="15">SUM(B31:B34)</f>
        <v>41</v>
      </c>
      <c r="C35" s="222">
        <f t="shared" si="15"/>
        <v>884</v>
      </c>
      <c r="D35" s="222">
        <f t="shared" si="15"/>
        <v>925</v>
      </c>
      <c r="E35" s="222">
        <f t="shared" si="15"/>
        <v>37</v>
      </c>
      <c r="F35" s="222">
        <f t="shared" si="15"/>
        <v>858</v>
      </c>
      <c r="G35" s="222">
        <f t="shared" si="15"/>
        <v>895</v>
      </c>
      <c r="H35" s="119"/>
      <c r="I35" s="118"/>
    </row>
    <row r="36" spans="1:9" ht="15.75" customHeight="1" x14ac:dyDescent="0.2">
      <c r="B36" s="121"/>
      <c r="C36" s="121"/>
      <c r="D36" s="121"/>
      <c r="E36" s="121"/>
      <c r="F36" s="122"/>
      <c r="G36" s="123"/>
      <c r="H36" s="121"/>
      <c r="I36" s="118"/>
    </row>
    <row r="37" spans="1:9" ht="15.75" customHeight="1" x14ac:dyDescent="0.2">
      <c r="B37" s="121"/>
      <c r="C37" s="121"/>
      <c r="D37" s="121"/>
      <c r="E37" s="121"/>
      <c r="F37" s="121"/>
      <c r="G37" s="121"/>
      <c r="H37" s="121"/>
      <c r="I37" s="118"/>
    </row>
    <row r="38" spans="1:9" ht="15.75" customHeight="1" x14ac:dyDescent="0.2">
      <c r="B38" s="121"/>
      <c r="C38" s="121"/>
      <c r="D38" s="121"/>
      <c r="E38" s="121"/>
      <c r="F38" s="121"/>
      <c r="G38" s="121"/>
      <c r="H38" s="121"/>
      <c r="I38" s="118"/>
    </row>
    <row r="39" spans="1:9" ht="15.75" customHeight="1" x14ac:dyDescent="0.2">
      <c r="I39" s="118"/>
    </row>
    <row r="40" spans="1:9" ht="15.75" customHeight="1" thickBot="1" x14ac:dyDescent="0.25"/>
    <row r="41" spans="1:9" ht="28.5" customHeight="1" thickBot="1" x14ac:dyDescent="0.25">
      <c r="A41" s="1"/>
      <c r="B41" s="124" t="s">
        <v>43</v>
      </c>
      <c r="C41" s="125">
        <v>4.1417998910710283E-2</v>
      </c>
      <c r="D41" s="244" t="s">
        <v>44</v>
      </c>
      <c r="E41" s="245"/>
      <c r="F41" s="246"/>
      <c r="H41" s="126"/>
    </row>
    <row r="42" spans="1:9" ht="28.5" customHeight="1" thickBot="1" x14ac:dyDescent="0.25">
      <c r="A42" s="127">
        <f>I19</f>
        <v>8.6297376093294464E-2</v>
      </c>
      <c r="B42" s="128" t="s">
        <v>45</v>
      </c>
      <c r="C42" s="1"/>
      <c r="D42" s="129" t="s">
        <v>46</v>
      </c>
      <c r="E42" s="130" t="s">
        <v>47</v>
      </c>
      <c r="F42" s="129" t="s">
        <v>48</v>
      </c>
    </row>
    <row r="43" spans="1:9" ht="28.5" customHeight="1" thickBot="1" x14ac:dyDescent="0.25">
      <c r="A43" s="131">
        <f>E19</f>
        <v>0.47994505494505496</v>
      </c>
      <c r="B43" s="132" t="s">
        <v>49</v>
      </c>
      <c r="C43" s="5"/>
      <c r="D43" s="133">
        <v>1.08</v>
      </c>
      <c r="E43" s="134">
        <v>0.69</v>
      </c>
      <c r="F43" s="135">
        <v>1.69</v>
      </c>
      <c r="G43" s="5" t="s">
        <v>39</v>
      </c>
    </row>
    <row r="44" spans="1:9" ht="28.5" hidden="1" customHeight="1" x14ac:dyDescent="0.2">
      <c r="A44" s="136"/>
      <c r="B44" s="128"/>
      <c r="C44" s="1"/>
      <c r="D44" s="1"/>
      <c r="E44" s="1"/>
      <c r="F44" s="1"/>
      <c r="G44" s="1"/>
    </row>
    <row r="45" spans="1:9" ht="28.5" hidden="1" customHeight="1" x14ac:dyDescent="0.2">
      <c r="A45" s="136"/>
      <c r="B45" s="137" t="s">
        <v>50</v>
      </c>
      <c r="C45" s="138"/>
      <c r="D45" s="139">
        <f>C41*D43</f>
        <v>4.4731438823567109E-2</v>
      </c>
      <c r="E45" s="140">
        <f>C41*E43</f>
        <v>2.8578419248390094E-2</v>
      </c>
      <c r="F45" s="141">
        <f>C41*F43</f>
        <v>6.9996418159100376E-2</v>
      </c>
      <c r="G45" s="1"/>
    </row>
    <row r="46" spans="1:9" ht="28.5" hidden="1" customHeight="1" x14ac:dyDescent="0.2">
      <c r="A46" s="136"/>
      <c r="B46" s="128"/>
      <c r="C46" s="1"/>
      <c r="D46" s="1"/>
      <c r="E46" s="1"/>
      <c r="F46" s="1"/>
      <c r="G46" s="1"/>
    </row>
    <row r="47" spans="1:9" ht="28.5" hidden="1" customHeight="1" x14ac:dyDescent="0.2">
      <c r="A47" s="136"/>
      <c r="B47" s="142"/>
      <c r="C47" s="143" t="s">
        <v>29</v>
      </c>
      <c r="D47" s="144">
        <f>C41-D45</f>
        <v>-3.3134399128568262E-3</v>
      </c>
      <c r="E47" s="145">
        <f>C41-F45</f>
        <v>-2.8578419248390094E-2</v>
      </c>
      <c r="F47" s="146">
        <f>C41-E45</f>
        <v>1.2839579662320189E-2</v>
      </c>
      <c r="G47" s="1"/>
    </row>
    <row r="48" spans="1:9" ht="28.5" hidden="1" customHeight="1" x14ac:dyDescent="0.2">
      <c r="A48" s="136"/>
      <c r="B48" s="147"/>
      <c r="C48" s="148" t="s">
        <v>30</v>
      </c>
      <c r="D48" s="149">
        <f>1/D47</f>
        <v>-301.80115719611968</v>
      </c>
      <c r="E48" s="150">
        <f>1/F47</f>
        <v>77.884169598998696</v>
      </c>
      <c r="F48" s="151">
        <f>1/E47</f>
        <v>-34.99143851549217</v>
      </c>
      <c r="G48" s="1"/>
    </row>
    <row r="49" spans="1:7" ht="28.5" hidden="1" customHeight="1" x14ac:dyDescent="0.2">
      <c r="A49" s="136"/>
      <c r="B49" s="128"/>
      <c r="C49" s="5"/>
      <c r="D49" s="5"/>
      <c r="E49" s="5"/>
      <c r="F49" s="5"/>
      <c r="G49" s="1"/>
    </row>
    <row r="50" spans="1:7" ht="28.5" hidden="1" customHeight="1" x14ac:dyDescent="0.2">
      <c r="A50" s="136"/>
      <c r="B50" s="152" t="s">
        <v>51</v>
      </c>
      <c r="C50" s="153" t="s">
        <v>52</v>
      </c>
      <c r="D50" s="154">
        <f>D48</f>
        <v>-301.80115719611968</v>
      </c>
      <c r="E50" s="154">
        <f>E48</f>
        <v>77.884169598998696</v>
      </c>
      <c r="F50" s="154">
        <f>F48</f>
        <v>-34.99143851549217</v>
      </c>
      <c r="G50" s="1"/>
    </row>
    <row r="51" spans="1:7" ht="28.5" hidden="1" customHeight="1" x14ac:dyDescent="0.2">
      <c r="A51" s="136"/>
      <c r="B51" s="155"/>
      <c r="C51" s="156" t="s">
        <v>53</v>
      </c>
      <c r="D51" s="157">
        <f>(1-C41)*D48</f>
        <v>-289.30115719611968</v>
      </c>
      <c r="E51" s="157">
        <f>(1-C41)*E48</f>
        <v>74.658363147385785</v>
      </c>
      <c r="F51" s="157">
        <f>(1-C41)*F48</f>
        <v>-33.542163153173327</v>
      </c>
      <c r="G51" s="3"/>
    </row>
    <row r="52" spans="1:7" ht="28.5" hidden="1" customHeight="1" x14ac:dyDescent="0.2">
      <c r="A52" s="136"/>
      <c r="B52" s="158"/>
      <c r="C52" s="159" t="s">
        <v>54</v>
      </c>
      <c r="D52" s="160">
        <f>D48*D47</f>
        <v>1</v>
      </c>
      <c r="E52" s="160">
        <f>E48*F47</f>
        <v>1</v>
      </c>
      <c r="F52" s="160">
        <f>F48*E47</f>
        <v>0.99999999999999989</v>
      </c>
      <c r="G52" s="3"/>
    </row>
    <row r="53" spans="1:7" ht="28.5" hidden="1" customHeight="1" x14ac:dyDescent="0.2">
      <c r="A53" s="136"/>
      <c r="B53" s="161"/>
      <c r="C53" s="162" t="s">
        <v>55</v>
      </c>
      <c r="D53" s="163">
        <f>(C41-D47)*D48</f>
        <v>-13.499999999999988</v>
      </c>
      <c r="E53" s="163">
        <f>(C41-F47)*E48</f>
        <v>2.225806451612903</v>
      </c>
      <c r="F53" s="163">
        <f>(C41-E47)*F48</f>
        <v>-2.4492753623188404</v>
      </c>
      <c r="G53" s="3"/>
    </row>
    <row r="54" spans="1:7" ht="28.5" hidden="1" customHeight="1" x14ac:dyDescent="0.2">
      <c r="A54" s="136"/>
      <c r="B54" s="164"/>
      <c r="C54" s="165"/>
      <c r="D54" s="166"/>
      <c r="E54" s="166"/>
      <c r="F54" s="166"/>
      <c r="G54" s="3"/>
    </row>
    <row r="55" spans="1:7" ht="28.5" hidden="1" customHeight="1" x14ac:dyDescent="0.2">
      <c r="A55" s="136"/>
      <c r="B55" s="152" t="s">
        <v>56</v>
      </c>
      <c r="C55" s="153" t="s">
        <v>57</v>
      </c>
      <c r="D55" s="154">
        <f>D48</f>
        <v>-301.80115719611968</v>
      </c>
      <c r="E55" s="154">
        <f>E48</f>
        <v>77.884169598998696</v>
      </c>
      <c r="F55" s="154">
        <f>F48</f>
        <v>-34.99143851549217</v>
      </c>
      <c r="G55" s="3"/>
    </row>
    <row r="56" spans="1:7" ht="28.5" hidden="1" customHeight="1" x14ac:dyDescent="0.2">
      <c r="A56" s="136"/>
      <c r="B56" s="155"/>
      <c r="C56" s="167" t="s">
        <v>53</v>
      </c>
      <c r="D56" s="157">
        <f>ABS((1-(C41-D47))*D48)</f>
        <v>288.30115719611968</v>
      </c>
      <c r="E56" s="157">
        <f>ABS((1-(C41-F47))*E48)</f>
        <v>75.658363147385785</v>
      </c>
      <c r="F56" s="157">
        <f>ABS((1-(C41-E47))*F48)</f>
        <v>32.542163153173327</v>
      </c>
      <c r="G56" s="1"/>
    </row>
    <row r="57" spans="1:7" ht="28.5" hidden="1" customHeight="1" x14ac:dyDescent="0.2">
      <c r="A57" s="136"/>
      <c r="B57" s="168"/>
      <c r="C57" s="169" t="s">
        <v>58</v>
      </c>
      <c r="D57" s="170">
        <f>D48*D47</f>
        <v>1</v>
      </c>
      <c r="E57" s="170">
        <f>E48*F47</f>
        <v>1</v>
      </c>
      <c r="F57" s="170">
        <f>F48*E47</f>
        <v>0.99999999999999989</v>
      </c>
      <c r="G57" s="1"/>
    </row>
    <row r="58" spans="1:7" ht="28.5" hidden="1" customHeight="1" x14ac:dyDescent="0.2">
      <c r="A58" s="136"/>
      <c r="B58" s="171"/>
      <c r="C58" s="162" t="s">
        <v>59</v>
      </c>
      <c r="D58" s="163">
        <f>ABS(C41*D48)</f>
        <v>12.499999999999988</v>
      </c>
      <c r="E58" s="163">
        <f>ABS(C41*E48)</f>
        <v>3.225806451612903</v>
      </c>
      <c r="F58" s="163">
        <f>ABS(C41*F48)</f>
        <v>1.4492753623188406</v>
      </c>
      <c r="G58" s="1"/>
    </row>
    <row r="59" spans="1:7" ht="28.5" hidden="1" customHeight="1" x14ac:dyDescent="0.2">
      <c r="A59" s="136"/>
      <c r="B59" s="172"/>
      <c r="C59" s="173"/>
      <c r="D59" s="174"/>
      <c r="E59" s="175"/>
      <c r="F59" s="174"/>
      <c r="G59" s="2"/>
    </row>
    <row r="60" spans="1:7" ht="28.5" hidden="1" customHeight="1" x14ac:dyDescent="0.2">
      <c r="A60" s="136"/>
      <c r="B60" s="176" t="s">
        <v>60</v>
      </c>
      <c r="C60" s="177"/>
      <c r="D60" s="177"/>
      <c r="E60" s="178">
        <f>ROUND(D43,2)</f>
        <v>1.08</v>
      </c>
      <c r="F60" s="179">
        <f>ROUND(D47,4)</f>
        <v>-3.3E-3</v>
      </c>
      <c r="G60" s="180">
        <f>ROUND(D48,0)</f>
        <v>-302</v>
      </c>
    </row>
    <row r="61" spans="1:7" ht="28.5" hidden="1" customHeight="1" x14ac:dyDescent="0.2">
      <c r="A61" s="136"/>
      <c r="B61" s="181" t="s">
        <v>61</v>
      </c>
      <c r="C61" s="182">
        <f>ROUND(D45,4)</f>
        <v>4.4699999999999997E-2</v>
      </c>
      <c r="D61" s="183">
        <f>ROUND(C41,4)</f>
        <v>4.1399999999999999E-2</v>
      </c>
      <c r="E61" s="184">
        <f>ROUND(E43,2)</f>
        <v>0.69</v>
      </c>
      <c r="F61" s="185">
        <f>ROUND(E47,4)</f>
        <v>-2.86E-2</v>
      </c>
      <c r="G61" s="186">
        <f>ROUND(E48,0)</f>
        <v>78</v>
      </c>
    </row>
    <row r="62" spans="1:7" ht="28.5" hidden="1" customHeight="1" x14ac:dyDescent="0.2">
      <c r="A62" s="136"/>
      <c r="B62" s="181" t="s">
        <v>62</v>
      </c>
      <c r="C62" s="187"/>
      <c r="D62" s="187"/>
      <c r="E62" s="184">
        <f>ROUND(F43,2)</f>
        <v>1.69</v>
      </c>
      <c r="F62" s="185">
        <f>ROUND(F47,4)</f>
        <v>1.2800000000000001E-2</v>
      </c>
      <c r="G62" s="186">
        <f>ROUND(F48,0)</f>
        <v>-35</v>
      </c>
    </row>
    <row r="63" spans="1:7" ht="28.5" hidden="1" customHeight="1" x14ac:dyDescent="0.2">
      <c r="A63" s="136"/>
      <c r="B63" s="181" t="s">
        <v>63</v>
      </c>
      <c r="C63" s="188" t="s">
        <v>64</v>
      </c>
      <c r="D63" s="188" t="s">
        <v>65</v>
      </c>
      <c r="E63" s="189" t="s">
        <v>66</v>
      </c>
      <c r="F63" s="189" t="s">
        <v>67</v>
      </c>
      <c r="G63" s="188" t="s">
        <v>30</v>
      </c>
    </row>
    <row r="64" spans="1:7" ht="28.5" hidden="1" customHeight="1" x14ac:dyDescent="0.2">
      <c r="A64" s="136"/>
      <c r="B64" s="190" t="s">
        <v>68</v>
      </c>
      <c r="C64" s="188" t="str">
        <f>CONCATENATE(C61*100,B63)</f>
        <v>4,47%</v>
      </c>
      <c r="D64" s="188" t="str">
        <f>CONCATENATE(D61*100,B63)</f>
        <v>4,14%</v>
      </c>
      <c r="E64" s="188" t="str">
        <f>CONCATENATE(E60," ",B60,E61,B61,E62,B62)</f>
        <v>1,08 (0,69-1,69)</v>
      </c>
      <c r="F64" s="188" t="str">
        <f>CONCATENATE(F60*100,B63," ",B60,F61*100,B63," ",B64," ",F62*100,B63,B62)</f>
        <v>-0,33% (-2,86% a 1,28%)</v>
      </c>
      <c r="G64" s="188" t="str">
        <f>CONCATENATE(G60," ",B60,G61," ",B64," ",G62,B62)</f>
        <v>-302 (78 a -35)</v>
      </c>
    </row>
    <row r="65" spans="1:7" ht="28.5" hidden="1" customHeight="1" x14ac:dyDescent="0.2">
      <c r="A65" s="191"/>
      <c r="B65" s="4"/>
      <c r="C65" s="9"/>
      <c r="D65" s="9"/>
      <c r="E65" s="9"/>
      <c r="F65" s="9"/>
      <c r="G65" s="9"/>
    </row>
    <row r="66" spans="1:7" ht="28.5" customHeight="1" x14ac:dyDescent="0.2">
      <c r="A66" s="127"/>
      <c r="B66" s="128"/>
      <c r="C66" s="1"/>
      <c r="D66" s="1"/>
      <c r="E66" s="1"/>
      <c r="F66" s="1"/>
      <c r="G66" s="1"/>
    </row>
    <row r="67" spans="1:7" ht="28.5" customHeight="1" x14ac:dyDescent="0.2">
      <c r="A67" s="192"/>
      <c r="B67" s="1"/>
      <c r="C67" s="193" t="s">
        <v>69</v>
      </c>
      <c r="D67" s="193" t="s">
        <v>65</v>
      </c>
      <c r="E67" s="193" t="s">
        <v>66</v>
      </c>
      <c r="F67" s="193" t="s">
        <v>29</v>
      </c>
      <c r="G67" s="193" t="s">
        <v>30</v>
      </c>
    </row>
    <row r="68" spans="1:7" ht="28.5" customHeight="1" x14ac:dyDescent="0.2">
      <c r="A68" s="194"/>
      <c r="B68" s="195"/>
      <c r="C68" s="196" t="str">
        <f>C64</f>
        <v>4,47%</v>
      </c>
      <c r="D68" s="196" t="str">
        <f>D64</f>
        <v>4,14%</v>
      </c>
      <c r="E68" s="196" t="str">
        <f>E64</f>
        <v>1,08 (0,69-1,69)</v>
      </c>
      <c r="F68" s="196" t="str">
        <f>F64</f>
        <v>-0,33% (-2,86% a 1,28%)</v>
      </c>
      <c r="G68" s="196" t="str">
        <f>G64</f>
        <v>-302 (78 a -35)</v>
      </c>
    </row>
  </sheetData>
  <mergeCells count="23">
    <mergeCell ref="K3:L3"/>
    <mergeCell ref="A12:O12"/>
    <mergeCell ref="D41:F41"/>
    <mergeCell ref="B29:D29"/>
    <mergeCell ref="E29:G29"/>
    <mergeCell ref="L13:O13"/>
    <mergeCell ref="A15:A18"/>
    <mergeCell ref="B21:I21"/>
    <mergeCell ref="B24:I24"/>
    <mergeCell ref="F13:F14"/>
    <mergeCell ref="G13:G14"/>
    <mergeCell ref="H13:H14"/>
    <mergeCell ref="I13:I14"/>
    <mergeCell ref="J13:J14"/>
    <mergeCell ref="K13:K14"/>
    <mergeCell ref="A13:A14"/>
    <mergeCell ref="D13:D14"/>
    <mergeCell ref="E13:E14"/>
    <mergeCell ref="B3:D3"/>
    <mergeCell ref="E3:F3"/>
    <mergeCell ref="H3:J3"/>
    <mergeCell ref="B13:B14"/>
    <mergeCell ref="C13:C14"/>
  </mergeCells>
  <pageMargins left="0.7" right="0.7" top="0.75" bottom="0.75" header="0.3" footer="0.3"/>
  <ignoredErrors>
    <ignoredError sqref="G9" formula="1"/>
    <ignoredError sqref="J22:N22 J25:K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Mort</vt:lpstr>
      <vt:lpstr>TVP</vt:lpstr>
      <vt:lpstr>TEV</vt:lpstr>
      <vt:lpstr>HemMay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2017-04-03T18:39:21Z</dcterms:created>
  <dcterms:modified xsi:type="dcterms:W3CDTF">2018-05-17T16:12:08Z</dcterms:modified>
</cp:coreProperties>
</file>