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180531-Keynote 189 +\"/>
    </mc:Choice>
  </mc:AlternateContent>
  <bookViews>
    <workbookView xWindow="0" yWindow="0" windowWidth="20490" windowHeight="7545"/>
  </bookViews>
  <sheets>
    <sheet name="PtS" sheetId="4" r:id="rId1"/>
    <sheet name="PtSLEv" sheetId="2" r:id="rId2"/>
    <sheet name="3 t biográf" sheetId="5" r:id="rId3"/>
    <sheet name="PtS x Rg1" sheetId="6" r:id="rId4"/>
    <sheet name="PtSLEv x Rg1" sheetId="7" r:id="rId5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7" l="1"/>
  <c r="F14" i="7"/>
  <c r="D10" i="7"/>
  <c r="D13" i="7"/>
  <c r="D14" i="7"/>
  <c r="C9" i="7"/>
  <c r="C13" i="7"/>
  <c r="C14" i="7"/>
  <c r="D8" i="7"/>
  <c r="D11" i="7"/>
  <c r="C8" i="7"/>
  <c r="C11" i="7"/>
  <c r="A1" i="7"/>
  <c r="D7" i="7"/>
  <c r="C7" i="7"/>
  <c r="B5" i="6"/>
  <c r="E2" i="6"/>
  <c r="G2" i="6"/>
  <c r="F14" i="6"/>
  <c r="D10" i="6"/>
  <c r="D13" i="6"/>
  <c r="D14" i="6"/>
  <c r="C9" i="6"/>
  <c r="C13" i="6"/>
  <c r="C14" i="6"/>
  <c r="D8" i="6"/>
  <c r="D11" i="6"/>
  <c r="C8" i="6"/>
  <c r="C11" i="6"/>
  <c r="A1" i="6"/>
  <c r="D7" i="6"/>
  <c r="C7" i="6"/>
  <c r="H19" i="4"/>
  <c r="G19" i="4"/>
  <c r="F13" i="4"/>
  <c r="D13" i="4"/>
  <c r="E13" i="4"/>
  <c r="H13" i="4"/>
  <c r="F12" i="4"/>
  <c r="D12" i="4"/>
  <c r="E12" i="4"/>
  <c r="H12" i="4"/>
  <c r="F11" i="4"/>
  <c r="E11" i="4"/>
  <c r="H11" i="4"/>
  <c r="D11" i="4"/>
  <c r="H8" i="4"/>
  <c r="I23" i="2"/>
  <c r="H19" i="2"/>
  <c r="G19" i="2"/>
  <c r="F13" i="2"/>
  <c r="D13" i="2"/>
  <c r="F12" i="2"/>
  <c r="D12" i="2"/>
  <c r="F11" i="2"/>
  <c r="D11" i="2"/>
  <c r="H26" i="2"/>
  <c r="A23" i="2"/>
  <c r="E21" i="2"/>
  <c r="A21" i="2"/>
  <c r="C19" i="2"/>
  <c r="B19" i="2"/>
  <c r="J16" i="2"/>
  <c r="J15" i="2"/>
  <c r="I13" i="2"/>
  <c r="I12" i="2"/>
  <c r="C21" i="2"/>
  <c r="I11" i="2"/>
  <c r="I8" i="2"/>
  <c r="H8" i="2"/>
  <c r="H26" i="4"/>
  <c r="A23" i="4"/>
  <c r="E21" i="4"/>
  <c r="C21" i="4"/>
  <c r="B21" i="4"/>
  <c r="A21" i="4"/>
  <c r="C19" i="4"/>
  <c r="B19" i="4"/>
  <c r="I16" i="2"/>
  <c r="E11" i="2"/>
  <c r="H11" i="2"/>
  <c r="I15" i="2"/>
  <c r="B21" i="2"/>
  <c r="G15" i="2"/>
  <c r="D21" i="2"/>
  <c r="E12" i="2"/>
  <c r="B23" i="2"/>
  <c r="E13" i="2"/>
  <c r="H13" i="2"/>
  <c r="H12" i="2"/>
  <c r="F15" i="2"/>
  <c r="D23" i="2"/>
  <c r="H28" i="2"/>
  <c r="F16" i="2"/>
  <c r="E23" i="2"/>
  <c r="C23" i="2"/>
  <c r="H29" i="2"/>
  <c r="K29" i="2"/>
  <c r="K28" i="2"/>
  <c r="H27" i="2"/>
  <c r="K27" i="2"/>
  <c r="H30" i="2"/>
  <c r="I27" i="2"/>
  <c r="A21" i="5"/>
  <c r="D19" i="5"/>
  <c r="C19" i="5"/>
  <c r="B16" i="5"/>
  <c r="D21" i="5"/>
  <c r="B15" i="5"/>
  <c r="C21" i="5"/>
  <c r="J9" i="5"/>
  <c r="I9" i="5"/>
  <c r="D14" i="5"/>
  <c r="D16" i="5"/>
  <c r="D15" i="5"/>
  <c r="C14" i="5"/>
  <c r="C15" i="5"/>
  <c r="C22" i="5"/>
  <c r="I28" i="2"/>
  <c r="I29" i="2"/>
  <c r="K30" i="2"/>
  <c r="C24" i="5"/>
  <c r="C16" i="5"/>
  <c r="D22" i="5"/>
  <c r="D24" i="5"/>
  <c r="C23" i="5"/>
  <c r="C25" i="5"/>
  <c r="D23" i="5"/>
  <c r="D25" i="5"/>
  <c r="J16" i="4"/>
  <c r="J15" i="4"/>
  <c r="I13" i="4"/>
  <c r="I12" i="4"/>
  <c r="I11" i="4"/>
  <c r="I8" i="4"/>
  <c r="I15" i="4"/>
  <c r="I16" i="4"/>
  <c r="G15" i="4"/>
  <c r="D21" i="4"/>
  <c r="C23" i="4"/>
  <c r="H29" i="4"/>
  <c r="B23" i="4"/>
  <c r="K29" i="4"/>
  <c r="F15" i="4"/>
  <c r="D23" i="4"/>
  <c r="H28" i="4"/>
  <c r="K28" i="4"/>
  <c r="H27" i="4"/>
  <c r="F16" i="4"/>
  <c r="E23" i="4"/>
  <c r="K27" i="4"/>
  <c r="H30" i="4"/>
  <c r="I27" i="4"/>
  <c r="K30" i="4"/>
  <c r="I29" i="4"/>
  <c r="I28" i="4"/>
</calcChain>
</file>

<file path=xl/sharedStrings.xml><?xml version="1.0" encoding="utf-8"?>
<sst xmlns="http://schemas.openxmlformats.org/spreadsheetml/2006/main" count="153" uniqueCount="74">
  <si>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</si>
  <si>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</si>
  <si>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</si>
  <si>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</si>
  <si>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</si>
  <si>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</si>
  <si>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</si>
  <si>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</si>
  <si>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</si>
  <si>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</si>
  <si>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</si>
  <si>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</si>
  <si>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</si>
  <si>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</si>
  <si>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Media tS,</t>
  </si>
  <si>
    <t>Media tS;</t>
  </si>
  <si>
    <t>Dif Medias = PtS,</t>
  </si>
  <si>
    <t>PtS por la intervención</t>
  </si>
  <si>
    <t>tS sin la intervención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</si>
  <si>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</si>
  <si>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</si>
  <si>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</si>
  <si>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</si>
  <si>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</si>
  <si>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</si>
  <si>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r>
      <t>Tiempo medio de Supervivencia</t>
    </r>
    <r>
      <rPr>
        <b/>
        <sz val="1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(tS)</t>
    </r>
  </si>
  <si>
    <t>Calculadora del "Tiempo medio de Supervivencia (tS)" y de la "Prolongación del Tiempo medio de Supervivencia (PtS)"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</si>
  <si>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Supervivencia"(tS)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</si>
  <si>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>PtS:</t>
    </r>
    <r>
      <rPr>
        <sz val="10"/>
        <rFont val="Calibri"/>
        <family val="2"/>
        <scheme val="minor"/>
      </rPr>
      <t xml:space="preserve"> prolongación del tiempo mediode supervivencia.</t>
    </r>
  </si>
  <si>
    <t>Tiempo medio que permenecen sin supervivencia</t>
  </si>
  <si>
    <t>Calculadora del "Tiempo medio de Supervivencia vivido SIN evento, vivido CON evento, y de Mortalidad" desde las áreas bajo las curvas.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</si>
  <si>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>DES:</t>
    </r>
    <r>
      <rPr>
        <sz val="10"/>
        <rFont val="Calibri"/>
        <family val="2"/>
        <scheme val="minor"/>
      </rPr>
      <t xml:space="preserve"> diferencia estadísticamente significativa; </t>
    </r>
    <r>
      <rPr>
        <b/>
        <sz val="10"/>
        <rFont val="Calibri"/>
        <family val="2"/>
        <scheme val="minor"/>
      </rPr>
      <t>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 xml:space="preserve"> tSLEv: </t>
    </r>
    <r>
      <rPr>
        <sz val="10"/>
        <rFont val="Calibri"/>
        <family val="2"/>
        <scheme val="minor"/>
      </rPr>
      <t>tiempo medio de supervivencia libre de evento.</t>
    </r>
  </si>
  <si>
    <t>ABC de tSLEv por píxeles</t>
  </si>
  <si>
    <t>ABC de tS por píxeles</t>
  </si>
  <si>
    <t>tSLEv</t>
  </si>
  <si>
    <t>tS</t>
  </si>
  <si>
    <r>
      <rPr>
        <b/>
        <sz val="11"/>
        <color rgb="FF993300"/>
        <rFont val="Calibri"/>
        <family val="2"/>
        <scheme val="minor"/>
      </rPr>
      <t>Tabla ...: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evento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evento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de Mortalidad</t>
    </r>
    <r>
      <rPr>
        <b/>
        <sz val="11"/>
        <color theme="1"/>
        <rFont val="Calibri"/>
        <family val="2"/>
        <scheme val="minor"/>
      </rPr>
      <t>"</t>
    </r>
  </si>
  <si>
    <t>Media,</t>
  </si>
  <si>
    <t>tS vivido SIN evento</t>
  </si>
  <si>
    <t>tS vivido CON Evento</t>
  </si>
  <si>
    <t>t de Mortalidad</t>
  </si>
  <si>
    <t>Total t analizado</t>
  </si>
  <si>
    <t>MEDIANAS DE SUPERVIVENCIA LIBRE DE ENFERMEDAD</t>
  </si>
  <si>
    <t>Mediana de SLEv</t>
  </si>
  <si>
    <t>Prolongación de la Mediana SLEv</t>
  </si>
  <si>
    <t>20180531-ECA KEYN-189 12m, CaPul-met NoMicr QMT [Pembr vs Pl], -Mort. Gandhi</t>
  </si>
  <si>
    <t>Gandhi L, Rodríguez-Abreu D, Gadgeel S, Esteban E, on behalf of the KEYNOTE-189 Investigators. Pembrolizumab plus Chemotherapy in Metastatic Non-Small-Cell Lung Cancer. N Engl J Med. 2018 May 31;378(22):2078-2092.</t>
  </si>
  <si>
    <t>Supervivencia global</t>
  </si>
  <si>
    <t>MEDIANAS DE SUPERVIVENCIA</t>
  </si>
  <si>
    <t>Mediana de Supervivencia</t>
  </si>
  <si>
    <t>Prolongación Mediana Superv</t>
  </si>
  <si>
    <t>No alcanzada</t>
  </si>
  <si>
    <t>No estimable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</si>
  <si>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</si>
  <si>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</si>
  <si>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</si>
  <si>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</si>
  <si>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</si>
  <si>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</si>
  <si>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</si>
  <si>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</si>
  <si>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</si>
  <si>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</si>
  <si>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Intervención</t>
  </si>
  <si>
    <t>Control</t>
  </si>
  <si>
    <t>Personas</t>
  </si>
  <si>
    <t>Mortalidad global</t>
  </si>
  <si>
    <t>Meses</t>
  </si>
  <si>
    <t>Progresión o muerte</t>
  </si>
  <si>
    <t>Pembrolizumab + QMT, n= 410</t>
  </si>
  <si>
    <t>Placebo + QMT, n= 206</t>
  </si>
  <si>
    <t>Gráfico PtSLEv x Rg 1</t>
  </si>
  <si>
    <t>Gráfico PtS x Rg 1</t>
  </si>
  <si>
    <t>Supervivencia libre de enfermedad invasiva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</si>
</sst>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/>
    <xf numFmtId="4" fontId="3" fillId="3" borderId="5" xfId="0" applyNumberFormat="1" applyFont="1" applyFill="1" applyBorder="1"/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7" fillId="4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2" fontId="19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2" fontId="19" fillId="0" borderId="0" xfId="0" applyNumberFormat="1" applyFont="1"/>
    <xf numFmtId="166" fontId="20" fillId="0" borderId="0" xfId="2" applyNumberFormat="1" applyFont="1" applyAlignment="1">
      <alignment horizontal="center"/>
    </xf>
    <xf numFmtId="1" fontId="19" fillId="0" borderId="0" xfId="0" applyNumberFormat="1" applyFont="1"/>
    <xf numFmtId="0" fontId="21" fillId="0" borderId="0" xfId="0" applyFont="1" applyAlignment="1">
      <alignment horizontal="right"/>
    </xf>
    <xf numFmtId="2" fontId="21" fillId="0" borderId="0" xfId="0" applyNumberFormat="1" applyFont="1"/>
    <xf numFmtId="166" fontId="22" fillId="0" borderId="0" xfId="2" applyNumberFormat="1" applyFont="1" applyAlignment="1">
      <alignment horizontal="center"/>
    </xf>
    <xf numFmtId="1" fontId="21" fillId="0" borderId="0" xfId="0" applyNumberFormat="1" applyFont="1"/>
    <xf numFmtId="1" fontId="5" fillId="0" borderId="7" xfId="0" applyNumberFormat="1" applyFont="1" applyBorder="1"/>
    <xf numFmtId="0" fontId="21" fillId="0" borderId="0" xfId="0" applyFont="1"/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23" fillId="0" borderId="0" xfId="0" applyFont="1"/>
    <xf numFmtId="0" fontId="23" fillId="0" borderId="0" xfId="0" applyFont="1" applyAlignment="1">
      <alignment horizontal="right"/>
    </xf>
    <xf numFmtId="164" fontId="23" fillId="0" borderId="0" xfId="0" applyNumberFormat="1" applyFont="1"/>
    <xf numFmtId="166" fontId="24" fillId="0" borderId="0" xfId="2" applyNumberFormat="1" applyFont="1" applyAlignment="1">
      <alignment horizontal="center"/>
    </xf>
    <xf numFmtId="1" fontId="23" fillId="0" borderId="0" xfId="0" applyNumberFormat="1" applyFont="1"/>
    <xf numFmtId="0" fontId="3" fillId="4" borderId="0" xfId="0" applyFont="1" applyFill="1" applyBorder="1"/>
    <xf numFmtId="0" fontId="16" fillId="0" borderId="0" xfId="0" applyFont="1" applyAlignment="1">
      <alignment vertical="center"/>
    </xf>
    <xf numFmtId="166" fontId="16" fillId="0" borderId="0" xfId="2" applyNumberFormat="1" applyFont="1" applyAlignment="1">
      <alignment horizontal="left" vertical="center"/>
    </xf>
    <xf numFmtId="0" fontId="16" fillId="0" borderId="0" xfId="0" applyFont="1"/>
    <xf numFmtId="0" fontId="16" fillId="0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/>
    </xf>
    <xf numFmtId="9" fontId="27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right" wrapText="1"/>
    </xf>
    <xf numFmtId="2" fontId="19" fillId="2" borderId="7" xfId="0" applyNumberFormat="1" applyFont="1" applyFill="1" applyBorder="1" applyAlignment="1">
      <alignment vertical="center"/>
    </xf>
    <xf numFmtId="1" fontId="19" fillId="0" borderId="7" xfId="0" applyNumberFormat="1" applyFont="1" applyBorder="1" applyAlignment="1">
      <alignment vertical="center"/>
    </xf>
    <xf numFmtId="166" fontId="20" fillId="0" borderId="0" xfId="2" applyNumberFormat="1" applyFont="1" applyAlignment="1">
      <alignment horizontal="center" vertical="center"/>
    </xf>
    <xf numFmtId="166" fontId="20" fillId="0" borderId="0" xfId="0" applyNumberFormat="1" applyFont="1" applyAlignment="1">
      <alignment vertical="center" wrapText="1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166" fontId="27" fillId="0" borderId="0" xfId="2" applyNumberFormat="1" applyFont="1" applyFill="1" applyBorder="1" applyAlignment="1">
      <alignment vertical="center"/>
    </xf>
    <xf numFmtId="0" fontId="26" fillId="0" borderId="7" xfId="0" applyFont="1" applyBorder="1" applyAlignment="1">
      <alignment horizontal="right" wrapText="1"/>
    </xf>
    <xf numFmtId="2" fontId="26" fillId="2" borderId="7" xfId="0" applyNumberFormat="1" applyFont="1" applyFill="1" applyBorder="1" applyAlignment="1">
      <alignment vertical="center"/>
    </xf>
    <xf numFmtId="1" fontId="26" fillId="0" borderId="7" xfId="0" applyNumberFormat="1" applyFont="1" applyBorder="1" applyAlignment="1">
      <alignment vertical="center"/>
    </xf>
    <xf numFmtId="166" fontId="27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8" fillId="0" borderId="7" xfId="0" applyNumberFormat="1" applyFont="1" applyBorder="1" applyAlignment="1">
      <alignment horizontal="right" vertical="center"/>
    </xf>
    <xf numFmtId="9" fontId="16" fillId="0" borderId="0" xfId="0" applyNumberFormat="1" applyFont="1"/>
    <xf numFmtId="1" fontId="26" fillId="0" borderId="0" xfId="0" applyNumberFormat="1" applyFont="1"/>
    <xf numFmtId="0" fontId="16" fillId="0" borderId="0" xfId="0" applyFont="1" applyAlignment="1">
      <alignment horizontal="left" vertical="top"/>
    </xf>
    <xf numFmtId="164" fontId="26" fillId="3" borderId="7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" fontId="0" fillId="0" borderId="0" xfId="0" applyNumberFormat="1"/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2" borderId="0" xfId="0" applyFill="1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5" borderId="11" xfId="0" applyFill="1" applyBorder="1"/>
    <xf numFmtId="0" fontId="0" fillId="5" borderId="25" xfId="0" applyFill="1" applyBorder="1"/>
    <xf numFmtId="0" fontId="0" fillId="0" borderId="0" xfId="0" applyFill="1"/>
    <xf numFmtId="0" fontId="0" fillId="0" borderId="0" xfId="0" applyFill="1" applyBorder="1"/>
    <xf numFmtId="0" fontId="0" fillId="5" borderId="26" xfId="0" applyFill="1" applyBorder="1"/>
    <xf numFmtId="0" fontId="0" fillId="0" borderId="0" xfId="0" applyBorder="1"/>
    <xf numFmtId="0" fontId="0" fillId="6" borderId="7" xfId="0" applyFill="1" applyBorder="1"/>
    <xf numFmtId="0" fontId="0" fillId="6" borderId="25" xfId="0" applyFill="1" applyBorder="1"/>
    <xf numFmtId="0" fontId="0" fillId="6" borderId="26" xfId="0" applyFill="1" applyBorder="1"/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164" fontId="16" fillId="0" borderId="0" xfId="0" applyNumberFormat="1" applyFont="1"/>
    <xf numFmtId="0" fontId="13" fillId="0" borderId="29" xfId="0" applyFont="1" applyBorder="1" applyAlignment="1">
      <alignment horizontal="center" vertical="center"/>
    </xf>
    <xf numFmtId="0" fontId="0" fillId="7" borderId="26" xfId="0" applyFill="1" applyBorder="1"/>
    <xf numFmtId="0" fontId="13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right" vertical="center"/>
    </xf>
    <xf numFmtId="1" fontId="26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00"/>
      <color rgb="FF009900"/>
      <color rgb="FFFFFF99"/>
      <color rgb="FFFF9900"/>
      <color rgb="FF00FF00"/>
      <color rgb="FFCCFF33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 b="1">
                <a:solidFill>
                  <a:srgbClr val="92D050"/>
                </a:solidFill>
              </a:rPr>
              <a:t>Tiempo medio de supervivencia </a:t>
            </a:r>
            <a:r>
              <a:rPr lang="es-ES" sz="1300" b="1">
                <a:solidFill>
                  <a:srgbClr val="009900"/>
                </a:solidFill>
              </a:rPr>
              <a:t>y Prolongación</a:t>
            </a:r>
            <a:r>
              <a:rPr lang="es-ES" sz="1300" b="1" baseline="0">
                <a:solidFill>
                  <a:srgbClr val="009900"/>
                </a:solidFill>
              </a:rPr>
              <a:t> del tiempo medio de supervivencia</a:t>
            </a:r>
            <a:endParaRPr lang="es-ES" sz="1300" b="1">
              <a:solidFill>
                <a:srgbClr val="0099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608767963410516"/>
          <c:y val="0.24416666666666667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1.8407388916625056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9444444444444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1.4413379930104853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PtS!$H$29</c:f>
              <c:numCache>
                <c:formatCode>0.0</c:formatCode>
                <c:ptCount val="1"/>
                <c:pt idx="0">
                  <c:v>8.7179231153270091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009900"/>
                </a:solidFill>
              </a:rPr>
              <a:t>Prolongación</a:t>
            </a:r>
            <a:r>
              <a:rPr lang="es-ES" sz="1200" b="1" baseline="0">
                <a:solidFill>
                  <a:srgbClr val="0099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PtSLEv!$G$27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PtSLEv!$H$27</c:f>
              <c:numCache>
                <c:formatCode>0.00</c:formatCode>
                <c:ptCount val="1"/>
                <c:pt idx="0">
                  <c:v>2.4253790901835606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PtSLEv!$G$28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PtSLEv!$H$28</c:f>
              <c:numCache>
                <c:formatCode>0.00</c:formatCode>
                <c:ptCount val="1"/>
                <c:pt idx="0">
                  <c:v>2.5115722266560256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PtSLEv!$G$29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PtSLEv!$H$29</c:f>
              <c:numCache>
                <c:formatCode>0.0</c:formatCode>
                <c:ptCount val="1"/>
                <c:pt idx="0">
                  <c:v>7.0630486831604147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Tres tiempos biográficos: </a:t>
            </a:r>
            <a:r>
              <a:rPr lang="es-ES">
                <a:solidFill>
                  <a:sysClr val="windowText" lastClr="000000"/>
                </a:solidFill>
              </a:rPr>
              <a:t>Tiempos de </a:t>
            </a:r>
            <a:r>
              <a:rPr lang="es-ES">
                <a:solidFill>
                  <a:srgbClr val="009900"/>
                </a:solidFill>
              </a:rPr>
              <a:t>Supervivencia</a:t>
            </a:r>
            <a:r>
              <a:rPr lang="es-ES" baseline="0">
                <a:solidFill>
                  <a:srgbClr val="009900"/>
                </a:solidFill>
              </a:rPr>
              <a:t> vivido sin enfermedad</a:t>
            </a:r>
            <a:r>
              <a:rPr lang="es-ES" baseline="0"/>
              <a:t>, </a:t>
            </a:r>
            <a:r>
              <a:rPr lang="es-ES" baseline="0">
                <a:solidFill>
                  <a:srgbClr val="FF9900"/>
                </a:solidFill>
              </a:rPr>
              <a:t>vivido con enfermedad</a:t>
            </a:r>
            <a:r>
              <a:rPr lang="es-ES" baseline="0"/>
              <a:t> </a:t>
            </a:r>
            <a:r>
              <a:rPr lang="es-ES" baseline="0">
                <a:solidFill>
                  <a:sysClr val="windowText" lastClr="000000"/>
                </a:solidFill>
              </a:rPr>
              <a:t>y de </a:t>
            </a:r>
            <a:r>
              <a:rPr lang="es-ES" baseline="0">
                <a:solidFill>
                  <a:srgbClr val="FF0000"/>
                </a:solidFill>
              </a:rPr>
              <a:t>Mortalidad</a:t>
            </a:r>
            <a:r>
              <a:rPr lang="es-ES" baseline="0"/>
              <a:t>.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 t biográf'!$B$22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Pembrolizumab + QMT, n= 410</c:v>
                </c:pt>
                <c:pt idx="1">
                  <c:v>meses con Placebo + QMT, n= 206</c:v>
                </c:pt>
              </c:strCache>
            </c:strRef>
          </c:cat>
          <c:val>
            <c:numRef>
              <c:f>'3 t biográf'!$C$22:$D$22</c:f>
              <c:numCache>
                <c:formatCode>0.00</c:formatCode>
                <c:ptCount val="2"/>
                <c:pt idx="0">
                  <c:v>9.5746209098164403</c:v>
                </c:pt>
                <c:pt idx="1">
                  <c:v>7.0630486831604147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0C7-9BE7-7E6AB4306DC3}"/>
            </c:ext>
          </c:extLst>
        </c:ser>
        <c:ser>
          <c:idx val="1"/>
          <c:order val="1"/>
          <c:tx>
            <c:strRef>
              <c:f>'3 t biográf'!$B$23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Pembrolizumab + QMT, n= 410</c:v>
                </c:pt>
                <c:pt idx="1">
                  <c:v>meses con Placebo + QMT, n= 206</c:v>
                </c:pt>
              </c:strCache>
            </c:strRef>
          </c:cat>
          <c:val>
            <c:numRef>
              <c:f>'3 t biográf'!$C$23:$D$23</c:f>
              <c:numCache>
                <c:formatCode>0.00</c:formatCode>
                <c:ptCount val="2"/>
                <c:pt idx="0">
                  <c:v>0.58464019852105409</c:v>
                </c:pt>
                <c:pt idx="1">
                  <c:v>1.6548744321665945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0C7-9BE7-7E6AB4306DC3}"/>
            </c:ext>
          </c:extLst>
        </c:ser>
        <c:ser>
          <c:idx val="2"/>
          <c:order val="2"/>
          <c:tx>
            <c:strRef>
              <c:f>'3 t biográf'!$B$24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Pembrolizumab + QMT, n= 410</c:v>
                </c:pt>
                <c:pt idx="1">
                  <c:v>meses con Placebo + QMT, n= 206</c:v>
                </c:pt>
              </c:strCache>
            </c:strRef>
          </c:cat>
          <c:val>
            <c:numRef>
              <c:f>'3 t biográf'!$C$24:$D$24</c:f>
              <c:numCache>
                <c:formatCode>0.00</c:formatCode>
                <c:ptCount val="2"/>
                <c:pt idx="0">
                  <c:v>1.8407388916625056</c:v>
                </c:pt>
                <c:pt idx="1">
                  <c:v>3.2820768846729909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E-40C7-9BE7-7E6AB430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42992"/>
        <c:axId val="757147984"/>
      </c:barChart>
      <c:catAx>
        <c:axId val="7571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7984"/>
        <c:crosses val="autoZero"/>
        <c:auto val="1"/>
        <c:lblAlgn val="ctr"/>
        <c:lblOffset val="100"/>
        <c:noMultiLvlLbl val="0"/>
      </c:catAx>
      <c:valAx>
        <c:axId val="75714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1095375</xdr:colOff>
      <xdr:row>31</xdr:row>
      <xdr:rowOff>9524</xdr:rowOff>
    </xdr:from>
    <xdr:to>
      <xdr:col>10</xdr:col>
      <xdr:colOff>114300</xdr:colOff>
      <xdr:row>53</xdr:row>
      <xdr:rowOff>123825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120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28</xdr:row>
      <xdr:rowOff>9525</xdr:rowOff>
    </xdr:from>
    <xdr:to>
      <xdr:col>4</xdr:col>
      <xdr:colOff>770093</xdr:colOff>
      <xdr:row>49</xdr:row>
      <xdr:rowOff>53639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43525"/>
          <a:ext cx="5456393" cy="3444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42627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1105402</xdr:colOff>
      <xdr:row>49</xdr:row>
      <xdr:rowOff>16312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00"/>
          <a:ext cx="5791702" cy="3578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198783</xdr:colOff>
      <xdr:row>17</xdr:row>
      <xdr:rowOff>8284</xdr:rowOff>
    </xdr:from>
    <xdr:to>
      <xdr:col>11</xdr:col>
      <xdr:colOff>695739</xdr:colOff>
      <xdr:row>38</xdr:row>
      <xdr:rowOff>24848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3</xdr:row>
      <xdr:rowOff>85725</xdr:rowOff>
    </xdr:from>
    <xdr:to>
      <xdr:col>31</xdr:col>
      <xdr:colOff>455232</xdr:colOff>
      <xdr:row>22</xdr:row>
      <xdr:rowOff>187468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150" y="85725"/>
          <a:ext cx="8065707" cy="4578493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18</xdr:row>
      <xdr:rowOff>0</xdr:rowOff>
    </xdr:from>
    <xdr:to>
      <xdr:col>5</xdr:col>
      <xdr:colOff>76200</xdr:colOff>
      <xdr:row>29</xdr:row>
      <xdr:rowOff>161925</xdr:rowOff>
    </xdr:to>
    <xdr:cxnSp macro="">
      <xdr:nvCxnSpPr>
        <xdr:cNvPr id="3" name="Conector recto de flecha 2"/>
        <xdr:cNvCxnSpPr/>
      </xdr:nvCxnSpPr>
      <xdr:spPr>
        <a:xfrm>
          <a:off x="3419475" y="3819525"/>
          <a:ext cx="0" cy="22574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18</xdr:row>
      <xdr:rowOff>9525</xdr:rowOff>
    </xdr:from>
    <xdr:to>
      <xdr:col>10</xdr:col>
      <xdr:colOff>85725</xdr:colOff>
      <xdr:row>29</xdr:row>
      <xdr:rowOff>171450</xdr:rowOff>
    </xdr:to>
    <xdr:cxnSp macro="">
      <xdr:nvCxnSpPr>
        <xdr:cNvPr id="5" name="Conector recto de flecha 4"/>
        <xdr:cNvCxnSpPr/>
      </xdr:nvCxnSpPr>
      <xdr:spPr>
        <a:xfrm>
          <a:off x="4667250" y="3829050"/>
          <a:ext cx="0" cy="2257425"/>
        </a:xfrm>
        <a:prstGeom prst="straightConnector1">
          <a:avLst/>
        </a:prstGeom>
        <a:ln w="19050">
          <a:solidFill>
            <a:srgbClr val="0070C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18</xdr:row>
      <xdr:rowOff>0</xdr:rowOff>
    </xdr:from>
    <xdr:to>
      <xdr:col>7</xdr:col>
      <xdr:colOff>76200</xdr:colOff>
      <xdr:row>29</xdr:row>
      <xdr:rowOff>161925</xdr:rowOff>
    </xdr:to>
    <xdr:cxnSp macro="">
      <xdr:nvCxnSpPr>
        <xdr:cNvPr id="11" name="Conector recto de flecha 10"/>
        <xdr:cNvCxnSpPr/>
      </xdr:nvCxnSpPr>
      <xdr:spPr>
        <a:xfrm>
          <a:off x="3914775" y="3819525"/>
          <a:ext cx="0" cy="2257425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18</xdr:row>
      <xdr:rowOff>0</xdr:rowOff>
    </xdr:from>
    <xdr:to>
      <xdr:col>12</xdr:col>
      <xdr:colOff>76200</xdr:colOff>
      <xdr:row>24</xdr:row>
      <xdr:rowOff>9525</xdr:rowOff>
    </xdr:to>
    <xdr:cxnSp macro="">
      <xdr:nvCxnSpPr>
        <xdr:cNvPr id="12" name="Conector recto de flecha 11"/>
        <xdr:cNvCxnSpPr/>
      </xdr:nvCxnSpPr>
      <xdr:spPr>
        <a:xfrm>
          <a:off x="5153025" y="3819525"/>
          <a:ext cx="0" cy="11525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18</xdr:row>
      <xdr:rowOff>0</xdr:rowOff>
    </xdr:from>
    <xdr:to>
      <xdr:col>8</xdr:col>
      <xdr:colOff>85725</xdr:colOff>
      <xdr:row>23</xdr:row>
      <xdr:rowOff>9525</xdr:rowOff>
    </xdr:to>
    <xdr:cxnSp macro="">
      <xdr:nvCxnSpPr>
        <xdr:cNvPr id="13" name="Conector recto de flecha 12"/>
        <xdr:cNvCxnSpPr/>
      </xdr:nvCxnSpPr>
      <xdr:spPr>
        <a:xfrm>
          <a:off x="4171950" y="3819525"/>
          <a:ext cx="0" cy="9620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18</xdr:row>
      <xdr:rowOff>0</xdr:rowOff>
    </xdr:from>
    <xdr:to>
      <xdr:col>13</xdr:col>
      <xdr:colOff>85725</xdr:colOff>
      <xdr:row>23</xdr:row>
      <xdr:rowOff>9525</xdr:rowOff>
    </xdr:to>
    <xdr:cxnSp macro="">
      <xdr:nvCxnSpPr>
        <xdr:cNvPr id="15" name="Conector recto de flecha 14"/>
        <xdr:cNvCxnSpPr/>
      </xdr:nvCxnSpPr>
      <xdr:spPr>
        <a:xfrm>
          <a:off x="5410200" y="3819525"/>
          <a:ext cx="0" cy="9620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3</xdr:row>
      <xdr:rowOff>95250</xdr:rowOff>
    </xdr:from>
    <xdr:to>
      <xdr:col>28</xdr:col>
      <xdr:colOff>750507</xdr:colOff>
      <xdr:row>22</xdr:row>
      <xdr:rowOff>168418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5" y="95250"/>
          <a:ext cx="8065707" cy="4578493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18</xdr:row>
      <xdr:rowOff>0</xdr:rowOff>
    </xdr:from>
    <xdr:to>
      <xdr:col>5</xdr:col>
      <xdr:colOff>76200</xdr:colOff>
      <xdr:row>29</xdr:row>
      <xdr:rowOff>161925</xdr:rowOff>
    </xdr:to>
    <xdr:cxnSp macro="">
      <xdr:nvCxnSpPr>
        <xdr:cNvPr id="3" name="Conector recto de flecha 2"/>
        <xdr:cNvCxnSpPr/>
      </xdr:nvCxnSpPr>
      <xdr:spPr>
        <a:xfrm>
          <a:off x="3419475" y="3695700"/>
          <a:ext cx="0" cy="22574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18</xdr:row>
      <xdr:rowOff>0</xdr:rowOff>
    </xdr:from>
    <xdr:to>
      <xdr:col>10</xdr:col>
      <xdr:colOff>76200</xdr:colOff>
      <xdr:row>29</xdr:row>
      <xdr:rowOff>161925</xdr:rowOff>
    </xdr:to>
    <xdr:cxnSp macro="">
      <xdr:nvCxnSpPr>
        <xdr:cNvPr id="6" name="Conector recto de flecha 5"/>
        <xdr:cNvCxnSpPr/>
      </xdr:nvCxnSpPr>
      <xdr:spPr>
        <a:xfrm>
          <a:off x="4657725" y="3695700"/>
          <a:ext cx="0" cy="22574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18</xdr:row>
      <xdr:rowOff>0</xdr:rowOff>
    </xdr:from>
    <xdr:to>
      <xdr:col>6</xdr:col>
      <xdr:colOff>76200</xdr:colOff>
      <xdr:row>29</xdr:row>
      <xdr:rowOff>161925</xdr:rowOff>
    </xdr:to>
    <xdr:cxnSp macro="">
      <xdr:nvCxnSpPr>
        <xdr:cNvPr id="7" name="Conector recto de flecha 6"/>
        <xdr:cNvCxnSpPr/>
      </xdr:nvCxnSpPr>
      <xdr:spPr>
        <a:xfrm>
          <a:off x="3667125" y="3695700"/>
          <a:ext cx="0" cy="2257425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18</xdr:row>
      <xdr:rowOff>0</xdr:rowOff>
    </xdr:from>
    <xdr:to>
      <xdr:col>7</xdr:col>
      <xdr:colOff>85725</xdr:colOff>
      <xdr:row>25</xdr:row>
      <xdr:rowOff>9525</xdr:rowOff>
    </xdr:to>
    <xdr:cxnSp macro="">
      <xdr:nvCxnSpPr>
        <xdr:cNvPr id="9" name="Conector recto de flecha 8"/>
        <xdr:cNvCxnSpPr/>
      </xdr:nvCxnSpPr>
      <xdr:spPr>
        <a:xfrm>
          <a:off x="3914775" y="3695700"/>
          <a:ext cx="9525" cy="13430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18</xdr:row>
      <xdr:rowOff>0</xdr:rowOff>
    </xdr:from>
    <xdr:to>
      <xdr:col>11</xdr:col>
      <xdr:colOff>85725</xdr:colOff>
      <xdr:row>24</xdr:row>
      <xdr:rowOff>0</xdr:rowOff>
    </xdr:to>
    <xdr:cxnSp macro="">
      <xdr:nvCxnSpPr>
        <xdr:cNvPr id="10" name="Conector recto de flecha 9"/>
        <xdr:cNvCxnSpPr/>
      </xdr:nvCxnSpPr>
      <xdr:spPr>
        <a:xfrm>
          <a:off x="4914900" y="3695700"/>
          <a:ext cx="0" cy="11430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18</xdr:row>
      <xdr:rowOff>0</xdr:rowOff>
    </xdr:from>
    <xdr:to>
      <xdr:col>12</xdr:col>
      <xdr:colOff>95250</xdr:colOff>
      <xdr:row>23</xdr:row>
      <xdr:rowOff>9525</xdr:rowOff>
    </xdr:to>
    <xdr:cxnSp macro="">
      <xdr:nvCxnSpPr>
        <xdr:cNvPr id="12" name="Conector recto de flecha 11"/>
        <xdr:cNvCxnSpPr/>
      </xdr:nvCxnSpPr>
      <xdr:spPr>
        <a:xfrm>
          <a:off x="5162550" y="3695700"/>
          <a:ext cx="9525" cy="9620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3.42578125" style="2" customWidth="1"/>
    <col min="8" max="8" width="16.710937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45" t="s">
        <v>26</v>
      </c>
      <c r="B2" s="29"/>
      <c r="C2" s="29"/>
      <c r="D2" s="29"/>
      <c r="E2" s="29"/>
      <c r="F2" s="29"/>
      <c r="G2" s="29"/>
      <c r="H2" s="29"/>
      <c r="I2" s="30"/>
    </row>
    <row r="3" spans="1:10" ht="5.25" customHeight="1" x14ac:dyDescent="0.2"/>
    <row r="4" spans="1:10" ht="15" x14ac:dyDescent="0.25">
      <c r="A4" s="1" t="s">
        <v>45</v>
      </c>
    </row>
    <row r="5" spans="1:10" ht="15" x14ac:dyDescent="0.25">
      <c r="A5" s="3" t="s">
        <v>46</v>
      </c>
    </row>
    <row r="6" spans="1:10" ht="25.5" x14ac:dyDescent="0.2">
      <c r="A6" s="84" t="s">
        <v>47</v>
      </c>
      <c r="B6" s="53" t="s">
        <v>22</v>
      </c>
      <c r="F6" s="54" t="s">
        <v>0</v>
      </c>
      <c r="G6" s="56" t="s">
        <v>1</v>
      </c>
    </row>
    <row r="7" spans="1:10" x14ac:dyDescent="0.2">
      <c r="A7" s="2">
        <v>1</v>
      </c>
      <c r="B7" s="4">
        <v>24036</v>
      </c>
      <c r="F7" s="55">
        <v>1</v>
      </c>
      <c r="G7" s="57">
        <v>12</v>
      </c>
    </row>
    <row r="8" spans="1:10" x14ac:dyDescent="0.2">
      <c r="A8" s="2">
        <v>2</v>
      </c>
      <c r="B8" s="4">
        <v>20349</v>
      </c>
      <c r="F8" s="31"/>
      <c r="G8" s="32" t="s">
        <v>10</v>
      </c>
      <c r="H8" s="33">
        <f>G7*F7</f>
        <v>12</v>
      </c>
      <c r="I8" s="34" t="str">
        <f>G6</f>
        <v>meses</v>
      </c>
    </row>
    <row r="9" spans="1:10" x14ac:dyDescent="0.2">
      <c r="A9" s="2">
        <v>3</v>
      </c>
      <c r="B9" s="4">
        <v>17462</v>
      </c>
    </row>
    <row r="10" spans="1:10" ht="38.25" x14ac:dyDescent="0.2">
      <c r="D10" s="52" t="s">
        <v>22</v>
      </c>
      <c r="E10" s="46" t="s">
        <v>25</v>
      </c>
      <c r="F10" s="7"/>
      <c r="H10" s="46" t="s">
        <v>29</v>
      </c>
      <c r="I10" s="7"/>
    </row>
    <row r="11" spans="1:10" x14ac:dyDescent="0.2">
      <c r="C11" s="5" t="s">
        <v>11</v>
      </c>
      <c r="D11" s="6">
        <f>B7</f>
        <v>24036</v>
      </c>
      <c r="E11" s="35">
        <f>H8</f>
        <v>12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0" x14ac:dyDescent="0.2">
      <c r="C12" s="47" t="s">
        <v>69</v>
      </c>
      <c r="D12" s="6">
        <f>B8</f>
        <v>20349</v>
      </c>
      <c r="E12" s="9">
        <f>D12*E11/D11</f>
        <v>10.159261108337494</v>
      </c>
      <c r="F12" s="7" t="str">
        <f>G6</f>
        <v>meses</v>
      </c>
      <c r="H12" s="8">
        <f>G7-E12</f>
        <v>1.8407388916625056</v>
      </c>
      <c r="I12" s="6" t="str">
        <f>G6</f>
        <v>meses</v>
      </c>
    </row>
    <row r="13" spans="1:10" x14ac:dyDescent="0.2">
      <c r="C13" s="47" t="s">
        <v>70</v>
      </c>
      <c r="D13" s="6">
        <f>B9</f>
        <v>17462</v>
      </c>
      <c r="E13" s="9">
        <f>D13*E11/D11</f>
        <v>8.7179231153270091</v>
      </c>
      <c r="F13" s="7" t="str">
        <f>G6</f>
        <v>meses</v>
      </c>
      <c r="H13" s="8">
        <f>G7-E13</f>
        <v>3.2820768846729909</v>
      </c>
      <c r="I13" s="8" t="str">
        <f>G6</f>
        <v>meses</v>
      </c>
    </row>
    <row r="14" spans="1:10" x14ac:dyDescent="0.2">
      <c r="I14" s="10"/>
    </row>
    <row r="15" spans="1:10" x14ac:dyDescent="0.2">
      <c r="E15" s="11" t="s">
        <v>2</v>
      </c>
      <c r="F15" s="49">
        <f>E12-E13</f>
        <v>1.4413379930104853</v>
      </c>
      <c r="G15" s="12" t="str">
        <f>F12</f>
        <v>meses</v>
      </c>
      <c r="H15" s="12" t="s">
        <v>3</v>
      </c>
      <c r="I15" s="13">
        <f>H8</f>
        <v>12</v>
      </c>
      <c r="J15" s="14" t="str">
        <f>G6</f>
        <v>meses</v>
      </c>
    </row>
    <row r="16" spans="1:10" x14ac:dyDescent="0.2">
      <c r="E16" s="15"/>
      <c r="F16" s="50">
        <f>F15*(365.25/12)</f>
        <v>43.870725162256647</v>
      </c>
      <c r="G16" s="36" t="s">
        <v>4</v>
      </c>
      <c r="H16" s="16" t="s">
        <v>5</v>
      </c>
      <c r="I16" s="17">
        <f>H8</f>
        <v>12</v>
      </c>
      <c r="J16" s="18" t="str">
        <f>G6</f>
        <v>meses</v>
      </c>
    </row>
    <row r="17" spans="1:11" ht="13.5" thickBot="1" x14ac:dyDescent="0.25"/>
    <row r="18" spans="1:11" ht="15.75" customHeight="1" thickBot="1" x14ac:dyDescent="0.25">
      <c r="A18" s="172" t="s">
        <v>27</v>
      </c>
      <c r="B18" s="173"/>
      <c r="C18" s="173"/>
      <c r="D18" s="173"/>
      <c r="E18" s="174"/>
      <c r="G18" s="175" t="s">
        <v>48</v>
      </c>
      <c r="H18" s="176"/>
      <c r="I18" s="177"/>
    </row>
    <row r="19" spans="1:11" ht="25.5" x14ac:dyDescent="0.2">
      <c r="A19" s="37"/>
      <c r="B19" s="25" t="str">
        <f>C12</f>
        <v>Pembrolizumab + QMT, n= 410</v>
      </c>
      <c r="C19" s="25" t="str">
        <f>C13</f>
        <v>Placebo + QMT, n= 206</v>
      </c>
      <c r="D19" s="24"/>
      <c r="E19" s="24"/>
      <c r="G19" s="85" t="str">
        <f>C12</f>
        <v>Pembrolizumab + QMT, n= 410</v>
      </c>
      <c r="H19" s="85" t="str">
        <f>C13</f>
        <v>Placebo + QMT, n= 206</v>
      </c>
      <c r="I19" s="86"/>
      <c r="J19" s="24"/>
      <c r="K19" s="24"/>
    </row>
    <row r="20" spans="1:11" ht="38.25" x14ac:dyDescent="0.2">
      <c r="A20" s="38" t="s">
        <v>12</v>
      </c>
      <c r="B20" s="23" t="s">
        <v>14</v>
      </c>
      <c r="C20" s="39" t="s">
        <v>15</v>
      </c>
      <c r="D20" s="23" t="s">
        <v>16</v>
      </c>
      <c r="E20" s="23" t="s">
        <v>8</v>
      </c>
      <c r="G20" s="73" t="s">
        <v>49</v>
      </c>
      <c r="H20" s="73" t="s">
        <v>49</v>
      </c>
      <c r="I20" s="73" t="s">
        <v>50</v>
      </c>
    </row>
    <row r="21" spans="1:11" x14ac:dyDescent="0.2">
      <c r="A21" s="40" t="str">
        <f>CONCATENATE(G7," ",G6)</f>
        <v>12 meses</v>
      </c>
      <c r="B21" s="26" t="str">
        <f>F12</f>
        <v>meses</v>
      </c>
      <c r="C21" s="41" t="str">
        <f>F12</f>
        <v>meses</v>
      </c>
      <c r="D21" s="26" t="str">
        <f>G15</f>
        <v>meses</v>
      </c>
      <c r="E21" s="26" t="str">
        <f>G16</f>
        <v>días</v>
      </c>
      <c r="G21" s="85" t="s">
        <v>1</v>
      </c>
      <c r="H21" s="85" t="s">
        <v>1</v>
      </c>
      <c r="I21" s="85" t="s">
        <v>1</v>
      </c>
    </row>
    <row r="22" spans="1:11" s="44" customFormat="1" ht="5.25" customHeight="1" x14ac:dyDescent="0.2">
      <c r="A22" s="42"/>
      <c r="B22" s="43"/>
      <c r="C22" s="43"/>
      <c r="D22" s="43"/>
      <c r="E22" s="43"/>
      <c r="F22" s="2"/>
      <c r="G22" s="86"/>
      <c r="H22" s="109"/>
      <c r="I22" s="109"/>
    </row>
    <row r="23" spans="1:11" ht="16.5" customHeight="1" x14ac:dyDescent="0.2">
      <c r="A23" s="28" t="str">
        <f>A6</f>
        <v>Supervivencia global</v>
      </c>
      <c r="B23" s="19">
        <f>E12</f>
        <v>10.159261108337494</v>
      </c>
      <c r="C23" s="19">
        <f>E13</f>
        <v>8.7179231153270091</v>
      </c>
      <c r="D23" s="19">
        <f>F15</f>
        <v>1.4413379930104853</v>
      </c>
      <c r="E23" s="20">
        <f>F16</f>
        <v>43.870725162256647</v>
      </c>
      <c r="G23" s="87" t="s">
        <v>51</v>
      </c>
      <c r="H23" s="88">
        <v>11.3</v>
      </c>
      <c r="I23" s="87" t="s">
        <v>52</v>
      </c>
    </row>
    <row r="24" spans="1:11" ht="3.75" customHeight="1" x14ac:dyDescent="0.2">
      <c r="A24" s="21"/>
      <c r="B24" s="22"/>
      <c r="C24" s="22"/>
      <c r="D24" s="22"/>
    </row>
    <row r="25" spans="1:11" ht="13.5" customHeight="1" x14ac:dyDescent="0.2">
      <c r="A25" s="178" t="s">
        <v>28</v>
      </c>
      <c r="B25" s="179"/>
      <c r="C25" s="179"/>
      <c r="D25" s="179"/>
      <c r="E25" s="179"/>
    </row>
    <row r="26" spans="1:11" x14ac:dyDescent="0.2">
      <c r="H26" s="5" t="str">
        <f>F11</f>
        <v>meses</v>
      </c>
      <c r="K26" s="5" t="s">
        <v>4</v>
      </c>
    </row>
    <row r="27" spans="1:11" x14ac:dyDescent="0.2">
      <c r="G27" s="89" t="s">
        <v>19</v>
      </c>
      <c r="H27" s="90">
        <f>G7-H28-H29</f>
        <v>1.8407388916625056</v>
      </c>
      <c r="I27" s="91">
        <f>H27/H30</f>
        <v>0.15339490763854213</v>
      </c>
      <c r="K27" s="92">
        <f>H27*365.25/12</f>
        <v>56.027490014977509</v>
      </c>
    </row>
    <row r="28" spans="1:11" x14ac:dyDescent="0.2">
      <c r="F28" s="98"/>
      <c r="G28" s="93" t="s">
        <v>17</v>
      </c>
      <c r="H28" s="94">
        <f>D23</f>
        <v>1.4413379930104853</v>
      </c>
      <c r="I28" s="95">
        <f>H28/H30</f>
        <v>0.12011149941754044</v>
      </c>
      <c r="K28" s="96">
        <f t="shared" ref="K28:K30" si="0">H28*365.25/12</f>
        <v>43.87072516225664</v>
      </c>
    </row>
    <row r="29" spans="1:11" x14ac:dyDescent="0.2">
      <c r="F29" s="104"/>
      <c r="G29" s="105" t="s">
        <v>18</v>
      </c>
      <c r="H29" s="106">
        <f>C23</f>
        <v>8.7179231153270091</v>
      </c>
      <c r="I29" s="107">
        <f>H29/H30</f>
        <v>0.72649359294391747</v>
      </c>
      <c r="J29" s="104"/>
      <c r="K29" s="108">
        <f t="shared" si="0"/>
        <v>265.35178482276586</v>
      </c>
    </row>
    <row r="30" spans="1:11" x14ac:dyDescent="0.2">
      <c r="F30" s="5"/>
      <c r="G30" s="5"/>
      <c r="H30" s="51">
        <f>SUM(H27:H29)</f>
        <v>12</v>
      </c>
      <c r="K30" s="97">
        <f t="shared" si="0"/>
        <v>365.25</v>
      </c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2.85546875" style="2" customWidth="1"/>
    <col min="8" max="8" width="17.7109375" style="2" customWidth="1"/>
    <col min="9" max="9" width="18.710937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45" t="s">
        <v>9</v>
      </c>
      <c r="B2" s="29"/>
      <c r="C2" s="29"/>
      <c r="D2" s="29"/>
      <c r="E2" s="29"/>
      <c r="F2" s="29"/>
      <c r="G2" s="29"/>
      <c r="H2" s="29"/>
      <c r="I2" s="30"/>
    </row>
    <row r="3" spans="1:10" ht="5.25" customHeight="1" x14ac:dyDescent="0.2"/>
    <row r="4" spans="1:10" ht="15" x14ac:dyDescent="0.25">
      <c r="A4" s="1" t="s">
        <v>45</v>
      </c>
    </row>
    <row r="5" spans="1:10" ht="15" x14ac:dyDescent="0.25">
      <c r="A5" s="3" t="s">
        <v>46</v>
      </c>
    </row>
    <row r="6" spans="1:10" ht="28.5" customHeight="1" x14ac:dyDescent="0.2">
      <c r="A6" s="195" t="s">
        <v>73</v>
      </c>
      <c r="B6" s="53" t="s">
        <v>22</v>
      </c>
      <c r="F6" s="54" t="s">
        <v>0</v>
      </c>
      <c r="G6" s="56" t="s">
        <v>1</v>
      </c>
    </row>
    <row r="7" spans="1:10" x14ac:dyDescent="0.2">
      <c r="A7" s="2">
        <v>1</v>
      </c>
      <c r="B7" s="4">
        <v>20048</v>
      </c>
      <c r="F7" s="55">
        <v>1</v>
      </c>
      <c r="G7" s="57">
        <v>12</v>
      </c>
    </row>
    <row r="8" spans="1:10" x14ac:dyDescent="0.2">
      <c r="A8" s="2">
        <v>2</v>
      </c>
      <c r="B8" s="4">
        <v>15996</v>
      </c>
      <c r="F8" s="31"/>
      <c r="G8" s="32" t="s">
        <v>10</v>
      </c>
      <c r="H8" s="33">
        <f>G7*F7</f>
        <v>12</v>
      </c>
      <c r="I8" s="34" t="str">
        <f>G6</f>
        <v>meses</v>
      </c>
    </row>
    <row r="9" spans="1:10" x14ac:dyDescent="0.2">
      <c r="A9" s="2">
        <v>3</v>
      </c>
      <c r="B9" s="4">
        <v>11800</v>
      </c>
    </row>
    <row r="10" spans="1:10" ht="38.25" x14ac:dyDescent="0.2">
      <c r="D10" s="52" t="s">
        <v>22</v>
      </c>
      <c r="E10" s="46" t="s">
        <v>23</v>
      </c>
      <c r="F10" s="7"/>
      <c r="G10" s="27"/>
      <c r="H10" s="48" t="s">
        <v>24</v>
      </c>
      <c r="I10" s="7"/>
    </row>
    <row r="11" spans="1:10" x14ac:dyDescent="0.2">
      <c r="C11" s="5" t="s">
        <v>11</v>
      </c>
      <c r="D11" s="6">
        <f>B7</f>
        <v>20048</v>
      </c>
      <c r="E11" s="35">
        <f>H8</f>
        <v>12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0" x14ac:dyDescent="0.2">
      <c r="C12" s="47" t="s">
        <v>69</v>
      </c>
      <c r="D12" s="6">
        <f>B8</f>
        <v>15996</v>
      </c>
      <c r="E12" s="9">
        <f>D12*E11/D11</f>
        <v>9.5746209098164403</v>
      </c>
      <c r="F12" s="7" t="str">
        <f>G6</f>
        <v>meses</v>
      </c>
      <c r="H12" s="8">
        <f>G7-E12</f>
        <v>2.4253790901835597</v>
      </c>
      <c r="I12" s="6" t="str">
        <f>G6</f>
        <v>meses</v>
      </c>
    </row>
    <row r="13" spans="1:10" x14ac:dyDescent="0.2">
      <c r="C13" s="47" t="s">
        <v>70</v>
      </c>
      <c r="D13" s="6">
        <f>B9</f>
        <v>11800</v>
      </c>
      <c r="E13" s="9">
        <f>D13*E11/D11</f>
        <v>7.0630486831604147</v>
      </c>
      <c r="F13" s="7" t="str">
        <f>G6</f>
        <v>meses</v>
      </c>
      <c r="H13" s="8">
        <f>G7-E13</f>
        <v>4.9369513168395853</v>
      </c>
      <c r="I13" s="8" t="str">
        <f>G6</f>
        <v>meses</v>
      </c>
    </row>
    <row r="14" spans="1:10" x14ac:dyDescent="0.2">
      <c r="I14" s="10"/>
    </row>
    <row r="15" spans="1:10" x14ac:dyDescent="0.2">
      <c r="E15" s="11" t="s">
        <v>2</v>
      </c>
      <c r="F15" s="99">
        <f>E12-E13</f>
        <v>2.5115722266560256</v>
      </c>
      <c r="G15" s="12" t="str">
        <f>F12</f>
        <v>meses</v>
      </c>
      <c r="H15" s="12" t="s">
        <v>3</v>
      </c>
      <c r="I15" s="13">
        <f>H8</f>
        <v>12</v>
      </c>
      <c r="J15" s="14" t="str">
        <f>G6</f>
        <v>meses</v>
      </c>
    </row>
    <row r="16" spans="1:10" x14ac:dyDescent="0.2">
      <c r="E16" s="15"/>
      <c r="F16" s="100">
        <f>F15*(365.25/12)</f>
        <v>76.44597964884278</v>
      </c>
      <c r="G16" s="36" t="s">
        <v>4</v>
      </c>
      <c r="H16" s="16" t="s">
        <v>5</v>
      </c>
      <c r="I16" s="17">
        <f>H8</f>
        <v>12</v>
      </c>
      <c r="J16" s="18" t="str">
        <f>G6</f>
        <v>meses</v>
      </c>
    </row>
    <row r="17" spans="1:11" ht="13.5" thickBot="1" x14ac:dyDescent="0.25"/>
    <row r="18" spans="1:11" ht="33" customHeight="1" thickBot="1" x14ac:dyDescent="0.25">
      <c r="A18" s="172" t="s">
        <v>13</v>
      </c>
      <c r="B18" s="173"/>
      <c r="C18" s="173"/>
      <c r="D18" s="173"/>
      <c r="E18" s="174"/>
      <c r="F18" s="101"/>
      <c r="G18" s="175" t="s">
        <v>42</v>
      </c>
      <c r="H18" s="176"/>
      <c r="I18" s="177"/>
    </row>
    <row r="19" spans="1:11" ht="38.25" x14ac:dyDescent="0.2">
      <c r="A19" s="37"/>
      <c r="B19" s="25" t="str">
        <f>C12</f>
        <v>Pembrolizumab + QMT, n= 410</v>
      </c>
      <c r="C19" s="25" t="str">
        <f>C13</f>
        <v>Placebo + QMT, n= 206</v>
      </c>
      <c r="D19" s="24"/>
      <c r="E19" s="24"/>
      <c r="F19" s="24"/>
      <c r="G19" s="85" t="str">
        <f>C12</f>
        <v>Pembrolizumab + QMT, n= 410</v>
      </c>
      <c r="H19" s="85" t="str">
        <f>C13</f>
        <v>Placebo + QMT, n= 206</v>
      </c>
      <c r="I19" s="86"/>
      <c r="J19" s="24"/>
      <c r="K19" s="24"/>
    </row>
    <row r="20" spans="1:11" ht="25.5" x14ac:dyDescent="0.2">
      <c r="A20" s="38" t="s">
        <v>12</v>
      </c>
      <c r="B20" s="23" t="s">
        <v>7</v>
      </c>
      <c r="C20" s="39" t="s">
        <v>7</v>
      </c>
      <c r="D20" s="23" t="s">
        <v>8</v>
      </c>
      <c r="E20" s="23" t="s">
        <v>8</v>
      </c>
      <c r="G20" s="73" t="s">
        <v>43</v>
      </c>
      <c r="H20" s="73" t="s">
        <v>43</v>
      </c>
      <c r="I20" s="73" t="s">
        <v>44</v>
      </c>
    </row>
    <row r="21" spans="1:11" x14ac:dyDescent="0.2">
      <c r="A21" s="40" t="str">
        <f>CONCATENATE(G7," ",G6)</f>
        <v>12 meses</v>
      </c>
      <c r="B21" s="26" t="str">
        <f>F12</f>
        <v>meses</v>
      </c>
      <c r="C21" s="41" t="str">
        <f>F12</f>
        <v>meses</v>
      </c>
      <c r="D21" s="26" t="str">
        <f>G15</f>
        <v>meses</v>
      </c>
      <c r="E21" s="26" t="str">
        <f>G16</f>
        <v>días</v>
      </c>
      <c r="G21" s="85" t="s">
        <v>1</v>
      </c>
      <c r="H21" s="85" t="s">
        <v>1</v>
      </c>
      <c r="I21" s="85" t="s">
        <v>1</v>
      </c>
    </row>
    <row r="22" spans="1:11" s="44" customFormat="1" ht="5.25" customHeight="1" x14ac:dyDescent="0.2">
      <c r="A22" s="42"/>
      <c r="B22" s="43"/>
      <c r="C22" s="43"/>
      <c r="D22" s="43"/>
      <c r="E22" s="43"/>
      <c r="F22" s="2"/>
      <c r="G22" s="86"/>
      <c r="H22" s="109"/>
      <c r="I22" s="109"/>
    </row>
    <row r="23" spans="1:11" ht="42.75" customHeight="1" x14ac:dyDescent="0.2">
      <c r="A23" s="28" t="str">
        <f>A6</f>
        <v>Supervivencia libre de enfermedad invasiva</v>
      </c>
      <c r="B23" s="19">
        <f>E12</f>
        <v>9.5746209098164403</v>
      </c>
      <c r="C23" s="19">
        <f>E13</f>
        <v>7.0630486831604147</v>
      </c>
      <c r="D23" s="19">
        <f>F15</f>
        <v>2.5115722266560256</v>
      </c>
      <c r="E23" s="20">
        <f>F16</f>
        <v>76.44597964884278</v>
      </c>
      <c r="G23" s="87">
        <v>8</v>
      </c>
      <c r="H23" s="88">
        <v>4.9000000000000004</v>
      </c>
      <c r="I23" s="87">
        <f>G23-H23</f>
        <v>3.0999999999999996</v>
      </c>
    </row>
    <row r="24" spans="1:11" ht="3.75" customHeight="1" x14ac:dyDescent="0.2">
      <c r="A24" s="21"/>
      <c r="B24" s="22"/>
      <c r="C24" s="22"/>
      <c r="D24" s="22"/>
      <c r="G24" s="102"/>
      <c r="H24" s="103"/>
      <c r="I24" s="103"/>
    </row>
    <row r="25" spans="1:11" ht="25.5" customHeight="1" x14ac:dyDescent="0.2">
      <c r="A25" s="178" t="s">
        <v>6</v>
      </c>
      <c r="B25" s="179"/>
      <c r="C25" s="179"/>
      <c r="D25" s="179"/>
      <c r="E25" s="180"/>
    </row>
    <row r="26" spans="1:11" x14ac:dyDescent="0.2">
      <c r="H26" s="5" t="str">
        <f>F11</f>
        <v>meses</v>
      </c>
      <c r="K26" s="5" t="s">
        <v>4</v>
      </c>
    </row>
    <row r="27" spans="1:11" x14ac:dyDescent="0.2">
      <c r="G27" s="89" t="s">
        <v>19</v>
      </c>
      <c r="H27" s="90">
        <f>G7-H28-H29</f>
        <v>2.4253790901835606</v>
      </c>
      <c r="I27" s="91">
        <f>H27/H30</f>
        <v>0.20211492418196339</v>
      </c>
      <c r="K27" s="92">
        <f>H27*365.25/12</f>
        <v>73.822476057462126</v>
      </c>
    </row>
    <row r="28" spans="1:11" x14ac:dyDescent="0.2">
      <c r="G28" s="93" t="s">
        <v>21</v>
      </c>
      <c r="H28" s="94">
        <f>D23</f>
        <v>2.5115722266560256</v>
      </c>
      <c r="I28" s="95">
        <f>H28/H30</f>
        <v>0.20929768555466879</v>
      </c>
      <c r="K28" s="96">
        <f t="shared" ref="K28:K30" si="0">H28*365.25/12</f>
        <v>76.44597964884278</v>
      </c>
    </row>
    <row r="29" spans="1:11" x14ac:dyDescent="0.2">
      <c r="F29" s="104"/>
      <c r="G29" s="105" t="s">
        <v>20</v>
      </c>
      <c r="H29" s="106">
        <f>C23</f>
        <v>7.0630486831604147</v>
      </c>
      <c r="I29" s="107">
        <f>H29/H30</f>
        <v>0.58858739026336793</v>
      </c>
      <c r="J29" s="104"/>
      <c r="K29" s="108">
        <f t="shared" si="0"/>
        <v>214.98154429369512</v>
      </c>
    </row>
    <row r="30" spans="1:11" x14ac:dyDescent="0.2">
      <c r="H30" s="51">
        <f>SUM(H27:H29)</f>
        <v>12</v>
      </c>
      <c r="K30" s="97">
        <f t="shared" si="0"/>
        <v>365.25</v>
      </c>
    </row>
  </sheetData>
  <mergeCells count="3">
    <mergeCell ref="A18:E18"/>
    <mergeCell ref="G18:I18"/>
    <mergeCell ref="A25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/>
  </sheetViews>
  <sheetFormatPr baseColWidth="10" defaultRowHeight="15" x14ac:dyDescent="0.25"/>
  <cols>
    <col min="1" max="1" width="19.7109375" customWidth="1"/>
    <col min="2" max="2" width="16.42578125" customWidth="1"/>
    <col min="3" max="3" width="19.140625" customWidth="1"/>
    <col min="4" max="4" width="17" customWidth="1"/>
    <col min="5" max="5" width="4.5703125" customWidth="1"/>
    <col min="7" max="7" width="11.5703125" customWidth="1"/>
  </cols>
  <sheetData>
    <row r="1" spans="1:11" ht="6" customHeight="1" thickBot="1" x14ac:dyDescent="0.3"/>
    <row r="2" spans="1:11" ht="21.75" customHeight="1" thickBot="1" x14ac:dyDescent="0.3">
      <c r="A2" s="184" t="s">
        <v>30</v>
      </c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1" ht="20.25" customHeight="1" x14ac:dyDescent="0.25">
      <c r="A3" s="187" t="s">
        <v>31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9.75" customHeight="1" x14ac:dyDescent="0.25"/>
    <row r="5" spans="1:11" x14ac:dyDescent="0.25">
      <c r="A5" s="1" t="s">
        <v>45</v>
      </c>
    </row>
    <row r="6" spans="1:11" s="58" customFormat="1" ht="15.75" thickBot="1" x14ac:dyDescent="0.3">
      <c r="A6" s="3" t="s">
        <v>46</v>
      </c>
      <c r="B6" s="1"/>
      <c r="C6" s="1"/>
    </row>
    <row r="7" spans="1:11" ht="26.25" thickBot="1" x14ac:dyDescent="0.3">
      <c r="B7" s="2"/>
      <c r="C7" s="59" t="s">
        <v>32</v>
      </c>
      <c r="D7" s="59" t="s">
        <v>33</v>
      </c>
      <c r="G7" s="54" t="s">
        <v>0</v>
      </c>
      <c r="H7" s="56" t="s">
        <v>1</v>
      </c>
      <c r="I7" s="2"/>
      <c r="J7" s="2"/>
    </row>
    <row r="8" spans="1:11" x14ac:dyDescent="0.25">
      <c r="B8" s="60" t="s">
        <v>11</v>
      </c>
      <c r="C8" s="4">
        <v>20048</v>
      </c>
      <c r="D8" s="4">
        <v>24036</v>
      </c>
      <c r="G8" s="55">
        <v>1</v>
      </c>
      <c r="H8" s="57">
        <v>12</v>
      </c>
      <c r="I8" s="2"/>
      <c r="J8" s="2"/>
    </row>
    <row r="9" spans="1:11" x14ac:dyDescent="0.25">
      <c r="B9" s="61" t="s">
        <v>69</v>
      </c>
      <c r="C9" s="62">
        <v>15996</v>
      </c>
      <c r="D9" s="62">
        <v>20349</v>
      </c>
      <c r="G9" s="31"/>
      <c r="H9" s="32" t="s">
        <v>10</v>
      </c>
      <c r="I9" s="33">
        <f>H8*G8</f>
        <v>12</v>
      </c>
      <c r="J9" s="34" t="str">
        <f>H7</f>
        <v>meses</v>
      </c>
    </row>
    <row r="10" spans="1:11" x14ac:dyDescent="0.25">
      <c r="B10" s="61" t="s">
        <v>70</v>
      </c>
      <c r="C10" s="4">
        <v>11800</v>
      </c>
      <c r="D10" s="4">
        <v>17462</v>
      </c>
    </row>
    <row r="11" spans="1:11" ht="15.75" thickBot="1" x14ac:dyDescent="0.3"/>
    <row r="12" spans="1:11" x14ac:dyDescent="0.25">
      <c r="B12" s="2"/>
      <c r="C12" s="63" t="s">
        <v>34</v>
      </c>
      <c r="D12" s="63" t="s">
        <v>35</v>
      </c>
    </row>
    <row r="13" spans="1:11" ht="15.75" thickBot="1" x14ac:dyDescent="0.3">
      <c r="B13" s="2"/>
      <c r="C13" s="64" t="s">
        <v>1</v>
      </c>
      <c r="D13" s="65" t="s">
        <v>1</v>
      </c>
    </row>
    <row r="14" spans="1:11" s="66" customFormat="1" ht="20.25" customHeight="1" x14ac:dyDescent="0.25">
      <c r="B14" s="67" t="s">
        <v>11</v>
      </c>
      <c r="C14" s="68">
        <f>I9</f>
        <v>12</v>
      </c>
      <c r="D14" s="68">
        <f>I9</f>
        <v>12</v>
      </c>
    </row>
    <row r="15" spans="1:11" x14ac:dyDescent="0.25">
      <c r="B15" s="69" t="str">
        <f>B9</f>
        <v>Pembrolizumab + QMT, n= 410</v>
      </c>
      <c r="C15" s="70">
        <f>C9*C14/C8</f>
        <v>9.5746209098164403</v>
      </c>
      <c r="D15" s="70">
        <f>D9*D14/D8</f>
        <v>10.159261108337494</v>
      </c>
    </row>
    <row r="16" spans="1:11" x14ac:dyDescent="0.25">
      <c r="B16" s="69" t="str">
        <f>B10</f>
        <v>Placebo + QMT, n= 206</v>
      </c>
      <c r="C16" s="70">
        <f>C10*C14/C8</f>
        <v>7.0630486831604147</v>
      </c>
      <c r="D16" s="70">
        <f>D10*D14/D8</f>
        <v>8.7179231153270091</v>
      </c>
    </row>
    <row r="17" spans="1:12" x14ac:dyDescent="0.25">
      <c r="A17" s="71"/>
      <c r="B17" s="71"/>
      <c r="C17" s="72"/>
      <c r="D17" s="72"/>
      <c r="E17" s="71"/>
      <c r="F17" s="71"/>
      <c r="G17" s="71"/>
      <c r="H17" s="71"/>
      <c r="I17" s="71"/>
      <c r="J17" s="71"/>
      <c r="K17" s="71"/>
      <c r="L17" s="71"/>
    </row>
    <row r="18" spans="1:12" ht="44.25" customHeight="1" x14ac:dyDescent="0.25">
      <c r="A18" s="181" t="s">
        <v>36</v>
      </c>
      <c r="B18" s="182"/>
      <c r="C18" s="182"/>
      <c r="D18" s="183"/>
      <c r="E18" s="71"/>
      <c r="F18" s="71"/>
      <c r="G18" s="71"/>
      <c r="H18" s="71"/>
      <c r="I18" s="71"/>
      <c r="J18" s="71"/>
      <c r="K18" s="71"/>
      <c r="L18" s="71"/>
    </row>
    <row r="19" spans="1:12" ht="25.5" x14ac:dyDescent="0.25">
      <c r="A19" s="37"/>
      <c r="B19" s="71"/>
      <c r="C19" s="73" t="str">
        <f>B9</f>
        <v>Pembrolizumab + QMT, n= 410</v>
      </c>
      <c r="D19" s="73" t="str">
        <f>B10</f>
        <v>Placebo + QMT, n= 206</v>
      </c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38" t="s">
        <v>12</v>
      </c>
      <c r="B20" s="71"/>
      <c r="C20" s="74" t="s">
        <v>37</v>
      </c>
      <c r="D20" s="74" t="s">
        <v>37</v>
      </c>
      <c r="E20" s="71"/>
      <c r="F20" s="71"/>
      <c r="G20" s="71"/>
      <c r="H20" s="71"/>
      <c r="I20" s="71"/>
      <c r="J20" s="71"/>
      <c r="K20" s="71"/>
      <c r="L20" s="71"/>
    </row>
    <row r="21" spans="1:12" ht="24" customHeight="1" x14ac:dyDescent="0.25">
      <c r="A21" s="40" t="str">
        <f>CONCATENATE(H8," ",H7)</f>
        <v>12 meses</v>
      </c>
      <c r="B21" s="71"/>
      <c r="C21" s="83" t="str">
        <f>CONCATENATE(H7," ","con"," ",B15)</f>
        <v>meses con Pembrolizumab + QMT, n= 410</v>
      </c>
      <c r="D21" s="83" t="str">
        <f>CONCATENATE(H7," ","con"," ",B16)</f>
        <v>meses con Placebo + QMT, n= 206</v>
      </c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71"/>
      <c r="B22" s="75" t="s">
        <v>38</v>
      </c>
      <c r="C22" s="76">
        <f>C15</f>
        <v>9.5746209098164403</v>
      </c>
      <c r="D22" s="76">
        <f>C16</f>
        <v>7.0630486831604147</v>
      </c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71"/>
      <c r="B23" s="77" t="s">
        <v>39</v>
      </c>
      <c r="C23" s="78">
        <f>D15-C15</f>
        <v>0.58464019852105409</v>
      </c>
      <c r="D23" s="78">
        <f>D16-C16</f>
        <v>1.6548744321665945</v>
      </c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71"/>
      <c r="B24" s="79" t="s">
        <v>40</v>
      </c>
      <c r="C24" s="80">
        <f>D14-D15</f>
        <v>1.8407388916625056</v>
      </c>
      <c r="D24" s="80">
        <f>D14-D16</f>
        <v>3.2820768846729909</v>
      </c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81" t="s">
        <v>41</v>
      </c>
      <c r="B25" s="71"/>
      <c r="C25" s="82">
        <f>SUM(C22:C24)</f>
        <v>12</v>
      </c>
      <c r="D25" s="82">
        <f>SUM(D22:D24)</f>
        <v>12</v>
      </c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x14ac:dyDescent="0.25">
      <c r="A40" s="71"/>
      <c r="B40" s="71"/>
      <c r="C40" s="71"/>
      <c r="D40" s="71"/>
      <c r="E40" s="71"/>
    </row>
    <row r="41" spans="1:12" x14ac:dyDescent="0.25">
      <c r="A41" s="71"/>
      <c r="B41" s="71"/>
      <c r="C41" s="71"/>
      <c r="D41" s="71"/>
      <c r="E41" s="71"/>
    </row>
    <row r="42" spans="1:12" x14ac:dyDescent="0.25">
      <c r="A42" s="71"/>
      <c r="B42" s="71"/>
      <c r="C42" s="71"/>
      <c r="D42" s="71"/>
      <c r="E42" s="71"/>
    </row>
    <row r="43" spans="1:12" x14ac:dyDescent="0.25">
      <c r="A43" s="71"/>
      <c r="B43" s="71"/>
      <c r="C43" s="71"/>
      <c r="D43" s="71"/>
      <c r="E43" s="71"/>
    </row>
    <row r="44" spans="1:12" x14ac:dyDescent="0.25">
      <c r="A44" s="71"/>
      <c r="B44" s="71"/>
      <c r="C44" s="71"/>
      <c r="D44" s="71"/>
      <c r="E44" s="71"/>
    </row>
    <row r="45" spans="1:12" x14ac:dyDescent="0.25">
      <c r="A45" s="71"/>
      <c r="B45" s="71"/>
      <c r="C45" s="71"/>
      <c r="D45" s="71"/>
      <c r="E45" s="71"/>
    </row>
    <row r="46" spans="1:12" x14ac:dyDescent="0.25">
      <c r="A46" s="71"/>
      <c r="B46" s="71"/>
      <c r="C46" s="71"/>
      <c r="D46" s="71"/>
      <c r="E46" s="71"/>
    </row>
    <row r="47" spans="1:12" x14ac:dyDescent="0.25">
      <c r="A47" s="71"/>
      <c r="B47" s="71"/>
      <c r="C47" s="71"/>
      <c r="D47" s="71"/>
      <c r="E47" s="71"/>
    </row>
    <row r="48" spans="1:12" ht="6.75" customHeight="1" x14ac:dyDescent="0.25">
      <c r="A48" s="71"/>
      <c r="B48" s="71"/>
      <c r="C48" s="71"/>
      <c r="D48" s="71"/>
      <c r="E48" s="71"/>
    </row>
    <row r="49" spans="1:5" x14ac:dyDescent="0.25">
      <c r="A49" s="71"/>
      <c r="B49" s="71"/>
      <c r="C49" s="71"/>
      <c r="D49" s="71"/>
      <c r="E49" s="71"/>
    </row>
    <row r="50" spans="1:5" x14ac:dyDescent="0.25">
      <c r="A50" s="71"/>
      <c r="B50" s="71"/>
      <c r="C50" s="71"/>
      <c r="D50" s="71"/>
      <c r="E50" s="71"/>
    </row>
    <row r="51" spans="1:5" x14ac:dyDescent="0.25">
      <c r="A51" s="71"/>
      <c r="B51" s="71"/>
      <c r="C51" s="71"/>
      <c r="D51" s="71"/>
      <c r="E51" s="71"/>
    </row>
    <row r="52" spans="1:5" x14ac:dyDescent="0.25">
      <c r="A52" s="71"/>
      <c r="B52" s="71"/>
      <c r="C52" s="71"/>
      <c r="D52" s="71"/>
      <c r="E52" s="71"/>
    </row>
    <row r="53" spans="1:5" x14ac:dyDescent="0.25">
      <c r="A53" s="71"/>
      <c r="B53" s="71"/>
      <c r="C53" s="71"/>
      <c r="D53" s="71"/>
      <c r="E53" s="71"/>
    </row>
    <row r="54" spans="1:5" x14ac:dyDescent="0.25">
      <c r="A54" s="71"/>
      <c r="B54" s="71"/>
      <c r="C54" s="71"/>
      <c r="D54" s="71"/>
      <c r="E54" s="71"/>
    </row>
  </sheetData>
  <mergeCells count="3">
    <mergeCell ref="A18:D18"/>
    <mergeCell ref="A2:K2"/>
    <mergeCell ref="A3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4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24" width="3.7109375" style="154" customWidth="1"/>
  </cols>
  <sheetData>
    <row r="1" spans="1:24" hidden="1" x14ac:dyDescent="0.25">
      <c r="A1" s="110" t="str">
        <f>B7</f>
        <v>meses</v>
      </c>
      <c r="B1" s="110" t="s">
        <v>53</v>
      </c>
      <c r="C1" s="110" t="s">
        <v>54</v>
      </c>
      <c r="D1" s="110" t="s">
        <v>55</v>
      </c>
      <c r="E1" s="110"/>
      <c r="F1" s="110"/>
      <c r="O1"/>
      <c r="P1"/>
      <c r="Q1"/>
      <c r="R1"/>
      <c r="S1"/>
      <c r="T1"/>
      <c r="U1"/>
      <c r="V1"/>
      <c r="W1"/>
      <c r="X1"/>
    </row>
    <row r="2" spans="1:24" hidden="1" x14ac:dyDescent="0.25">
      <c r="A2" s="110" t="s">
        <v>56</v>
      </c>
      <c r="B2" s="110" t="s">
        <v>57</v>
      </c>
      <c r="C2" s="110" t="s">
        <v>58</v>
      </c>
      <c r="D2" s="110" t="s">
        <v>59</v>
      </c>
      <c r="E2" s="110" t="str">
        <f>CONCATENATE(B2," ",B5," ",C2," ",B11," ",B7)</f>
        <v>puede representarse llegando los 4 pacientes, a los 12 meses</v>
      </c>
      <c r="F2" s="110"/>
      <c r="G2" s="111" t="str">
        <f>CONCATENATE(A2," ",E2,D2)</f>
        <v>NO puede representarse llegando los 4 pacientes, a los 12 meses, pues habría que recortar o ampliar los tiempos respectivos de uno o más pacientes "libres de evento" o "con evento"</v>
      </c>
      <c r="O2"/>
      <c r="P2"/>
      <c r="Q2"/>
      <c r="R2"/>
      <c r="S2"/>
      <c r="T2"/>
      <c r="U2"/>
      <c r="V2"/>
      <c r="W2"/>
      <c r="X2"/>
    </row>
    <row r="3" spans="1:24" hidden="1" x14ac:dyDescent="0.25">
      <c r="A3" s="112"/>
      <c r="C3" s="112"/>
      <c r="D3" s="112"/>
      <c r="E3" s="112"/>
      <c r="F3" s="112"/>
      <c r="G3" s="112"/>
      <c r="H3" s="112"/>
      <c r="I3" s="112"/>
      <c r="O3"/>
      <c r="P3"/>
      <c r="Q3"/>
      <c r="R3"/>
      <c r="S3"/>
      <c r="T3"/>
      <c r="U3"/>
      <c r="V3"/>
      <c r="W3"/>
      <c r="X3"/>
    </row>
    <row r="4" spans="1:24" ht="18.75" x14ac:dyDescent="0.25">
      <c r="A4" s="166" t="s">
        <v>72</v>
      </c>
      <c r="D4" s="112"/>
      <c r="E4" s="112"/>
      <c r="F4" s="112"/>
      <c r="G4" s="112"/>
      <c r="H4" s="1" t="s">
        <v>45</v>
      </c>
      <c r="I4" s="112"/>
      <c r="O4"/>
      <c r="P4"/>
      <c r="Q4"/>
      <c r="R4"/>
      <c r="S4"/>
      <c r="T4"/>
      <c r="U4"/>
      <c r="V4"/>
      <c r="W4"/>
      <c r="X4"/>
    </row>
    <row r="5" spans="1:24" x14ac:dyDescent="0.25">
      <c r="A5" s="113" t="s">
        <v>60</v>
      </c>
      <c r="B5" s="114">
        <f>E5+D5+C5</f>
        <v>4</v>
      </c>
      <c r="C5" s="115">
        <v>1</v>
      </c>
      <c r="D5" s="116">
        <v>1</v>
      </c>
      <c r="E5" s="117">
        <v>2</v>
      </c>
      <c r="G5" s="112"/>
      <c r="H5" s="3" t="s">
        <v>46</v>
      </c>
      <c r="I5" s="112"/>
      <c r="O5"/>
      <c r="P5"/>
      <c r="Q5"/>
      <c r="R5"/>
      <c r="S5"/>
      <c r="T5"/>
      <c r="U5"/>
      <c r="V5"/>
      <c r="W5"/>
      <c r="X5"/>
    </row>
    <row r="6" spans="1:24" ht="8.25" customHeight="1" x14ac:dyDescent="0.25">
      <c r="A6" s="112"/>
      <c r="C6" s="118"/>
      <c r="D6" s="119"/>
      <c r="E6" s="120"/>
      <c r="F6" s="112"/>
      <c r="G6" s="112"/>
      <c r="H6" s="112"/>
      <c r="I6" s="112"/>
      <c r="O6"/>
      <c r="P6"/>
      <c r="Q6"/>
      <c r="R6"/>
      <c r="S6"/>
      <c r="T6"/>
      <c r="U6"/>
      <c r="V6"/>
      <c r="W6"/>
      <c r="X6"/>
    </row>
    <row r="7" spans="1:24" ht="39.75" customHeight="1" x14ac:dyDescent="0.25">
      <c r="A7" s="2"/>
      <c r="B7" s="121" t="s">
        <v>1</v>
      </c>
      <c r="C7" s="122" t="str">
        <f>CONCATENATE(A1," ",B1," ",B5," ",C1)</f>
        <v>meses de los 4 del grupo Interv</v>
      </c>
      <c r="D7" s="122" t="str">
        <f>CONCATENATE(A1," ",B1," ",B5," ",D1)</f>
        <v>meses de los 4 del grupo Contr</v>
      </c>
      <c r="E7" s="112"/>
      <c r="F7" s="112"/>
      <c r="G7" s="112"/>
      <c r="H7" s="160"/>
      <c r="I7" s="112"/>
      <c r="O7"/>
      <c r="P7"/>
      <c r="Q7"/>
      <c r="R7"/>
      <c r="S7"/>
      <c r="T7"/>
      <c r="U7"/>
      <c r="V7"/>
      <c r="W7"/>
      <c r="X7"/>
    </row>
    <row r="8" spans="1:24" ht="26.25" x14ac:dyDescent="0.25">
      <c r="A8" s="123" t="s">
        <v>19</v>
      </c>
      <c r="B8" s="124">
        <v>1.8407388916625056</v>
      </c>
      <c r="C8" s="125">
        <f>B8*B5</f>
        <v>7.3629555666500224</v>
      </c>
      <c r="D8" s="188">
        <f>(B8+B9)*B5</f>
        <v>13.128307538691963</v>
      </c>
      <c r="E8" s="126"/>
      <c r="F8" s="126"/>
      <c r="G8" s="127"/>
      <c r="H8" s="160"/>
      <c r="I8" s="112"/>
      <c r="O8"/>
      <c r="P8"/>
      <c r="Q8"/>
      <c r="R8"/>
      <c r="S8"/>
      <c r="T8"/>
      <c r="U8"/>
      <c r="V8"/>
      <c r="W8"/>
      <c r="X8"/>
    </row>
    <row r="9" spans="1:24" ht="26.25" x14ac:dyDescent="0.25">
      <c r="A9" s="128" t="s">
        <v>17</v>
      </c>
      <c r="B9" s="129">
        <v>1.4413379930104853</v>
      </c>
      <c r="C9" s="189">
        <f>(B10+B9)*B5</f>
        <v>40.637044433349978</v>
      </c>
      <c r="D9" s="188"/>
      <c r="E9" s="119"/>
      <c r="F9" s="130"/>
      <c r="G9" s="127"/>
      <c r="H9" s="160"/>
      <c r="I9" s="112"/>
      <c r="O9"/>
      <c r="P9"/>
      <c r="Q9"/>
      <c r="R9"/>
      <c r="S9"/>
      <c r="T9"/>
      <c r="U9"/>
      <c r="V9"/>
      <c r="W9"/>
      <c r="X9"/>
    </row>
    <row r="10" spans="1:24" ht="26.25" x14ac:dyDescent="0.25">
      <c r="A10" s="131" t="s">
        <v>18</v>
      </c>
      <c r="B10" s="132">
        <v>8.7179231153270091</v>
      </c>
      <c r="C10" s="189"/>
      <c r="D10" s="133">
        <f>B10*B5</f>
        <v>34.871692461308037</v>
      </c>
      <c r="E10" s="118"/>
      <c r="F10" s="130"/>
      <c r="G10" s="134"/>
      <c r="H10" s="160"/>
      <c r="I10" s="112"/>
      <c r="O10"/>
      <c r="P10"/>
      <c r="Q10"/>
      <c r="R10"/>
      <c r="S10"/>
      <c r="T10"/>
      <c r="U10"/>
      <c r="V10"/>
      <c r="W10"/>
      <c r="X10"/>
    </row>
    <row r="11" spans="1:24" x14ac:dyDescent="0.25">
      <c r="A11" s="5"/>
      <c r="B11" s="135">
        <v>12</v>
      </c>
      <c r="C11" s="136">
        <f>C8+C9</f>
        <v>48</v>
      </c>
      <c r="D11" s="136">
        <f>D8+D10</f>
        <v>48</v>
      </c>
      <c r="E11" s="137"/>
      <c r="F11" s="137"/>
      <c r="G11" s="137"/>
      <c r="H11" s="112"/>
      <c r="I11" s="112"/>
      <c r="O11"/>
      <c r="P11"/>
      <c r="Q11"/>
      <c r="R11"/>
      <c r="S11"/>
      <c r="T11"/>
      <c r="U11"/>
      <c r="V11"/>
      <c r="W11"/>
      <c r="X11"/>
    </row>
    <row r="12" spans="1:24" ht="9" customHeight="1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O12"/>
      <c r="P12"/>
      <c r="Q12"/>
      <c r="R12"/>
      <c r="S12"/>
      <c r="T12"/>
      <c r="U12"/>
      <c r="V12"/>
      <c r="W12"/>
      <c r="X12"/>
    </row>
    <row r="13" spans="1:24" x14ac:dyDescent="0.25">
      <c r="A13" s="112"/>
      <c r="B13" s="112"/>
      <c r="C13" s="138">
        <f>(E5+D5)*B11</f>
        <v>36</v>
      </c>
      <c r="D13" s="138">
        <f>E5*B11</f>
        <v>24</v>
      </c>
      <c r="E13" s="112"/>
      <c r="F13" s="139" t="s">
        <v>61</v>
      </c>
      <c r="G13" s="112"/>
      <c r="H13" s="112"/>
      <c r="I13" s="112"/>
      <c r="O13"/>
      <c r="P13"/>
      <c r="Q13"/>
      <c r="R13"/>
      <c r="S13"/>
      <c r="T13"/>
      <c r="U13"/>
      <c r="V13"/>
      <c r="W13"/>
      <c r="X13"/>
    </row>
    <row r="14" spans="1:24" ht="36" customHeight="1" x14ac:dyDescent="0.25">
      <c r="A14" s="190" t="s">
        <v>62</v>
      </c>
      <c r="B14" s="190"/>
      <c r="C14" s="140">
        <f>C9-C13</f>
        <v>4.6370444333499776</v>
      </c>
      <c r="D14" s="140">
        <f>D10-D13</f>
        <v>10.871692461308037</v>
      </c>
      <c r="F14" s="191" t="str">
        <f>IF((AND(((B9+B10)/B11)&gt;((D5+E5)/B5),(B10/B11)&gt;(E5/B5))),E2,G2)</f>
        <v>puede representarse llegando los 4 pacientes, a los 12 meses</v>
      </c>
      <c r="G14" s="191"/>
      <c r="H14" s="191"/>
      <c r="I14" s="191"/>
      <c r="J14" s="191"/>
      <c r="K14" s="191"/>
      <c r="L14" s="191"/>
      <c r="M14" s="191"/>
      <c r="N14" s="191"/>
      <c r="O14"/>
      <c r="P14"/>
      <c r="Q14"/>
      <c r="R14"/>
      <c r="S14"/>
      <c r="T14"/>
      <c r="U14"/>
      <c r="V14"/>
      <c r="W14"/>
      <c r="X14"/>
    </row>
    <row r="15" spans="1:24" ht="12.75" customHeight="1" x14ac:dyDescent="0.25">
      <c r="A15" s="141"/>
      <c r="B15" s="141"/>
      <c r="C15" s="141"/>
      <c r="D15" s="141"/>
      <c r="F15" s="58"/>
      <c r="G15" s="58"/>
      <c r="H15" s="58"/>
      <c r="I15" s="58"/>
      <c r="K15" s="58"/>
      <c r="L15" s="58"/>
      <c r="M15" s="58"/>
      <c r="N15" s="58"/>
      <c r="O15"/>
      <c r="P15"/>
      <c r="Q15"/>
      <c r="R15"/>
      <c r="S15"/>
      <c r="T15"/>
      <c r="U15"/>
      <c r="V15"/>
      <c r="W15"/>
      <c r="X15"/>
    </row>
    <row r="16" spans="1:24" ht="12.75" customHeight="1" x14ac:dyDescent="0.25">
      <c r="A16" s="141"/>
      <c r="B16" s="141"/>
      <c r="C16" s="141"/>
      <c r="D16" s="141"/>
      <c r="F16" s="58" t="s">
        <v>63</v>
      </c>
      <c r="G16" s="58"/>
      <c r="H16" s="58"/>
      <c r="I16" s="58"/>
      <c r="K16" s="58" t="s">
        <v>64</v>
      </c>
      <c r="L16" s="58"/>
      <c r="M16" s="58"/>
      <c r="N16" s="58"/>
      <c r="O16"/>
      <c r="P16"/>
      <c r="Q16"/>
      <c r="R16"/>
      <c r="S16"/>
      <c r="T16"/>
      <c r="U16"/>
      <c r="V16"/>
      <c r="W16"/>
      <c r="X16"/>
    </row>
    <row r="17" spans="1:24" ht="15.75" thickBot="1" x14ac:dyDescent="0.3">
      <c r="A17" s="145" t="s">
        <v>66</v>
      </c>
      <c r="D17" s="142"/>
      <c r="F17" s="58" t="s">
        <v>65</v>
      </c>
      <c r="G17" s="58"/>
      <c r="H17" s="58"/>
      <c r="I17" s="58"/>
      <c r="O17"/>
      <c r="P17"/>
      <c r="Q17"/>
      <c r="R17"/>
      <c r="S17"/>
      <c r="T17"/>
      <c r="U17"/>
      <c r="V17"/>
      <c r="W17"/>
      <c r="X17"/>
    </row>
    <row r="18" spans="1:24" ht="15.75" x14ac:dyDescent="0.25">
      <c r="A18" t="s">
        <v>69</v>
      </c>
      <c r="F18" s="167">
        <v>1</v>
      </c>
      <c r="G18" s="167">
        <v>2</v>
      </c>
      <c r="H18" s="168">
        <v>3</v>
      </c>
      <c r="I18" s="144">
        <v>4</v>
      </c>
      <c r="K18" s="167">
        <v>1</v>
      </c>
      <c r="L18" s="167">
        <v>2</v>
      </c>
      <c r="M18" s="169">
        <v>3</v>
      </c>
      <c r="N18" s="144">
        <v>4</v>
      </c>
      <c r="O18"/>
      <c r="P18"/>
      <c r="Q18"/>
      <c r="R18"/>
      <c r="S18"/>
      <c r="T18"/>
      <c r="U18"/>
      <c r="V18"/>
      <c r="W18"/>
      <c r="X18"/>
    </row>
    <row r="19" spans="1:24" x14ac:dyDescent="0.25">
      <c r="A19" t="s">
        <v>70</v>
      </c>
      <c r="B19" s="151"/>
      <c r="D19" s="146" t="s">
        <v>67</v>
      </c>
      <c r="E19" s="147">
        <v>1</v>
      </c>
      <c r="F19" s="148"/>
      <c r="G19" s="149"/>
      <c r="H19" s="162"/>
      <c r="I19" s="150"/>
      <c r="J19" s="151"/>
      <c r="K19" s="148"/>
      <c r="L19" s="149"/>
      <c r="M19" s="153"/>
      <c r="N19" s="150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x14ac:dyDescent="0.25">
      <c r="E20" s="147">
        <v>2</v>
      </c>
      <c r="F20" s="148"/>
      <c r="G20" s="149"/>
      <c r="H20" s="162"/>
      <c r="I20" s="150"/>
      <c r="J20" s="151"/>
      <c r="K20" s="148"/>
      <c r="L20" s="149"/>
      <c r="M20" s="153"/>
      <c r="N20" s="150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x14ac:dyDescent="0.25">
      <c r="E21" s="147">
        <v>3</v>
      </c>
      <c r="F21" s="148"/>
      <c r="G21" s="149"/>
      <c r="H21" s="162"/>
      <c r="I21" s="150"/>
      <c r="J21" s="151"/>
      <c r="K21" s="148"/>
      <c r="L21" s="149"/>
      <c r="M21" s="153"/>
      <c r="N21" s="150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x14ac:dyDescent="0.25">
      <c r="E22" s="147">
        <v>4</v>
      </c>
      <c r="F22" s="148"/>
      <c r="G22" s="149"/>
      <c r="H22" s="162"/>
      <c r="I22" s="150"/>
      <c r="J22" s="151"/>
      <c r="K22" s="148"/>
      <c r="L22" s="149"/>
      <c r="M22" s="153"/>
      <c r="N22" s="150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x14ac:dyDescent="0.25">
      <c r="E23" s="147">
        <v>5</v>
      </c>
      <c r="F23" s="148"/>
      <c r="G23" s="149"/>
      <c r="H23" s="162"/>
      <c r="I23" s="150"/>
      <c r="J23" s="151"/>
      <c r="K23" s="148"/>
      <c r="L23" s="149"/>
      <c r="M23" s="153"/>
      <c r="N23" s="150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x14ac:dyDescent="0.25">
      <c r="E24" s="147">
        <v>6</v>
      </c>
      <c r="F24" s="148"/>
      <c r="G24" s="149"/>
      <c r="H24" s="162"/>
      <c r="I24" s="156"/>
      <c r="J24" s="151"/>
      <c r="K24" s="148"/>
      <c r="L24" s="149"/>
      <c r="M24" s="153"/>
      <c r="N24" s="156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x14ac:dyDescent="0.25">
      <c r="E25" s="147">
        <v>7</v>
      </c>
      <c r="F25" s="148"/>
      <c r="G25" s="149"/>
      <c r="H25" s="162"/>
      <c r="I25" s="156"/>
      <c r="K25" s="148"/>
      <c r="L25" s="149"/>
      <c r="M25" s="157"/>
      <c r="N25" s="156"/>
    </row>
    <row r="26" spans="1:24" x14ac:dyDescent="0.25">
      <c r="E26" s="147">
        <v>8</v>
      </c>
      <c r="F26" s="148"/>
      <c r="G26" s="149"/>
      <c r="H26" s="162"/>
      <c r="I26" s="156"/>
      <c r="K26" s="148"/>
      <c r="L26" s="149"/>
      <c r="M26" s="157"/>
      <c r="N26" s="156"/>
    </row>
    <row r="27" spans="1:24" x14ac:dyDescent="0.25">
      <c r="E27" s="147">
        <v>9</v>
      </c>
      <c r="F27" s="148"/>
      <c r="G27" s="149"/>
      <c r="H27" s="162"/>
      <c r="I27" s="156"/>
      <c r="K27" s="148"/>
      <c r="L27" s="149"/>
      <c r="M27" s="157"/>
      <c r="N27" s="156"/>
    </row>
    <row r="28" spans="1:24" x14ac:dyDescent="0.25">
      <c r="E28" s="147">
        <v>10</v>
      </c>
      <c r="F28" s="148"/>
      <c r="G28" s="149"/>
      <c r="H28" s="162"/>
      <c r="I28" s="156"/>
      <c r="K28" s="148"/>
      <c r="L28" s="149"/>
      <c r="M28" s="157"/>
      <c r="N28" s="156"/>
    </row>
    <row r="29" spans="1:24" x14ac:dyDescent="0.25">
      <c r="E29" s="147">
        <v>11</v>
      </c>
      <c r="F29" s="148"/>
      <c r="G29" s="149"/>
      <c r="H29" s="162"/>
      <c r="I29" s="156"/>
      <c r="K29" s="148"/>
      <c r="L29" s="149"/>
      <c r="M29" s="157"/>
      <c r="N29" s="156"/>
    </row>
    <row r="30" spans="1:24" x14ac:dyDescent="0.25">
      <c r="E30" s="147">
        <v>12</v>
      </c>
      <c r="F30" s="148"/>
      <c r="G30" s="149"/>
      <c r="H30" s="162"/>
      <c r="I30" s="156"/>
      <c r="K30" s="148"/>
      <c r="L30" s="149"/>
      <c r="M30" s="157"/>
      <c r="N30" s="156"/>
    </row>
    <row r="31" spans="1:24" ht="16.5" thickBot="1" x14ac:dyDescent="0.3">
      <c r="F31" s="167">
        <v>1</v>
      </c>
      <c r="G31" s="167">
        <v>2</v>
      </c>
      <c r="H31" s="170">
        <v>3</v>
      </c>
      <c r="I31" s="159">
        <v>4</v>
      </c>
      <c r="K31" s="167">
        <v>1</v>
      </c>
      <c r="L31" s="167">
        <v>2</v>
      </c>
      <c r="M31" s="171">
        <v>3</v>
      </c>
      <c r="N31" s="159">
        <v>4</v>
      </c>
      <c r="O31"/>
    </row>
    <row r="32" spans="1:24" x14ac:dyDescent="0.25">
      <c r="F32" s="58" t="s">
        <v>65</v>
      </c>
      <c r="G32" s="58"/>
      <c r="H32" s="58"/>
      <c r="I32" s="58"/>
      <c r="J32" s="58"/>
      <c r="K32" s="58"/>
      <c r="L32" s="58"/>
      <c r="M32" s="58"/>
      <c r="N32" s="58"/>
      <c r="O32"/>
      <c r="P32"/>
      <c r="Q32"/>
      <c r="R32"/>
      <c r="S32"/>
      <c r="T32"/>
      <c r="U32"/>
      <c r="V32"/>
      <c r="W32"/>
      <c r="X32"/>
    </row>
    <row r="33" spans="6:24" x14ac:dyDescent="0.25">
      <c r="F33" s="58" t="s">
        <v>63</v>
      </c>
      <c r="G33" s="58"/>
      <c r="H33" s="58"/>
      <c r="I33" s="58"/>
      <c r="J33" s="58"/>
      <c r="K33" s="58" t="s">
        <v>64</v>
      </c>
      <c r="L33" s="58"/>
      <c r="M33" s="58"/>
      <c r="N33" s="58"/>
      <c r="O33"/>
      <c r="P33"/>
      <c r="Q33"/>
      <c r="R33"/>
      <c r="S33"/>
      <c r="T33"/>
      <c r="U33"/>
      <c r="V33"/>
      <c r="W33"/>
      <c r="X33"/>
    </row>
  </sheetData>
  <mergeCells count="4">
    <mergeCell ref="D8:D9"/>
    <mergeCell ref="C9:C10"/>
    <mergeCell ref="A14:B14"/>
    <mergeCell ref="F14:N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4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7" width="3.7109375" customWidth="1"/>
    <col min="8" max="12" width="3.7109375" style="154" customWidth="1"/>
    <col min="13" max="20" width="3.7109375" customWidth="1"/>
  </cols>
  <sheetData>
    <row r="1" spans="1:18" hidden="1" x14ac:dyDescent="0.25">
      <c r="A1" s="110" t="str">
        <f>B7</f>
        <v>meses</v>
      </c>
      <c r="B1" s="110" t="s">
        <v>53</v>
      </c>
      <c r="C1" s="110" t="s">
        <v>54</v>
      </c>
      <c r="D1" s="110" t="s">
        <v>55</v>
      </c>
      <c r="E1" s="110"/>
      <c r="F1" s="110"/>
      <c r="H1"/>
      <c r="I1"/>
      <c r="J1"/>
      <c r="K1"/>
      <c r="L1"/>
    </row>
    <row r="2" spans="1:18" hidden="1" x14ac:dyDescent="0.25">
      <c r="A2" s="110" t="s">
        <v>56</v>
      </c>
      <c r="B2" s="110" t="s">
        <v>57</v>
      </c>
      <c r="C2" s="110" t="s">
        <v>58</v>
      </c>
      <c r="D2" s="110" t="s">
        <v>59</v>
      </c>
      <c r="E2" s="110" t="str">
        <f>CONCATENATE(B2," ",B5," ",C2," ",B11," ",B7)</f>
        <v>puede representarse llegando los 4 pacientes, a los 12 meses</v>
      </c>
      <c r="F2" s="110"/>
      <c r="H2"/>
      <c r="I2"/>
      <c r="J2"/>
      <c r="K2"/>
      <c r="L2"/>
    </row>
    <row r="3" spans="1:18" hidden="1" x14ac:dyDescent="0.25">
      <c r="A3" s="112"/>
      <c r="C3" s="112"/>
      <c r="D3" s="112"/>
      <c r="E3" s="112"/>
      <c r="F3" s="112"/>
      <c r="H3"/>
      <c r="I3"/>
      <c r="J3"/>
      <c r="K3"/>
      <c r="L3"/>
    </row>
    <row r="4" spans="1:18" ht="18.75" x14ac:dyDescent="0.25">
      <c r="A4" s="166" t="s">
        <v>71</v>
      </c>
      <c r="D4" s="112"/>
      <c r="E4" s="112"/>
      <c r="F4" s="112"/>
      <c r="H4" s="1" t="s">
        <v>45</v>
      </c>
      <c r="I4"/>
      <c r="J4"/>
      <c r="K4"/>
      <c r="L4"/>
    </row>
    <row r="5" spans="1:18" x14ac:dyDescent="0.25">
      <c r="A5" s="113" t="s">
        <v>60</v>
      </c>
      <c r="B5" s="114">
        <v>4</v>
      </c>
      <c r="C5" s="115">
        <v>2</v>
      </c>
      <c r="D5" s="116">
        <v>1</v>
      </c>
      <c r="E5" s="117">
        <v>1</v>
      </c>
      <c r="H5" s="3" t="s">
        <v>46</v>
      </c>
      <c r="I5"/>
      <c r="J5"/>
      <c r="K5"/>
      <c r="L5"/>
    </row>
    <row r="6" spans="1:18" ht="8.25" customHeight="1" x14ac:dyDescent="0.25">
      <c r="A6" s="112"/>
      <c r="C6" s="118"/>
      <c r="D6" s="119"/>
      <c r="E6" s="120"/>
      <c r="F6" s="112"/>
      <c r="H6"/>
      <c r="I6"/>
      <c r="J6"/>
      <c r="K6"/>
      <c r="L6"/>
    </row>
    <row r="7" spans="1:18" ht="38.25" x14ac:dyDescent="0.25">
      <c r="A7" s="2"/>
      <c r="B7" s="121" t="s">
        <v>1</v>
      </c>
      <c r="C7" s="122" t="str">
        <f>CONCATENATE(A1," ",B1," ",B5," ",C1)</f>
        <v>meses de los 4 del grupo Interv</v>
      </c>
      <c r="D7" s="122" t="str">
        <f>CONCATENATE(A1," ",B1," ",B5," ",D1)</f>
        <v>meses de los 4 del grupo Contr</v>
      </c>
      <c r="E7" s="112"/>
      <c r="F7" s="112"/>
      <c r="H7"/>
      <c r="I7"/>
      <c r="J7"/>
      <c r="K7"/>
      <c r="L7"/>
    </row>
    <row r="8" spans="1:18" ht="26.25" x14ac:dyDescent="0.25">
      <c r="A8" s="123" t="s">
        <v>19</v>
      </c>
      <c r="B8" s="124">
        <v>2.4253790901835606</v>
      </c>
      <c r="C8" s="125">
        <f>B8*B5</f>
        <v>9.7015163607342423</v>
      </c>
      <c r="D8" s="188">
        <f>(B8+B9)*B5</f>
        <v>19.747805267358345</v>
      </c>
      <c r="E8" s="126"/>
      <c r="F8" s="126"/>
      <c r="H8"/>
      <c r="I8"/>
      <c r="J8"/>
      <c r="K8"/>
      <c r="L8"/>
    </row>
    <row r="9" spans="1:18" ht="26.25" x14ac:dyDescent="0.25">
      <c r="A9" s="128" t="s">
        <v>21</v>
      </c>
      <c r="B9" s="129">
        <v>2.5115722266560256</v>
      </c>
      <c r="C9" s="189">
        <f>(B10+B9)*B5</f>
        <v>38.298483639265761</v>
      </c>
      <c r="D9" s="188"/>
      <c r="E9" s="119"/>
      <c r="F9" s="130"/>
      <c r="H9"/>
      <c r="I9"/>
      <c r="J9"/>
      <c r="K9"/>
      <c r="L9"/>
    </row>
    <row r="10" spans="1:18" ht="26.25" x14ac:dyDescent="0.25">
      <c r="A10" s="131" t="s">
        <v>20</v>
      </c>
      <c r="B10" s="132">
        <v>7.0630486831604147</v>
      </c>
      <c r="C10" s="189"/>
      <c r="D10" s="133">
        <f>B10*B5</f>
        <v>28.252194732641659</v>
      </c>
      <c r="E10" s="118"/>
      <c r="F10" s="130"/>
      <c r="H10"/>
      <c r="I10"/>
      <c r="J10"/>
      <c r="K10"/>
      <c r="L10"/>
    </row>
    <row r="11" spans="1:18" x14ac:dyDescent="0.25">
      <c r="A11" s="5"/>
      <c r="B11" s="135">
        <v>12</v>
      </c>
      <c r="C11" s="136">
        <f>C8+C9</f>
        <v>48</v>
      </c>
      <c r="D11" s="136">
        <f>D8+D10</f>
        <v>48</v>
      </c>
      <c r="E11" s="137"/>
      <c r="F11" s="137"/>
      <c r="H11"/>
      <c r="I11"/>
      <c r="J11"/>
      <c r="K11"/>
      <c r="L11"/>
    </row>
    <row r="12" spans="1:18" ht="9" customHeight="1" x14ac:dyDescent="0.25">
      <c r="A12" s="112"/>
      <c r="B12" s="112"/>
      <c r="C12" s="112"/>
      <c r="D12" s="112"/>
      <c r="E12" s="112"/>
      <c r="F12" s="112"/>
      <c r="H12"/>
      <c r="I12"/>
      <c r="J12"/>
      <c r="K12"/>
      <c r="L12"/>
    </row>
    <row r="13" spans="1:18" x14ac:dyDescent="0.25">
      <c r="A13" s="112"/>
      <c r="B13" s="112"/>
      <c r="C13" s="138">
        <f>(E5+D5)*B11</f>
        <v>24</v>
      </c>
      <c r="D13" s="138">
        <f>E5*B11</f>
        <v>12</v>
      </c>
      <c r="E13" s="112"/>
      <c r="F13" s="139" t="s">
        <v>61</v>
      </c>
      <c r="H13"/>
      <c r="I13"/>
      <c r="J13"/>
      <c r="K13"/>
      <c r="L13"/>
    </row>
    <row r="14" spans="1:18" ht="36" customHeight="1" x14ac:dyDescent="0.25">
      <c r="A14" s="190" t="s">
        <v>62</v>
      </c>
      <c r="B14" s="190"/>
      <c r="C14" s="140">
        <f>C9-C13</f>
        <v>14.298483639265761</v>
      </c>
      <c r="D14" s="140">
        <f>D10-D13</f>
        <v>16.252194732641659</v>
      </c>
      <c r="F14" s="192" t="str">
        <f>IF((AND(((B9+B10)/B11)&gt;((D5+E5)/B5),(B10/B11)&gt;(E5/B5))),E2,#REF!)</f>
        <v>puede representarse llegando los 4 pacientes, a los 12 meses</v>
      </c>
      <c r="G14" s="193"/>
      <c r="H14" s="193"/>
      <c r="I14" s="193"/>
      <c r="J14" s="193"/>
      <c r="K14" s="193"/>
      <c r="L14" s="193"/>
      <c r="M14" s="193"/>
      <c r="N14" s="194"/>
    </row>
    <row r="15" spans="1:18" x14ac:dyDescent="0.25">
      <c r="D15" s="142"/>
      <c r="F15" s="58"/>
      <c r="H15"/>
      <c r="I15"/>
      <c r="J15"/>
      <c r="K15"/>
      <c r="L15"/>
    </row>
    <row r="16" spans="1:18" x14ac:dyDescent="0.25">
      <c r="D16" s="141"/>
      <c r="F16" s="58" t="s">
        <v>63</v>
      </c>
      <c r="G16" s="58"/>
      <c r="H16" s="58"/>
      <c r="I16" s="58"/>
      <c r="J16"/>
      <c r="K16" s="58" t="s">
        <v>64</v>
      </c>
      <c r="L16" s="58"/>
      <c r="M16" s="58"/>
      <c r="N16" s="58"/>
      <c r="O16" s="58"/>
      <c r="P16" s="58"/>
      <c r="Q16" s="58"/>
      <c r="R16" s="58"/>
    </row>
    <row r="17" spans="1:14" ht="15.75" thickBot="1" x14ac:dyDescent="0.3">
      <c r="A17" s="145" t="s">
        <v>68</v>
      </c>
      <c r="B17" s="145"/>
      <c r="D17" s="142"/>
      <c r="F17" s="58" t="s">
        <v>65</v>
      </c>
      <c r="G17" s="58"/>
      <c r="H17" s="58"/>
      <c r="I17" s="58"/>
      <c r="J17"/>
      <c r="K17"/>
      <c r="L17"/>
    </row>
    <row r="18" spans="1:14" x14ac:dyDescent="0.25">
      <c r="A18" t="s">
        <v>69</v>
      </c>
      <c r="F18" s="167">
        <v>1</v>
      </c>
      <c r="G18" s="161">
        <v>2</v>
      </c>
      <c r="H18" s="143">
        <v>3</v>
      </c>
      <c r="I18" s="144">
        <v>4</v>
      </c>
      <c r="J18"/>
      <c r="K18" s="167">
        <v>1</v>
      </c>
      <c r="L18" s="164">
        <v>2</v>
      </c>
      <c r="M18" s="143">
        <v>3</v>
      </c>
      <c r="N18" s="144">
        <v>4</v>
      </c>
    </row>
    <row r="19" spans="1:14" x14ac:dyDescent="0.25">
      <c r="A19" t="s">
        <v>70</v>
      </c>
      <c r="D19" s="146" t="s">
        <v>67</v>
      </c>
      <c r="E19" s="147">
        <v>1</v>
      </c>
      <c r="F19" s="149"/>
      <c r="G19" s="162"/>
      <c r="H19" s="148"/>
      <c r="I19" s="150"/>
      <c r="J19" s="151"/>
      <c r="K19" s="149"/>
      <c r="L19" s="153"/>
      <c r="M19" s="148"/>
      <c r="N19" s="150"/>
    </row>
    <row r="20" spans="1:14" x14ac:dyDescent="0.25">
      <c r="E20" s="147">
        <v>2</v>
      </c>
      <c r="F20" s="149"/>
      <c r="G20" s="162"/>
      <c r="H20" s="148"/>
      <c r="I20" s="150"/>
      <c r="J20" s="151"/>
      <c r="K20" s="149"/>
      <c r="L20" s="153"/>
      <c r="M20" s="148"/>
      <c r="N20" s="150"/>
    </row>
    <row r="21" spans="1:14" x14ac:dyDescent="0.25">
      <c r="E21" s="147">
        <v>3</v>
      </c>
      <c r="F21" s="149"/>
      <c r="G21" s="162"/>
      <c r="H21" s="148"/>
      <c r="I21" s="150"/>
      <c r="J21" s="151"/>
      <c r="K21" s="149"/>
      <c r="L21" s="153"/>
      <c r="M21" s="148"/>
      <c r="N21" s="150"/>
    </row>
    <row r="22" spans="1:14" x14ac:dyDescent="0.25">
      <c r="E22" s="147">
        <v>4</v>
      </c>
      <c r="F22" s="149"/>
      <c r="G22" s="162"/>
      <c r="H22" s="148"/>
      <c r="I22" s="150"/>
      <c r="J22" s="151"/>
      <c r="K22" s="149"/>
      <c r="L22" s="153"/>
      <c r="M22" s="148"/>
      <c r="N22" s="150"/>
    </row>
    <row r="23" spans="1:14" x14ac:dyDescent="0.25">
      <c r="E23" s="147">
        <v>5</v>
      </c>
      <c r="F23" s="149"/>
      <c r="G23" s="162"/>
      <c r="H23" s="148"/>
      <c r="I23" s="150"/>
      <c r="J23" s="151"/>
      <c r="K23" s="149"/>
      <c r="L23" s="153"/>
      <c r="M23" s="148"/>
      <c r="N23" s="150"/>
    </row>
    <row r="24" spans="1:14" x14ac:dyDescent="0.25">
      <c r="E24" s="147">
        <v>6</v>
      </c>
      <c r="F24" s="149"/>
      <c r="G24" s="162"/>
      <c r="H24" s="148"/>
      <c r="I24" s="150"/>
      <c r="J24" s="151"/>
      <c r="K24" s="149"/>
      <c r="L24" s="153"/>
      <c r="M24" s="155"/>
      <c r="N24" s="156"/>
    </row>
    <row r="25" spans="1:14" x14ac:dyDescent="0.25">
      <c r="E25" s="147">
        <v>7</v>
      </c>
      <c r="F25" s="149"/>
      <c r="G25" s="162"/>
      <c r="H25" s="148"/>
      <c r="I25" s="150"/>
      <c r="J25"/>
      <c r="K25" s="149"/>
      <c r="L25" s="157"/>
      <c r="M25" s="155"/>
      <c r="N25" s="156"/>
    </row>
    <row r="26" spans="1:14" x14ac:dyDescent="0.25">
      <c r="E26" s="147">
        <v>8</v>
      </c>
      <c r="F26" s="149"/>
      <c r="G26" s="162"/>
      <c r="H26" s="155"/>
      <c r="I26" s="156"/>
      <c r="J26"/>
      <c r="K26" s="149"/>
      <c r="L26" s="157"/>
      <c r="M26" s="155"/>
      <c r="N26" s="156"/>
    </row>
    <row r="27" spans="1:14" x14ac:dyDescent="0.25">
      <c r="E27" s="147">
        <v>9</v>
      </c>
      <c r="F27" s="149"/>
      <c r="G27" s="162"/>
      <c r="H27" s="155"/>
      <c r="I27" s="156"/>
      <c r="J27"/>
      <c r="K27" s="149"/>
      <c r="L27" s="157"/>
      <c r="M27" s="155"/>
      <c r="N27" s="156"/>
    </row>
    <row r="28" spans="1:14" x14ac:dyDescent="0.25">
      <c r="E28" s="147">
        <v>10</v>
      </c>
      <c r="F28" s="149"/>
      <c r="G28" s="162"/>
      <c r="H28" s="155"/>
      <c r="I28" s="156"/>
      <c r="J28"/>
      <c r="K28" s="149"/>
      <c r="L28" s="157"/>
      <c r="M28" s="155"/>
      <c r="N28" s="156"/>
    </row>
    <row r="29" spans="1:14" x14ac:dyDescent="0.25">
      <c r="E29" s="147">
        <v>11</v>
      </c>
      <c r="F29" s="149"/>
      <c r="G29" s="162"/>
      <c r="H29" s="155"/>
      <c r="I29" s="156"/>
      <c r="J29"/>
      <c r="K29" s="149"/>
      <c r="L29" s="157"/>
      <c r="M29" s="155"/>
      <c r="N29" s="156"/>
    </row>
    <row r="30" spans="1:14" x14ac:dyDescent="0.25">
      <c r="E30" s="147">
        <v>12</v>
      </c>
      <c r="F30" s="149"/>
      <c r="G30" s="162"/>
      <c r="H30" s="155"/>
      <c r="I30" s="156"/>
      <c r="J30"/>
      <c r="K30" s="149"/>
      <c r="L30" s="157"/>
      <c r="M30" s="155"/>
      <c r="N30" s="156"/>
    </row>
    <row r="31" spans="1:14" ht="15.75" thickBot="1" x14ac:dyDescent="0.3">
      <c r="F31" s="167">
        <v>1</v>
      </c>
      <c r="G31" s="163">
        <v>2</v>
      </c>
      <c r="H31" s="158">
        <v>3</v>
      </c>
      <c r="I31" s="159">
        <v>4</v>
      </c>
      <c r="J31"/>
      <c r="K31" s="167">
        <v>1</v>
      </c>
      <c r="L31" s="165">
        <v>2</v>
      </c>
      <c r="M31" s="158">
        <v>3</v>
      </c>
      <c r="N31" s="159">
        <v>4</v>
      </c>
    </row>
    <row r="32" spans="1:14" x14ac:dyDescent="0.25">
      <c r="F32" s="58" t="s">
        <v>65</v>
      </c>
      <c r="G32" s="58"/>
      <c r="H32" s="58"/>
      <c r="I32" s="58"/>
      <c r="J32" s="58"/>
      <c r="K32" s="58"/>
      <c r="L32" s="58"/>
    </row>
    <row r="33" spans="6:12" x14ac:dyDescent="0.25">
      <c r="F33" s="58" t="s">
        <v>63</v>
      </c>
      <c r="G33" s="58"/>
      <c r="H33" s="58"/>
      <c r="I33" s="58"/>
      <c r="J33" s="58"/>
      <c r="K33" s="58"/>
      <c r="L33" s="58" t="s">
        <v>64</v>
      </c>
    </row>
  </sheetData>
  <mergeCells count="4">
    <mergeCell ref="D8:D9"/>
    <mergeCell ref="C9:C10"/>
    <mergeCell ref="A14:B14"/>
    <mergeCell ref="F14:N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PtS</vt:lpstr>
      <vt:lpstr>PtSLEv</vt:lpstr>
      <vt:lpstr>3 t biográf</vt:lpstr>
      <vt:lpstr>PtS x Rg1</vt:lpstr>
      <vt:lpstr>PtSLEv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2020-03-22T11:34:06Z</dcterms:modified>
</cp:coreProperties>
</file>