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80610-Galo\0-Datos\010-Temas publc\20180616-Reanal VitD Fract\00-Inf Reanal +Tabl\"/>
    </mc:Choice>
  </mc:AlternateContent>
  <xr:revisionPtr revIDLastSave="0" documentId="13_ncr:1_{949B3D4C-C484-4AD6-B723-CD892C1054EF}" xr6:coauthVersionLast="34" xr6:coauthVersionMax="34" xr10:uidLastSave="{00000000-0000-0000-0000-000000000000}"/>
  <bookViews>
    <workbookView xWindow="0" yWindow="0" windowWidth="20490" windowHeight="7530" tabRatio="628" xr2:uid="{00000000-000D-0000-FFFF-FFFF00000000}"/>
  </bookViews>
  <sheets>
    <sheet name="MA Cohorte Completa" sheetId="3" r:id="rId1"/>
    <sheet name="Anal por SG, dosis VitD" sheetId="4" r:id="rId2"/>
    <sheet name="Anal por SG, Vit D en sangre" sheetId="6" r:id="rId3"/>
    <sheet name="Anal por SG, Latitud" sheetId="5" r:id="rId4"/>
  </sheet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8" i="6" l="1"/>
  <c r="AG38" i="6"/>
  <c r="AY12" i="5"/>
  <c r="BH12" i="5" s="1"/>
  <c r="AQ12" i="5"/>
  <c r="AB12" i="5"/>
  <c r="AP14" i="5" s="1"/>
  <c r="S12" i="5"/>
  <c r="H12" i="5"/>
  <c r="G12" i="5"/>
  <c r="F12" i="5"/>
  <c r="E12" i="5"/>
  <c r="D12" i="5"/>
  <c r="C12" i="5"/>
  <c r="B12" i="5"/>
  <c r="AQ11" i="5"/>
  <c r="S11" i="5"/>
  <c r="L11" i="5"/>
  <c r="M11" i="5" s="1"/>
  <c r="K11" i="5"/>
  <c r="P11" i="5" s="1"/>
  <c r="AQ10" i="5"/>
  <c r="S10" i="5"/>
  <c r="L10" i="5"/>
  <c r="M10" i="5" s="1"/>
  <c r="K10" i="5"/>
  <c r="N10" i="5" s="1"/>
  <c r="AQ9" i="5"/>
  <c r="S9" i="5"/>
  <c r="L9" i="5"/>
  <c r="M9" i="5" s="1"/>
  <c r="K9" i="5"/>
  <c r="N9" i="5" s="1"/>
  <c r="AQ8" i="5"/>
  <c r="S8" i="5"/>
  <c r="L8" i="5"/>
  <c r="M8" i="5" s="1"/>
  <c r="K8" i="5"/>
  <c r="Q8" i="5" s="1"/>
  <c r="AQ7" i="5"/>
  <c r="S7" i="5"/>
  <c r="Q7" i="5"/>
  <c r="L7" i="5"/>
  <c r="M7" i="5" s="1"/>
  <c r="K7" i="5"/>
  <c r="P7" i="5" s="1"/>
  <c r="AY55" i="5"/>
  <c r="BH55" i="5" s="1"/>
  <c r="AQ55" i="5"/>
  <c r="AB55" i="5"/>
  <c r="AP57" i="5" s="1"/>
  <c r="S55" i="5"/>
  <c r="H55" i="5"/>
  <c r="G55" i="5"/>
  <c r="F55" i="5"/>
  <c r="E55" i="5"/>
  <c r="D55" i="5"/>
  <c r="C55" i="5"/>
  <c r="B55" i="5"/>
  <c r="AQ54" i="5"/>
  <c r="S54" i="5"/>
  <c r="L54" i="5"/>
  <c r="M54" i="5" s="1"/>
  <c r="AI54" i="5" s="1"/>
  <c r="K54" i="5"/>
  <c r="P54" i="5" s="1"/>
  <c r="AQ53" i="5"/>
  <c r="S53" i="5"/>
  <c r="L53" i="5"/>
  <c r="M53" i="5" s="1"/>
  <c r="K53" i="5"/>
  <c r="N53" i="5" s="1"/>
  <c r="AQ52" i="5"/>
  <c r="S52" i="5"/>
  <c r="L52" i="5"/>
  <c r="M52" i="5" s="1"/>
  <c r="K52" i="5"/>
  <c r="N52" i="5" s="1"/>
  <c r="AQ51" i="5"/>
  <c r="S51" i="5"/>
  <c r="L51" i="5"/>
  <c r="M51" i="5" s="1"/>
  <c r="K51" i="5"/>
  <c r="Q51" i="5" s="1"/>
  <c r="AQ50" i="5"/>
  <c r="S50" i="5"/>
  <c r="Q50" i="5"/>
  <c r="L50" i="5"/>
  <c r="M50" i="5" s="1"/>
  <c r="K50" i="5"/>
  <c r="P50" i="5" s="1"/>
  <c r="AQ49" i="5"/>
  <c r="S49" i="5"/>
  <c r="P49" i="5"/>
  <c r="L49" i="5"/>
  <c r="M49" i="5" s="1"/>
  <c r="K49" i="5"/>
  <c r="Q49" i="5" s="1"/>
  <c r="AQ48" i="5"/>
  <c r="S48" i="5"/>
  <c r="M48" i="5"/>
  <c r="AE48" i="5" s="1"/>
  <c r="L48" i="5"/>
  <c r="K48" i="5"/>
  <c r="AQ47" i="5"/>
  <c r="S47" i="5"/>
  <c r="N47" i="5"/>
  <c r="L47" i="5"/>
  <c r="M47" i="5" s="1"/>
  <c r="R47" i="5" s="1"/>
  <c r="K47" i="5"/>
  <c r="Q47" i="5" s="1"/>
  <c r="AY35" i="4"/>
  <c r="BH35" i="4" s="1"/>
  <c r="AQ35" i="4"/>
  <c r="AB35" i="4"/>
  <c r="AP37" i="4" s="1"/>
  <c r="S35" i="4"/>
  <c r="H35" i="4"/>
  <c r="G35" i="4"/>
  <c r="F35" i="4"/>
  <c r="E35" i="4"/>
  <c r="D35" i="4"/>
  <c r="C35" i="4"/>
  <c r="B35" i="4"/>
  <c r="AQ34" i="4"/>
  <c r="S34" i="4"/>
  <c r="N34" i="4"/>
  <c r="M34" i="4"/>
  <c r="L34" i="4"/>
  <c r="K34" i="4"/>
  <c r="P34" i="4" s="1"/>
  <c r="AQ33" i="4"/>
  <c r="S33" i="4"/>
  <c r="L33" i="4"/>
  <c r="M33" i="4" s="1"/>
  <c r="K33" i="4"/>
  <c r="N33" i="4" s="1"/>
  <c r="AQ32" i="4"/>
  <c r="S32" i="4"/>
  <c r="L32" i="4"/>
  <c r="M32" i="4" s="1"/>
  <c r="K32" i="4"/>
  <c r="N32" i="4" s="1"/>
  <c r="AY68" i="4"/>
  <c r="BH68" i="4" s="1"/>
  <c r="AQ68" i="4"/>
  <c r="AB68" i="4"/>
  <c r="AP70" i="4" s="1"/>
  <c r="S68" i="4"/>
  <c r="H68" i="4"/>
  <c r="G68" i="4"/>
  <c r="F68" i="4"/>
  <c r="E68" i="4"/>
  <c r="D68" i="4"/>
  <c r="C68" i="4"/>
  <c r="B68" i="4"/>
  <c r="AQ67" i="4"/>
  <c r="S67" i="4"/>
  <c r="L67" i="4"/>
  <c r="M67" i="4" s="1"/>
  <c r="K67" i="4"/>
  <c r="N67" i="4" s="1"/>
  <c r="AQ66" i="4"/>
  <c r="S66" i="4"/>
  <c r="L66" i="4"/>
  <c r="M66" i="4" s="1"/>
  <c r="K66" i="4"/>
  <c r="N66" i="4" s="1"/>
  <c r="AQ65" i="4"/>
  <c r="S65" i="4"/>
  <c r="L65" i="4"/>
  <c r="M65" i="4" s="1"/>
  <c r="K65" i="4"/>
  <c r="P65" i="4" s="1"/>
  <c r="AQ64" i="4"/>
  <c r="S64" i="4"/>
  <c r="L64" i="4"/>
  <c r="M64" i="4" s="1"/>
  <c r="K64" i="4"/>
  <c r="P64" i="4" s="1"/>
  <c r="AI8" i="5" l="1"/>
  <c r="R8" i="5"/>
  <c r="AE8" i="5"/>
  <c r="P47" i="5"/>
  <c r="T47" i="5" s="1"/>
  <c r="V47" i="5" s="1"/>
  <c r="BI55" i="5"/>
  <c r="BK55" i="5" s="1"/>
  <c r="N8" i="5"/>
  <c r="N49" i="5"/>
  <c r="Q53" i="5"/>
  <c r="BI12" i="5"/>
  <c r="BK12" i="5" s="1"/>
  <c r="P10" i="5"/>
  <c r="N7" i="5"/>
  <c r="O7" i="5" s="1"/>
  <c r="O11" i="5"/>
  <c r="AI11" i="5"/>
  <c r="Q11" i="5"/>
  <c r="N11" i="5"/>
  <c r="M12" i="5"/>
  <c r="AE9" i="5"/>
  <c r="R9" i="5"/>
  <c r="AI9" i="5"/>
  <c r="O9" i="5"/>
  <c r="O10" i="5"/>
  <c r="AE10" i="5"/>
  <c r="R10" i="5"/>
  <c r="U10" i="5" s="1"/>
  <c r="W10" i="5" s="1"/>
  <c r="AI10" i="5"/>
  <c r="R7" i="5"/>
  <c r="U7" i="5" s="1"/>
  <c r="W7" i="5" s="1"/>
  <c r="AE7" i="5"/>
  <c r="O8" i="5"/>
  <c r="P9" i="5"/>
  <c r="Q10" i="5"/>
  <c r="R11" i="5"/>
  <c r="T11" i="5" s="1"/>
  <c r="V11" i="5" s="1"/>
  <c r="AE11" i="5"/>
  <c r="BF12" i="5"/>
  <c r="BJ12" i="5"/>
  <c r="BL12" i="5" s="1"/>
  <c r="BM12" i="5" s="1"/>
  <c r="P8" i="5"/>
  <c r="Q9" i="5"/>
  <c r="AI7" i="5"/>
  <c r="N51" i="5"/>
  <c r="Q54" i="5"/>
  <c r="P53" i="5"/>
  <c r="T53" i="5" s="1"/>
  <c r="V53" i="5" s="1"/>
  <c r="AI47" i="5"/>
  <c r="M55" i="5"/>
  <c r="O47" i="5"/>
  <c r="U49" i="5"/>
  <c r="W49" i="5" s="1"/>
  <c r="N48" i="5"/>
  <c r="Q48" i="5"/>
  <c r="P48" i="5"/>
  <c r="O49" i="5"/>
  <c r="AE49" i="5"/>
  <c r="R49" i="5"/>
  <c r="T49" i="5" s="1"/>
  <c r="V49" i="5" s="1"/>
  <c r="AI49" i="5"/>
  <c r="AI51" i="5"/>
  <c r="R51" i="5"/>
  <c r="O51" i="5"/>
  <c r="AE51" i="5"/>
  <c r="AE52" i="5"/>
  <c r="R52" i="5"/>
  <c r="O52" i="5"/>
  <c r="AI52" i="5"/>
  <c r="O53" i="5"/>
  <c r="AE53" i="5"/>
  <c r="R53" i="5"/>
  <c r="AI53" i="5"/>
  <c r="AI50" i="5"/>
  <c r="AE50" i="5"/>
  <c r="R50" i="5"/>
  <c r="U50" i="5" s="1"/>
  <c r="W50" i="5" s="1"/>
  <c r="U47" i="5"/>
  <c r="W47" i="5" s="1"/>
  <c r="AE47" i="5"/>
  <c r="N50" i="5"/>
  <c r="P52" i="5"/>
  <c r="N54" i="5"/>
  <c r="O54" i="5" s="1"/>
  <c r="R54" i="5"/>
  <c r="T54" i="5" s="1"/>
  <c r="V54" i="5" s="1"/>
  <c r="AE54" i="5"/>
  <c r="BF55" i="5"/>
  <c r="BJ55" i="5"/>
  <c r="BL55" i="5" s="1"/>
  <c r="BM55" i="5" s="1"/>
  <c r="AI48" i="5"/>
  <c r="P51" i="5"/>
  <c r="Q52" i="5"/>
  <c r="R48" i="5"/>
  <c r="Q34" i="4"/>
  <c r="P33" i="4"/>
  <c r="BI35" i="4"/>
  <c r="BK35" i="4" s="1"/>
  <c r="AE32" i="4"/>
  <c r="R32" i="4"/>
  <c r="AI32" i="4"/>
  <c r="O32" i="4"/>
  <c r="M35" i="4"/>
  <c r="O33" i="4"/>
  <c r="AE33" i="4"/>
  <c r="R33" i="4"/>
  <c r="U33" i="4" s="1"/>
  <c r="W33" i="4" s="1"/>
  <c r="AI33" i="4"/>
  <c r="T33" i="4"/>
  <c r="V33" i="4" s="1"/>
  <c r="P32" i="4"/>
  <c r="Q33" i="4"/>
  <c r="R34" i="4"/>
  <c r="U34" i="4" s="1"/>
  <c r="W34" i="4" s="1"/>
  <c r="AE34" i="4"/>
  <c r="BF35" i="4"/>
  <c r="BJ35" i="4"/>
  <c r="BL35" i="4" s="1"/>
  <c r="BM35" i="4" s="1"/>
  <c r="AI34" i="4"/>
  <c r="Q32" i="4"/>
  <c r="O34" i="4"/>
  <c r="N64" i="4"/>
  <c r="Q64" i="4"/>
  <c r="BI68" i="4"/>
  <c r="BK68" i="4" s="1"/>
  <c r="AI65" i="4"/>
  <c r="AE65" i="4"/>
  <c r="R65" i="4"/>
  <c r="T65" i="4" s="1"/>
  <c r="V65" i="4" s="1"/>
  <c r="Q65" i="4"/>
  <c r="N65" i="4"/>
  <c r="P67" i="4"/>
  <c r="AE66" i="4"/>
  <c r="R66" i="4"/>
  <c r="AI66" i="4"/>
  <c r="O66" i="4"/>
  <c r="O67" i="4"/>
  <c r="AE67" i="4"/>
  <c r="R67" i="4"/>
  <c r="AI67" i="4"/>
  <c r="R64" i="4"/>
  <c r="U64" i="4" s="1"/>
  <c r="W64" i="4" s="1"/>
  <c r="AE64" i="4"/>
  <c r="O65" i="4"/>
  <c r="P66" i="4"/>
  <c r="Q67" i="4"/>
  <c r="BF68" i="4"/>
  <c r="BJ68" i="4"/>
  <c r="BL68" i="4" s="1"/>
  <c r="AI64" i="4"/>
  <c r="M68" i="4"/>
  <c r="O64" i="4"/>
  <c r="Q66" i="4"/>
  <c r="AY17" i="3"/>
  <c r="BH17" i="3" s="1"/>
  <c r="AQ17" i="3"/>
  <c r="AB17" i="3"/>
  <c r="AP19" i="3" s="1"/>
  <c r="S17" i="3"/>
  <c r="H17" i="3"/>
  <c r="F17" i="3"/>
  <c r="E17" i="3"/>
  <c r="C17" i="3"/>
  <c r="B17" i="3"/>
  <c r="AQ16" i="3"/>
  <c r="S16" i="3"/>
  <c r="K16" i="3"/>
  <c r="P16" i="3" s="1"/>
  <c r="G16" i="3"/>
  <c r="D16" i="3"/>
  <c r="AQ15" i="3"/>
  <c r="S15" i="3"/>
  <c r="K15" i="3"/>
  <c r="Q15" i="3" s="1"/>
  <c r="G15" i="3"/>
  <c r="D15" i="3"/>
  <c r="AQ14" i="3"/>
  <c r="S14" i="3"/>
  <c r="K14" i="3"/>
  <c r="G14" i="3"/>
  <c r="D14" i="3"/>
  <c r="AQ13" i="3"/>
  <c r="S13" i="3"/>
  <c r="K13" i="3"/>
  <c r="N13" i="3" s="1"/>
  <c r="G13" i="3"/>
  <c r="D13" i="3"/>
  <c r="AQ12" i="3"/>
  <c r="S12" i="3"/>
  <c r="K12" i="3"/>
  <c r="P12" i="3" s="1"/>
  <c r="G12" i="3"/>
  <c r="D12" i="3"/>
  <c r="AQ11" i="3"/>
  <c r="S11" i="3"/>
  <c r="K11" i="3"/>
  <c r="Q11" i="3" s="1"/>
  <c r="G11" i="3"/>
  <c r="D11" i="3"/>
  <c r="AQ10" i="3"/>
  <c r="S10" i="3"/>
  <c r="K10" i="3"/>
  <c r="G10" i="3"/>
  <c r="D10" i="3"/>
  <c r="AQ9" i="3"/>
  <c r="S9" i="3"/>
  <c r="K9" i="3"/>
  <c r="N9" i="3" s="1"/>
  <c r="G9" i="3"/>
  <c r="D9" i="3"/>
  <c r="AQ8" i="3"/>
  <c r="S8" i="3"/>
  <c r="K8" i="3"/>
  <c r="P8" i="3" s="1"/>
  <c r="G8" i="3"/>
  <c r="D8" i="3"/>
  <c r="AQ7" i="3"/>
  <c r="S7" i="3"/>
  <c r="K7" i="3"/>
  <c r="Q7" i="3" s="1"/>
  <c r="G7" i="3"/>
  <c r="D7" i="3"/>
  <c r="L8" i="3" l="1"/>
  <c r="M8" i="3" s="1"/>
  <c r="AI8" i="3" s="1"/>
  <c r="N8" i="3"/>
  <c r="AE55" i="5"/>
  <c r="U53" i="5"/>
  <c r="W53" i="5" s="1"/>
  <c r="AE12" i="5"/>
  <c r="U8" i="5"/>
  <c r="W8" i="5" s="1"/>
  <c r="T8" i="5"/>
  <c r="V8" i="5" s="1"/>
  <c r="T10" i="5"/>
  <c r="V10" i="5" s="1"/>
  <c r="U11" i="5"/>
  <c r="W11" i="5" s="1"/>
  <c r="O12" i="5"/>
  <c r="P12" i="5" s="1"/>
  <c r="U9" i="5"/>
  <c r="W9" i="5" s="1"/>
  <c r="T9" i="5"/>
  <c r="V9" i="5" s="1"/>
  <c r="T7" i="5"/>
  <c r="V7" i="5" s="1"/>
  <c r="R12" i="5"/>
  <c r="AD12" i="5"/>
  <c r="U52" i="5"/>
  <c r="W52" i="5" s="1"/>
  <c r="T52" i="5"/>
  <c r="V52" i="5" s="1"/>
  <c r="U48" i="5"/>
  <c r="W48" i="5" s="1"/>
  <c r="T48" i="5"/>
  <c r="V48" i="5" s="1"/>
  <c r="U51" i="5"/>
  <c r="W51" i="5" s="1"/>
  <c r="T51" i="5"/>
  <c r="V51" i="5" s="1"/>
  <c r="U54" i="5"/>
  <c r="W54" i="5" s="1"/>
  <c r="AD55" i="5"/>
  <c r="AF55" i="5" s="1"/>
  <c r="R55" i="5"/>
  <c r="O50" i="5"/>
  <c r="T50" i="5"/>
  <c r="V50" i="5" s="1"/>
  <c r="O48" i="5"/>
  <c r="T34" i="4"/>
  <c r="V34" i="4" s="1"/>
  <c r="BM68" i="4"/>
  <c r="R35" i="4"/>
  <c r="AD35" i="4"/>
  <c r="U32" i="4"/>
  <c r="W32" i="4" s="1"/>
  <c r="T32" i="4"/>
  <c r="V32" i="4" s="1"/>
  <c r="O35" i="4"/>
  <c r="P35" i="4" s="1"/>
  <c r="AE35" i="4"/>
  <c r="AF35" i="4" s="1"/>
  <c r="T67" i="4"/>
  <c r="V67" i="4" s="1"/>
  <c r="U65" i="4"/>
  <c r="W65" i="4" s="1"/>
  <c r="U67" i="4"/>
  <c r="W67" i="4" s="1"/>
  <c r="U66" i="4"/>
  <c r="W66" i="4" s="1"/>
  <c r="T66" i="4"/>
  <c r="V66" i="4" s="1"/>
  <c r="O68" i="4"/>
  <c r="P68" i="4" s="1"/>
  <c r="AE68" i="4"/>
  <c r="AD68" i="4"/>
  <c r="R68" i="4"/>
  <c r="T64" i="4"/>
  <c r="V64" i="4" s="1"/>
  <c r="L7" i="3"/>
  <c r="M7" i="3" s="1"/>
  <c r="R7" i="3" s="1"/>
  <c r="Q13" i="3"/>
  <c r="L13" i="3"/>
  <c r="M13" i="3" s="1"/>
  <c r="R13" i="3" s="1"/>
  <c r="L10" i="3"/>
  <c r="M10" i="3" s="1"/>
  <c r="AI10" i="3" s="1"/>
  <c r="P9" i="3"/>
  <c r="L11" i="3"/>
  <c r="M11" i="3" s="1"/>
  <c r="O11" i="3" s="1"/>
  <c r="Q12" i="3"/>
  <c r="L9" i="3"/>
  <c r="M9" i="3" s="1"/>
  <c r="O9" i="3" s="1"/>
  <c r="L12" i="3"/>
  <c r="M12" i="3" s="1"/>
  <c r="R12" i="3" s="1"/>
  <c r="U12" i="3" s="1"/>
  <c r="W12" i="3" s="1"/>
  <c r="L14" i="3"/>
  <c r="M14" i="3" s="1"/>
  <c r="AE14" i="3" s="1"/>
  <c r="N15" i="3"/>
  <c r="Q8" i="3"/>
  <c r="Q9" i="3"/>
  <c r="N11" i="3"/>
  <c r="N16" i="3"/>
  <c r="N12" i="3"/>
  <c r="P13" i="3"/>
  <c r="L16" i="3"/>
  <c r="M16" i="3" s="1"/>
  <c r="R16" i="3" s="1"/>
  <c r="Q16" i="3"/>
  <c r="BI17" i="3"/>
  <c r="BK17" i="3" s="1"/>
  <c r="AE12" i="3"/>
  <c r="D17" i="3"/>
  <c r="N7" i="3"/>
  <c r="N10" i="3"/>
  <c r="Q10" i="3"/>
  <c r="P10" i="3"/>
  <c r="AI14" i="3"/>
  <c r="P7" i="3"/>
  <c r="O8" i="3"/>
  <c r="AE8" i="3"/>
  <c r="R8" i="3"/>
  <c r="U8" i="3" s="1"/>
  <c r="W8" i="3" s="1"/>
  <c r="AI11" i="3"/>
  <c r="N14" i="3"/>
  <c r="Q14" i="3"/>
  <c r="P14" i="3"/>
  <c r="G17" i="3"/>
  <c r="AE11" i="3"/>
  <c r="L15" i="3"/>
  <c r="M15" i="3" s="1"/>
  <c r="BF17" i="3"/>
  <c r="BJ17" i="3"/>
  <c r="BL17" i="3" s="1"/>
  <c r="P11" i="3"/>
  <c r="P15" i="3"/>
  <c r="AE16" i="3" l="1"/>
  <c r="R11" i="3"/>
  <c r="R14" i="3"/>
  <c r="U14" i="3" s="1"/>
  <c r="W14" i="3" s="1"/>
  <c r="AI13" i="3"/>
  <c r="AE7" i="3"/>
  <c r="AI7" i="3"/>
  <c r="O7" i="3"/>
  <c r="AF12" i="5"/>
  <c r="U12" i="5"/>
  <c r="W12" i="5" s="1"/>
  <c r="Q12" i="5"/>
  <c r="T12" i="5"/>
  <c r="V12" i="5" s="1"/>
  <c r="Z10" i="5"/>
  <c r="AA10" i="5" s="1"/>
  <c r="Z8" i="5"/>
  <c r="AA8" i="5" s="1"/>
  <c r="Z11" i="5"/>
  <c r="AA11" i="5" s="1"/>
  <c r="Z9" i="5"/>
  <c r="AA9" i="5" s="1"/>
  <c r="Z7" i="5"/>
  <c r="AA7" i="5" s="1"/>
  <c r="O55" i="5"/>
  <c r="P55" i="5" s="1"/>
  <c r="T55" i="5" s="1"/>
  <c r="V55" i="5" s="1"/>
  <c r="U55" i="5"/>
  <c r="W55" i="5" s="1"/>
  <c r="Q55" i="5"/>
  <c r="Z49" i="5"/>
  <c r="AA49" i="5" s="1"/>
  <c r="Z51" i="5"/>
  <c r="AA51" i="5" s="1"/>
  <c r="Z53" i="5"/>
  <c r="AA53" i="5" s="1"/>
  <c r="Z52" i="5"/>
  <c r="AA52" i="5" s="1"/>
  <c r="Z54" i="5"/>
  <c r="AA54" i="5" s="1"/>
  <c r="Z50" i="5"/>
  <c r="AA50" i="5" s="1"/>
  <c r="Z48" i="5"/>
  <c r="AA48" i="5" s="1"/>
  <c r="U35" i="4"/>
  <c r="W35" i="4" s="1"/>
  <c r="Q35" i="4"/>
  <c r="T35" i="4"/>
  <c r="V35" i="4" s="1"/>
  <c r="Z32" i="4"/>
  <c r="AA32" i="4" s="1"/>
  <c r="AA35" i="4" s="1"/>
  <c r="Z34" i="4"/>
  <c r="AA34" i="4" s="1"/>
  <c r="Z33" i="4"/>
  <c r="AA33" i="4" s="1"/>
  <c r="AF68" i="4"/>
  <c r="U68" i="4"/>
  <c r="W68" i="4" s="1"/>
  <c r="Q68" i="4"/>
  <c r="Z64" i="4"/>
  <c r="AA64" i="4" s="1"/>
  <c r="T68" i="4"/>
  <c r="V68" i="4" s="1"/>
  <c r="Z65" i="4"/>
  <c r="AA65" i="4" s="1"/>
  <c r="Z66" i="4"/>
  <c r="AA66" i="4" s="1"/>
  <c r="Z67" i="4"/>
  <c r="AA67" i="4" s="1"/>
  <c r="BM17" i="3"/>
  <c r="R10" i="3"/>
  <c r="U10" i="3" s="1"/>
  <c r="W10" i="3" s="1"/>
  <c r="AE10" i="3"/>
  <c r="AE13" i="3"/>
  <c r="T13" i="3"/>
  <c r="V13" i="3" s="1"/>
  <c r="O13" i="3"/>
  <c r="O12" i="3"/>
  <c r="AI9" i="3"/>
  <c r="AI12" i="3"/>
  <c r="R9" i="3"/>
  <c r="T9" i="3" s="1"/>
  <c r="V9" i="3" s="1"/>
  <c r="M17" i="3"/>
  <c r="R17" i="3" s="1"/>
  <c r="AE9" i="3"/>
  <c r="O16" i="3"/>
  <c r="U16" i="3"/>
  <c r="W16" i="3" s="1"/>
  <c r="T16" i="3"/>
  <c r="V16" i="3" s="1"/>
  <c r="AI16" i="3"/>
  <c r="T12" i="3"/>
  <c r="V12" i="3" s="1"/>
  <c r="U9" i="3"/>
  <c r="W9" i="3" s="1"/>
  <c r="T8" i="3"/>
  <c r="V8" i="3" s="1"/>
  <c r="U13" i="3"/>
  <c r="W13" i="3" s="1"/>
  <c r="O10" i="3"/>
  <c r="O14" i="3"/>
  <c r="U11" i="3"/>
  <c r="W11" i="3" s="1"/>
  <c r="T11" i="3"/>
  <c r="V11" i="3" s="1"/>
  <c r="AI15" i="3"/>
  <c r="O15" i="3"/>
  <c r="R15" i="3"/>
  <c r="U15" i="3" s="1"/>
  <c r="W15" i="3" s="1"/>
  <c r="AE15" i="3"/>
  <c r="U7" i="3"/>
  <c r="W7" i="3" s="1"/>
  <c r="T7" i="3"/>
  <c r="V7" i="3" s="1"/>
  <c r="T14" i="3" l="1"/>
  <c r="V14" i="3" s="1"/>
  <c r="AD17" i="3"/>
  <c r="T10" i="3"/>
  <c r="V10" i="3" s="1"/>
  <c r="Z47" i="5"/>
  <c r="AA47" i="5" s="1"/>
  <c r="AA12" i="5"/>
  <c r="AX12" i="5"/>
  <c r="AC12" i="5"/>
  <c r="AG12" i="5" s="1"/>
  <c r="AH12" i="5" s="1"/>
  <c r="AA55" i="5"/>
  <c r="BO35" i="4"/>
  <c r="AX35" i="4"/>
  <c r="AC35" i="4"/>
  <c r="AG35" i="4" s="1"/>
  <c r="BA35" i="4"/>
  <c r="BU35" i="4" s="1"/>
  <c r="BU36" i="4" s="1"/>
  <c r="AH35" i="4"/>
  <c r="AA68" i="4"/>
  <c r="AX68" i="4" s="1"/>
  <c r="AE17" i="3"/>
  <c r="AF17" i="3" s="1"/>
  <c r="O17" i="3"/>
  <c r="P17" i="3" s="1"/>
  <c r="Q17" i="3" s="1"/>
  <c r="T15" i="3"/>
  <c r="V15" i="3" s="1"/>
  <c r="AZ12" i="5" l="1"/>
  <c r="BA12" i="5" s="1"/>
  <c r="BU12" i="5" s="1"/>
  <c r="BU13" i="5" s="1"/>
  <c r="BG12" i="5"/>
  <c r="BC12" i="5"/>
  <c r="BD12" i="5" s="1"/>
  <c r="BE12" i="5"/>
  <c r="BN12" i="5" s="1"/>
  <c r="BO12" i="5" s="1"/>
  <c r="AH11" i="5"/>
  <c r="AJ11" i="5" s="1"/>
  <c r="AH7" i="5"/>
  <c r="AJ7" i="5" s="1"/>
  <c r="AH8" i="5"/>
  <c r="AJ8" i="5" s="1"/>
  <c r="AH10" i="5"/>
  <c r="AJ10" i="5" s="1"/>
  <c r="AH9" i="5"/>
  <c r="AJ9" i="5" s="1"/>
  <c r="AG10" i="5"/>
  <c r="AG11" i="5"/>
  <c r="AG7" i="5"/>
  <c r="AG9" i="5"/>
  <c r="AG8" i="5"/>
  <c r="BO55" i="5"/>
  <c r="AX55" i="5"/>
  <c r="AC55" i="5"/>
  <c r="AG55" i="5" s="1"/>
  <c r="BA55" i="5"/>
  <c r="BU55" i="5" s="1"/>
  <c r="BU56" i="5" s="1"/>
  <c r="AH55" i="5"/>
  <c r="AG33" i="4"/>
  <c r="AG34" i="4"/>
  <c r="AG32" i="4"/>
  <c r="BG35" i="4"/>
  <c r="BC35" i="4"/>
  <c r="BD35" i="4" s="1"/>
  <c r="AZ35" i="4"/>
  <c r="BE35" i="4"/>
  <c r="AH34" i="4"/>
  <c r="AJ34" i="4" s="1"/>
  <c r="AH33" i="4"/>
  <c r="AJ33" i="4" s="1"/>
  <c r="AH32" i="4"/>
  <c r="AJ32" i="4" s="1"/>
  <c r="BU93" i="4"/>
  <c r="AC68" i="4"/>
  <c r="AG68" i="4" s="1"/>
  <c r="AH68" i="4" s="1"/>
  <c r="AH66" i="4" s="1"/>
  <c r="AJ66" i="4" s="1"/>
  <c r="BG68" i="4"/>
  <c r="BC68" i="4"/>
  <c r="BD68" i="4" s="1"/>
  <c r="BE68" i="4"/>
  <c r="AZ68" i="4"/>
  <c r="BA68" i="4" s="1"/>
  <c r="BU68" i="4" s="1"/>
  <c r="BU69" i="4" s="1"/>
  <c r="Z12" i="3"/>
  <c r="AA12" i="3" s="1"/>
  <c r="Z14" i="3"/>
  <c r="AA14" i="3" s="1"/>
  <c r="Z16" i="3"/>
  <c r="AA16" i="3" s="1"/>
  <c r="Z10" i="3"/>
  <c r="AA10" i="3" s="1"/>
  <c r="Z9" i="3"/>
  <c r="AA9" i="3" s="1"/>
  <c r="Z15" i="3"/>
  <c r="AA15" i="3" s="1"/>
  <c r="U17" i="3"/>
  <c r="W17" i="3" s="1"/>
  <c r="Z11" i="3"/>
  <c r="AA11" i="3" s="1"/>
  <c r="Z13" i="3"/>
  <c r="AA13" i="3" s="1"/>
  <c r="Z7" i="3"/>
  <c r="AA7" i="3" s="1"/>
  <c r="Z8" i="3"/>
  <c r="AA8" i="3" s="1"/>
  <c r="T17" i="3"/>
  <c r="V17" i="3" s="1"/>
  <c r="AY61" i="6"/>
  <c r="BH61" i="6" s="1"/>
  <c r="AQ61" i="6"/>
  <c r="AB61" i="6"/>
  <c r="AP63" i="6" s="1"/>
  <c r="S61" i="6"/>
  <c r="H61" i="6"/>
  <c r="F61" i="6"/>
  <c r="E61" i="6"/>
  <c r="C61" i="6"/>
  <c r="B61" i="6"/>
  <c r="AQ60" i="6"/>
  <c r="S60" i="6"/>
  <c r="K60" i="6"/>
  <c r="N60" i="6" s="1"/>
  <c r="AQ59" i="6"/>
  <c r="S59" i="6"/>
  <c r="K59" i="6"/>
  <c r="N59" i="6" s="1"/>
  <c r="AQ58" i="6"/>
  <c r="S58" i="6"/>
  <c r="K58" i="6"/>
  <c r="P58" i="6" s="1"/>
  <c r="AQ57" i="6"/>
  <c r="S57" i="6"/>
  <c r="K57" i="6"/>
  <c r="N57" i="6" s="1"/>
  <c r="AQ56" i="6"/>
  <c r="S56" i="6"/>
  <c r="K56" i="6"/>
  <c r="N56" i="6" s="1"/>
  <c r="AY49" i="6"/>
  <c r="BH49" i="6" s="1"/>
  <c r="AQ49" i="6"/>
  <c r="AB49" i="6"/>
  <c r="AP51" i="6" s="1"/>
  <c r="S49" i="6"/>
  <c r="H49" i="6"/>
  <c r="F49" i="6"/>
  <c r="E49" i="6"/>
  <c r="C49" i="6"/>
  <c r="B49" i="6"/>
  <c r="AQ48" i="6"/>
  <c r="S48" i="6"/>
  <c r="K48" i="6"/>
  <c r="N48" i="6" s="1"/>
  <c r="L48" i="6"/>
  <c r="M48" i="6" s="1"/>
  <c r="AQ47" i="6"/>
  <c r="S47" i="6"/>
  <c r="K47" i="6"/>
  <c r="P47" i="6" s="1"/>
  <c r="AQ46" i="6"/>
  <c r="S46" i="6"/>
  <c r="K46" i="6"/>
  <c r="P46" i="6" s="1"/>
  <c r="AY39" i="6"/>
  <c r="BH39" i="6" s="1"/>
  <c r="AQ39" i="6"/>
  <c r="AB39" i="6"/>
  <c r="AP41" i="6" s="1"/>
  <c r="S39" i="6"/>
  <c r="H39" i="6"/>
  <c r="F39" i="6"/>
  <c r="E39" i="6"/>
  <c r="C39" i="6"/>
  <c r="B39" i="6"/>
  <c r="AQ38" i="6"/>
  <c r="S38" i="6"/>
  <c r="K38" i="6"/>
  <c r="P38" i="6" s="1"/>
  <c r="AY31" i="6"/>
  <c r="BI31" i="6" s="1"/>
  <c r="BK31" i="6" s="1"/>
  <c r="AQ31" i="6"/>
  <c r="AB31" i="6"/>
  <c r="AP33" i="6" s="1"/>
  <c r="S31" i="6"/>
  <c r="H31" i="6"/>
  <c r="F31" i="6"/>
  <c r="E31" i="6"/>
  <c r="C31" i="6"/>
  <c r="B31" i="6"/>
  <c r="AQ30" i="6"/>
  <c r="S30" i="6"/>
  <c r="K30" i="6"/>
  <c r="Q30" i="6" s="1"/>
  <c r="AQ29" i="6"/>
  <c r="S29" i="6"/>
  <c r="K29" i="6"/>
  <c r="AQ28" i="6"/>
  <c r="S28" i="6"/>
  <c r="K28" i="6"/>
  <c r="Q28" i="6" s="1"/>
  <c r="L28" i="6"/>
  <c r="M28" i="6" s="1"/>
  <c r="AQ27" i="6"/>
  <c r="S27" i="6"/>
  <c r="K27" i="6"/>
  <c r="P27" i="6" s="1"/>
  <c r="AY20" i="6"/>
  <c r="BH20" i="6" s="1"/>
  <c r="AQ20" i="6"/>
  <c r="AB20" i="6"/>
  <c r="AP22" i="6" s="1"/>
  <c r="AJ22" i="6" s="1"/>
  <c r="S20" i="6"/>
  <c r="H20" i="6"/>
  <c r="F20" i="6"/>
  <c r="E20" i="6"/>
  <c r="C20" i="6"/>
  <c r="B20" i="6"/>
  <c r="AQ19" i="6"/>
  <c r="S19" i="6"/>
  <c r="K19" i="6"/>
  <c r="P19" i="6" s="1"/>
  <c r="L19" i="6"/>
  <c r="M19" i="6" s="1"/>
  <c r="AQ18" i="6"/>
  <c r="S18" i="6"/>
  <c r="K18" i="6"/>
  <c r="Q18" i="6" s="1"/>
  <c r="AQ17" i="6"/>
  <c r="S17" i="6"/>
  <c r="K17" i="6"/>
  <c r="AY10" i="6"/>
  <c r="BJ10" i="6" s="1"/>
  <c r="BL10" i="6" s="1"/>
  <c r="AQ10" i="6"/>
  <c r="AB10" i="6"/>
  <c r="AP12" i="6" s="1"/>
  <c r="S10" i="6"/>
  <c r="H10" i="6"/>
  <c r="F10" i="6"/>
  <c r="E10" i="6"/>
  <c r="C10" i="6"/>
  <c r="B10" i="6"/>
  <c r="AQ9" i="6"/>
  <c r="S9" i="6"/>
  <c r="K9" i="6"/>
  <c r="Q9" i="6" s="1"/>
  <c r="L9" i="6"/>
  <c r="M9" i="6" s="1"/>
  <c r="AQ8" i="6"/>
  <c r="S8" i="6"/>
  <c r="L8" i="6"/>
  <c r="M8" i="6" s="1"/>
  <c r="K8" i="6"/>
  <c r="N8" i="6" s="1"/>
  <c r="AQ7" i="6"/>
  <c r="S7" i="6"/>
  <c r="K7" i="6"/>
  <c r="N7" i="6" s="1"/>
  <c r="G10" i="6"/>
  <c r="AO10" i="5" l="1"/>
  <c r="AP10" i="5" s="1"/>
  <c r="AL10" i="5"/>
  <c r="AM10" i="5" s="1"/>
  <c r="BP12" i="5"/>
  <c r="BS12" i="5" s="1"/>
  <c r="BV12" i="5" s="1"/>
  <c r="BV13" i="5" s="1"/>
  <c r="BQ12" i="5"/>
  <c r="BT12" i="5" s="1"/>
  <c r="BW12" i="5" s="1"/>
  <c r="BW13" i="5" s="1"/>
  <c r="AL7" i="5"/>
  <c r="AJ12" i="5"/>
  <c r="AO12" i="5" s="1"/>
  <c r="AP12" i="5" s="1"/>
  <c r="AO7" i="5"/>
  <c r="AP7" i="5" s="1"/>
  <c r="AL8" i="5"/>
  <c r="AM8" i="5" s="1"/>
  <c r="AO8" i="5"/>
  <c r="AP8" i="5" s="1"/>
  <c r="AK8" i="5"/>
  <c r="AO9" i="5"/>
  <c r="AP9" i="5" s="1"/>
  <c r="AL9" i="5"/>
  <c r="AM9" i="5" s="1"/>
  <c r="AL11" i="5"/>
  <c r="AM11" i="5" s="1"/>
  <c r="AO11" i="5"/>
  <c r="AP11" i="5" s="1"/>
  <c r="AG53" i="5"/>
  <c r="AG49" i="5"/>
  <c r="AG52" i="5"/>
  <c r="AG54" i="5"/>
  <c r="AG50" i="5"/>
  <c r="AG51" i="5"/>
  <c r="AG47" i="5"/>
  <c r="AG48" i="5"/>
  <c r="BE55" i="5"/>
  <c r="AZ55" i="5"/>
  <c r="BG55" i="5"/>
  <c r="BC55" i="5"/>
  <c r="BD55" i="5" s="1"/>
  <c r="AH54" i="5"/>
  <c r="AJ54" i="5" s="1"/>
  <c r="AH50" i="5"/>
  <c r="AJ50" i="5" s="1"/>
  <c r="AH51" i="5"/>
  <c r="AJ51" i="5" s="1"/>
  <c r="AH47" i="5"/>
  <c r="AJ47" i="5" s="1"/>
  <c r="AH53" i="5"/>
  <c r="AJ53" i="5" s="1"/>
  <c r="AH52" i="5"/>
  <c r="AJ52" i="5" s="1"/>
  <c r="AH48" i="5"/>
  <c r="AJ48" i="5" s="1"/>
  <c r="AH49" i="5"/>
  <c r="AJ49" i="5" s="1"/>
  <c r="AG64" i="4"/>
  <c r="AJ35" i="4"/>
  <c r="AO35" i="4" s="1"/>
  <c r="AP35" i="4" s="1"/>
  <c r="AK32" i="4"/>
  <c r="AL32" i="4"/>
  <c r="AO32" i="4"/>
  <c r="AP32" i="4" s="1"/>
  <c r="AL34" i="4"/>
  <c r="AM34" i="4" s="1"/>
  <c r="AO34" i="4"/>
  <c r="AP34" i="4" s="1"/>
  <c r="AK34" i="4"/>
  <c r="BN35" i="4"/>
  <c r="AO33" i="4"/>
  <c r="AP33" i="4" s="1"/>
  <c r="AK33" i="4"/>
  <c r="AL33" i="4"/>
  <c r="AM33" i="4" s="1"/>
  <c r="BP35" i="4"/>
  <c r="BS35" i="4" s="1"/>
  <c r="BV35" i="4" s="1"/>
  <c r="BV36" i="4" s="1"/>
  <c r="BQ35" i="4"/>
  <c r="BT35" i="4" s="1"/>
  <c r="BW35" i="4" s="1"/>
  <c r="BW36" i="4" s="1"/>
  <c r="AG66" i="4"/>
  <c r="BV93" i="4"/>
  <c r="BW93" i="4"/>
  <c r="AH65" i="4"/>
  <c r="AJ65" i="4" s="1"/>
  <c r="AO65" i="4" s="1"/>
  <c r="AP65" i="4" s="1"/>
  <c r="AH67" i="4"/>
  <c r="AJ67" i="4" s="1"/>
  <c r="AH64" i="4"/>
  <c r="AJ64" i="4" s="1"/>
  <c r="AO64" i="4" s="1"/>
  <c r="AP64" i="4" s="1"/>
  <c r="AG67" i="4"/>
  <c r="AG65" i="4"/>
  <c r="BN68" i="4"/>
  <c r="BO68" i="4" s="1"/>
  <c r="BQ68" i="4" s="1"/>
  <c r="BT68" i="4" s="1"/>
  <c r="BW68" i="4" s="1"/>
  <c r="BW69" i="4" s="1"/>
  <c r="AO66" i="4"/>
  <c r="AP66" i="4" s="1"/>
  <c r="AL66" i="4"/>
  <c r="AM66" i="4" s="1"/>
  <c r="AA17" i="3"/>
  <c r="BO17" i="3" s="1"/>
  <c r="L60" i="6"/>
  <c r="M60" i="6" s="1"/>
  <c r="O60" i="6" s="1"/>
  <c r="N18" i="6"/>
  <c r="Q60" i="6"/>
  <c r="Q48" i="6"/>
  <c r="P18" i="6"/>
  <c r="BF49" i="6"/>
  <c r="BI49" i="6"/>
  <c r="BK49" i="6" s="1"/>
  <c r="P56" i="6"/>
  <c r="L57" i="6"/>
  <c r="M57" i="6" s="1"/>
  <c r="R57" i="6" s="1"/>
  <c r="Q57" i="6"/>
  <c r="P57" i="6"/>
  <c r="Q56" i="6"/>
  <c r="P60" i="6"/>
  <c r="P28" i="6"/>
  <c r="Q19" i="6"/>
  <c r="L30" i="6"/>
  <c r="M30" i="6" s="1"/>
  <c r="AI30" i="6" s="1"/>
  <c r="P7" i="6"/>
  <c r="L59" i="6"/>
  <c r="M59" i="6" s="1"/>
  <c r="O59" i="6" s="1"/>
  <c r="Q59" i="6"/>
  <c r="BF61" i="6"/>
  <c r="Q47" i="6"/>
  <c r="P59" i="6"/>
  <c r="Q7" i="6"/>
  <c r="N28" i="6"/>
  <c r="O28" i="6" s="1"/>
  <c r="L29" i="6"/>
  <c r="M29" i="6" s="1"/>
  <c r="AE29" i="6" s="1"/>
  <c r="L58" i="6"/>
  <c r="M58" i="6" s="1"/>
  <c r="AE58" i="6" s="1"/>
  <c r="BI61" i="6"/>
  <c r="BK61" i="6" s="1"/>
  <c r="BF20" i="6"/>
  <c r="Q27" i="6"/>
  <c r="BH31" i="6"/>
  <c r="BF39" i="6"/>
  <c r="G61" i="6"/>
  <c r="BI20" i="6"/>
  <c r="BK20" i="6" s="1"/>
  <c r="P30" i="6"/>
  <c r="BI39" i="6"/>
  <c r="BK39" i="6" s="1"/>
  <c r="N47" i="6"/>
  <c r="BJ49" i="6"/>
  <c r="BL49" i="6" s="1"/>
  <c r="BJ61" i="6"/>
  <c r="BL61" i="6" s="1"/>
  <c r="N30" i="6"/>
  <c r="BJ20" i="6"/>
  <c r="BL20" i="6" s="1"/>
  <c r="N38" i="6"/>
  <c r="Z38" i="6" s="1"/>
  <c r="BJ39" i="6"/>
  <c r="BL39" i="6" s="1"/>
  <c r="G49" i="6"/>
  <c r="L47" i="6"/>
  <c r="M47" i="6" s="1"/>
  <c r="O47" i="6" s="1"/>
  <c r="P48" i="6"/>
  <c r="N9" i="6"/>
  <c r="AE8" i="6"/>
  <c r="R8" i="6"/>
  <c r="O8" i="6"/>
  <c r="AI8" i="6"/>
  <c r="AI9" i="6"/>
  <c r="R9" i="6"/>
  <c r="AE9" i="6"/>
  <c r="O9" i="6"/>
  <c r="P8" i="6"/>
  <c r="N17" i="6"/>
  <c r="Q17" i="6"/>
  <c r="P17" i="6"/>
  <c r="O48" i="6"/>
  <c r="AE48" i="6"/>
  <c r="R48" i="6"/>
  <c r="AI48" i="6"/>
  <c r="Q8" i="6"/>
  <c r="AE19" i="6"/>
  <c r="R19" i="6"/>
  <c r="U19" i="6" s="1"/>
  <c r="W19" i="6" s="1"/>
  <c r="AE28" i="6"/>
  <c r="R28" i="6"/>
  <c r="AI28" i="6"/>
  <c r="AE60" i="6"/>
  <c r="R60" i="6"/>
  <c r="T60" i="6" s="1"/>
  <c r="V60" i="6" s="1"/>
  <c r="L7" i="6"/>
  <c r="M7" i="6" s="1"/>
  <c r="P9" i="6"/>
  <c r="D20" i="6"/>
  <c r="G20" i="6"/>
  <c r="L18" i="6"/>
  <c r="M18" i="6" s="1"/>
  <c r="AI19" i="6"/>
  <c r="L27" i="6"/>
  <c r="M27" i="6" s="1"/>
  <c r="D31" i="6"/>
  <c r="D10" i="6"/>
  <c r="G31" i="6"/>
  <c r="N29" i="6"/>
  <c r="Z29" i="6" s="1"/>
  <c r="Q29" i="6"/>
  <c r="P29" i="6"/>
  <c r="G39" i="6"/>
  <c r="BH10" i="6"/>
  <c r="L17" i="6"/>
  <c r="M17" i="6" s="1"/>
  <c r="N19" i="6"/>
  <c r="N27" i="6"/>
  <c r="BJ31" i="6"/>
  <c r="BL31" i="6" s="1"/>
  <c r="BM31" i="6" s="1"/>
  <c r="L38" i="6"/>
  <c r="M38" i="6" s="1"/>
  <c r="Q46" i="6"/>
  <c r="N58" i="6"/>
  <c r="Q58" i="6"/>
  <c r="BI10" i="6"/>
  <c r="BK10" i="6" s="1"/>
  <c r="BM10" i="6" s="1"/>
  <c r="BF31" i="6"/>
  <c r="BF10" i="6"/>
  <c r="D39" i="6"/>
  <c r="Q38" i="6"/>
  <c r="D49" i="6"/>
  <c r="L46" i="6"/>
  <c r="M46" i="6" s="1"/>
  <c r="N46" i="6"/>
  <c r="D61" i="6"/>
  <c r="L56" i="6"/>
  <c r="M56" i="6" s="1"/>
  <c r="AX17" i="3" l="1"/>
  <c r="BC17" i="3" s="1"/>
  <c r="BD17" i="3" s="1"/>
  <c r="AH17" i="3"/>
  <c r="AH15" i="3" s="1"/>
  <c r="AJ15" i="3" s="1"/>
  <c r="BA17" i="3"/>
  <c r="BU17" i="3" s="1"/>
  <c r="BU18" i="3" s="1"/>
  <c r="AC17" i="3"/>
  <c r="AG17" i="3" s="1"/>
  <c r="AG16" i="3" s="1"/>
  <c r="AI60" i="6"/>
  <c r="T48" i="6"/>
  <c r="V48" i="6" s="1"/>
  <c r="AE57" i="6"/>
  <c r="AI29" i="6"/>
  <c r="AK11" i="5"/>
  <c r="AK9" i="5"/>
  <c r="AR8" i="5"/>
  <c r="AT8" i="5" s="1"/>
  <c r="AN8" i="5"/>
  <c r="AS8" i="5"/>
  <c r="AU8" i="5" s="1"/>
  <c r="AM7" i="5"/>
  <c r="AL12" i="5"/>
  <c r="AM12" i="5" s="1"/>
  <c r="AK10" i="5"/>
  <c r="AS11" i="5"/>
  <c r="AU11" i="5" s="1"/>
  <c r="AR11" i="5"/>
  <c r="AT11" i="5" s="1"/>
  <c r="AN11" i="5"/>
  <c r="AR9" i="5"/>
  <c r="AT9" i="5" s="1"/>
  <c r="AN9" i="5"/>
  <c r="AS9" i="5"/>
  <c r="AU9" i="5" s="1"/>
  <c r="AS10" i="5"/>
  <c r="AU10" i="5" s="1"/>
  <c r="AR10" i="5"/>
  <c r="AT10" i="5" s="1"/>
  <c r="AN10" i="5"/>
  <c r="AK7" i="5"/>
  <c r="AO49" i="5"/>
  <c r="AP49" i="5" s="1"/>
  <c r="AL49" i="5"/>
  <c r="AM49" i="5" s="1"/>
  <c r="BP55" i="5"/>
  <c r="BS55" i="5" s="1"/>
  <c r="BV55" i="5" s="1"/>
  <c r="BV56" i="5" s="1"/>
  <c r="BQ55" i="5"/>
  <c r="BT55" i="5" s="1"/>
  <c r="BW55" i="5" s="1"/>
  <c r="BW56" i="5" s="1"/>
  <c r="AL51" i="5"/>
  <c r="AM51" i="5" s="1"/>
  <c r="AO51" i="5"/>
  <c r="AP51" i="5" s="1"/>
  <c r="AL52" i="5"/>
  <c r="AM52" i="5" s="1"/>
  <c r="AO52" i="5"/>
  <c r="AP52" i="5" s="1"/>
  <c r="AL50" i="5"/>
  <c r="AM50" i="5" s="1"/>
  <c r="AO50" i="5"/>
  <c r="AP50" i="5" s="1"/>
  <c r="AJ55" i="5"/>
  <c r="AO55" i="5" s="1"/>
  <c r="AP55" i="5" s="1"/>
  <c r="AL47" i="5"/>
  <c r="AO47" i="5"/>
  <c r="AP47" i="5" s="1"/>
  <c r="AL48" i="5"/>
  <c r="AM48" i="5" s="1"/>
  <c r="AK48" i="5"/>
  <c r="AO48" i="5"/>
  <c r="AP48" i="5" s="1"/>
  <c r="AO53" i="5"/>
  <c r="AP53" i="5" s="1"/>
  <c r="AK53" i="5"/>
  <c r="AL53" i="5"/>
  <c r="AM53" i="5" s="1"/>
  <c r="AL54" i="5"/>
  <c r="AM54" i="5" s="1"/>
  <c r="AO54" i="5"/>
  <c r="AP54" i="5" s="1"/>
  <c r="AK54" i="5"/>
  <c r="BN55" i="5"/>
  <c r="AS33" i="4"/>
  <c r="AU33" i="4" s="1"/>
  <c r="AR33" i="4"/>
  <c r="AT33" i="4" s="1"/>
  <c r="AN33" i="4"/>
  <c r="AM32" i="4"/>
  <c r="AL35" i="4"/>
  <c r="AM35" i="4" s="1"/>
  <c r="AK35" i="4"/>
  <c r="AS34" i="4"/>
  <c r="AU34" i="4" s="1"/>
  <c r="AR34" i="4"/>
  <c r="AT34" i="4" s="1"/>
  <c r="AN34" i="4"/>
  <c r="AL65" i="4"/>
  <c r="AM65" i="4" s="1"/>
  <c r="AJ68" i="4"/>
  <c r="AO68" i="4" s="1"/>
  <c r="AP68" i="4" s="1"/>
  <c r="AL64" i="4"/>
  <c r="AM64" i="4" s="1"/>
  <c r="BP68" i="4"/>
  <c r="BS68" i="4" s="1"/>
  <c r="BV68" i="4" s="1"/>
  <c r="BV69" i="4" s="1"/>
  <c r="AO67" i="4"/>
  <c r="AP67" i="4" s="1"/>
  <c r="AL67" i="4"/>
  <c r="AM67" i="4" s="1"/>
  <c r="AK65" i="4"/>
  <c r="AK64" i="4"/>
  <c r="AK67" i="4"/>
  <c r="AR65" i="4"/>
  <c r="AT65" i="4" s="1"/>
  <c r="AN65" i="4"/>
  <c r="AS65" i="4"/>
  <c r="AU65" i="4" s="1"/>
  <c r="AR66" i="4"/>
  <c r="AT66" i="4" s="1"/>
  <c r="AN66" i="4"/>
  <c r="AS66" i="4"/>
  <c r="AU66" i="4" s="1"/>
  <c r="AK66" i="4"/>
  <c r="BG17" i="3"/>
  <c r="AZ17" i="3"/>
  <c r="U60" i="6"/>
  <c r="W60" i="6" s="1"/>
  <c r="AI58" i="6"/>
  <c r="O58" i="6"/>
  <c r="R58" i="6"/>
  <c r="U58" i="6" s="1"/>
  <c r="W58" i="6" s="1"/>
  <c r="AE59" i="6"/>
  <c r="BM49" i="6"/>
  <c r="R47" i="6"/>
  <c r="U47" i="6" s="1"/>
  <c r="W47" i="6" s="1"/>
  <c r="R29" i="6"/>
  <c r="U29" i="6" s="1"/>
  <c r="W29" i="6" s="1"/>
  <c r="AE47" i="6"/>
  <c r="BM20" i="6"/>
  <c r="AI47" i="6"/>
  <c r="U28" i="6"/>
  <c r="W28" i="6" s="1"/>
  <c r="U57" i="6"/>
  <c r="W57" i="6" s="1"/>
  <c r="T28" i="6"/>
  <c r="V28" i="6" s="1"/>
  <c r="AI59" i="6"/>
  <c r="O57" i="6"/>
  <c r="AI57" i="6"/>
  <c r="R59" i="6"/>
  <c r="U59" i="6" s="1"/>
  <c r="W59" i="6" s="1"/>
  <c r="BM61" i="6"/>
  <c r="BM39" i="6"/>
  <c r="R30" i="6"/>
  <c r="U30" i="6" s="1"/>
  <c r="W30" i="6" s="1"/>
  <c r="AE30" i="6"/>
  <c r="O30" i="6"/>
  <c r="U48" i="6"/>
  <c r="W48" i="6" s="1"/>
  <c r="M31" i="6"/>
  <c r="O27" i="6"/>
  <c r="AE27" i="6"/>
  <c r="R27" i="6"/>
  <c r="AI27" i="6"/>
  <c r="T8" i="6"/>
  <c r="V8" i="6" s="1"/>
  <c r="U8" i="6"/>
  <c r="W8" i="6" s="1"/>
  <c r="AA29" i="6"/>
  <c r="O29" i="6"/>
  <c r="O56" i="6"/>
  <c r="AE56" i="6"/>
  <c r="M61" i="6"/>
  <c r="R56" i="6"/>
  <c r="AI56" i="6"/>
  <c r="AI18" i="6"/>
  <c r="O18" i="6"/>
  <c r="R18" i="6"/>
  <c r="AE18" i="6"/>
  <c r="O19" i="6"/>
  <c r="AI46" i="6"/>
  <c r="R46" i="6"/>
  <c r="M49" i="6"/>
  <c r="O46" i="6"/>
  <c r="AE46" i="6"/>
  <c r="U9" i="6"/>
  <c r="W9" i="6" s="1"/>
  <c r="T9" i="6"/>
  <c r="V9" i="6" s="1"/>
  <c r="T19" i="6"/>
  <c r="V19" i="6" s="1"/>
  <c r="O7" i="6"/>
  <c r="M10" i="6"/>
  <c r="R7" i="6"/>
  <c r="AE7" i="6"/>
  <c r="AE10" i="6" s="1"/>
  <c r="AI7" i="6"/>
  <c r="AE38" i="6"/>
  <c r="O38" i="6"/>
  <c r="R38" i="6"/>
  <c r="AI38" i="6"/>
  <c r="AE17" i="6"/>
  <c r="R17" i="6"/>
  <c r="U17" i="6" s="1"/>
  <c r="W17" i="6" s="1"/>
  <c r="AI17" i="6"/>
  <c r="M20" i="6"/>
  <c r="O17" i="6"/>
  <c r="M39" i="6"/>
  <c r="T57" i="6"/>
  <c r="V57" i="6" s="1"/>
  <c r="T58" i="6" l="1"/>
  <c r="V58" i="6" s="1"/>
  <c r="T47" i="6"/>
  <c r="V47" i="6" s="1"/>
  <c r="AH8" i="3"/>
  <c r="AJ8" i="3" s="1"/>
  <c r="AL8" i="3" s="1"/>
  <c r="AM8" i="3" s="1"/>
  <c r="AH12" i="3"/>
  <c r="AJ12" i="3" s="1"/>
  <c r="AL12" i="3" s="1"/>
  <c r="AM12" i="3" s="1"/>
  <c r="AH13" i="3"/>
  <c r="AJ13" i="3" s="1"/>
  <c r="AO13" i="3" s="1"/>
  <c r="AP13" i="3" s="1"/>
  <c r="AH14" i="3"/>
  <c r="AJ14" i="3" s="1"/>
  <c r="AO14" i="3" s="1"/>
  <c r="AP14" i="3" s="1"/>
  <c r="AH7" i="3"/>
  <c r="AJ7" i="3" s="1"/>
  <c r="AG15" i="3"/>
  <c r="BE17" i="3"/>
  <c r="AG9" i="3"/>
  <c r="AG7" i="3"/>
  <c r="AG14" i="3"/>
  <c r="AG8" i="3"/>
  <c r="AG13" i="3"/>
  <c r="AG10" i="3"/>
  <c r="AG12" i="3"/>
  <c r="AG11" i="3"/>
  <c r="BN17" i="3"/>
  <c r="AH9" i="3"/>
  <c r="AJ9" i="3" s="1"/>
  <c r="AH11" i="3"/>
  <c r="AJ11" i="3" s="1"/>
  <c r="AO11" i="3" s="1"/>
  <c r="AP11" i="3" s="1"/>
  <c r="AH16" i="3"/>
  <c r="AJ16" i="3" s="1"/>
  <c r="AL16" i="3" s="1"/>
  <c r="AM16" i="3" s="1"/>
  <c r="AH10" i="3"/>
  <c r="AJ10" i="3" s="1"/>
  <c r="AL10" i="3" s="1"/>
  <c r="AM10" i="3" s="1"/>
  <c r="AK51" i="5"/>
  <c r="AK12" i="5"/>
  <c r="AS7" i="5"/>
  <c r="AU7" i="5" s="1"/>
  <c r="AR7" i="5"/>
  <c r="AT7" i="5" s="1"/>
  <c r="AN7" i="5"/>
  <c r="AU14" i="5"/>
  <c r="AS12" i="5"/>
  <c r="AU12" i="5" s="1"/>
  <c r="AT14" i="5"/>
  <c r="AR12" i="5"/>
  <c r="AT12" i="5" s="1"/>
  <c r="AN12" i="5"/>
  <c r="AM47" i="5"/>
  <c r="AL55" i="5"/>
  <c r="AM55" i="5" s="1"/>
  <c r="AR48" i="5"/>
  <c r="AT48" i="5" s="1"/>
  <c r="AN48" i="5"/>
  <c r="AS48" i="5"/>
  <c r="AU48" i="5" s="1"/>
  <c r="AK52" i="5"/>
  <c r="AK47" i="5"/>
  <c r="AK50" i="5"/>
  <c r="AR51" i="5"/>
  <c r="AT51" i="5" s="1"/>
  <c r="AN51" i="5"/>
  <c r="AS51" i="5"/>
  <c r="AU51" i="5" s="1"/>
  <c r="AK49" i="5"/>
  <c r="AS53" i="5"/>
  <c r="AU53" i="5" s="1"/>
  <c r="AR53" i="5"/>
  <c r="AT53" i="5" s="1"/>
  <c r="AN53" i="5"/>
  <c r="AS50" i="5"/>
  <c r="AU50" i="5" s="1"/>
  <c r="AR50" i="5"/>
  <c r="AT50" i="5" s="1"/>
  <c r="AN50" i="5"/>
  <c r="AS49" i="5"/>
  <c r="AU49" i="5" s="1"/>
  <c r="AR49" i="5"/>
  <c r="AT49" i="5" s="1"/>
  <c r="AN49" i="5"/>
  <c r="AS54" i="5"/>
  <c r="AU54" i="5" s="1"/>
  <c r="AR54" i="5"/>
  <c r="AT54" i="5" s="1"/>
  <c r="AN54" i="5"/>
  <c r="AR52" i="5"/>
  <c r="AT52" i="5" s="1"/>
  <c r="AN52" i="5"/>
  <c r="AS52" i="5"/>
  <c r="AU52" i="5" s="1"/>
  <c r="AL68" i="4"/>
  <c r="AM68" i="4" s="1"/>
  <c r="AS67" i="4"/>
  <c r="AU67" i="4" s="1"/>
  <c r="AR32" i="4"/>
  <c r="AT32" i="4" s="1"/>
  <c r="AN32" i="4"/>
  <c r="AS32" i="4"/>
  <c r="AU32" i="4" s="1"/>
  <c r="AU37" i="4"/>
  <c r="AS35" i="4"/>
  <c r="AU35" i="4" s="1"/>
  <c r="AT37" i="4"/>
  <c r="AR35" i="4"/>
  <c r="AT35" i="4" s="1"/>
  <c r="AN35" i="4"/>
  <c r="AR67" i="4"/>
  <c r="AT67" i="4" s="1"/>
  <c r="AN67" i="4"/>
  <c r="AK68" i="4"/>
  <c r="AS64" i="4"/>
  <c r="AU64" i="4" s="1"/>
  <c r="AR64" i="4"/>
  <c r="AT64" i="4" s="1"/>
  <c r="AN64" i="4"/>
  <c r="AU70" i="4"/>
  <c r="AS68" i="4"/>
  <c r="AU68" i="4" s="1"/>
  <c r="AT70" i="4"/>
  <c r="AR68" i="4"/>
  <c r="AT68" i="4" s="1"/>
  <c r="AN68" i="4"/>
  <c r="BP17" i="3"/>
  <c r="BS17" i="3" s="1"/>
  <c r="BV17" i="3" s="1"/>
  <c r="BV18" i="3" s="1"/>
  <c r="BQ17" i="3"/>
  <c r="BT17" i="3" s="1"/>
  <c r="BW17" i="3" s="1"/>
  <c r="BW18" i="3" s="1"/>
  <c r="AL15" i="3"/>
  <c r="AM15" i="3" s="1"/>
  <c r="AO15" i="3"/>
  <c r="AP15" i="3" s="1"/>
  <c r="AL7" i="3"/>
  <c r="AO7" i="3"/>
  <c r="AP7" i="3" s="1"/>
  <c r="AO8" i="3"/>
  <c r="AP8" i="3" s="1"/>
  <c r="T29" i="6"/>
  <c r="V29" i="6" s="1"/>
  <c r="T59" i="6"/>
  <c r="V59" i="6" s="1"/>
  <c r="AE31" i="6"/>
  <c r="T30" i="6"/>
  <c r="V30" i="6" s="1"/>
  <c r="T17" i="6"/>
  <c r="V17" i="6" s="1"/>
  <c r="AE49" i="6"/>
  <c r="AD39" i="6"/>
  <c r="R39" i="6"/>
  <c r="R31" i="6"/>
  <c r="AD31" i="6"/>
  <c r="U38" i="6"/>
  <c r="W38" i="6" s="1"/>
  <c r="T38" i="6"/>
  <c r="V38" i="6" s="1"/>
  <c r="O49" i="6"/>
  <c r="P49" i="6" s="1"/>
  <c r="Z46" i="6" s="1"/>
  <c r="AA46" i="6" s="1"/>
  <c r="AE39" i="6"/>
  <c r="O20" i="6"/>
  <c r="P20" i="6" s="1"/>
  <c r="AD10" i="6"/>
  <c r="AF10" i="6" s="1"/>
  <c r="R10" i="6"/>
  <c r="R49" i="6"/>
  <c r="AD49" i="6"/>
  <c r="U18" i="6"/>
  <c r="W18" i="6" s="1"/>
  <c r="T18" i="6"/>
  <c r="V18" i="6" s="1"/>
  <c r="U56" i="6"/>
  <c r="W56" i="6" s="1"/>
  <c r="T56" i="6"/>
  <c r="V56" i="6" s="1"/>
  <c r="O61" i="6"/>
  <c r="P61" i="6" s="1"/>
  <c r="AD61" i="6"/>
  <c r="R61" i="6"/>
  <c r="U7" i="6"/>
  <c r="W7" i="6" s="1"/>
  <c r="T7" i="6"/>
  <c r="V7" i="6" s="1"/>
  <c r="AE61" i="6"/>
  <c r="AF61" i="6" s="1"/>
  <c r="T27" i="6"/>
  <c r="V27" i="6" s="1"/>
  <c r="U27" i="6"/>
  <c r="W27" i="6" s="1"/>
  <c r="O39" i="6"/>
  <c r="P39" i="6" s="1"/>
  <c r="AA38" i="6" s="1"/>
  <c r="AD20" i="6"/>
  <c r="R20" i="6"/>
  <c r="AE20" i="6"/>
  <c r="O10" i="6"/>
  <c r="P10" i="6" s="1"/>
  <c r="U46" i="6"/>
  <c r="W46" i="6" s="1"/>
  <c r="T46" i="6"/>
  <c r="V46" i="6" s="1"/>
  <c r="O31" i="6"/>
  <c r="P31" i="6" s="1"/>
  <c r="Z30" i="6" s="1"/>
  <c r="AO12" i="3" l="1"/>
  <c r="AP12" i="3" s="1"/>
  <c r="AL11" i="3"/>
  <c r="AM11" i="3" s="1"/>
  <c r="AL14" i="3"/>
  <c r="AM14" i="3" s="1"/>
  <c r="AN14" i="3" s="1"/>
  <c r="AL13" i="3"/>
  <c r="AM13" i="3" s="1"/>
  <c r="AR13" i="3" s="1"/>
  <c r="AT13" i="3" s="1"/>
  <c r="AO10" i="3"/>
  <c r="AP10" i="3" s="1"/>
  <c r="AO16" i="3"/>
  <c r="AP16" i="3" s="1"/>
  <c r="AS16" i="3" s="1"/>
  <c r="AU16" i="3" s="1"/>
  <c r="AJ17" i="3"/>
  <c r="AO17" i="3" s="1"/>
  <c r="AP17" i="3" s="1"/>
  <c r="AO9" i="3"/>
  <c r="AP9" i="3" s="1"/>
  <c r="AL9" i="3"/>
  <c r="AM9" i="3" s="1"/>
  <c r="AU57" i="5"/>
  <c r="AS55" i="5"/>
  <c r="AU55" i="5" s="1"/>
  <c r="AT57" i="5"/>
  <c r="AR55" i="5"/>
  <c r="AT55" i="5" s="1"/>
  <c r="AN55" i="5"/>
  <c r="AK55" i="5"/>
  <c r="AS47" i="5"/>
  <c r="AU47" i="5" s="1"/>
  <c r="AR47" i="5"/>
  <c r="AT47" i="5" s="1"/>
  <c r="AN47" i="5"/>
  <c r="AS12" i="3"/>
  <c r="AU12" i="3" s="1"/>
  <c r="AR12" i="3"/>
  <c r="AT12" i="3" s="1"/>
  <c r="AN12" i="3"/>
  <c r="AS8" i="3"/>
  <c r="AU8" i="3" s="1"/>
  <c r="AR8" i="3"/>
  <c r="AT8" i="3" s="1"/>
  <c r="AN8" i="3"/>
  <c r="AR10" i="3"/>
  <c r="AT10" i="3" s="1"/>
  <c r="AN10" i="3"/>
  <c r="AS10" i="3"/>
  <c r="AU10" i="3" s="1"/>
  <c r="AS13" i="3"/>
  <c r="AU13" i="3" s="1"/>
  <c r="AM7" i="3"/>
  <c r="AS15" i="3"/>
  <c r="AU15" i="3" s="1"/>
  <c r="AN15" i="3"/>
  <c r="AR15" i="3"/>
  <c r="AT15" i="3" s="1"/>
  <c r="AN16" i="3"/>
  <c r="AR14" i="3"/>
  <c r="AT14" i="3" s="1"/>
  <c r="AS11" i="3"/>
  <c r="AU11" i="3" s="1"/>
  <c r="AR11" i="3"/>
  <c r="AT11" i="3" s="1"/>
  <c r="AN11" i="3"/>
  <c r="AN9" i="3"/>
  <c r="AF31" i="6"/>
  <c r="AF39" i="6"/>
  <c r="AF49" i="6"/>
  <c r="T31" i="6"/>
  <c r="V31" i="6" s="1"/>
  <c r="Q31" i="6"/>
  <c r="Z28" i="6"/>
  <c r="AA28" i="6" s="1"/>
  <c r="U31" i="6"/>
  <c r="W31" i="6" s="1"/>
  <c r="AA30" i="6"/>
  <c r="Z27" i="6"/>
  <c r="AA27" i="6" s="1"/>
  <c r="U20" i="6"/>
  <c r="W20" i="6" s="1"/>
  <c r="Q20" i="6"/>
  <c r="T20" i="6"/>
  <c r="V20" i="6" s="1"/>
  <c r="Z18" i="6"/>
  <c r="AA18" i="6" s="1"/>
  <c r="Z17" i="6"/>
  <c r="AA17" i="6" s="1"/>
  <c r="Z19" i="6"/>
  <c r="AA19" i="6" s="1"/>
  <c r="U10" i="6"/>
  <c r="W10" i="6" s="1"/>
  <c r="Q10" i="6"/>
  <c r="T10" i="6"/>
  <c r="V10" i="6" s="1"/>
  <c r="Z7" i="6"/>
  <c r="AA7" i="6" s="1"/>
  <c r="Z8" i="6"/>
  <c r="AA8" i="6" s="1"/>
  <c r="Z9" i="6"/>
  <c r="AA9" i="6" s="1"/>
  <c r="U39" i="6"/>
  <c r="W39" i="6" s="1"/>
  <c r="Q39" i="6"/>
  <c r="T39" i="6"/>
  <c r="V39" i="6" s="1"/>
  <c r="U61" i="6"/>
  <c r="W61" i="6" s="1"/>
  <c r="Q61" i="6"/>
  <c r="T61" i="6"/>
  <c r="V61" i="6" s="1"/>
  <c r="Z57" i="6"/>
  <c r="AA57" i="6" s="1"/>
  <c r="Z60" i="6"/>
  <c r="AA60" i="6" s="1"/>
  <c r="Z59" i="6"/>
  <c r="AA59" i="6" s="1"/>
  <c r="Z56" i="6"/>
  <c r="AA56" i="6" s="1"/>
  <c r="Z58" i="6"/>
  <c r="AA58" i="6" s="1"/>
  <c r="AF20" i="6"/>
  <c r="U49" i="6"/>
  <c r="W49" i="6" s="1"/>
  <c r="Q49" i="6"/>
  <c r="T49" i="6"/>
  <c r="V49" i="6" s="1"/>
  <c r="Z48" i="6"/>
  <c r="AA48" i="6" s="1"/>
  <c r="Z47" i="6"/>
  <c r="AA47" i="6" s="1"/>
  <c r="AK10" i="3" l="1"/>
  <c r="AS14" i="3"/>
  <c r="AU14" i="3" s="1"/>
  <c r="AN13" i="3"/>
  <c r="AR16" i="3"/>
  <c r="AT16" i="3" s="1"/>
  <c r="AK14" i="3"/>
  <c r="AK12" i="3"/>
  <c r="AK15" i="3"/>
  <c r="AK9" i="3"/>
  <c r="AK8" i="3"/>
  <c r="AK16" i="3"/>
  <c r="AK13" i="3"/>
  <c r="AK11" i="3"/>
  <c r="AS9" i="3"/>
  <c r="AU9" i="3" s="1"/>
  <c r="AR9" i="3"/>
  <c r="AT9" i="3" s="1"/>
  <c r="AL17" i="3"/>
  <c r="AM17" i="3" s="1"/>
  <c r="AU19" i="3" s="1"/>
  <c r="AK7" i="3"/>
  <c r="AS7" i="3"/>
  <c r="AU7" i="3" s="1"/>
  <c r="AN7" i="3"/>
  <c r="AR7" i="3"/>
  <c r="AT7" i="3" s="1"/>
  <c r="AA49" i="6"/>
  <c r="AA31" i="6"/>
  <c r="AA10" i="6"/>
  <c r="AA20" i="6"/>
  <c r="AA61" i="6"/>
  <c r="AA39" i="6"/>
  <c r="AK17" i="3" l="1"/>
  <c r="AR17" i="3"/>
  <c r="AT17" i="3" s="1"/>
  <c r="AT19" i="3"/>
  <c r="AS17" i="3"/>
  <c r="AU17" i="3" s="1"/>
  <c r="AN17" i="3"/>
  <c r="AC31" i="6"/>
  <c r="AG31" i="6" s="1"/>
  <c r="BO31" i="6"/>
  <c r="AX31" i="6"/>
  <c r="AX61" i="6"/>
  <c r="AC61" i="6"/>
  <c r="AG61" i="6" s="1"/>
  <c r="AH61" i="6" s="1"/>
  <c r="BA10" i="6"/>
  <c r="BU10" i="6" s="1"/>
  <c r="BU11" i="6" s="1"/>
  <c r="AH10" i="6"/>
  <c r="AC10" i="6"/>
  <c r="AG10" i="6" s="1"/>
  <c r="BO10" i="6"/>
  <c r="AX10" i="6"/>
  <c r="BO20" i="6"/>
  <c r="AX20" i="6"/>
  <c r="BA20" i="6"/>
  <c r="BU20" i="6" s="1"/>
  <c r="BU21" i="6" s="1"/>
  <c r="AH20" i="6"/>
  <c r="AC20" i="6"/>
  <c r="AG20" i="6" s="1"/>
  <c r="AC39" i="6"/>
  <c r="AG39" i="6" s="1"/>
  <c r="AH39" i="6" s="1"/>
  <c r="BO39" i="6"/>
  <c r="AX39" i="6"/>
  <c r="AX49" i="6"/>
  <c r="AC49" i="6"/>
  <c r="AG49" i="6" s="1"/>
  <c r="AH49" i="6" s="1"/>
  <c r="AG19" i="6" l="1"/>
  <c r="AG18" i="6"/>
  <c r="AG17" i="6"/>
  <c r="AG7" i="6"/>
  <c r="AG9" i="6"/>
  <c r="AG8" i="6"/>
  <c r="BE31" i="6"/>
  <c r="AZ31" i="6"/>
  <c r="BA31" i="6" s="1"/>
  <c r="BU31" i="6" s="1"/>
  <c r="BU32" i="6" s="1"/>
  <c r="BG31" i="6"/>
  <c r="BC31" i="6"/>
  <c r="BD31" i="6" s="1"/>
  <c r="AG48" i="6"/>
  <c r="AG47" i="6"/>
  <c r="AG46" i="6"/>
  <c r="AJ38" i="6"/>
  <c r="BG49" i="6"/>
  <c r="BC49" i="6"/>
  <c r="BD49" i="6" s="1"/>
  <c r="AZ49" i="6"/>
  <c r="BA49" i="6" s="1"/>
  <c r="BU49" i="6" s="1"/>
  <c r="BU50" i="6" s="1"/>
  <c r="BE49" i="6"/>
  <c r="AG60" i="6"/>
  <c r="AG57" i="6"/>
  <c r="AG59" i="6"/>
  <c r="AG56" i="6"/>
  <c r="AG58" i="6"/>
  <c r="AH19" i="6"/>
  <c r="AJ19" i="6" s="1"/>
  <c r="AH18" i="6"/>
  <c r="AJ18" i="6" s="1"/>
  <c r="AH17" i="6"/>
  <c r="AJ17" i="6" s="1"/>
  <c r="AH59" i="6"/>
  <c r="AJ59" i="6" s="1"/>
  <c r="AH56" i="6"/>
  <c r="AJ56" i="6" s="1"/>
  <c r="AH57" i="6"/>
  <c r="AJ57" i="6" s="1"/>
  <c r="AH58" i="6"/>
  <c r="AJ58" i="6" s="1"/>
  <c r="AH60" i="6"/>
  <c r="AJ60" i="6" s="1"/>
  <c r="AG28" i="6"/>
  <c r="AG27" i="6"/>
  <c r="AG30" i="6"/>
  <c r="AG29" i="6"/>
  <c r="AH9" i="6"/>
  <c r="AJ9" i="6" s="1"/>
  <c r="AH7" i="6"/>
  <c r="AJ7" i="6" s="1"/>
  <c r="AH8" i="6"/>
  <c r="AJ8" i="6" s="1"/>
  <c r="AH47" i="6"/>
  <c r="AJ47" i="6" s="1"/>
  <c r="AH46" i="6"/>
  <c r="AJ46" i="6" s="1"/>
  <c r="AH48" i="6"/>
  <c r="AJ48" i="6" s="1"/>
  <c r="BG39" i="6"/>
  <c r="AZ39" i="6"/>
  <c r="BA39" i="6" s="1"/>
  <c r="BU39" i="6" s="1"/>
  <c r="BU40" i="6" s="1"/>
  <c r="BE39" i="6"/>
  <c r="BC39" i="6"/>
  <c r="BD39" i="6" s="1"/>
  <c r="BC20" i="6"/>
  <c r="BD20" i="6" s="1"/>
  <c r="BG20" i="6"/>
  <c r="BE20" i="6"/>
  <c r="AZ20" i="6"/>
  <c r="BE10" i="6"/>
  <c r="AZ10" i="6"/>
  <c r="BG10" i="6"/>
  <c r="BC10" i="6"/>
  <c r="BD10" i="6" s="1"/>
  <c r="BG61" i="6"/>
  <c r="BC61" i="6"/>
  <c r="BD61" i="6" s="1"/>
  <c r="BE61" i="6"/>
  <c r="AZ61" i="6"/>
  <c r="BA61" i="6" s="1"/>
  <c r="BU61" i="6" s="1"/>
  <c r="BU62" i="6" s="1"/>
  <c r="AH31" i="6"/>
  <c r="BN20" i="6" l="1"/>
  <c r="BN61" i="6"/>
  <c r="BO61" i="6" s="1"/>
  <c r="BQ61" i="6" s="1"/>
  <c r="BT61" i="6" s="1"/>
  <c r="BW61" i="6" s="1"/>
  <c r="BW62" i="6" s="1"/>
  <c r="BN31" i="6"/>
  <c r="BN49" i="6"/>
  <c r="BO49" i="6" s="1"/>
  <c r="BP49" i="6" s="1"/>
  <c r="BS49" i="6" s="1"/>
  <c r="BV49" i="6" s="1"/>
  <c r="BV50" i="6" s="1"/>
  <c r="AH27" i="6"/>
  <c r="AJ27" i="6" s="1"/>
  <c r="AH30" i="6"/>
  <c r="AJ30" i="6" s="1"/>
  <c r="AH29" i="6"/>
  <c r="AJ29" i="6" s="1"/>
  <c r="AH28" i="6"/>
  <c r="AJ28" i="6" s="1"/>
  <c r="BP20" i="6"/>
  <c r="BS20" i="6" s="1"/>
  <c r="BV20" i="6" s="1"/>
  <c r="BV21" i="6" s="1"/>
  <c r="BQ20" i="6"/>
  <c r="BT20" i="6" s="1"/>
  <c r="BW20" i="6" s="1"/>
  <c r="BW21" i="6" s="1"/>
  <c r="AL56" i="6"/>
  <c r="AJ61" i="6"/>
  <c r="AO56" i="6"/>
  <c r="AP56" i="6" s="1"/>
  <c r="BP61" i="6"/>
  <c r="BS61" i="6" s="1"/>
  <c r="BV61" i="6" s="1"/>
  <c r="BV62" i="6" s="1"/>
  <c r="BP39" i="6"/>
  <c r="BS39" i="6" s="1"/>
  <c r="BV39" i="6" s="1"/>
  <c r="BV40" i="6" s="1"/>
  <c r="BQ39" i="6"/>
  <c r="BT39" i="6" s="1"/>
  <c r="BW39" i="6" s="1"/>
  <c r="BW40" i="6" s="1"/>
  <c r="AL59" i="6"/>
  <c r="AM59" i="6" s="1"/>
  <c r="AO59" i="6"/>
  <c r="AP59" i="6" s="1"/>
  <c r="AL18" i="6"/>
  <c r="AM18" i="6" s="1"/>
  <c r="AO18" i="6"/>
  <c r="AP18" i="6" s="1"/>
  <c r="BN10" i="6"/>
  <c r="BN39" i="6"/>
  <c r="AO48" i="6"/>
  <c r="AP48" i="6" s="1"/>
  <c r="AL48" i="6"/>
  <c r="AM48" i="6" s="1"/>
  <c r="AO7" i="6"/>
  <c r="AP7" i="6" s="1"/>
  <c r="AJ10" i="6"/>
  <c r="AO10" i="6" s="1"/>
  <c r="AP10" i="6" s="1"/>
  <c r="AL7" i="6"/>
  <c r="AO58" i="6"/>
  <c r="AP58" i="6" s="1"/>
  <c r="AL58" i="6"/>
  <c r="AM58" i="6" s="1"/>
  <c r="AJ20" i="6"/>
  <c r="AL17" i="6"/>
  <c r="AO17" i="6"/>
  <c r="AP17" i="6" s="1"/>
  <c r="AL19" i="6"/>
  <c r="AM19" i="6" s="1"/>
  <c r="AO19" i="6"/>
  <c r="AP19" i="6" s="1"/>
  <c r="AL38" i="6"/>
  <c r="AM38" i="6" s="1"/>
  <c r="AO38" i="6"/>
  <c r="AP38" i="6" s="1"/>
  <c r="BQ31" i="6"/>
  <c r="BT31" i="6" s="1"/>
  <c r="BW31" i="6" s="1"/>
  <c r="BW32" i="6" s="1"/>
  <c r="BP31" i="6"/>
  <c r="BS31" i="6" s="1"/>
  <c r="BV31" i="6" s="1"/>
  <c r="BV32" i="6" s="1"/>
  <c r="BQ10" i="6"/>
  <c r="BT10" i="6" s="1"/>
  <c r="BW10" i="6" s="1"/>
  <c r="BW11" i="6" s="1"/>
  <c r="BP10" i="6"/>
  <c r="BS10" i="6" s="1"/>
  <c r="BV10" i="6" s="1"/>
  <c r="BV11" i="6" s="1"/>
  <c r="AJ49" i="6"/>
  <c r="AL46" i="6"/>
  <c r="AO46" i="6"/>
  <c r="AP46" i="6" s="1"/>
  <c r="AL47" i="6"/>
  <c r="AM47" i="6" s="1"/>
  <c r="AO47" i="6"/>
  <c r="AP47" i="6" s="1"/>
  <c r="AO8" i="6"/>
  <c r="AP8" i="6" s="1"/>
  <c r="AL8" i="6"/>
  <c r="AM8" i="6" s="1"/>
  <c r="AL9" i="6"/>
  <c r="AM9" i="6" s="1"/>
  <c r="AO9" i="6"/>
  <c r="AP9" i="6" s="1"/>
  <c r="AO60" i="6"/>
  <c r="AP60" i="6" s="1"/>
  <c r="AL60" i="6"/>
  <c r="AM60" i="6" s="1"/>
  <c r="AO57" i="6"/>
  <c r="AP57" i="6" s="1"/>
  <c r="AL57" i="6"/>
  <c r="AM57" i="6" s="1"/>
  <c r="AJ39" i="6"/>
  <c r="AO39" i="6" s="1"/>
  <c r="AP39" i="6" s="1"/>
  <c r="BQ49" i="6" l="1"/>
  <c r="BT49" i="6" s="1"/>
  <c r="BW49" i="6" s="1"/>
  <c r="BW50" i="6" s="1"/>
  <c r="AK8" i="6"/>
  <c r="AK38" i="6"/>
  <c r="AK39" i="6" s="1"/>
  <c r="AL22" i="6"/>
  <c r="AM22" i="6" s="1"/>
  <c r="AO20" i="6"/>
  <c r="AP20" i="6" s="1"/>
  <c r="AR58" i="6"/>
  <c r="AT58" i="6" s="1"/>
  <c r="AN58" i="6"/>
  <c r="AS58" i="6"/>
  <c r="AU58" i="6" s="1"/>
  <c r="AL10" i="6"/>
  <c r="AM10" i="6" s="1"/>
  <c r="AM7" i="6"/>
  <c r="AO61" i="6"/>
  <c r="AP61" i="6" s="1"/>
  <c r="AL30" i="6"/>
  <c r="AM30" i="6" s="1"/>
  <c r="AO30" i="6"/>
  <c r="AP30" i="6" s="1"/>
  <c r="AS57" i="6"/>
  <c r="AU57" i="6" s="1"/>
  <c r="AR57" i="6"/>
  <c r="AT57" i="6" s="1"/>
  <c r="AN57" i="6"/>
  <c r="AK60" i="6"/>
  <c r="AR9" i="6"/>
  <c r="AT9" i="6" s="1"/>
  <c r="AN9" i="6"/>
  <c r="AS9" i="6"/>
  <c r="AU9" i="6" s="1"/>
  <c r="AK46" i="6"/>
  <c r="AR38" i="6"/>
  <c r="AT38" i="6" s="1"/>
  <c r="AN38" i="6"/>
  <c r="AS38" i="6"/>
  <c r="AU38" i="6" s="1"/>
  <c r="AK17" i="6"/>
  <c r="AS48" i="6"/>
  <c r="AU48" i="6" s="1"/>
  <c r="AR48" i="6"/>
  <c r="AT48" i="6" s="1"/>
  <c r="AN48" i="6"/>
  <c r="AS18" i="6"/>
  <c r="AU18" i="6" s="1"/>
  <c r="AN18" i="6"/>
  <c r="AR18" i="6"/>
  <c r="AT18" i="6" s="1"/>
  <c r="AM56" i="6"/>
  <c r="AL61" i="6"/>
  <c r="AM61" i="6" s="1"/>
  <c r="AL27" i="6"/>
  <c r="AO27" i="6"/>
  <c r="AP27" i="6" s="1"/>
  <c r="AJ31" i="6"/>
  <c r="AK28" i="6" s="1"/>
  <c r="AK57" i="6"/>
  <c r="AK9" i="6"/>
  <c r="AK47" i="6"/>
  <c r="AK58" i="6"/>
  <c r="AK7" i="6"/>
  <c r="AK48" i="6"/>
  <c r="AK56" i="6"/>
  <c r="AL39" i="6"/>
  <c r="AM39" i="6" s="1"/>
  <c r="AS60" i="6"/>
  <c r="AU60" i="6" s="1"/>
  <c r="AR60" i="6"/>
  <c r="AT60" i="6" s="1"/>
  <c r="AN60" i="6"/>
  <c r="AS47" i="6"/>
  <c r="AU47" i="6" s="1"/>
  <c r="AR47" i="6"/>
  <c r="AT47" i="6" s="1"/>
  <c r="AN47" i="6"/>
  <c r="AO49" i="6"/>
  <c r="AP49" i="6" s="1"/>
  <c r="AS19" i="6"/>
  <c r="AU19" i="6" s="1"/>
  <c r="AR19" i="6"/>
  <c r="AT19" i="6" s="1"/>
  <c r="AN19" i="6"/>
  <c r="AL29" i="6"/>
  <c r="AM29" i="6" s="1"/>
  <c r="AO29" i="6"/>
  <c r="AP29" i="6" s="1"/>
  <c r="AS59" i="6"/>
  <c r="AU59" i="6" s="1"/>
  <c r="AR59" i="6"/>
  <c r="AT59" i="6" s="1"/>
  <c r="AN59" i="6"/>
  <c r="AR8" i="6"/>
  <c r="AT8" i="6" s="1"/>
  <c r="AN8" i="6"/>
  <c r="AS8" i="6"/>
  <c r="AU8" i="6" s="1"/>
  <c r="AM46" i="6"/>
  <c r="AL49" i="6"/>
  <c r="AM49" i="6" s="1"/>
  <c r="AK19" i="6"/>
  <c r="AM17" i="6"/>
  <c r="AL20" i="6"/>
  <c r="AM20" i="6" s="1"/>
  <c r="AK18" i="6"/>
  <c r="AK59" i="6"/>
  <c r="AO28" i="6"/>
  <c r="AP28" i="6" s="1"/>
  <c r="AL28" i="6"/>
  <c r="AM28" i="6" s="1"/>
  <c r="AT12" i="6" l="1"/>
  <c r="AU12" i="6"/>
  <c r="AT41" i="6"/>
  <c r="AU41" i="6"/>
  <c r="AU51" i="6"/>
  <c r="AS49" i="6"/>
  <c r="AU49" i="6" s="1"/>
  <c r="AT51" i="6"/>
  <c r="AR49" i="6"/>
  <c r="AT49" i="6" s="1"/>
  <c r="AN49" i="6"/>
  <c r="AR29" i="6"/>
  <c r="AT29" i="6" s="1"/>
  <c r="AN29" i="6"/>
  <c r="AS29" i="6"/>
  <c r="AU29" i="6" s="1"/>
  <c r="AO31" i="6"/>
  <c r="AP31" i="6" s="1"/>
  <c r="AU63" i="6"/>
  <c r="AS61" i="6"/>
  <c r="AU61" i="6" s="1"/>
  <c r="AT63" i="6"/>
  <c r="AR61" i="6"/>
  <c r="AT61" i="6" s="1"/>
  <c r="AN61" i="6"/>
  <c r="AK20" i="6"/>
  <c r="AU22" i="6"/>
  <c r="AS20" i="6"/>
  <c r="AU20" i="6" s="1"/>
  <c r="AT22" i="6"/>
  <c r="AR20" i="6"/>
  <c r="AT20" i="6" s="1"/>
  <c r="AN20" i="6"/>
  <c r="AI22" i="6" s="1"/>
  <c r="AK61" i="6"/>
  <c r="AK10" i="6"/>
  <c r="AS56" i="6"/>
  <c r="AU56" i="6" s="1"/>
  <c r="AN56" i="6"/>
  <c r="AR56" i="6"/>
  <c r="AT56" i="6" s="1"/>
  <c r="AK30" i="6"/>
  <c r="AS7" i="6"/>
  <c r="AU7" i="6" s="1"/>
  <c r="AR7" i="6"/>
  <c r="AT7" i="6" s="1"/>
  <c r="AN7" i="6"/>
  <c r="AS28" i="6"/>
  <c r="AU28" i="6" s="1"/>
  <c r="AR28" i="6"/>
  <c r="AT28" i="6" s="1"/>
  <c r="AN28" i="6"/>
  <c r="AS39" i="6"/>
  <c r="AU39" i="6" s="1"/>
  <c r="AN39" i="6"/>
  <c r="AR39" i="6"/>
  <c r="AT39" i="6" s="1"/>
  <c r="AL31" i="6"/>
  <c r="AM31" i="6" s="1"/>
  <c r="AM27" i="6"/>
  <c r="AS46" i="6"/>
  <c r="AU46" i="6" s="1"/>
  <c r="AN46" i="6"/>
  <c r="AR46" i="6"/>
  <c r="AT46" i="6" s="1"/>
  <c r="AR17" i="6"/>
  <c r="AT17" i="6" s="1"/>
  <c r="AN17" i="6"/>
  <c r="AS17" i="6"/>
  <c r="AU17" i="6" s="1"/>
  <c r="AK29" i="6"/>
  <c r="AK27" i="6"/>
  <c r="AK49" i="6"/>
  <c r="AR30" i="6"/>
  <c r="AT30" i="6" s="1"/>
  <c r="AN30" i="6"/>
  <c r="AS30" i="6"/>
  <c r="AU30" i="6" s="1"/>
  <c r="AS10" i="6"/>
  <c r="AU10" i="6" s="1"/>
  <c r="AN10" i="6"/>
  <c r="AR10" i="6"/>
  <c r="AT10" i="6" s="1"/>
  <c r="AS31" i="6" l="1"/>
  <c r="AU31" i="6" s="1"/>
  <c r="AN31" i="6"/>
  <c r="AU33" i="6"/>
  <c r="AR31" i="6"/>
  <c r="AT31" i="6" s="1"/>
  <c r="AT33" i="6"/>
  <c r="AK31" i="6"/>
  <c r="AS27" i="6"/>
  <c r="AU27" i="6" s="1"/>
  <c r="AR27" i="6"/>
  <c r="AT27" i="6" s="1"/>
  <c r="AN27" i="6"/>
  <c r="AY40" i="5" l="1"/>
  <c r="BH40" i="5" s="1"/>
  <c r="AQ40" i="5"/>
  <c r="AB40" i="5"/>
  <c r="AP42" i="5" s="1"/>
  <c r="S40" i="5"/>
  <c r="H40" i="5"/>
  <c r="F40" i="5"/>
  <c r="E40" i="5"/>
  <c r="C40" i="5"/>
  <c r="B40" i="5"/>
  <c r="AQ39" i="5"/>
  <c r="S39" i="5"/>
  <c r="K39" i="5"/>
  <c r="Q39" i="5" s="1"/>
  <c r="L39" i="5"/>
  <c r="M39" i="5" s="1"/>
  <c r="AQ38" i="5"/>
  <c r="S38" i="5"/>
  <c r="K38" i="5"/>
  <c r="L38" i="5"/>
  <c r="M38" i="5" s="1"/>
  <c r="AQ37" i="5"/>
  <c r="S37" i="5"/>
  <c r="K37" i="5"/>
  <c r="N37" i="5" s="1"/>
  <c r="AQ36" i="5"/>
  <c r="S36" i="5"/>
  <c r="K36" i="5"/>
  <c r="AQ35" i="5"/>
  <c r="S35" i="5"/>
  <c r="K35" i="5"/>
  <c r="Q35" i="5" s="1"/>
  <c r="AY28" i="5"/>
  <c r="AQ28" i="5"/>
  <c r="AB28" i="5"/>
  <c r="AP30" i="5" s="1"/>
  <c r="S28" i="5"/>
  <c r="H28" i="5"/>
  <c r="F28" i="5"/>
  <c r="E28" i="5"/>
  <c r="C28" i="5"/>
  <c r="B28" i="5"/>
  <c r="AQ27" i="5"/>
  <c r="S27" i="5"/>
  <c r="K27" i="5"/>
  <c r="N27" i="5" s="1"/>
  <c r="L27" i="5"/>
  <c r="M27" i="5" s="1"/>
  <c r="AQ26" i="5"/>
  <c r="S26" i="5"/>
  <c r="K26" i="5"/>
  <c r="Q26" i="5" s="1"/>
  <c r="AQ25" i="5"/>
  <c r="S25" i="5"/>
  <c r="K25" i="5"/>
  <c r="L25" i="5"/>
  <c r="M25" i="5" s="1"/>
  <c r="AQ24" i="5"/>
  <c r="S24" i="5"/>
  <c r="K24" i="5"/>
  <c r="Q24" i="5" s="1"/>
  <c r="AQ23" i="5"/>
  <c r="S23" i="5"/>
  <c r="K23" i="5"/>
  <c r="N23" i="5" s="1"/>
  <c r="L23" i="5"/>
  <c r="M23" i="5" s="1"/>
  <c r="AQ22" i="5"/>
  <c r="S22" i="5"/>
  <c r="K22" i="5"/>
  <c r="Q22" i="5" s="1"/>
  <c r="AQ21" i="5"/>
  <c r="S21" i="5"/>
  <c r="K21" i="5"/>
  <c r="L21" i="5"/>
  <c r="M21" i="5" s="1"/>
  <c r="R21" i="5" s="1"/>
  <c r="AQ20" i="5"/>
  <c r="S20" i="5"/>
  <c r="K20" i="5"/>
  <c r="AQ19" i="5"/>
  <c r="S19" i="5"/>
  <c r="K19" i="5"/>
  <c r="N19" i="5" s="1"/>
  <c r="BI40" i="5" l="1"/>
  <c r="BK40" i="5" s="1"/>
  <c r="BF40" i="5"/>
  <c r="P19" i="5"/>
  <c r="P23" i="5"/>
  <c r="P27" i="5"/>
  <c r="Q23" i="5"/>
  <c r="Q27" i="5"/>
  <c r="L22" i="5"/>
  <c r="M22" i="5" s="1"/>
  <c r="R22" i="5" s="1"/>
  <c r="L26" i="5"/>
  <c r="M26" i="5" s="1"/>
  <c r="AI26" i="5" s="1"/>
  <c r="N35" i="5"/>
  <c r="L36" i="5"/>
  <c r="M36" i="5" s="1"/>
  <c r="R36" i="5" s="1"/>
  <c r="L20" i="5"/>
  <c r="M20" i="5" s="1"/>
  <c r="AI20" i="5" s="1"/>
  <c r="L24" i="5"/>
  <c r="M24" i="5" s="1"/>
  <c r="R24" i="5" s="1"/>
  <c r="L35" i="5"/>
  <c r="M35" i="5" s="1"/>
  <c r="AE35" i="5" s="1"/>
  <c r="P35" i="5"/>
  <c r="N39" i="5"/>
  <c r="O39" i="5" s="1"/>
  <c r="P39" i="5"/>
  <c r="L19" i="5"/>
  <c r="M19" i="5" s="1"/>
  <c r="AE19" i="5" s="1"/>
  <c r="Q19" i="5"/>
  <c r="P38" i="5"/>
  <c r="Q38" i="5"/>
  <c r="Q21" i="5"/>
  <c r="P21" i="5"/>
  <c r="U21" i="5" s="1"/>
  <c r="W21" i="5" s="1"/>
  <c r="N21" i="5"/>
  <c r="O21" i="5" s="1"/>
  <c r="Q25" i="5"/>
  <c r="P25" i="5"/>
  <c r="N25" i="5"/>
  <c r="O25" i="5" s="1"/>
  <c r="Q37" i="5"/>
  <c r="P37" i="5"/>
  <c r="BJ40" i="5"/>
  <c r="BL40" i="5" s="1"/>
  <c r="BM40" i="5" s="1"/>
  <c r="L37" i="5"/>
  <c r="M37" i="5" s="1"/>
  <c r="AE37" i="5" s="1"/>
  <c r="AI25" i="5"/>
  <c r="R25" i="5"/>
  <c r="AE25" i="5"/>
  <c r="O27" i="5"/>
  <c r="AE27" i="5"/>
  <c r="AI27" i="5"/>
  <c r="R27" i="5"/>
  <c r="AE38" i="5"/>
  <c r="R38" i="5"/>
  <c r="AI38" i="5"/>
  <c r="N20" i="5"/>
  <c r="P20" i="5"/>
  <c r="Q20" i="5"/>
  <c r="O23" i="5"/>
  <c r="AI23" i="5"/>
  <c r="AE23" i="5"/>
  <c r="R23" i="5"/>
  <c r="D28" i="5"/>
  <c r="AE39" i="5"/>
  <c r="R39" i="5"/>
  <c r="AI39" i="5"/>
  <c r="N24" i="5"/>
  <c r="P24" i="5"/>
  <c r="BJ28" i="5"/>
  <c r="BL28" i="5" s="1"/>
  <c r="BF28" i="5"/>
  <c r="BI28" i="5"/>
  <c r="BK28" i="5" s="1"/>
  <c r="G28" i="5"/>
  <c r="P22" i="5"/>
  <c r="N22" i="5"/>
  <c r="D40" i="5"/>
  <c r="AI21" i="5"/>
  <c r="AE21" i="5"/>
  <c r="P26" i="5"/>
  <c r="N26" i="5"/>
  <c r="BH28" i="5"/>
  <c r="G40" i="5"/>
  <c r="N36" i="5"/>
  <c r="Q36" i="5"/>
  <c r="P36" i="5"/>
  <c r="N38" i="5"/>
  <c r="R20" i="5" l="1"/>
  <c r="O20" i="5"/>
  <c r="AE20" i="5"/>
  <c r="T23" i="5"/>
  <c r="V23" i="5" s="1"/>
  <c r="R26" i="5"/>
  <c r="T26" i="5" s="1"/>
  <c r="V26" i="5" s="1"/>
  <c r="AI19" i="5"/>
  <c r="AI35" i="5"/>
  <c r="O35" i="5"/>
  <c r="U23" i="5"/>
  <c r="W23" i="5" s="1"/>
  <c r="U38" i="5"/>
  <c r="W38" i="5" s="1"/>
  <c r="AE22" i="5"/>
  <c r="U27" i="5"/>
  <c r="W27" i="5" s="1"/>
  <c r="R37" i="5"/>
  <c r="T37" i="5" s="1"/>
  <c r="V37" i="5" s="1"/>
  <c r="AE36" i="5"/>
  <c r="O37" i="5"/>
  <c r="T39" i="5"/>
  <c r="V39" i="5" s="1"/>
  <c r="AI37" i="5"/>
  <c r="AI24" i="5"/>
  <c r="AE26" i="5"/>
  <c r="AI22" i="5"/>
  <c r="T27" i="5"/>
  <c r="V27" i="5" s="1"/>
  <c r="T25" i="5"/>
  <c r="V25" i="5" s="1"/>
  <c r="O19" i="5"/>
  <c r="AI36" i="5"/>
  <c r="R35" i="5"/>
  <c r="R19" i="5"/>
  <c r="T38" i="5"/>
  <c r="V38" i="5" s="1"/>
  <c r="AE24" i="5"/>
  <c r="U39" i="5"/>
  <c r="W39" i="5" s="1"/>
  <c r="M28" i="5"/>
  <c r="AD28" i="5" s="1"/>
  <c r="T21" i="5"/>
  <c r="V21" i="5" s="1"/>
  <c r="U25" i="5"/>
  <c r="W25" i="5" s="1"/>
  <c r="M40" i="5"/>
  <c r="O22" i="5"/>
  <c r="U36" i="5"/>
  <c r="W36" i="5" s="1"/>
  <c r="T36" i="5"/>
  <c r="V36" i="5" s="1"/>
  <c r="T22" i="5"/>
  <c r="V22" i="5" s="1"/>
  <c r="U22" i="5"/>
  <c r="W22" i="5" s="1"/>
  <c r="BM28" i="5"/>
  <c r="T20" i="5"/>
  <c r="V20" i="5" s="1"/>
  <c r="U20" i="5"/>
  <c r="W20" i="5" s="1"/>
  <c r="O24" i="5"/>
  <c r="O36" i="5"/>
  <c r="T24" i="5"/>
  <c r="V24" i="5" s="1"/>
  <c r="U24" i="5"/>
  <c r="W24" i="5" s="1"/>
  <c r="O26" i="5"/>
  <c r="O38" i="5"/>
  <c r="U37" i="5" l="1"/>
  <c r="W37" i="5" s="1"/>
  <c r="U26" i="5"/>
  <c r="W26" i="5" s="1"/>
  <c r="AE28" i="5"/>
  <c r="AF28" i="5" s="1"/>
  <c r="AE40" i="5"/>
  <c r="U19" i="5"/>
  <c r="W19" i="5" s="1"/>
  <c r="T19" i="5"/>
  <c r="V19" i="5" s="1"/>
  <c r="T35" i="5"/>
  <c r="V35" i="5" s="1"/>
  <c r="U35" i="5"/>
  <c r="W35" i="5" s="1"/>
  <c r="O40" i="5"/>
  <c r="P40" i="5" s="1"/>
  <c r="Q40" i="5" s="1"/>
  <c r="R40" i="5"/>
  <c r="AD40" i="5"/>
  <c r="O28" i="5"/>
  <c r="P28" i="5" s="1"/>
  <c r="Z25" i="5" s="1"/>
  <c r="AA25" i="5" s="1"/>
  <c r="R28" i="5"/>
  <c r="Z37" i="5" l="1"/>
  <c r="AA37" i="5" s="1"/>
  <c r="Z39" i="5"/>
  <c r="AA39" i="5" s="1"/>
  <c r="U40" i="5"/>
  <c r="W40" i="5" s="1"/>
  <c r="AF40" i="5"/>
  <c r="Z27" i="5"/>
  <c r="AA27" i="5" s="1"/>
  <c r="Z36" i="5"/>
  <c r="AA36" i="5" s="1"/>
  <c r="U28" i="5"/>
  <c r="W28" i="5" s="1"/>
  <c r="Z21" i="5"/>
  <c r="AA21" i="5" s="1"/>
  <c r="Q28" i="5"/>
  <c r="T28" i="5"/>
  <c r="V28" i="5" s="1"/>
  <c r="Z35" i="5"/>
  <c r="AA35" i="5" s="1"/>
  <c r="Z24" i="5"/>
  <c r="AA24" i="5" s="1"/>
  <c r="Z26" i="5"/>
  <c r="AA26" i="5" s="1"/>
  <c r="Z23" i="5"/>
  <c r="AA23" i="5" s="1"/>
  <c r="Z38" i="5"/>
  <c r="AA38" i="5" s="1"/>
  <c r="T40" i="5"/>
  <c r="V40" i="5" s="1"/>
  <c r="Z20" i="5"/>
  <c r="AA20" i="5" s="1"/>
  <c r="Z22" i="5"/>
  <c r="AA22" i="5" s="1"/>
  <c r="Z19" i="5"/>
  <c r="AA19" i="5" s="1"/>
  <c r="AA28" i="5" l="1"/>
  <c r="AX28" i="5" s="1"/>
  <c r="AA40" i="5"/>
  <c r="AX40" i="5" s="1"/>
  <c r="AC28" i="5" l="1"/>
  <c r="AG28" i="5" s="1"/>
  <c r="AH28" i="5" s="1"/>
  <c r="AH24" i="5" s="1"/>
  <c r="AJ24" i="5" s="1"/>
  <c r="AC40" i="5"/>
  <c r="AG40" i="5" s="1"/>
  <c r="BG28" i="5"/>
  <c r="BC28" i="5"/>
  <c r="BD28" i="5" s="1"/>
  <c r="BE28" i="5"/>
  <c r="AZ28" i="5"/>
  <c r="BA28" i="5" s="1"/>
  <c r="BU28" i="5" s="1"/>
  <c r="BU29" i="5" s="1"/>
  <c r="BG40" i="5"/>
  <c r="BC40" i="5"/>
  <c r="BD40" i="5" s="1"/>
  <c r="BE40" i="5"/>
  <c r="AZ40" i="5"/>
  <c r="BA40" i="5" s="1"/>
  <c r="BU40" i="5" s="1"/>
  <c r="BU41" i="5" s="1"/>
  <c r="AG19" i="5"/>
  <c r="AG25" i="5"/>
  <c r="AG22" i="5"/>
  <c r="AG24" i="5"/>
  <c r="AH26" i="5"/>
  <c r="AJ26" i="5" s="1"/>
  <c r="AH22" i="5"/>
  <c r="AJ22" i="5" s="1"/>
  <c r="AH23" i="5"/>
  <c r="AJ23" i="5" s="1"/>
  <c r="AH27" i="5"/>
  <c r="AJ27" i="5" s="1"/>
  <c r="AH21" i="5"/>
  <c r="AJ21" i="5" s="1"/>
  <c r="AH25" i="5" l="1"/>
  <c r="AJ25" i="5" s="1"/>
  <c r="AO25" i="5" s="1"/>
  <c r="AP25" i="5" s="1"/>
  <c r="AH20" i="5"/>
  <c r="AJ20" i="5" s="1"/>
  <c r="AL20" i="5" s="1"/>
  <c r="AM20" i="5" s="1"/>
  <c r="AG26" i="5"/>
  <c r="AG23" i="5"/>
  <c r="AH19" i="5"/>
  <c r="AJ19" i="5" s="1"/>
  <c r="AL19" i="5" s="1"/>
  <c r="AG20" i="5"/>
  <c r="AG21" i="5"/>
  <c r="AG27" i="5"/>
  <c r="AG35" i="5"/>
  <c r="AH40" i="5"/>
  <c r="BN40" i="5"/>
  <c r="BO40" i="5" s="1"/>
  <c r="BP40" i="5" s="1"/>
  <c r="BS40" i="5" s="1"/>
  <c r="BV40" i="5" s="1"/>
  <c r="BV41" i="5" s="1"/>
  <c r="AG39" i="5"/>
  <c r="AG37" i="5"/>
  <c r="AG36" i="5"/>
  <c r="AG38" i="5"/>
  <c r="BN28" i="5"/>
  <c r="BO28" i="5" s="1"/>
  <c r="BP28" i="5" s="1"/>
  <c r="BS28" i="5" s="1"/>
  <c r="BV28" i="5" s="1"/>
  <c r="BV29" i="5" s="1"/>
  <c r="AO23" i="5"/>
  <c r="AP23" i="5" s="1"/>
  <c r="AL23" i="5"/>
  <c r="AM23" i="5" s="1"/>
  <c r="AO20" i="5"/>
  <c r="AP20" i="5" s="1"/>
  <c r="AL22" i="5"/>
  <c r="AM22" i="5" s="1"/>
  <c r="AO22" i="5"/>
  <c r="AP22" i="5" s="1"/>
  <c r="AO19" i="5"/>
  <c r="AP19" i="5" s="1"/>
  <c r="AL24" i="5"/>
  <c r="AM24" i="5" s="1"/>
  <c r="AO24" i="5"/>
  <c r="AP24" i="5" s="1"/>
  <c r="AL26" i="5"/>
  <c r="AM26" i="5" s="1"/>
  <c r="AO26" i="5"/>
  <c r="AP26" i="5" s="1"/>
  <c r="AO21" i="5"/>
  <c r="AP21" i="5" s="1"/>
  <c r="AL21" i="5"/>
  <c r="AM21" i="5" s="1"/>
  <c r="AO27" i="5"/>
  <c r="AP27" i="5" s="1"/>
  <c r="AL27" i="5"/>
  <c r="AM27" i="5" s="1"/>
  <c r="AJ28" i="5" l="1"/>
  <c r="AK27" i="5" s="1"/>
  <c r="AL25" i="5"/>
  <c r="AM25" i="5" s="1"/>
  <c r="BQ28" i="5"/>
  <c r="BT28" i="5" s="1"/>
  <c r="BW28" i="5" s="1"/>
  <c r="BW29" i="5" s="1"/>
  <c r="BQ40" i="5"/>
  <c r="BT40" i="5" s="1"/>
  <c r="BW40" i="5" s="1"/>
  <c r="BW41" i="5" s="1"/>
  <c r="AH36" i="5"/>
  <c r="AJ36" i="5" s="1"/>
  <c r="AH35" i="5"/>
  <c r="AJ35" i="5" s="1"/>
  <c r="AH37" i="5"/>
  <c r="AJ37" i="5" s="1"/>
  <c r="AH39" i="5"/>
  <c r="AJ39" i="5" s="1"/>
  <c r="AH38" i="5"/>
  <c r="AJ38" i="5" s="1"/>
  <c r="AK21" i="5"/>
  <c r="AS27" i="5"/>
  <c r="AU27" i="5" s="1"/>
  <c r="AR27" i="5"/>
  <c r="AT27" i="5" s="1"/>
  <c r="AN27" i="5"/>
  <c r="AR24" i="5"/>
  <c r="AT24" i="5" s="1"/>
  <c r="AN24" i="5"/>
  <c r="AS24" i="5"/>
  <c r="AU24" i="5" s="1"/>
  <c r="AS25" i="5"/>
  <c r="AU25" i="5" s="1"/>
  <c r="AR25" i="5"/>
  <c r="AT25" i="5" s="1"/>
  <c r="AN25" i="5"/>
  <c r="AR26" i="5"/>
  <c r="AT26" i="5" s="1"/>
  <c r="AN26" i="5"/>
  <c r="AS26" i="5"/>
  <c r="AU26" i="5" s="1"/>
  <c r="AL28" i="5"/>
  <c r="AM19" i="5"/>
  <c r="AK22" i="5"/>
  <c r="AK20" i="5"/>
  <c r="AS23" i="5"/>
  <c r="AU23" i="5" s="1"/>
  <c r="AN23" i="5"/>
  <c r="AR23" i="5"/>
  <c r="AT23" i="5" s="1"/>
  <c r="AK25" i="5"/>
  <c r="AK19" i="5"/>
  <c r="AR20" i="5"/>
  <c r="AT20" i="5" s="1"/>
  <c r="AN20" i="5"/>
  <c r="AS20" i="5"/>
  <c r="AU20" i="5" s="1"/>
  <c r="AK23" i="5"/>
  <c r="AS21" i="5"/>
  <c r="AU21" i="5" s="1"/>
  <c r="AN21" i="5"/>
  <c r="AR21" i="5"/>
  <c r="AT21" i="5" s="1"/>
  <c r="AK26" i="5"/>
  <c r="AK24" i="5"/>
  <c r="AR22" i="5"/>
  <c r="AT22" i="5" s="1"/>
  <c r="AN22" i="5"/>
  <c r="AS22" i="5"/>
  <c r="AU22" i="5" s="1"/>
  <c r="AM28" i="5" l="1"/>
  <c r="AO28" i="5"/>
  <c r="AP28" i="5" s="1"/>
  <c r="AS28" i="5" s="1"/>
  <c r="AU28" i="5" s="1"/>
  <c r="AL39" i="5"/>
  <c r="AM39" i="5" s="1"/>
  <c r="AO39" i="5"/>
  <c r="AP39" i="5" s="1"/>
  <c r="AO36" i="5"/>
  <c r="AP36" i="5" s="1"/>
  <c r="AL36" i="5"/>
  <c r="AM36" i="5" s="1"/>
  <c r="AL37" i="5"/>
  <c r="AM37" i="5" s="1"/>
  <c r="AO37" i="5"/>
  <c r="AP37" i="5" s="1"/>
  <c r="AO38" i="5"/>
  <c r="AP38" i="5" s="1"/>
  <c r="AL38" i="5"/>
  <c r="AM38" i="5" s="1"/>
  <c r="AJ40" i="5"/>
  <c r="AL35" i="5"/>
  <c r="AO35" i="5"/>
  <c r="AP35" i="5" s="1"/>
  <c r="AK28" i="5"/>
  <c r="AS19" i="5"/>
  <c r="AU19" i="5" s="1"/>
  <c r="AN19" i="5"/>
  <c r="AR19" i="5"/>
  <c r="AT19" i="5" s="1"/>
  <c r="AT30" i="5"/>
  <c r="AR28" i="5"/>
  <c r="AT28" i="5" s="1"/>
  <c r="AN28" i="5"/>
  <c r="AU30" i="5"/>
  <c r="AK36" i="5" l="1"/>
  <c r="AK38" i="5"/>
  <c r="AN38" i="5"/>
  <c r="AS38" i="5"/>
  <c r="AU38" i="5" s="1"/>
  <c r="AR38" i="5"/>
  <c r="AT38" i="5" s="1"/>
  <c r="AS39" i="5"/>
  <c r="AU39" i="5" s="1"/>
  <c r="AR39" i="5"/>
  <c r="AT39" i="5" s="1"/>
  <c r="AN39" i="5"/>
  <c r="AM35" i="5"/>
  <c r="AL40" i="5"/>
  <c r="AM40" i="5" s="1"/>
  <c r="AN37" i="5"/>
  <c r="AR37" i="5"/>
  <c r="AT37" i="5" s="1"/>
  <c r="AS37" i="5"/>
  <c r="AU37" i="5" s="1"/>
  <c r="AK35" i="5"/>
  <c r="AO40" i="5"/>
  <c r="AP40" i="5" s="1"/>
  <c r="AK37" i="5"/>
  <c r="AS36" i="5"/>
  <c r="AU36" i="5" s="1"/>
  <c r="AR36" i="5"/>
  <c r="AT36" i="5" s="1"/>
  <c r="AN36" i="5"/>
  <c r="AK39" i="5"/>
  <c r="AS40" i="5" l="1"/>
  <c r="AU40" i="5" s="1"/>
  <c r="AT42" i="5"/>
  <c r="AR40" i="5"/>
  <c r="AT40" i="5" s="1"/>
  <c r="AN40" i="5"/>
  <c r="AU42" i="5"/>
  <c r="AK40" i="5"/>
  <c r="AR35" i="5"/>
  <c r="AT35" i="5" s="1"/>
  <c r="AS35" i="5"/>
  <c r="AU35" i="5" s="1"/>
  <c r="AN35" i="5"/>
  <c r="AY57" i="4"/>
  <c r="AQ57" i="4"/>
  <c r="AB57" i="4"/>
  <c r="AP59" i="4" s="1"/>
  <c r="S57" i="4"/>
  <c r="H57" i="4"/>
  <c r="F57" i="4"/>
  <c r="E57" i="4"/>
  <c r="C57" i="4"/>
  <c r="B57" i="4"/>
  <c r="AQ56" i="4"/>
  <c r="S56" i="4"/>
  <c r="K56" i="4"/>
  <c r="Q56" i="4" s="1"/>
  <c r="AQ55" i="4"/>
  <c r="S55" i="4"/>
  <c r="K55" i="4"/>
  <c r="AQ54" i="4"/>
  <c r="S54" i="4"/>
  <c r="K54" i="4"/>
  <c r="N54" i="4" s="1"/>
  <c r="AY47" i="4"/>
  <c r="BF47" i="4" s="1"/>
  <c r="AQ47" i="4"/>
  <c r="AB47" i="4"/>
  <c r="AP49" i="4" s="1"/>
  <c r="S47" i="4"/>
  <c r="H47" i="4"/>
  <c r="F47" i="4"/>
  <c r="E47" i="4"/>
  <c r="C47" i="4"/>
  <c r="B47" i="4"/>
  <c r="AQ46" i="4"/>
  <c r="S46" i="4"/>
  <c r="K46" i="4"/>
  <c r="L46" i="4"/>
  <c r="M46" i="4" s="1"/>
  <c r="AQ45" i="4"/>
  <c r="S45" i="4"/>
  <c r="K45" i="4"/>
  <c r="P45" i="4" s="1"/>
  <c r="AQ44" i="4"/>
  <c r="S44" i="4"/>
  <c r="K44" i="4"/>
  <c r="Q44" i="4" s="1"/>
  <c r="AQ43" i="4"/>
  <c r="S43" i="4"/>
  <c r="K43" i="4"/>
  <c r="P43" i="4" s="1"/>
  <c r="AQ42" i="4"/>
  <c r="S42" i="4"/>
  <c r="K42" i="4"/>
  <c r="N42" i="4" s="1"/>
  <c r="AY25" i="4"/>
  <c r="BI25" i="4" s="1"/>
  <c r="BK25" i="4" s="1"/>
  <c r="AQ25" i="4"/>
  <c r="AB25" i="4"/>
  <c r="AP27" i="4" s="1"/>
  <c r="S25" i="4"/>
  <c r="H25" i="4"/>
  <c r="F25" i="4"/>
  <c r="E25" i="4"/>
  <c r="C25" i="4"/>
  <c r="B25" i="4"/>
  <c r="AQ24" i="4"/>
  <c r="S24" i="4"/>
  <c r="L24" i="4"/>
  <c r="M24" i="4" s="1"/>
  <c r="K24" i="4"/>
  <c r="Q24" i="4" s="1"/>
  <c r="AQ23" i="4"/>
  <c r="S23" i="4"/>
  <c r="K23" i="4"/>
  <c r="P23" i="4" s="1"/>
  <c r="AQ22" i="4"/>
  <c r="S22" i="4"/>
  <c r="K22" i="4"/>
  <c r="N22" i="4" s="1"/>
  <c r="AY15" i="4"/>
  <c r="AQ15" i="4"/>
  <c r="AB15" i="4"/>
  <c r="AP17" i="4" s="1"/>
  <c r="S15" i="4"/>
  <c r="H15" i="4"/>
  <c r="F15" i="4"/>
  <c r="E15" i="4"/>
  <c r="C15" i="4"/>
  <c r="B15" i="4"/>
  <c r="AQ14" i="4"/>
  <c r="S14" i="4"/>
  <c r="K14" i="4"/>
  <c r="P14" i="4" s="1"/>
  <c r="L14" i="4"/>
  <c r="M14" i="4" s="1"/>
  <c r="AQ13" i="4"/>
  <c r="S13" i="4"/>
  <c r="K13" i="4"/>
  <c r="Q13" i="4" s="1"/>
  <c r="L13" i="4"/>
  <c r="M13" i="4" s="1"/>
  <c r="AQ12" i="4"/>
  <c r="S12" i="4"/>
  <c r="L12" i="4"/>
  <c r="M12" i="4" s="1"/>
  <c r="K12" i="4"/>
  <c r="N12" i="4" s="1"/>
  <c r="AQ11" i="4"/>
  <c r="S11" i="4"/>
  <c r="K11" i="4"/>
  <c r="N11" i="4" s="1"/>
  <c r="L11" i="4"/>
  <c r="M11" i="4" s="1"/>
  <c r="AQ10" i="4"/>
  <c r="S10" i="4"/>
  <c r="K10" i="4"/>
  <c r="P10" i="4" s="1"/>
  <c r="AQ9" i="4"/>
  <c r="S9" i="4"/>
  <c r="K9" i="4"/>
  <c r="Q9" i="4" s="1"/>
  <c r="L9" i="4"/>
  <c r="M9" i="4" s="1"/>
  <c r="AQ8" i="4"/>
  <c r="S8" i="4"/>
  <c r="K8" i="4"/>
  <c r="Q8" i="4" s="1"/>
  <c r="G15" i="4"/>
  <c r="L8" i="4"/>
  <c r="M8" i="4" s="1"/>
  <c r="AQ7" i="4"/>
  <c r="S7" i="4"/>
  <c r="L7" i="4"/>
  <c r="M7" i="4" s="1"/>
  <c r="K7" i="4"/>
  <c r="N7" i="4" s="1"/>
  <c r="N13" i="4" l="1"/>
  <c r="O13" i="4" s="1"/>
  <c r="L55" i="4"/>
  <c r="M55" i="4" s="1"/>
  <c r="AE55" i="4" s="1"/>
  <c r="N43" i="4"/>
  <c r="L45" i="4"/>
  <c r="M45" i="4" s="1"/>
  <c r="AE45" i="4" s="1"/>
  <c r="L43" i="4"/>
  <c r="M43" i="4" s="1"/>
  <c r="N44" i="4"/>
  <c r="P24" i="4"/>
  <c r="L44" i="4"/>
  <c r="M44" i="4" s="1"/>
  <c r="AE44" i="4" s="1"/>
  <c r="P44" i="4"/>
  <c r="N24" i="4"/>
  <c r="O24" i="4" s="1"/>
  <c r="Q14" i="4"/>
  <c r="N23" i="4"/>
  <c r="BI47" i="4"/>
  <c r="BK47" i="4" s="1"/>
  <c r="BJ47" i="4"/>
  <c r="BL47" i="4" s="1"/>
  <c r="Q54" i="4"/>
  <c r="P54" i="4"/>
  <c r="D25" i="4"/>
  <c r="Q23" i="4"/>
  <c r="N8" i="4"/>
  <c r="O8" i="4" s="1"/>
  <c r="P11" i="4"/>
  <c r="L56" i="4"/>
  <c r="M56" i="4" s="1"/>
  <c r="AE56" i="4" s="1"/>
  <c r="Q43" i="4"/>
  <c r="N56" i="4"/>
  <c r="N9" i="4"/>
  <c r="O9" i="4" s="1"/>
  <c r="Q11" i="4"/>
  <c r="P9" i="4"/>
  <c r="N14" i="4"/>
  <c r="O14" i="4" s="1"/>
  <c r="AE14" i="4"/>
  <c r="R14" i="4"/>
  <c r="U14" i="4" s="1"/>
  <c r="W14" i="4" s="1"/>
  <c r="AI14" i="4"/>
  <c r="AI9" i="4"/>
  <c r="AE9" i="4"/>
  <c r="R9" i="4"/>
  <c r="AI8" i="4"/>
  <c r="AE8" i="4"/>
  <c r="R8" i="4"/>
  <c r="O11" i="4"/>
  <c r="R11" i="4"/>
  <c r="AE11" i="4"/>
  <c r="AI11" i="4"/>
  <c r="AE7" i="4"/>
  <c r="R7" i="4"/>
  <c r="AI7" i="4"/>
  <c r="O7" i="4"/>
  <c r="AE24" i="4"/>
  <c r="R24" i="4"/>
  <c r="AI24" i="4"/>
  <c r="AE12" i="4"/>
  <c r="R12" i="4"/>
  <c r="O12" i="4"/>
  <c r="AI12" i="4"/>
  <c r="AI13" i="4"/>
  <c r="R13" i="4"/>
  <c r="AE13" i="4"/>
  <c r="Q10" i="4"/>
  <c r="P12" i="4"/>
  <c r="G57" i="4"/>
  <c r="L54" i="4"/>
  <c r="M54" i="4" s="1"/>
  <c r="N46" i="4"/>
  <c r="O46" i="4" s="1"/>
  <c r="Q46" i="4"/>
  <c r="P46" i="4"/>
  <c r="Q7" i="4"/>
  <c r="P8" i="4"/>
  <c r="L10" i="4"/>
  <c r="M10" i="4" s="1"/>
  <c r="N10" i="4"/>
  <c r="P13" i="4"/>
  <c r="G25" i="4"/>
  <c r="L22" i="4"/>
  <c r="M22" i="4" s="1"/>
  <c r="AE46" i="4"/>
  <c r="R46" i="4"/>
  <c r="AI46" i="4"/>
  <c r="R55" i="4"/>
  <c r="AI55" i="4"/>
  <c r="G47" i="4"/>
  <c r="L42" i="4"/>
  <c r="M42" i="4" s="1"/>
  <c r="D57" i="4"/>
  <c r="P7" i="4"/>
  <c r="Q12" i="4"/>
  <c r="D15" i="4"/>
  <c r="Q42" i="4"/>
  <c r="P42" i="4"/>
  <c r="N55" i="4"/>
  <c r="Q55" i="4"/>
  <c r="BJ15" i="4"/>
  <c r="BL15" i="4" s="1"/>
  <c r="BF15" i="4"/>
  <c r="BI15" i="4"/>
  <c r="BK15" i="4" s="1"/>
  <c r="BH15" i="4"/>
  <c r="Q22" i="4"/>
  <c r="P22" i="4"/>
  <c r="L23" i="4"/>
  <c r="M23" i="4" s="1"/>
  <c r="BJ25" i="4"/>
  <c r="BL25" i="4" s="1"/>
  <c r="BM25" i="4" s="1"/>
  <c r="BF25" i="4"/>
  <c r="BH25" i="4"/>
  <c r="D47" i="4"/>
  <c r="N45" i="4"/>
  <c r="Q45" i="4"/>
  <c r="P55" i="4"/>
  <c r="BI57" i="4"/>
  <c r="BK57" i="4" s="1"/>
  <c r="BH57" i="4"/>
  <c r="BF57" i="4"/>
  <c r="BJ57" i="4"/>
  <c r="BL57" i="4" s="1"/>
  <c r="BH47" i="4"/>
  <c r="P56" i="4"/>
  <c r="O43" i="4" l="1"/>
  <c r="AI43" i="4"/>
  <c r="AE43" i="4"/>
  <c r="AI44" i="4"/>
  <c r="R45" i="4"/>
  <c r="T45" i="4" s="1"/>
  <c r="V45" i="4" s="1"/>
  <c r="R43" i="4"/>
  <c r="U43" i="4" s="1"/>
  <c r="W43" i="4" s="1"/>
  <c r="T24" i="4"/>
  <c r="V24" i="4" s="1"/>
  <c r="AI45" i="4"/>
  <c r="O44" i="4"/>
  <c r="BM47" i="4"/>
  <c r="R44" i="4"/>
  <c r="U44" i="4" s="1"/>
  <c r="W44" i="4" s="1"/>
  <c r="U9" i="4"/>
  <c r="W9" i="4" s="1"/>
  <c r="T11" i="4"/>
  <c r="V11" i="4" s="1"/>
  <c r="U11" i="4"/>
  <c r="W11" i="4" s="1"/>
  <c r="O56" i="4"/>
  <c r="U24" i="4"/>
  <c r="W24" i="4" s="1"/>
  <c r="R56" i="4"/>
  <c r="U56" i="4" s="1"/>
  <c r="W56" i="4" s="1"/>
  <c r="AI56" i="4"/>
  <c r="T14" i="4"/>
  <c r="V14" i="4" s="1"/>
  <c r="BM57" i="4"/>
  <c r="U13" i="4"/>
  <c r="W13" i="4" s="1"/>
  <c r="T13" i="4"/>
  <c r="V13" i="4" s="1"/>
  <c r="M57" i="4"/>
  <c r="O54" i="4"/>
  <c r="R54" i="4"/>
  <c r="AE54" i="4"/>
  <c r="AI54" i="4"/>
  <c r="T55" i="4"/>
  <c r="V55" i="4" s="1"/>
  <c r="U55" i="4"/>
  <c r="W55" i="4" s="1"/>
  <c r="T7" i="4"/>
  <c r="V7" i="4" s="1"/>
  <c r="U7" i="4"/>
  <c r="W7" i="4" s="1"/>
  <c r="AE10" i="4"/>
  <c r="AE15" i="4" s="1"/>
  <c r="O10" i="4"/>
  <c r="O15" i="4" s="1"/>
  <c r="R10" i="4"/>
  <c r="AI10" i="4"/>
  <c r="U46" i="4"/>
  <c r="W46" i="4" s="1"/>
  <c r="T46" i="4"/>
  <c r="V46" i="4" s="1"/>
  <c r="M15" i="4"/>
  <c r="O23" i="4"/>
  <c r="AI23" i="4"/>
  <c r="AE23" i="4"/>
  <c r="R23" i="4"/>
  <c r="BM15" i="4"/>
  <c r="O45" i="4"/>
  <c r="M47" i="4"/>
  <c r="AI42" i="4"/>
  <c r="O42" i="4"/>
  <c r="AE42" i="4"/>
  <c r="R42" i="4"/>
  <c r="U42" i="4" s="1"/>
  <c r="W42" i="4" s="1"/>
  <c r="O55" i="4"/>
  <c r="AI22" i="4"/>
  <c r="M25" i="4"/>
  <c r="AE22" i="4"/>
  <c r="R22" i="4"/>
  <c r="U22" i="4" s="1"/>
  <c r="W22" i="4" s="1"/>
  <c r="O22" i="4"/>
  <c r="U8" i="4"/>
  <c r="W8" i="4" s="1"/>
  <c r="T8" i="4"/>
  <c r="V8" i="4" s="1"/>
  <c r="T12" i="4"/>
  <c r="V12" i="4" s="1"/>
  <c r="U12" i="4"/>
  <c r="W12" i="4" s="1"/>
  <c r="T9" i="4"/>
  <c r="V9" i="4" s="1"/>
  <c r="T43" i="4" l="1"/>
  <c r="V43" i="4" s="1"/>
  <c r="AE47" i="4"/>
  <c r="T44" i="4"/>
  <c r="V44" i="4" s="1"/>
  <c r="U45" i="4"/>
  <c r="W45" i="4" s="1"/>
  <c r="AE57" i="4"/>
  <c r="T56" i="4"/>
  <c r="V56" i="4" s="1"/>
  <c r="O47" i="4"/>
  <c r="P47" i="4" s="1"/>
  <c r="O25" i="4"/>
  <c r="P25" i="4" s="1"/>
  <c r="Q25" i="4" s="1"/>
  <c r="AE25" i="4"/>
  <c r="P15" i="4"/>
  <c r="Z10" i="4" s="1"/>
  <c r="AA10" i="4" s="1"/>
  <c r="U54" i="4"/>
  <c r="W54" i="4" s="1"/>
  <c r="T54" i="4"/>
  <c r="V54" i="4" s="1"/>
  <c r="R47" i="4"/>
  <c r="AD47" i="4"/>
  <c r="U23" i="4"/>
  <c r="W23" i="4" s="1"/>
  <c r="T23" i="4"/>
  <c r="V23" i="4" s="1"/>
  <c r="O57" i="4"/>
  <c r="P57" i="4" s="1"/>
  <c r="Z54" i="4" s="1"/>
  <c r="AA54" i="4" s="1"/>
  <c r="AD15" i="4"/>
  <c r="AF15" i="4" s="1"/>
  <c r="R15" i="4"/>
  <c r="U10" i="4"/>
  <c r="W10" i="4" s="1"/>
  <c r="T10" i="4"/>
  <c r="V10" i="4" s="1"/>
  <c r="R57" i="4"/>
  <c r="AD57" i="4"/>
  <c r="T42" i="4"/>
  <c r="V42" i="4" s="1"/>
  <c r="T22" i="4"/>
  <c r="V22" i="4" s="1"/>
  <c r="AD25" i="4"/>
  <c r="R25" i="4"/>
  <c r="U25" i="4" l="1"/>
  <c r="W25" i="4" s="1"/>
  <c r="AF47" i="4"/>
  <c r="Z46" i="4"/>
  <c r="AA46" i="4" s="1"/>
  <c r="Z43" i="4"/>
  <c r="AA43" i="4" s="1"/>
  <c r="Z22" i="4"/>
  <c r="AA22" i="4" s="1"/>
  <c r="Q15" i="4"/>
  <c r="Z11" i="4"/>
  <c r="AA11" i="4" s="1"/>
  <c r="Z23" i="4"/>
  <c r="AA23" i="4" s="1"/>
  <c r="Z24" i="4"/>
  <c r="AA24" i="4" s="1"/>
  <c r="AF57" i="4"/>
  <c r="Z44" i="4"/>
  <c r="AA44" i="4" s="1"/>
  <c r="Z8" i="4"/>
  <c r="AA8" i="4" s="1"/>
  <c r="Z9" i="4"/>
  <c r="AA9" i="4" s="1"/>
  <c r="Z12" i="4"/>
  <c r="AA12" i="4" s="1"/>
  <c r="Z14" i="4"/>
  <c r="AA14" i="4" s="1"/>
  <c r="Z7" i="4"/>
  <c r="AA7" i="4" s="1"/>
  <c r="U15" i="4"/>
  <c r="W15" i="4" s="1"/>
  <c r="Z13" i="4"/>
  <c r="AA13" i="4" s="1"/>
  <c r="T47" i="4"/>
  <c r="V47" i="4" s="1"/>
  <c r="Q47" i="4"/>
  <c r="Z45" i="4"/>
  <c r="AA45" i="4" s="1"/>
  <c r="Z42" i="4"/>
  <c r="AA42" i="4" s="1"/>
  <c r="U47" i="4"/>
  <c r="W47" i="4" s="1"/>
  <c r="AF25" i="4"/>
  <c r="U57" i="4"/>
  <c r="W57" i="4" s="1"/>
  <c r="T57" i="4"/>
  <c r="V57" i="4" s="1"/>
  <c r="Q57" i="4"/>
  <c r="Z56" i="4"/>
  <c r="AA56" i="4" s="1"/>
  <c r="Z55" i="4"/>
  <c r="AA55" i="4" s="1"/>
  <c r="T25" i="4"/>
  <c r="V25" i="4" s="1"/>
  <c r="T15" i="4"/>
  <c r="V15" i="4" s="1"/>
  <c r="AA25" i="4" l="1"/>
  <c r="AA15" i="4"/>
  <c r="BA15" i="4" s="1"/>
  <c r="BU15" i="4" s="1"/>
  <c r="BU16" i="4" s="1"/>
  <c r="AA47" i="4"/>
  <c r="AX47" i="4" s="1"/>
  <c r="AA57" i="4"/>
  <c r="AX57" i="4" s="1"/>
  <c r="AX25" i="4"/>
  <c r="AC25" i="4"/>
  <c r="AG25" i="4" s="1"/>
  <c r="AH25" i="4" s="1"/>
  <c r="BO15" i="4" l="1"/>
  <c r="AC15" i="4"/>
  <c r="AG15" i="4" s="1"/>
  <c r="AG14" i="4" s="1"/>
  <c r="AX15" i="4"/>
  <c r="BC15" i="4" s="1"/>
  <c r="BD15" i="4" s="1"/>
  <c r="AH15" i="4"/>
  <c r="AH11" i="4" s="1"/>
  <c r="AJ11" i="4" s="1"/>
  <c r="AC57" i="4"/>
  <c r="AG57" i="4" s="1"/>
  <c r="AH57" i="4" s="1"/>
  <c r="AC47" i="4"/>
  <c r="AG47" i="4" s="1"/>
  <c r="AG42" i="4" s="1"/>
  <c r="BE15" i="4"/>
  <c r="BE57" i="4"/>
  <c r="AZ57" i="4"/>
  <c r="BA57" i="4" s="1"/>
  <c r="BU57" i="4" s="1"/>
  <c r="BU58" i="4" s="1"/>
  <c r="BC57" i="4"/>
  <c r="BD57" i="4" s="1"/>
  <c r="BG57" i="4"/>
  <c r="AG24" i="4"/>
  <c r="AG23" i="4"/>
  <c r="AG22" i="4"/>
  <c r="BE47" i="4"/>
  <c r="AZ47" i="4"/>
  <c r="BA47" i="4" s="1"/>
  <c r="BU47" i="4" s="1"/>
  <c r="BU48" i="4" s="1"/>
  <c r="BG47" i="4"/>
  <c r="BC47" i="4"/>
  <c r="BD47" i="4" s="1"/>
  <c r="AH23" i="4"/>
  <c r="AJ23" i="4" s="1"/>
  <c r="AH22" i="4"/>
  <c r="AJ22" i="4" s="1"/>
  <c r="AH24" i="4"/>
  <c r="AJ24" i="4" s="1"/>
  <c r="AG11" i="4"/>
  <c r="AG8" i="4"/>
  <c r="AG13" i="4"/>
  <c r="AG9" i="4"/>
  <c r="AG12" i="4"/>
  <c r="AG7" i="4"/>
  <c r="BG25" i="4"/>
  <c r="BC25" i="4"/>
  <c r="BD25" i="4" s="1"/>
  <c r="BE25" i="4"/>
  <c r="AZ25" i="4"/>
  <c r="BA25" i="4" s="1"/>
  <c r="BU25" i="4" s="1"/>
  <c r="BU26" i="4" s="1"/>
  <c r="AG10" i="4" l="1"/>
  <c r="AG43" i="4"/>
  <c r="BG15" i="4"/>
  <c r="BN15" i="4" s="1"/>
  <c r="AZ15" i="4"/>
  <c r="AG55" i="4"/>
  <c r="AG44" i="4"/>
  <c r="AG46" i="4"/>
  <c r="AG45" i="4"/>
  <c r="AH47" i="4"/>
  <c r="AH46" i="4" s="1"/>
  <c r="AJ46" i="4" s="1"/>
  <c r="AO46" i="4" s="1"/>
  <c r="AP46" i="4" s="1"/>
  <c r="AH7" i="4"/>
  <c r="AJ7" i="4" s="1"/>
  <c r="AL7" i="4" s="1"/>
  <c r="AH10" i="4"/>
  <c r="AJ10" i="4" s="1"/>
  <c r="AO10" i="4" s="1"/>
  <c r="AP10" i="4" s="1"/>
  <c r="AH8" i="4"/>
  <c r="AJ8" i="4" s="1"/>
  <c r="AL8" i="4" s="1"/>
  <c r="AM8" i="4" s="1"/>
  <c r="AH13" i="4"/>
  <c r="AJ13" i="4" s="1"/>
  <c r="AL13" i="4" s="1"/>
  <c r="AM13" i="4" s="1"/>
  <c r="AH14" i="4"/>
  <c r="AJ14" i="4" s="1"/>
  <c r="AL14" i="4" s="1"/>
  <c r="AM14" i="4" s="1"/>
  <c r="AH9" i="4"/>
  <c r="AJ9" i="4" s="1"/>
  <c r="AH12" i="4"/>
  <c r="AJ12" i="4" s="1"/>
  <c r="AO12" i="4" s="1"/>
  <c r="AP12" i="4" s="1"/>
  <c r="AH54" i="4"/>
  <c r="AJ54" i="4" s="1"/>
  <c r="AL54" i="4" s="1"/>
  <c r="AG56" i="4"/>
  <c r="AG54" i="4"/>
  <c r="AH55" i="4"/>
  <c r="AJ55" i="4" s="1"/>
  <c r="AL55" i="4" s="1"/>
  <c r="AM55" i="4" s="1"/>
  <c r="AH56" i="4"/>
  <c r="AJ56" i="4" s="1"/>
  <c r="AL56" i="4" s="1"/>
  <c r="AM56" i="4" s="1"/>
  <c r="BN47" i="4"/>
  <c r="BO47" i="4" s="1"/>
  <c r="BP47" i="4" s="1"/>
  <c r="BS47" i="4" s="1"/>
  <c r="BV47" i="4" s="1"/>
  <c r="BV48" i="4" s="1"/>
  <c r="AJ25" i="4"/>
  <c r="AK24" i="4" s="1"/>
  <c r="AL22" i="4"/>
  <c r="AO22" i="4"/>
  <c r="AP22" i="4" s="1"/>
  <c r="AL9" i="4"/>
  <c r="AM9" i="4" s="1"/>
  <c r="AO9" i="4"/>
  <c r="AP9" i="4" s="1"/>
  <c r="BQ15" i="4"/>
  <c r="BT15" i="4" s="1"/>
  <c r="BW15" i="4" s="1"/>
  <c r="BW16" i="4" s="1"/>
  <c r="BP15" i="4"/>
  <c r="BS15" i="4" s="1"/>
  <c r="BV15" i="4" s="1"/>
  <c r="BV16" i="4" s="1"/>
  <c r="BN25" i="4"/>
  <c r="BO25" i="4" s="1"/>
  <c r="BP25" i="4" s="1"/>
  <c r="BS25" i="4" s="1"/>
  <c r="BV25" i="4" s="1"/>
  <c r="BV26" i="4" s="1"/>
  <c r="AO11" i="4"/>
  <c r="AP11" i="4" s="1"/>
  <c r="AL11" i="4"/>
  <c r="AM11" i="4" s="1"/>
  <c r="AL23" i="4"/>
  <c r="AM23" i="4" s="1"/>
  <c r="AO23" i="4"/>
  <c r="AP23" i="4" s="1"/>
  <c r="BN57" i="4"/>
  <c r="BO57" i="4" s="1"/>
  <c r="BQ57" i="4" s="1"/>
  <c r="BT57" i="4" s="1"/>
  <c r="BW57" i="4" s="1"/>
  <c r="BW58" i="4" s="1"/>
  <c r="AO24" i="4"/>
  <c r="AP24" i="4" s="1"/>
  <c r="AL24" i="4"/>
  <c r="AM24" i="4" s="1"/>
  <c r="AO54" i="4"/>
  <c r="AP54" i="4" s="1"/>
  <c r="AL10" i="4" l="1"/>
  <c r="AM10" i="4" s="1"/>
  <c r="AO8" i="4"/>
  <c r="AP8" i="4" s="1"/>
  <c r="AR8" i="4" s="1"/>
  <c r="AT8" i="4" s="1"/>
  <c r="AO14" i="4"/>
  <c r="AP14" i="4" s="1"/>
  <c r="AR14" i="4" s="1"/>
  <c r="AT14" i="4" s="1"/>
  <c r="AO7" i="4"/>
  <c r="AP7" i="4" s="1"/>
  <c r="AL12" i="4"/>
  <c r="AM12" i="4" s="1"/>
  <c r="AS12" i="4" s="1"/>
  <c r="AU12" i="4" s="1"/>
  <c r="AO56" i="4"/>
  <c r="AP56" i="4" s="1"/>
  <c r="AR56" i="4" s="1"/>
  <c r="AT56" i="4" s="1"/>
  <c r="AL46" i="4"/>
  <c r="AM46" i="4" s="1"/>
  <c r="AS46" i="4" s="1"/>
  <c r="AU46" i="4" s="1"/>
  <c r="AH42" i="4"/>
  <c r="AJ42" i="4" s="1"/>
  <c r="AL42" i="4" s="1"/>
  <c r="AM42" i="4" s="1"/>
  <c r="AH43" i="4"/>
  <c r="AJ43" i="4" s="1"/>
  <c r="AL43" i="4" s="1"/>
  <c r="AM43" i="4" s="1"/>
  <c r="AN43" i="4" s="1"/>
  <c r="AH45" i="4"/>
  <c r="AJ45" i="4" s="1"/>
  <c r="AO45" i="4" s="1"/>
  <c r="AP45" i="4" s="1"/>
  <c r="AH44" i="4"/>
  <c r="AJ44" i="4" s="1"/>
  <c r="AO44" i="4" s="1"/>
  <c r="AP44" i="4" s="1"/>
  <c r="AJ15" i="4"/>
  <c r="AO15" i="4" s="1"/>
  <c r="AP15" i="4" s="1"/>
  <c r="AO13" i="4"/>
  <c r="AP13" i="4" s="1"/>
  <c r="AR13" i="4" s="1"/>
  <c r="AT13" i="4" s="1"/>
  <c r="BQ47" i="4"/>
  <c r="BT47" i="4" s="1"/>
  <c r="BW47" i="4" s="1"/>
  <c r="BW48" i="4" s="1"/>
  <c r="AO55" i="4"/>
  <c r="AP55" i="4" s="1"/>
  <c r="AS55" i="4" s="1"/>
  <c r="AU55" i="4" s="1"/>
  <c r="BP57" i="4"/>
  <c r="BS57" i="4" s="1"/>
  <c r="BV57" i="4" s="1"/>
  <c r="BV58" i="4" s="1"/>
  <c r="AJ57" i="4"/>
  <c r="AK55" i="4" s="1"/>
  <c r="AK23" i="4"/>
  <c r="BQ25" i="4"/>
  <c r="BT25" i="4" s="1"/>
  <c r="BW25" i="4" s="1"/>
  <c r="BW26" i="4" s="1"/>
  <c r="AM7" i="4"/>
  <c r="AR46" i="4"/>
  <c r="AT46" i="4" s="1"/>
  <c r="AN46" i="4"/>
  <c r="AN13" i="4"/>
  <c r="AS14" i="4"/>
  <c r="AU14" i="4" s="1"/>
  <c r="AN14" i="4"/>
  <c r="AN56" i="4"/>
  <c r="AS56" i="4"/>
  <c r="AU56" i="4" s="1"/>
  <c r="AS11" i="4"/>
  <c r="AU11" i="4" s="1"/>
  <c r="AR11" i="4"/>
  <c r="AT11" i="4" s="1"/>
  <c r="AN11" i="4"/>
  <c r="AN55" i="4"/>
  <c r="AM22" i="4"/>
  <c r="AL25" i="4"/>
  <c r="AM25" i="4" s="1"/>
  <c r="AN8" i="4"/>
  <c r="AR9" i="4"/>
  <c r="AT9" i="4" s="1"/>
  <c r="AN9" i="4"/>
  <c r="AS9" i="4"/>
  <c r="AU9" i="4" s="1"/>
  <c r="AO25" i="4"/>
  <c r="AP25" i="4" s="1"/>
  <c r="AL57" i="4"/>
  <c r="AM54" i="4"/>
  <c r="AS24" i="4"/>
  <c r="AU24" i="4" s="1"/>
  <c r="AR24" i="4"/>
  <c r="AT24" i="4" s="1"/>
  <c r="AN24" i="4"/>
  <c r="AS23" i="4"/>
  <c r="AU23" i="4" s="1"/>
  <c r="AN23" i="4"/>
  <c r="AR23" i="4"/>
  <c r="AT23" i="4" s="1"/>
  <c r="AS10" i="4"/>
  <c r="AU10" i="4" s="1"/>
  <c r="AR10" i="4"/>
  <c r="AT10" i="4" s="1"/>
  <c r="AN10" i="4"/>
  <c r="AK22" i="4"/>
  <c r="AL44" i="4" l="1"/>
  <c r="AM44" i="4" s="1"/>
  <c r="AS44" i="4" s="1"/>
  <c r="AU44" i="4" s="1"/>
  <c r="AS8" i="4"/>
  <c r="AU8" i="4" s="1"/>
  <c r="AO42" i="4"/>
  <c r="AP42" i="4" s="1"/>
  <c r="AK9" i="4"/>
  <c r="AK8" i="4"/>
  <c r="AS13" i="4"/>
  <c r="AU13" i="4" s="1"/>
  <c r="AN12" i="4"/>
  <c r="AO43" i="4"/>
  <c r="AP43" i="4" s="1"/>
  <c r="AS43" i="4" s="1"/>
  <c r="AU43" i="4" s="1"/>
  <c r="AR12" i="4"/>
  <c r="AT12" i="4" s="1"/>
  <c r="AK25" i="4"/>
  <c r="AK11" i="4"/>
  <c r="AL15" i="4"/>
  <c r="AM15" i="4" s="1"/>
  <c r="AK14" i="4"/>
  <c r="AK10" i="4"/>
  <c r="AK13" i="4"/>
  <c r="AK7" i="4"/>
  <c r="AK12" i="4"/>
  <c r="AR55" i="4"/>
  <c r="AT55" i="4" s="1"/>
  <c r="AL45" i="4"/>
  <c r="AM45" i="4" s="1"/>
  <c r="AJ47" i="4"/>
  <c r="AM57" i="4"/>
  <c r="AU59" i="4" s="1"/>
  <c r="AK54" i="4"/>
  <c r="AK56" i="4"/>
  <c r="AO57" i="4"/>
  <c r="AP57" i="4" s="1"/>
  <c r="AN44" i="4"/>
  <c r="AR44" i="4"/>
  <c r="AT44" i="4" s="1"/>
  <c r="AL47" i="4"/>
  <c r="AR7" i="4"/>
  <c r="AT7" i="4" s="1"/>
  <c r="AN7" i="4"/>
  <c r="AS7" i="4"/>
  <c r="AU7" i="4" s="1"/>
  <c r="AT27" i="4"/>
  <c r="AR25" i="4"/>
  <c r="AT25" i="4" s="1"/>
  <c r="AN25" i="4"/>
  <c r="AU27" i="4"/>
  <c r="AS25" i="4"/>
  <c r="AU25" i="4" s="1"/>
  <c r="AS54" i="4"/>
  <c r="AU54" i="4" s="1"/>
  <c r="AR54" i="4"/>
  <c r="AT54" i="4" s="1"/>
  <c r="AN54" i="4"/>
  <c r="AR22" i="4"/>
  <c r="AT22" i="4" s="1"/>
  <c r="AS22" i="4"/>
  <c r="AU22" i="4" s="1"/>
  <c r="AN22" i="4"/>
  <c r="AR42" i="4"/>
  <c r="AT42" i="4" s="1"/>
  <c r="AS42" i="4"/>
  <c r="AU42" i="4" s="1"/>
  <c r="AN42" i="4"/>
  <c r="AM47" i="4" l="1"/>
  <c r="AR43" i="4"/>
  <c r="AT43" i="4" s="1"/>
  <c r="AN47" i="4"/>
  <c r="AU49" i="4"/>
  <c r="AT49" i="4"/>
  <c r="AN15" i="4"/>
  <c r="AU17" i="4"/>
  <c r="AS15" i="4"/>
  <c r="AU15" i="4" s="1"/>
  <c r="AT17" i="4"/>
  <c r="AR15" i="4"/>
  <c r="AT15" i="4" s="1"/>
  <c r="AK15" i="4"/>
  <c r="AN57" i="4"/>
  <c r="AR57" i="4"/>
  <c r="AT57" i="4" s="1"/>
  <c r="AS57" i="4"/>
  <c r="AU57" i="4" s="1"/>
  <c r="AT59" i="4"/>
  <c r="AO47" i="4"/>
  <c r="AP47" i="4" s="1"/>
  <c r="AR47" i="4" s="1"/>
  <c r="AT47" i="4" s="1"/>
  <c r="AK46" i="4"/>
  <c r="AK43" i="4"/>
  <c r="AR45" i="4"/>
  <c r="AT45" i="4" s="1"/>
  <c r="AS45" i="4"/>
  <c r="AU45" i="4" s="1"/>
  <c r="AN45" i="4"/>
  <c r="AK42" i="4"/>
  <c r="AK45" i="4"/>
  <c r="AK44" i="4"/>
  <c r="AK57" i="4"/>
  <c r="AS47" i="4" l="1"/>
  <c r="AU47" i="4" s="1"/>
  <c r="AK47" i="4"/>
  <c r="K25" i="3"/>
  <c r="K26" i="3"/>
  <c r="K27" i="3"/>
  <c r="K28" i="3"/>
  <c r="K29" i="3"/>
  <c r="K30" i="3"/>
  <c r="K31" i="3"/>
  <c r="K32" i="3"/>
  <c r="K33" i="3"/>
  <c r="B78" i="3" l="1"/>
  <c r="B65" i="3"/>
  <c r="B48" i="3"/>
  <c r="B34" i="3"/>
  <c r="AQ32" i="3" l="1"/>
  <c r="AQ33" i="3"/>
  <c r="S32" i="3"/>
  <c r="S33" i="3"/>
  <c r="D33" i="3"/>
  <c r="G33" i="3"/>
  <c r="D32" i="3"/>
  <c r="G32" i="3"/>
  <c r="AY78" i="3"/>
  <c r="BH78" i="3" s="1"/>
  <c r="AQ78" i="3"/>
  <c r="AB78" i="3"/>
  <c r="AP80" i="3" s="1"/>
  <c r="S78" i="3"/>
  <c r="H78" i="3"/>
  <c r="F78" i="3"/>
  <c r="E78" i="3"/>
  <c r="C78" i="3"/>
  <c r="AQ77" i="3"/>
  <c r="S77" i="3"/>
  <c r="K77" i="3"/>
  <c r="G77" i="3"/>
  <c r="D77" i="3"/>
  <c r="AQ76" i="3"/>
  <c r="S76" i="3"/>
  <c r="K76" i="3"/>
  <c r="G76" i="3"/>
  <c r="D76" i="3"/>
  <c r="AQ75" i="3"/>
  <c r="S75" i="3"/>
  <c r="K75" i="3"/>
  <c r="G75" i="3"/>
  <c r="D75" i="3"/>
  <c r="AQ74" i="3"/>
  <c r="S74" i="3"/>
  <c r="K74" i="3"/>
  <c r="G74" i="3"/>
  <c r="D74" i="3"/>
  <c r="AQ73" i="3"/>
  <c r="S73" i="3"/>
  <c r="K73" i="3"/>
  <c r="G73" i="3"/>
  <c r="D73" i="3"/>
  <c r="AQ72" i="3"/>
  <c r="S72" i="3"/>
  <c r="K72" i="3"/>
  <c r="G72" i="3"/>
  <c r="D72" i="3"/>
  <c r="AY65" i="3"/>
  <c r="BH65" i="3" s="1"/>
  <c r="AQ65" i="3"/>
  <c r="AB65" i="3"/>
  <c r="AP67" i="3" s="1"/>
  <c r="S65" i="3"/>
  <c r="H65" i="3"/>
  <c r="F65" i="3"/>
  <c r="E65" i="3"/>
  <c r="C65" i="3"/>
  <c r="AQ64" i="3"/>
  <c r="S64" i="3"/>
  <c r="K64" i="3"/>
  <c r="G64" i="3"/>
  <c r="D64" i="3"/>
  <c r="AQ63" i="3"/>
  <c r="S63" i="3"/>
  <c r="K63" i="3"/>
  <c r="G63" i="3"/>
  <c r="D63" i="3"/>
  <c r="AQ62" i="3"/>
  <c r="S62" i="3"/>
  <c r="K62" i="3"/>
  <c r="G62" i="3"/>
  <c r="D62" i="3"/>
  <c r="AQ61" i="3"/>
  <c r="S61" i="3"/>
  <c r="K61" i="3"/>
  <c r="G61" i="3"/>
  <c r="D61" i="3"/>
  <c r="AQ60" i="3"/>
  <c r="S60" i="3"/>
  <c r="K60" i="3"/>
  <c r="G60" i="3"/>
  <c r="D60" i="3"/>
  <c r="AQ59" i="3"/>
  <c r="S59" i="3"/>
  <c r="K59" i="3"/>
  <c r="G59" i="3"/>
  <c r="D59" i="3"/>
  <c r="AQ58" i="3"/>
  <c r="S58" i="3"/>
  <c r="K58" i="3"/>
  <c r="G58" i="3"/>
  <c r="D58" i="3"/>
  <c r="AQ57" i="3"/>
  <c r="S57" i="3"/>
  <c r="K57" i="3"/>
  <c r="G57" i="3"/>
  <c r="D57" i="3"/>
  <c r="AQ56" i="3"/>
  <c r="S56" i="3"/>
  <c r="K56" i="3"/>
  <c r="G56" i="3"/>
  <c r="D56" i="3"/>
  <c r="AY48" i="3"/>
  <c r="BH48" i="3" s="1"/>
  <c r="AQ48" i="3"/>
  <c r="AB48" i="3"/>
  <c r="AP51" i="3" s="1"/>
  <c r="S48" i="3"/>
  <c r="H48" i="3"/>
  <c r="F48" i="3"/>
  <c r="E48" i="3"/>
  <c r="C48" i="3"/>
  <c r="AQ47" i="3"/>
  <c r="S47" i="3"/>
  <c r="K47" i="3"/>
  <c r="G47" i="3"/>
  <c r="D47" i="3"/>
  <c r="AQ46" i="3"/>
  <c r="S46" i="3"/>
  <c r="K46" i="3"/>
  <c r="G46" i="3"/>
  <c r="D46" i="3"/>
  <c r="AQ45" i="3"/>
  <c r="S45" i="3"/>
  <c r="K45" i="3"/>
  <c r="G45" i="3"/>
  <c r="D45" i="3"/>
  <c r="AQ44" i="3"/>
  <c r="S44" i="3"/>
  <c r="K44" i="3"/>
  <c r="G44" i="3"/>
  <c r="D44" i="3"/>
  <c r="AQ43" i="3"/>
  <c r="S43" i="3"/>
  <c r="K43" i="3"/>
  <c r="G43" i="3"/>
  <c r="D43" i="3"/>
  <c r="AQ42" i="3"/>
  <c r="S42" i="3"/>
  <c r="K42" i="3"/>
  <c r="G42" i="3"/>
  <c r="D42" i="3"/>
  <c r="AQ41" i="3"/>
  <c r="S41" i="3"/>
  <c r="K41" i="3"/>
  <c r="G41" i="3"/>
  <c r="D41" i="3"/>
  <c r="L56" i="3" l="1"/>
  <c r="M56" i="3" s="1"/>
  <c r="L60" i="3"/>
  <c r="M60" i="3" s="1"/>
  <c r="L58" i="3"/>
  <c r="M58" i="3" s="1"/>
  <c r="L33" i="3"/>
  <c r="M33" i="3" s="1"/>
  <c r="R33" i="3" s="1"/>
  <c r="N41" i="3"/>
  <c r="Q41" i="3"/>
  <c r="N44" i="3"/>
  <c r="Q44" i="3"/>
  <c r="P41" i="3"/>
  <c r="N45" i="3"/>
  <c r="Q45" i="3"/>
  <c r="P56" i="3"/>
  <c r="Q56" i="3"/>
  <c r="P60" i="3"/>
  <c r="Q60" i="3"/>
  <c r="P64" i="3"/>
  <c r="Q64" i="3"/>
  <c r="N43" i="3"/>
  <c r="Q43" i="3"/>
  <c r="L45" i="3"/>
  <c r="M45" i="3" s="1"/>
  <c r="AE45" i="3" s="1"/>
  <c r="N47" i="3"/>
  <c r="Q47" i="3"/>
  <c r="P58" i="3"/>
  <c r="Q58" i="3"/>
  <c r="P62" i="3"/>
  <c r="Q62" i="3"/>
  <c r="N72" i="3"/>
  <c r="Q72" i="3"/>
  <c r="N75" i="3"/>
  <c r="Q75" i="3"/>
  <c r="N33" i="3"/>
  <c r="Q33" i="3"/>
  <c r="P59" i="3"/>
  <c r="Q59" i="3"/>
  <c r="P63" i="3"/>
  <c r="Q63" i="3"/>
  <c r="BJ65" i="3"/>
  <c r="BL65" i="3" s="1"/>
  <c r="P72" i="3"/>
  <c r="N76" i="3"/>
  <c r="Q76" i="3"/>
  <c r="N73" i="3"/>
  <c r="Q73" i="3"/>
  <c r="P77" i="3"/>
  <c r="Q77" i="3"/>
  <c r="N32" i="3"/>
  <c r="Q32" i="3"/>
  <c r="L41" i="3"/>
  <c r="M41" i="3" s="1"/>
  <c r="R41" i="3" s="1"/>
  <c r="N42" i="3"/>
  <c r="Q42" i="3"/>
  <c r="L44" i="3"/>
  <c r="M44" i="3" s="1"/>
  <c r="AI44" i="3" s="1"/>
  <c r="N46" i="3"/>
  <c r="Q46" i="3"/>
  <c r="P57" i="3"/>
  <c r="Q57" i="3"/>
  <c r="N61" i="3"/>
  <c r="Q61" i="3"/>
  <c r="N74" i="3"/>
  <c r="Q74" i="3"/>
  <c r="L32" i="3"/>
  <c r="M32" i="3" s="1"/>
  <c r="AI32" i="3" s="1"/>
  <c r="P33" i="3"/>
  <c r="L61" i="3"/>
  <c r="M61" i="3" s="1"/>
  <c r="P32" i="3"/>
  <c r="L63" i="3"/>
  <c r="M63" i="3" s="1"/>
  <c r="AE63" i="3" s="1"/>
  <c r="BI65" i="3"/>
  <c r="BK65" i="3" s="1"/>
  <c r="BM65" i="3" s="1"/>
  <c r="P75" i="3"/>
  <c r="L76" i="3"/>
  <c r="M76" i="3" s="1"/>
  <c r="AI76" i="3" s="1"/>
  <c r="G78" i="3"/>
  <c r="P73" i="3"/>
  <c r="L74" i="3"/>
  <c r="M74" i="3" s="1"/>
  <c r="AE74" i="3" s="1"/>
  <c r="L47" i="3"/>
  <c r="M47" i="3" s="1"/>
  <c r="R47" i="3" s="1"/>
  <c r="L73" i="3"/>
  <c r="M73" i="3" s="1"/>
  <c r="R73" i="3" s="1"/>
  <c r="P74" i="3"/>
  <c r="L75" i="3"/>
  <c r="M75" i="3" s="1"/>
  <c r="P76" i="3"/>
  <c r="L77" i="3"/>
  <c r="M77" i="3" s="1"/>
  <c r="AE77" i="3" s="1"/>
  <c r="L46" i="3"/>
  <c r="M46" i="3" s="1"/>
  <c r="R46" i="3" s="1"/>
  <c r="L59" i="3"/>
  <c r="M59" i="3" s="1"/>
  <c r="AI59" i="3" s="1"/>
  <c r="P61" i="3"/>
  <c r="L43" i="3"/>
  <c r="M43" i="3" s="1"/>
  <c r="AI43" i="3" s="1"/>
  <c r="P44" i="3"/>
  <c r="N56" i="3"/>
  <c r="N58" i="3"/>
  <c r="L72" i="3"/>
  <c r="M72" i="3" s="1"/>
  <c r="R72" i="3" s="1"/>
  <c r="L42" i="3"/>
  <c r="M42" i="3" s="1"/>
  <c r="R42" i="3" s="1"/>
  <c r="BF65" i="3"/>
  <c r="D78" i="3"/>
  <c r="N77" i="3"/>
  <c r="R74" i="3"/>
  <c r="BI78" i="3"/>
  <c r="BK78" i="3" s="1"/>
  <c r="BF78" i="3"/>
  <c r="BJ78" i="3"/>
  <c r="BL78" i="3" s="1"/>
  <c r="G65" i="3"/>
  <c r="N60" i="3"/>
  <c r="P45" i="3"/>
  <c r="L57" i="3"/>
  <c r="M57" i="3" s="1"/>
  <c r="AE57" i="3" s="1"/>
  <c r="N59" i="3"/>
  <c r="L62" i="3"/>
  <c r="M62" i="3" s="1"/>
  <c r="AE62" i="3" s="1"/>
  <c r="N57" i="3"/>
  <c r="N64" i="3"/>
  <c r="P43" i="3"/>
  <c r="N63" i="3"/>
  <c r="P42" i="3"/>
  <c r="P46" i="3"/>
  <c r="N62" i="3"/>
  <c r="L64" i="3"/>
  <c r="M64" i="3" s="1"/>
  <c r="R64" i="3" s="1"/>
  <c r="AE58" i="3"/>
  <c r="AI58" i="3"/>
  <c r="R58" i="3"/>
  <c r="AE60" i="3"/>
  <c r="AI60" i="3"/>
  <c r="R60" i="3"/>
  <c r="R63" i="3"/>
  <c r="AE56" i="3"/>
  <c r="AI56" i="3"/>
  <c r="R56" i="3"/>
  <c r="D65" i="3"/>
  <c r="P47" i="3"/>
  <c r="D48" i="3"/>
  <c r="G48" i="3"/>
  <c r="BI48" i="3"/>
  <c r="BK48" i="3" s="1"/>
  <c r="BF48" i="3"/>
  <c r="BJ48" i="3"/>
  <c r="BL48" i="3" s="1"/>
  <c r="O61" i="3" l="1"/>
  <c r="AE33" i="3"/>
  <c r="U56" i="3"/>
  <c r="W56" i="3" s="1"/>
  <c r="AI33" i="3"/>
  <c r="R45" i="3"/>
  <c r="U45" i="3" s="1"/>
  <c r="W45" i="3" s="1"/>
  <c r="AI63" i="3"/>
  <c r="AE46" i="3"/>
  <c r="O33" i="3"/>
  <c r="R57" i="3"/>
  <c r="T57" i="3" s="1"/>
  <c r="V57" i="3" s="1"/>
  <c r="R44" i="3"/>
  <c r="U44" i="3" s="1"/>
  <c r="W44" i="3" s="1"/>
  <c r="U41" i="3"/>
  <c r="W41" i="3" s="1"/>
  <c r="AE44" i="3"/>
  <c r="AE73" i="3"/>
  <c r="AE72" i="3"/>
  <c r="AI46" i="3"/>
  <c r="O46" i="3"/>
  <c r="AI41" i="3"/>
  <c r="AE41" i="3"/>
  <c r="R61" i="3"/>
  <c r="U61" i="3" s="1"/>
  <c r="W61" i="3" s="1"/>
  <c r="AI62" i="3"/>
  <c r="R62" i="3"/>
  <c r="U62" i="3" s="1"/>
  <c r="W62" i="3" s="1"/>
  <c r="AE61" i="3"/>
  <c r="T63" i="3"/>
  <c r="V63" i="3" s="1"/>
  <c r="R59" i="3"/>
  <c r="T59" i="3" s="1"/>
  <c r="V59" i="3" s="1"/>
  <c r="AI61" i="3"/>
  <c r="U60" i="3"/>
  <c r="W60" i="3" s="1"/>
  <c r="O41" i="3"/>
  <c r="O45" i="3"/>
  <c r="O43" i="3"/>
  <c r="AI45" i="3"/>
  <c r="O44" i="3"/>
  <c r="T41" i="3"/>
  <c r="V41" i="3" s="1"/>
  <c r="U57" i="3"/>
  <c r="W57" i="3" s="1"/>
  <c r="R76" i="3"/>
  <c r="T76" i="3" s="1"/>
  <c r="V76" i="3" s="1"/>
  <c r="O75" i="3"/>
  <c r="O74" i="3"/>
  <c r="AI47" i="3"/>
  <c r="T73" i="3"/>
  <c r="V73" i="3" s="1"/>
  <c r="U33" i="3"/>
  <c r="W33" i="3" s="1"/>
  <c r="AE47" i="3"/>
  <c r="R43" i="3"/>
  <c r="U43" i="3" s="1"/>
  <c r="W43" i="3" s="1"/>
  <c r="AE76" i="3"/>
  <c r="BM48" i="3"/>
  <c r="AE42" i="3"/>
  <c r="O47" i="3"/>
  <c r="AE43" i="3"/>
  <c r="O58" i="3"/>
  <c r="O76" i="3"/>
  <c r="AI75" i="3"/>
  <c r="AI74" i="3"/>
  <c r="R32" i="3"/>
  <c r="U32" i="3" s="1"/>
  <c r="W32" i="3" s="1"/>
  <c r="AE32" i="3"/>
  <c r="U58" i="3"/>
  <c r="W58" i="3" s="1"/>
  <c r="O32" i="3"/>
  <c r="O64" i="3"/>
  <c r="O62" i="3"/>
  <c r="R77" i="3"/>
  <c r="T77" i="3" s="1"/>
  <c r="V77" i="3" s="1"/>
  <c r="AI73" i="3"/>
  <c r="O63" i="3"/>
  <c r="O60" i="3"/>
  <c r="BM78" i="3"/>
  <c r="AI77" i="3"/>
  <c r="O73" i="3"/>
  <c r="O77" i="3"/>
  <c r="T42" i="3"/>
  <c r="V42" i="3" s="1"/>
  <c r="T56" i="3"/>
  <c r="V56" i="3" s="1"/>
  <c r="O56" i="3"/>
  <c r="U73" i="3"/>
  <c r="W73" i="3" s="1"/>
  <c r="T33" i="3"/>
  <c r="V33" i="3" s="1"/>
  <c r="U74" i="3"/>
  <c r="W74" i="3" s="1"/>
  <c r="AI42" i="3"/>
  <c r="T74" i="3"/>
  <c r="V74" i="3" s="1"/>
  <c r="R75" i="3"/>
  <c r="O42" i="3"/>
  <c r="AE75" i="3"/>
  <c r="U72" i="3"/>
  <c r="W72" i="3" s="1"/>
  <c r="T72" i="3"/>
  <c r="V72" i="3" s="1"/>
  <c r="AE59" i="3"/>
  <c r="O72" i="3"/>
  <c r="AI72" i="3"/>
  <c r="U46" i="3"/>
  <c r="W46" i="3" s="1"/>
  <c r="O59" i="3"/>
  <c r="M78" i="3"/>
  <c r="AD78" i="3" s="1"/>
  <c r="M48" i="3"/>
  <c r="R48" i="3" s="1"/>
  <c r="O57" i="3"/>
  <c r="T64" i="3"/>
  <c r="V64" i="3" s="1"/>
  <c r="U64" i="3"/>
  <c r="W64" i="3" s="1"/>
  <c r="M65" i="3"/>
  <c r="AD65" i="3" s="1"/>
  <c r="AI64" i="3"/>
  <c r="AI57" i="3"/>
  <c r="AE64" i="3"/>
  <c r="T46" i="3"/>
  <c r="V46" i="3" s="1"/>
  <c r="U42" i="3"/>
  <c r="W42" i="3" s="1"/>
  <c r="U63" i="3"/>
  <c r="W63" i="3" s="1"/>
  <c r="T58" i="3"/>
  <c r="V58" i="3" s="1"/>
  <c r="T60" i="3"/>
  <c r="V60" i="3" s="1"/>
  <c r="T47" i="3"/>
  <c r="V47" i="3" s="1"/>
  <c r="U47" i="3"/>
  <c r="W47" i="3" s="1"/>
  <c r="T45" i="3" l="1"/>
  <c r="V45" i="3" s="1"/>
  <c r="U76" i="3"/>
  <c r="W76" i="3" s="1"/>
  <c r="T44" i="3"/>
  <c r="V44" i="3" s="1"/>
  <c r="T43" i="3"/>
  <c r="V43" i="3" s="1"/>
  <c r="AE48" i="3"/>
  <c r="T61" i="3"/>
  <c r="V61" i="3" s="1"/>
  <c r="T62" i="3"/>
  <c r="V62" i="3" s="1"/>
  <c r="U77" i="3"/>
  <c r="W77" i="3" s="1"/>
  <c r="U59" i="3"/>
  <c r="W59" i="3" s="1"/>
  <c r="AD48" i="3"/>
  <c r="AE65" i="3"/>
  <c r="AF65" i="3" s="1"/>
  <c r="T32" i="3"/>
  <c r="V32" i="3" s="1"/>
  <c r="O48" i="3"/>
  <c r="P48" i="3" s="1"/>
  <c r="AE78" i="3"/>
  <c r="AF78" i="3" s="1"/>
  <c r="O78" i="3"/>
  <c r="P78" i="3" s="1"/>
  <c r="Z73" i="3" s="1"/>
  <c r="R78" i="3"/>
  <c r="U75" i="3"/>
  <c r="W75" i="3" s="1"/>
  <c r="T75" i="3"/>
  <c r="V75" i="3" s="1"/>
  <c r="O65" i="3"/>
  <c r="P65" i="3" s="1"/>
  <c r="R65" i="3"/>
  <c r="AF48" i="3" l="1"/>
  <c r="Q65" i="3"/>
  <c r="Z58" i="3"/>
  <c r="Q48" i="3"/>
  <c r="Z44" i="3"/>
  <c r="U65" i="3"/>
  <c r="W65" i="3" s="1"/>
  <c r="Z74" i="3"/>
  <c r="Z76" i="3"/>
  <c r="Z72" i="3"/>
  <c r="Z75" i="3"/>
  <c r="Z77" i="3"/>
  <c r="U78" i="3"/>
  <c r="W78" i="3" s="1"/>
  <c r="Z61" i="3"/>
  <c r="Z59" i="3"/>
  <c r="Z60" i="3"/>
  <c r="Z56" i="3"/>
  <c r="Z63" i="3"/>
  <c r="Z62" i="3"/>
  <c r="Z64" i="3"/>
  <c r="Z57" i="3"/>
  <c r="T48" i="3"/>
  <c r="V48" i="3" s="1"/>
  <c r="Z41" i="3"/>
  <c r="Z47" i="3"/>
  <c r="Z46" i="3"/>
  <c r="Z45" i="3"/>
  <c r="Z42" i="3"/>
  <c r="Z43" i="3"/>
  <c r="U48" i="3"/>
  <c r="W48" i="3" s="1"/>
  <c r="T78" i="3"/>
  <c r="V78" i="3" s="1"/>
  <c r="Q78" i="3"/>
  <c r="T65" i="3"/>
  <c r="V65" i="3" s="1"/>
  <c r="AQ26" i="3"/>
  <c r="AQ27" i="3"/>
  <c r="AQ28" i="3"/>
  <c r="AQ29" i="3"/>
  <c r="AQ30" i="3"/>
  <c r="AQ31" i="3"/>
  <c r="S26" i="3"/>
  <c r="S27" i="3"/>
  <c r="S28" i="3"/>
  <c r="S29" i="3"/>
  <c r="S30" i="3"/>
  <c r="G25" i="3"/>
  <c r="G26" i="3"/>
  <c r="G27" i="3"/>
  <c r="G28" i="3"/>
  <c r="G29" i="3"/>
  <c r="G30" i="3"/>
  <c r="G31" i="3"/>
  <c r="D25" i="3"/>
  <c r="D26" i="3"/>
  <c r="D27" i="3"/>
  <c r="D28" i="3"/>
  <c r="D29" i="3"/>
  <c r="D30" i="3"/>
  <c r="D31" i="3"/>
  <c r="D24" i="3"/>
  <c r="G24" i="3"/>
  <c r="K24" i="3"/>
  <c r="S24" i="3"/>
  <c r="AQ25" i="3"/>
  <c r="S25" i="3"/>
  <c r="S31" i="3"/>
  <c r="P29" i="3" l="1"/>
  <c r="Q29" i="3"/>
  <c r="P25" i="3"/>
  <c r="Q25" i="3"/>
  <c r="P30" i="3"/>
  <c r="Q30" i="3"/>
  <c r="N24" i="3"/>
  <c r="Q24" i="3"/>
  <c r="P28" i="3"/>
  <c r="Q28" i="3"/>
  <c r="P26" i="3"/>
  <c r="Q26" i="3"/>
  <c r="P31" i="3"/>
  <c r="Q31" i="3"/>
  <c r="N27" i="3"/>
  <c r="Q27" i="3"/>
  <c r="L30" i="3"/>
  <c r="M30" i="3" s="1"/>
  <c r="AE30" i="3" s="1"/>
  <c r="L26" i="3"/>
  <c r="M26" i="3" s="1"/>
  <c r="AE26" i="3" s="1"/>
  <c r="L31" i="3"/>
  <c r="M31" i="3" s="1"/>
  <c r="AE31" i="3" s="1"/>
  <c r="L29" i="3"/>
  <c r="M29" i="3" s="1"/>
  <c r="AE29" i="3" s="1"/>
  <c r="L25" i="3"/>
  <c r="M25" i="3" s="1"/>
  <c r="AE25" i="3" s="1"/>
  <c r="N31" i="3"/>
  <c r="N30" i="3"/>
  <c r="N29" i="3"/>
  <c r="N28" i="3"/>
  <c r="N26" i="3"/>
  <c r="N25" i="3"/>
  <c r="L28" i="3"/>
  <c r="M28" i="3" s="1"/>
  <c r="AE28" i="3" s="1"/>
  <c r="P27" i="3"/>
  <c r="L27" i="3"/>
  <c r="M27" i="3" s="1"/>
  <c r="L24" i="3"/>
  <c r="M24" i="3" s="1"/>
  <c r="P24" i="3"/>
  <c r="O27" i="3" l="1"/>
  <c r="O24" i="3"/>
  <c r="R29" i="3"/>
  <c r="T29" i="3" s="1"/>
  <c r="V29" i="3" s="1"/>
  <c r="O29" i="3"/>
  <c r="AI29" i="3"/>
  <c r="AI26" i="3"/>
  <c r="R26" i="3"/>
  <c r="T26" i="3" s="1"/>
  <c r="V26" i="3" s="1"/>
  <c r="O26" i="3"/>
  <c r="AI30" i="3"/>
  <c r="O30" i="3"/>
  <c r="R30" i="3"/>
  <c r="U30" i="3" s="1"/>
  <c r="W30" i="3" s="1"/>
  <c r="O31" i="3"/>
  <c r="AI28" i="3"/>
  <c r="R31" i="3"/>
  <c r="U31" i="3" s="1"/>
  <c r="W31" i="3" s="1"/>
  <c r="R28" i="3"/>
  <c r="T28" i="3" s="1"/>
  <c r="V28" i="3" s="1"/>
  <c r="AI31" i="3"/>
  <c r="O28" i="3"/>
  <c r="AI25" i="3"/>
  <c r="R24" i="3"/>
  <c r="R25" i="3"/>
  <c r="T25" i="3" s="1"/>
  <c r="V25" i="3" s="1"/>
  <c r="O25" i="3"/>
  <c r="AE27" i="3"/>
  <c r="AI27" i="3"/>
  <c r="R27" i="3"/>
  <c r="T27" i="3" s="1"/>
  <c r="V27" i="3" s="1"/>
  <c r="AY34" i="3"/>
  <c r="BH34" i="3" s="1"/>
  <c r="AQ34" i="3"/>
  <c r="AB34" i="3"/>
  <c r="AP36" i="3" s="1"/>
  <c r="S34" i="3"/>
  <c r="H34" i="3"/>
  <c r="F34" i="3"/>
  <c r="E34" i="3"/>
  <c r="C34" i="3"/>
  <c r="AQ24" i="3"/>
  <c r="G34" i="3"/>
  <c r="U29" i="3" l="1"/>
  <c r="W29" i="3" s="1"/>
  <c r="T31" i="3"/>
  <c r="V31" i="3" s="1"/>
  <c r="U25" i="3"/>
  <c r="W25" i="3" s="1"/>
  <c r="U26" i="3"/>
  <c r="W26" i="3" s="1"/>
  <c r="T30" i="3"/>
  <c r="V30" i="3" s="1"/>
  <c r="U28" i="3"/>
  <c r="W28" i="3" s="1"/>
  <c r="U27" i="3"/>
  <c r="W27" i="3" s="1"/>
  <c r="BI34" i="3"/>
  <c r="BK34" i="3" s="1"/>
  <c r="AI24" i="3"/>
  <c r="BF34" i="3"/>
  <c r="BJ34" i="3"/>
  <c r="BL34" i="3" s="1"/>
  <c r="D34" i="3"/>
  <c r="BM34" i="3" l="1"/>
  <c r="O34" i="3"/>
  <c r="T24" i="3"/>
  <c r="V24" i="3" s="1"/>
  <c r="M34" i="3"/>
  <c r="AE24" i="3"/>
  <c r="AD34" i="3" l="1"/>
  <c r="AE34" i="3"/>
  <c r="P34" i="3"/>
  <c r="R34" i="3"/>
  <c r="U24" i="3"/>
  <c r="W24" i="3" s="1"/>
  <c r="Q34" i="3" l="1"/>
  <c r="Z28" i="3"/>
  <c r="Z32" i="3"/>
  <c r="AA32" i="3" s="1"/>
  <c r="Z33" i="3"/>
  <c r="AA33" i="3" s="1"/>
  <c r="Z24" i="3"/>
  <c r="AA24" i="3" s="1"/>
  <c r="Z27" i="3"/>
  <c r="AA27" i="3" s="1"/>
  <c r="Z26" i="3"/>
  <c r="Z29" i="3"/>
  <c r="AA29" i="3" s="1"/>
  <c r="Z30" i="3"/>
  <c r="AA30" i="3" s="1"/>
  <c r="Z31" i="3"/>
  <c r="AA31" i="3" s="1"/>
  <c r="Z25" i="3"/>
  <c r="AA25" i="3" s="1"/>
  <c r="AA72" i="3"/>
  <c r="AA75" i="3"/>
  <c r="AA74" i="3"/>
  <c r="AA73" i="3"/>
  <c r="AA76" i="3"/>
  <c r="AA77" i="3"/>
  <c r="AA47" i="3"/>
  <c r="AA59" i="3"/>
  <c r="AA45" i="3"/>
  <c r="AA56" i="3"/>
  <c r="AA60" i="3"/>
  <c r="AA46" i="3"/>
  <c r="AA61" i="3"/>
  <c r="AA42" i="3"/>
  <c r="AA58" i="3"/>
  <c r="AA41" i="3"/>
  <c r="AA43" i="3"/>
  <c r="AA44" i="3"/>
  <c r="AA57" i="3"/>
  <c r="AA63" i="3"/>
  <c r="AA62" i="3"/>
  <c r="AA64" i="3"/>
  <c r="AF34" i="3"/>
  <c r="AA26" i="3"/>
  <c r="AA28" i="3"/>
  <c r="U34" i="3"/>
  <c r="W34" i="3" s="1"/>
  <c r="T34" i="3"/>
  <c r="V34" i="3" s="1"/>
  <c r="AA78" i="3" l="1"/>
  <c r="AA48" i="3"/>
  <c r="AA65" i="3"/>
  <c r="AA34" i="3"/>
  <c r="AH78" i="3" l="1"/>
  <c r="BO78" i="3"/>
  <c r="AC78" i="3"/>
  <c r="AG78" i="3" s="1"/>
  <c r="AX78" i="3"/>
  <c r="BA78" i="3"/>
  <c r="BU78" i="3" s="1"/>
  <c r="BU79" i="3" s="1"/>
  <c r="AX65" i="3"/>
  <c r="AC65" i="3"/>
  <c r="AG65" i="3" s="1"/>
  <c r="AH65" i="3" s="1"/>
  <c r="AC48" i="3"/>
  <c r="AG48" i="3" s="1"/>
  <c r="AH48" i="3" s="1"/>
  <c r="AX48" i="3"/>
  <c r="AC34" i="3"/>
  <c r="AG34" i="3" s="1"/>
  <c r="AX34" i="3"/>
  <c r="BC34" i="3" s="1"/>
  <c r="BD34" i="3" s="1"/>
  <c r="AH34" i="3"/>
  <c r="AG33" i="3" l="1"/>
  <c r="AG32" i="3"/>
  <c r="AH33" i="3"/>
  <c r="AJ33" i="3" s="1"/>
  <c r="AH32" i="3"/>
  <c r="AJ32" i="3" s="1"/>
  <c r="AG76" i="3"/>
  <c r="AG73" i="3"/>
  <c r="AG75" i="3"/>
  <c r="AG72" i="3"/>
  <c r="AG74" i="3"/>
  <c r="AG77" i="3"/>
  <c r="AZ78" i="3"/>
  <c r="BG78" i="3"/>
  <c r="BC78" i="3"/>
  <c r="BD78" i="3" s="1"/>
  <c r="BE78" i="3"/>
  <c r="AH76" i="3"/>
  <c r="AJ76" i="3" s="1"/>
  <c r="AH72" i="3"/>
  <c r="AJ72" i="3" s="1"/>
  <c r="AH75" i="3"/>
  <c r="AJ75" i="3" s="1"/>
  <c r="AH74" i="3"/>
  <c r="AJ74" i="3" s="1"/>
  <c r="AH77" i="3"/>
  <c r="AJ77" i="3" s="1"/>
  <c r="AH73" i="3"/>
  <c r="AJ73" i="3" s="1"/>
  <c r="AH63" i="3"/>
  <c r="AJ63" i="3" s="1"/>
  <c r="AH59" i="3"/>
  <c r="AJ59" i="3" s="1"/>
  <c r="AH61" i="3"/>
  <c r="AJ61" i="3" s="1"/>
  <c r="AH57" i="3"/>
  <c r="AJ57" i="3" s="1"/>
  <c r="AH60" i="3"/>
  <c r="AJ60" i="3" s="1"/>
  <c r="AH56" i="3"/>
  <c r="AJ56" i="3" s="1"/>
  <c r="AH62" i="3"/>
  <c r="AJ62" i="3" s="1"/>
  <c r="AH58" i="3"/>
  <c r="AJ58" i="3" s="1"/>
  <c r="AH64" i="3"/>
  <c r="AJ64" i="3" s="1"/>
  <c r="AG64" i="3"/>
  <c r="AG61" i="3"/>
  <c r="AG59" i="3"/>
  <c r="AG60" i="3"/>
  <c r="AG58" i="3"/>
  <c r="AG57" i="3"/>
  <c r="AG63" i="3"/>
  <c r="AG62" i="3"/>
  <c r="AG56" i="3"/>
  <c r="AZ48" i="3"/>
  <c r="BA48" i="3" s="1"/>
  <c r="BU48" i="3" s="1"/>
  <c r="BU49" i="3" s="1"/>
  <c r="BC48" i="3"/>
  <c r="BD48" i="3" s="1"/>
  <c r="BE48" i="3"/>
  <c r="BG48" i="3"/>
  <c r="AH46" i="3"/>
  <c r="AJ46" i="3" s="1"/>
  <c r="AH42" i="3"/>
  <c r="AJ42" i="3" s="1"/>
  <c r="AH44" i="3"/>
  <c r="AJ44" i="3" s="1"/>
  <c r="AH43" i="3"/>
  <c r="AJ43" i="3" s="1"/>
  <c r="AH45" i="3"/>
  <c r="AJ45" i="3" s="1"/>
  <c r="AH41" i="3"/>
  <c r="AJ41" i="3" s="1"/>
  <c r="AH47" i="3"/>
  <c r="AJ47" i="3" s="1"/>
  <c r="AG46" i="3"/>
  <c r="AG42" i="3"/>
  <c r="AG45" i="3"/>
  <c r="AG41" i="3"/>
  <c r="AG47" i="3"/>
  <c r="AG44" i="3"/>
  <c r="AG43" i="3"/>
  <c r="BG65" i="3"/>
  <c r="BC65" i="3"/>
  <c r="BD65" i="3" s="1"/>
  <c r="BE65" i="3"/>
  <c r="AZ65" i="3"/>
  <c r="BA65" i="3" s="1"/>
  <c r="BU65" i="3" s="1"/>
  <c r="BU66" i="3" s="1"/>
  <c r="AG31" i="3"/>
  <c r="AG25" i="3"/>
  <c r="AG30" i="3"/>
  <c r="AZ34" i="3"/>
  <c r="BA34" i="3" s="1"/>
  <c r="BU34" i="3" s="1"/>
  <c r="BU35" i="3" s="1"/>
  <c r="AH30" i="3"/>
  <c r="AJ30" i="3" s="1"/>
  <c r="AL30" i="3" s="1"/>
  <c r="AM30" i="3" s="1"/>
  <c r="AH27" i="3"/>
  <c r="AJ27" i="3" s="1"/>
  <c r="AH24" i="3"/>
  <c r="AJ24" i="3" s="1"/>
  <c r="BE34" i="3"/>
  <c r="AH29" i="3"/>
  <c r="AJ29" i="3" s="1"/>
  <c r="AH25" i="3"/>
  <c r="AJ25" i="3" s="1"/>
  <c r="AL25" i="3" s="1"/>
  <c r="AM25" i="3" s="1"/>
  <c r="AH31" i="3"/>
  <c r="AJ31" i="3" s="1"/>
  <c r="AL31" i="3" s="1"/>
  <c r="AM31" i="3" s="1"/>
  <c r="BG34" i="3"/>
  <c r="AH26" i="3"/>
  <c r="AJ26" i="3" s="1"/>
  <c r="AH28" i="3"/>
  <c r="AJ28" i="3" s="1"/>
  <c r="AG24" i="3"/>
  <c r="AG28" i="3"/>
  <c r="AG27" i="3"/>
  <c r="AG29" i="3"/>
  <c r="AG26" i="3"/>
  <c r="BN34" i="3" l="1"/>
  <c r="BO34" i="3" s="1"/>
  <c r="BQ34" i="3" s="1"/>
  <c r="BT34" i="3" s="1"/>
  <c r="BW34" i="3" s="1"/>
  <c r="BW35" i="3" s="1"/>
  <c r="AO32" i="3"/>
  <c r="AP32" i="3" s="1"/>
  <c r="AL32" i="3"/>
  <c r="AM32" i="3" s="1"/>
  <c r="AO33" i="3"/>
  <c r="AP33" i="3" s="1"/>
  <c r="AL33" i="3"/>
  <c r="AM33" i="3" s="1"/>
  <c r="AL73" i="3"/>
  <c r="AM73" i="3" s="1"/>
  <c r="AO73" i="3"/>
  <c r="AP73" i="3" s="1"/>
  <c r="AO76" i="3"/>
  <c r="AP76" i="3" s="1"/>
  <c r="AL76" i="3"/>
  <c r="AM76" i="3" s="1"/>
  <c r="BN78" i="3"/>
  <c r="AO74" i="3"/>
  <c r="AP74" i="3" s="1"/>
  <c r="AL74" i="3"/>
  <c r="AM74" i="3" s="1"/>
  <c r="AO75" i="3"/>
  <c r="AP75" i="3" s="1"/>
  <c r="AL75" i="3"/>
  <c r="AM75" i="3" s="1"/>
  <c r="AO77" i="3"/>
  <c r="AP77" i="3" s="1"/>
  <c r="AL77" i="3"/>
  <c r="AM77" i="3" s="1"/>
  <c r="AO72" i="3"/>
  <c r="AP72" i="3" s="1"/>
  <c r="AJ78" i="3"/>
  <c r="AK76" i="3" s="1"/>
  <c r="AL72" i="3"/>
  <c r="BP78" i="3"/>
  <c r="BS78" i="3" s="1"/>
  <c r="BV78" i="3" s="1"/>
  <c r="BV79" i="3" s="1"/>
  <c r="BQ78" i="3"/>
  <c r="BT78" i="3" s="1"/>
  <c r="BW78" i="3" s="1"/>
  <c r="BW79" i="3" s="1"/>
  <c r="BN48" i="3"/>
  <c r="BO48" i="3" s="1"/>
  <c r="BP48" i="3" s="1"/>
  <c r="BS48" i="3" s="1"/>
  <c r="BV48" i="3" s="1"/>
  <c r="BV49" i="3" s="1"/>
  <c r="AJ48" i="3"/>
  <c r="AL41" i="3"/>
  <c r="AO41" i="3"/>
  <c r="AP41" i="3" s="1"/>
  <c r="AL42" i="3"/>
  <c r="AM42" i="3" s="1"/>
  <c r="AO42" i="3"/>
  <c r="AP42" i="3" s="1"/>
  <c r="AL57" i="3"/>
  <c r="AM57" i="3" s="1"/>
  <c r="AO57" i="3"/>
  <c r="AP57" i="3" s="1"/>
  <c r="BN65" i="3"/>
  <c r="BO65" i="3" s="1"/>
  <c r="BP65" i="3" s="1"/>
  <c r="BS65" i="3" s="1"/>
  <c r="BV65" i="3" s="1"/>
  <c r="BV66" i="3" s="1"/>
  <c r="AL45" i="3"/>
  <c r="AM45" i="3" s="1"/>
  <c r="AO45" i="3"/>
  <c r="AP45" i="3" s="1"/>
  <c r="AL46" i="3"/>
  <c r="AM46" i="3" s="1"/>
  <c r="AO46" i="3"/>
  <c r="AP46" i="3" s="1"/>
  <c r="AL58" i="3"/>
  <c r="AM58" i="3" s="1"/>
  <c r="AO58" i="3"/>
  <c r="AP58" i="3" s="1"/>
  <c r="AJ65" i="3"/>
  <c r="AK57" i="3" s="1"/>
  <c r="AO56" i="3"/>
  <c r="AP56" i="3" s="1"/>
  <c r="AL56" i="3"/>
  <c r="AL61" i="3"/>
  <c r="AM61" i="3" s="1"/>
  <c r="AO61" i="3"/>
  <c r="AP61" i="3" s="1"/>
  <c r="AL64" i="3"/>
  <c r="AM64" i="3" s="1"/>
  <c r="AO64" i="3"/>
  <c r="AP64" i="3" s="1"/>
  <c r="AO59" i="3"/>
  <c r="AP59" i="3" s="1"/>
  <c r="AL59" i="3"/>
  <c r="AM59" i="3" s="1"/>
  <c r="AO47" i="3"/>
  <c r="AP47" i="3" s="1"/>
  <c r="AL47" i="3"/>
  <c r="AM47" i="3" s="1"/>
  <c r="AL43" i="3"/>
  <c r="AM43" i="3" s="1"/>
  <c r="AO43" i="3"/>
  <c r="AP43" i="3" s="1"/>
  <c r="AO63" i="3"/>
  <c r="AP63" i="3" s="1"/>
  <c r="AL63" i="3"/>
  <c r="AM63" i="3" s="1"/>
  <c r="AO44" i="3"/>
  <c r="AP44" i="3" s="1"/>
  <c r="AL44" i="3"/>
  <c r="AM44" i="3" s="1"/>
  <c r="AL62" i="3"/>
  <c r="AM62" i="3" s="1"/>
  <c r="AO62" i="3"/>
  <c r="AP62" i="3" s="1"/>
  <c r="AO60" i="3"/>
  <c r="AP60" i="3" s="1"/>
  <c r="AL60" i="3"/>
  <c r="AM60" i="3" s="1"/>
  <c r="AO25" i="3"/>
  <c r="AP25" i="3" s="1"/>
  <c r="AR25" i="3" s="1"/>
  <c r="AT25" i="3" s="1"/>
  <c r="AO30" i="3"/>
  <c r="AP30" i="3" s="1"/>
  <c r="AO26" i="3"/>
  <c r="AP26" i="3" s="1"/>
  <c r="AL24" i="3"/>
  <c r="AM24" i="3" s="1"/>
  <c r="AO27" i="3"/>
  <c r="AP27" i="3" s="1"/>
  <c r="AL29" i="3"/>
  <c r="AM29" i="3" s="1"/>
  <c r="AO29" i="3"/>
  <c r="AP29" i="3" s="1"/>
  <c r="AO28" i="3"/>
  <c r="AP28" i="3" s="1"/>
  <c r="AO31" i="3"/>
  <c r="AP31" i="3" s="1"/>
  <c r="AL27" i="3"/>
  <c r="AM27" i="3" s="1"/>
  <c r="AL26" i="3"/>
  <c r="AM26" i="3" s="1"/>
  <c r="AO24" i="3"/>
  <c r="AP24" i="3" s="1"/>
  <c r="AL28" i="3"/>
  <c r="AM28" i="3" s="1"/>
  <c r="AJ34" i="3"/>
  <c r="AN30" i="3"/>
  <c r="BP34" i="3"/>
  <c r="BS34" i="3" s="1"/>
  <c r="BV34" i="3" s="1"/>
  <c r="BV35" i="3" s="1"/>
  <c r="AN31" i="3"/>
  <c r="AN25" i="3"/>
  <c r="BQ65" i="3" l="1"/>
  <c r="BT65" i="3" s="1"/>
  <c r="BW65" i="3" s="1"/>
  <c r="BW66" i="3" s="1"/>
  <c r="AK60" i="3"/>
  <c r="BQ48" i="3"/>
  <c r="BT48" i="3" s="1"/>
  <c r="BW48" i="3" s="1"/>
  <c r="BW49" i="3" s="1"/>
  <c r="AK42" i="3"/>
  <c r="AS28" i="3"/>
  <c r="AU28" i="3" s="1"/>
  <c r="AS26" i="3"/>
  <c r="AU26" i="3" s="1"/>
  <c r="AS24" i="3"/>
  <c r="AU24" i="3" s="1"/>
  <c r="AS25" i="3"/>
  <c r="AU25" i="3" s="1"/>
  <c r="AN33" i="3"/>
  <c r="AR33" i="3"/>
  <c r="AT33" i="3" s="1"/>
  <c r="AS33" i="3"/>
  <c r="AU33" i="3" s="1"/>
  <c r="AS30" i="3"/>
  <c r="AU30" i="3" s="1"/>
  <c r="AN27" i="3"/>
  <c r="AS27" i="3"/>
  <c r="AU27" i="3" s="1"/>
  <c r="AK33" i="3"/>
  <c r="AK32" i="3"/>
  <c r="AS31" i="3"/>
  <c r="AU31" i="3" s="1"/>
  <c r="AN29" i="3"/>
  <c r="AS29" i="3"/>
  <c r="AU29" i="3" s="1"/>
  <c r="AR32" i="3"/>
  <c r="AT32" i="3" s="1"/>
  <c r="AS32" i="3"/>
  <c r="AU32" i="3" s="1"/>
  <c r="AN32" i="3"/>
  <c r="AK62" i="3"/>
  <c r="AK63" i="3"/>
  <c r="AK64" i="3"/>
  <c r="AK75" i="3"/>
  <c r="AK45" i="3"/>
  <c r="AN75" i="3"/>
  <c r="AS75" i="3"/>
  <c r="AU75" i="3" s="1"/>
  <c r="AR75" i="3"/>
  <c r="AT75" i="3" s="1"/>
  <c r="AK43" i="3"/>
  <c r="AK46" i="3"/>
  <c r="AL78" i="3"/>
  <c r="AM78" i="3" s="1"/>
  <c r="AM72" i="3"/>
  <c r="AK77" i="3"/>
  <c r="AS73" i="3"/>
  <c r="AU73" i="3" s="1"/>
  <c r="AR73" i="3"/>
  <c r="AT73" i="3" s="1"/>
  <c r="AN73" i="3"/>
  <c r="AN74" i="3"/>
  <c r="AS74" i="3"/>
  <c r="AU74" i="3" s="1"/>
  <c r="AR74" i="3"/>
  <c r="AT74" i="3" s="1"/>
  <c r="AK47" i="3"/>
  <c r="AN77" i="3"/>
  <c r="AS77" i="3"/>
  <c r="AU77" i="3" s="1"/>
  <c r="AR77" i="3"/>
  <c r="AT77" i="3" s="1"/>
  <c r="AK44" i="3"/>
  <c r="AK72" i="3"/>
  <c r="AO78" i="3"/>
  <c r="AP78" i="3" s="1"/>
  <c r="AK74" i="3"/>
  <c r="AR76" i="3"/>
  <c r="AT76" i="3" s="1"/>
  <c r="AN76" i="3"/>
  <c r="AS76" i="3"/>
  <c r="AU76" i="3" s="1"/>
  <c r="AK73" i="3"/>
  <c r="AK61" i="3"/>
  <c r="AR44" i="3"/>
  <c r="AT44" i="3" s="1"/>
  <c r="AS44" i="3"/>
  <c r="AU44" i="3" s="1"/>
  <c r="AN44" i="3"/>
  <c r="AN43" i="3"/>
  <c r="AR43" i="3"/>
  <c r="AT43" i="3" s="1"/>
  <c r="AS43" i="3"/>
  <c r="AU43" i="3" s="1"/>
  <c r="AN46" i="3"/>
  <c r="AS46" i="3"/>
  <c r="AU46" i="3" s="1"/>
  <c r="AR46" i="3"/>
  <c r="AT46" i="3" s="1"/>
  <c r="AS59" i="3"/>
  <c r="AU59" i="3" s="1"/>
  <c r="AN59" i="3"/>
  <c r="AR59" i="3"/>
  <c r="AT59" i="3" s="1"/>
  <c r="AR61" i="3"/>
  <c r="AT61" i="3" s="1"/>
  <c r="AS61" i="3"/>
  <c r="AU61" i="3" s="1"/>
  <c r="AN61" i="3"/>
  <c r="AS58" i="3"/>
  <c r="AU58" i="3" s="1"/>
  <c r="AN58" i="3"/>
  <c r="AR58" i="3"/>
  <c r="AT58" i="3" s="1"/>
  <c r="AL48" i="3"/>
  <c r="AM48" i="3" s="1"/>
  <c r="AM41" i="3"/>
  <c r="AN62" i="3"/>
  <c r="AR62" i="3"/>
  <c r="AT62" i="3" s="1"/>
  <c r="AS62" i="3"/>
  <c r="AU62" i="3" s="1"/>
  <c r="AN63" i="3"/>
  <c r="AS63" i="3"/>
  <c r="AU63" i="3" s="1"/>
  <c r="AR63" i="3"/>
  <c r="AT63" i="3" s="1"/>
  <c r="AN47" i="3"/>
  <c r="AS47" i="3"/>
  <c r="AU47" i="3" s="1"/>
  <c r="AR47" i="3"/>
  <c r="AT47" i="3" s="1"/>
  <c r="AS64" i="3"/>
  <c r="AU64" i="3" s="1"/>
  <c r="AR64" i="3"/>
  <c r="AT64" i="3" s="1"/>
  <c r="AN64" i="3"/>
  <c r="AO65" i="3"/>
  <c r="AP65" i="3" s="1"/>
  <c r="AN45" i="3"/>
  <c r="AS45" i="3"/>
  <c r="AU45" i="3" s="1"/>
  <c r="AR45" i="3"/>
  <c r="AT45" i="3" s="1"/>
  <c r="AO48" i="3"/>
  <c r="AP48" i="3" s="1"/>
  <c r="AM56" i="3"/>
  <c r="AL65" i="3"/>
  <c r="AM65" i="3" s="1"/>
  <c r="AR57" i="3"/>
  <c r="AT57" i="3" s="1"/>
  <c r="AS57" i="3"/>
  <c r="AU57" i="3" s="1"/>
  <c r="AN57" i="3"/>
  <c r="AS60" i="3"/>
  <c r="AU60" i="3" s="1"/>
  <c r="AR60" i="3"/>
  <c r="AT60" i="3" s="1"/>
  <c r="AN60" i="3"/>
  <c r="AK59" i="3"/>
  <c r="AK56" i="3"/>
  <c r="AK58" i="3"/>
  <c r="AS42" i="3"/>
  <c r="AU42" i="3" s="1"/>
  <c r="AR42" i="3"/>
  <c r="AT42" i="3" s="1"/>
  <c r="AN42" i="3"/>
  <c r="AK41" i="3"/>
  <c r="AR30" i="3"/>
  <c r="AT30" i="3" s="1"/>
  <c r="AR26" i="3"/>
  <c r="AT26" i="3" s="1"/>
  <c r="AR27" i="3"/>
  <c r="AT27" i="3" s="1"/>
  <c r="AR31" i="3"/>
  <c r="AT31" i="3" s="1"/>
  <c r="AR29" i="3"/>
  <c r="AT29" i="3" s="1"/>
  <c r="AR28" i="3"/>
  <c r="AT28" i="3" s="1"/>
  <c r="AK31" i="3"/>
  <c r="AK29" i="3"/>
  <c r="AK27" i="3"/>
  <c r="AK25" i="3"/>
  <c r="AK30" i="3"/>
  <c r="AK28" i="3"/>
  <c r="AK26" i="3"/>
  <c r="AK24" i="3"/>
  <c r="AO34" i="3"/>
  <c r="AP34" i="3" s="1"/>
  <c r="AN28" i="3"/>
  <c r="AL34" i="3"/>
  <c r="AM34" i="3" s="1"/>
  <c r="AN26" i="3"/>
  <c r="AR24" i="3"/>
  <c r="AT24" i="3" s="1"/>
  <c r="AN24" i="3"/>
  <c r="AU80" i="3" l="1"/>
  <c r="AT80" i="3"/>
  <c r="AU36" i="3"/>
  <c r="AS34" i="3"/>
  <c r="AU34" i="3" s="1"/>
  <c r="AK48" i="3"/>
  <c r="AK78" i="3"/>
  <c r="AS78" i="3"/>
  <c r="AU78" i="3" s="1"/>
  <c r="AR78" i="3"/>
  <c r="AT78" i="3" s="1"/>
  <c r="AN78" i="3"/>
  <c r="AK65" i="3"/>
  <c r="AS72" i="3"/>
  <c r="AU72" i="3" s="1"/>
  <c r="AN72" i="3"/>
  <c r="AR72" i="3"/>
  <c r="AT72" i="3" s="1"/>
  <c r="AS56" i="3"/>
  <c r="AU56" i="3" s="1"/>
  <c r="AR56" i="3"/>
  <c r="AT56" i="3" s="1"/>
  <c r="AN56" i="3"/>
  <c r="AS41" i="3"/>
  <c r="AU41" i="3" s="1"/>
  <c r="AR41" i="3"/>
  <c r="AT41" i="3" s="1"/>
  <c r="AN41" i="3"/>
  <c r="AS65" i="3"/>
  <c r="AU65" i="3" s="1"/>
  <c r="AN65" i="3"/>
  <c r="AT67" i="3"/>
  <c r="AR65" i="3"/>
  <c r="AT65" i="3" s="1"/>
  <c r="AU67" i="3"/>
  <c r="AS48" i="3"/>
  <c r="AU48" i="3" s="1"/>
  <c r="AR48" i="3"/>
  <c r="AT48" i="3" s="1"/>
  <c r="AU51" i="3"/>
  <c r="AT51" i="3"/>
  <c r="AN48" i="3"/>
  <c r="AN34" i="3"/>
  <c r="AK34" i="3"/>
  <c r="AR34" i="3"/>
  <c r="AT34" i="3" s="1"/>
  <c r="AT36" i="3"/>
</calcChain>
</file>

<file path=xl/sharedStrings.xml><?xml version="1.0" encoding="utf-8"?>
<sst xmlns="http://schemas.openxmlformats.org/spreadsheetml/2006/main" count="1969" uniqueCount="152">
  <si>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  <scheme val="minor"/>
      </rPr>
      <t>2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= [Q – (k-1)]/[suma(wi) –[suma(wi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)/suma(wi)]]</t>
    </r>
  </si>
  <si>
    <t>DerSimonian-Laird, con los pesos para Efectos Aleatorios</t>
  </si>
  <si>
    <r>
      <t>Comprobar que está bien la</t>
    </r>
    <r>
      <rPr>
        <sz val="8"/>
        <rFont val="Symbol"/>
        <family val="1"/>
        <charset val="2"/>
      </rPr>
      <t xml:space="preserve"> t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a utilizar</t>
    </r>
  </si>
  <si>
    <t>Si evento</t>
  </si>
  <si>
    <t>No evento</t>
  </si>
  <si>
    <t>Total</t>
  </si>
  <si>
    <t>suma (wi * ln RRi)</t>
  </si>
  <si>
    <r>
      <t>RR</t>
    </r>
    <r>
      <rPr>
        <vertAlign val="subscript"/>
        <sz val="10"/>
        <rFont val="Calibri"/>
        <family val="2"/>
      </rPr>
      <t>comb</t>
    </r>
  </si>
  <si>
    <r>
      <t>EE del ln RR</t>
    </r>
    <r>
      <rPr>
        <vertAlign val="subscript"/>
        <sz val="10"/>
        <rFont val="Calibri"/>
        <family val="2"/>
      </rPr>
      <t>comb</t>
    </r>
  </si>
  <si>
    <t>Z α/2 (0,05)</t>
  </si>
  <si>
    <r>
      <t>ln LI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</si>
  <si>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+ Z α/2 *EE</t>
    </r>
  </si>
  <si>
    <t>LI IC 95%</t>
  </si>
  <si>
    <t>LS IC 95%</t>
  </si>
  <si>
    <r>
      <t xml:space="preserve"> [ln(RRi) – ln(RR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)]</t>
    </r>
    <r>
      <rPr>
        <vertAlign val="superscript"/>
        <sz val="10"/>
        <rFont val="Calibri"/>
        <family val="2"/>
      </rPr>
      <t>2</t>
    </r>
  </si>
  <si>
    <t>k</t>
  </si>
  <si>
    <t xml:space="preserve"> [Q – (k-1)]</t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</si>
  <si>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teórica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</si>
  <si>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a utilizar: 1) si Q &lt; k-1 =  0; 2) si no, =&gt; </t>
    </r>
    <r>
      <rPr>
        <i/>
        <sz val="10"/>
        <rFont val="Calibri"/>
        <family val="2"/>
      </rPr>
      <t>τ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</si>
  <si>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t>ln(RR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</si>
  <si>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 xml:space="preserve"> RR</t>
    </r>
    <r>
      <rPr>
        <vertAlign val="subscript"/>
        <sz val="10"/>
        <rFont val="Calibri"/>
        <family val="2"/>
      </rPr>
      <t>DL</t>
    </r>
  </si>
  <si>
    <r>
      <t>EE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= Raíz (var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</si>
  <si>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>ln LI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</si>
  <si>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+ Z α/2 *EE</t>
    </r>
  </si>
  <si>
    <r>
      <t>t</t>
    </r>
    <r>
      <rPr>
        <sz val="10"/>
        <rFont val="Calibri"/>
        <family val="2"/>
        <scheme val="minor"/>
      </rPr>
      <t xml:space="preserve"> teórica"= </t>
    </r>
    <r>
      <rPr>
        <i/>
        <sz val="10"/>
        <rFont val="Calibri"/>
        <family val="2"/>
        <scheme val="minor"/>
      </rPr>
      <t xml:space="preserve"> t</t>
    </r>
    <r>
      <rPr>
        <vertAlign val="subscript"/>
        <sz val="10"/>
        <rFont val="Calibri"/>
        <family val="2"/>
        <scheme val="minor"/>
      </rPr>
      <t>(k-2)- α/2)</t>
    </r>
    <r>
      <rPr>
        <sz val="10"/>
        <rFont val="Calibri"/>
        <family val="2"/>
        <scheme val="minor"/>
      </rPr>
      <t xml:space="preserve"> =</t>
    </r>
  </si>
  <si>
    <t>Intevalo de predicción al 95%</t>
  </si>
  <si>
    <t>Comprobar que está bien el "EE[ln(H^2)] a utilizar</t>
  </si>
  <si>
    <t>Si negativo, entonces 0%</t>
  </si>
  <si>
    <t>Q</t>
  </si>
  <si>
    <r>
      <t>H</t>
    </r>
    <r>
      <rPr>
        <vertAlign val="superscript"/>
        <sz val="10"/>
        <rFont val="Calibri"/>
        <family val="2"/>
        <scheme val="minor"/>
      </rPr>
      <t>2</t>
    </r>
  </si>
  <si>
    <r>
      <t>ln H</t>
    </r>
    <r>
      <rPr>
        <vertAlign val="superscript"/>
        <sz val="10"/>
        <rFont val="Calibri"/>
        <family val="2"/>
        <scheme val="minor"/>
      </rPr>
      <t>2</t>
    </r>
  </si>
  <si>
    <t>ln Q</t>
  </si>
  <si>
    <t>ln k-1</t>
  </si>
  <si>
    <t>Raíz 2Q</t>
  </si>
  <si>
    <t>Raíz(2k-3)</t>
  </si>
  <si>
    <t>2(k-2)</t>
  </si>
  <si>
    <r>
      <t>3(k-2)</t>
    </r>
    <r>
      <rPr>
        <vertAlign val="superscript"/>
        <sz val="10"/>
        <rFont val="Calibri"/>
        <family val="2"/>
        <scheme val="minor"/>
      </rPr>
      <t>2</t>
    </r>
  </si>
  <si>
    <t>A</t>
  </si>
  <si>
    <t>B</t>
  </si>
  <si>
    <r>
      <t>1º EE[ln(H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)] si Q =&lt; K</t>
    </r>
  </si>
  <si>
    <r>
      <t>2º EE[ln(H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)]  sí Q  &gt; K</t>
    </r>
  </si>
  <si>
    <r>
      <t>EE[ln(H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)] que utilizo</t>
    </r>
  </si>
  <si>
    <r>
      <t>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 - 1,96 * EE[ln(H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)]</t>
    </r>
  </si>
  <si>
    <r>
      <t>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 + 1,96 * EE[ln(H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)]</t>
    </r>
  </si>
  <si>
    <r>
      <t>lím inferior IC de H</t>
    </r>
    <r>
      <rPr>
        <vertAlign val="superscript"/>
        <sz val="10"/>
        <rFont val="Calibri"/>
        <family val="2"/>
        <scheme val="minor"/>
      </rPr>
      <t>2</t>
    </r>
  </si>
  <si>
    <r>
      <t>lím superior IC de H</t>
    </r>
    <r>
      <rPr>
        <vertAlign val="superscript"/>
        <sz val="10"/>
        <rFont val="Calibri"/>
        <family val="2"/>
        <scheme val="minor"/>
      </rPr>
      <t>2</t>
    </r>
  </si>
  <si>
    <r>
      <t>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a utilzar</t>
    </r>
  </si>
  <si>
    <r>
      <t>lím inferior IC de I</t>
    </r>
    <r>
      <rPr>
        <vertAlign val="superscript"/>
        <sz val="10"/>
        <rFont val="Calibri"/>
        <family val="2"/>
        <scheme val="minor"/>
      </rPr>
      <t>2</t>
    </r>
  </si>
  <si>
    <r>
      <t>lím superior IC de I</t>
    </r>
    <r>
      <rPr>
        <vertAlign val="superscript"/>
        <sz val="10"/>
        <rFont val="Calibri"/>
        <family val="2"/>
        <scheme val="minor"/>
      </rPr>
      <t>2</t>
    </r>
  </si>
  <si>
    <t xml:space="preserve">Interpretación </t>
  </si>
  <si>
    <r>
      <t>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= 1/w*</t>
    </r>
  </si>
  <si>
    <r>
      <t>[w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* x ln(RR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]</t>
    </r>
  </si>
  <si>
    <r>
      <t>[suma(w</t>
    </r>
    <r>
      <rPr>
        <vertAlign val="subscript"/>
        <sz val="10"/>
        <rFont val="Calibri"/>
        <family val="2"/>
        <scheme val="minor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)/ suma(wi)]</t>
    </r>
  </si>
  <si>
    <r>
      <t>s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= 1/w</t>
    </r>
    <r>
      <rPr>
        <vertAlign val="subscript"/>
        <sz val="10"/>
        <rFont val="Calibri"/>
        <family val="2"/>
        <scheme val="minor"/>
      </rPr>
      <t>i</t>
    </r>
  </si>
  <si>
    <r>
      <t>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* = 1/ (</t>
    </r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+ s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</si>
  <si>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suma(w</t>
    </r>
    <r>
      <rPr>
        <vertAlign val="subscript"/>
        <sz val="10"/>
        <rFont val="Calibri"/>
        <family val="2"/>
        <scheme val="minor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</si>
  <si>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suma(w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)</t>
    </r>
  </si>
  <si>
    <r>
      <t>Q = Suma [ 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x (ln RR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– ln RR</t>
    </r>
    <r>
      <rPr>
        <vertAlign val="subscript"/>
        <sz val="10"/>
        <rFont val="Calibri"/>
        <family val="2"/>
        <scheme val="minor"/>
      </rPr>
      <t>comb</t>
    </r>
    <r>
      <rPr>
        <sz val="10"/>
        <rFont val="Calibri"/>
        <family val="2"/>
        <scheme val="minor"/>
      </rPr>
      <t xml:space="preserve"> 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]</t>
    </r>
  </si>
  <si>
    <r>
      <t>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>=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*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 /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</si>
  <si>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ln RR</t>
    </r>
    <r>
      <rPr>
        <vertAlign val="subscript"/>
        <sz val="10"/>
        <rFont val="Calibri"/>
        <family val="2"/>
        <scheme val="minor"/>
      </rPr>
      <t>i</t>
    </r>
  </si>
  <si>
    <r>
      <t>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= Peso =1/ varianza del ln RR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</t>
    </r>
  </si>
  <si>
    <r>
      <t>s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= varianza del ln RR</t>
    </r>
    <r>
      <rPr>
        <vertAlign val="subscript"/>
        <sz val="10"/>
        <rFont val="Calibri"/>
        <family val="2"/>
        <scheme val="minor"/>
      </rPr>
      <t>i</t>
    </r>
  </si>
  <si>
    <r>
      <t>RR</t>
    </r>
    <r>
      <rPr>
        <vertAlign val="subscript"/>
        <sz val="10"/>
        <rFont val="Calibri"/>
        <family val="2"/>
        <scheme val="minor"/>
      </rPr>
      <t>i</t>
    </r>
  </si>
  <si>
    <r>
      <rPr>
        <i/>
        <sz val="12"/>
        <rFont val="Calibri"/>
        <family val="2"/>
        <scheme val="minor"/>
      </rPr>
      <t>I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teórica</t>
    </r>
  </si>
  <si>
    <r>
      <rPr>
        <i/>
        <sz val="10"/>
        <rFont val="Calibri"/>
        <family val="2"/>
        <scheme val="minor"/>
      </rPr>
      <t>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a utilizar: 1) si Q &lt; k-1 =  0; 2) si no, =&gt; 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teórica </t>
    </r>
  </si>
  <si>
    <r>
      <t>%w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*/suma 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*</t>
    </r>
  </si>
  <si>
    <t>Vit D</t>
  </si>
  <si>
    <t>Placebo o No Tto</t>
  </si>
  <si>
    <t>Vit D + Calcio</t>
  </si>
  <si>
    <t>1,00 (0,82-1,21)</t>
  </si>
  <si>
    <t>1,08 (0,84-1,38)</t>
  </si>
  <si>
    <t>1,00 (0,91-1,09)</t>
  </si>
  <si>
    <t>0,89 (0,76-1,05)</t>
  </si>
  <si>
    <t>MODELO DE EFECTOS ALEATORIOS, CON LOS PESOS SEGÚN DerSimonian-Laird</t>
  </si>
  <si>
    <t>MODELO DE EFECTOS FIJOS, CON CADA PESO SEGÚN SU RESPECTIVO INVERSO DE LA VARIANZA</t>
  </si>
  <si>
    <t>METAANÁLISIS DE LA COHORTE COMPLETA</t>
  </si>
  <si>
    <t>1,14 (0,93-1,39)</t>
  </si>
  <si>
    <t>1,28 (0,91-1,81)</t>
  </si>
  <si>
    <t>1,26 (0,64-2,47)</t>
  </si>
  <si>
    <t>1,25 (1,09-1,43)</t>
  </si>
  <si>
    <t>1,08 (0,92-1,26)</t>
  </si>
  <si>
    <t>1,08 (0,92-2,94)</t>
  </si>
  <si>
    <t>0,95 (0,59-1,55)</t>
  </si>
  <si>
    <t>1,04 (0,24-4,53)</t>
  </si>
  <si>
    <t>1,01 (0,86-1,18)</t>
  </si>
  <si>
    <t>1,11 (0,95-1,30)</t>
  </si>
  <si>
    <t>1,04 (0,68-1,59)</t>
  </si>
  <si>
    <t>1,02 (0,77-1,36))</t>
  </si>
  <si>
    <t>1,13 (0,86-1,49)</t>
  </si>
  <si>
    <t>1,19 (0,88-1,60)</t>
  </si>
  <si>
    <t>0,12 (0,01-2253)</t>
  </si>
  <si>
    <t>0,12 (0,01-2252)</t>
  </si>
  <si>
    <t>1,06 (0,87-1,29)</t>
  </si>
  <si>
    <t>1,07 (0,95-1,22)</t>
  </si>
  <si>
    <t>Fractura de Cadera</t>
  </si>
  <si>
    <t>Fractura No Vertebral</t>
  </si>
  <si>
    <t>METAANÁLISIS POR SUBGRUPOS: POR TRAMOS DE DOSIS DE VITAMINA D</t>
  </si>
  <si>
    <t>METAANÁLISIS POR SUBGRUPOS: POR TRAMOS EN LA LATITUD DE LA IRRADIACIÓN SOLAR</t>
  </si>
  <si>
    <t>METAANÁLISIS POR SUBGRUPOS: POR NIVEL DE VITAMINA D EN SANGRE EN EL INICIO DE CADA ESTUDIO</t>
  </si>
  <si>
    <r>
      <t xml:space="preserve">19960515-ECA 3,5y, Lip </t>
    </r>
    <r>
      <rPr>
        <sz val="10"/>
        <color rgb="FF0070C0"/>
        <rFont val="Calibri"/>
        <family val="2"/>
      </rPr>
      <t>(11)</t>
    </r>
  </si>
  <si>
    <r>
      <t xml:space="preserve">20030301-ECA 5y, Trivedi </t>
    </r>
    <r>
      <rPr>
        <sz val="10"/>
        <color rgb="FF0070C0"/>
        <rFont val="Calibri"/>
        <family val="2"/>
      </rPr>
      <t>(13)</t>
    </r>
  </si>
  <si>
    <r>
      <t xml:space="preserve">20050430-ECA 2,1y, Porthouse </t>
    </r>
    <r>
      <rPr>
        <sz val="10"/>
        <color rgb="FF0070C0"/>
        <rFont val="Calibri"/>
        <family val="2"/>
      </rPr>
      <t>(16)</t>
    </r>
  </si>
  <si>
    <r>
      <t xml:space="preserve">20050507-ECA 2-5y, Grant </t>
    </r>
    <r>
      <rPr>
        <sz val="10"/>
        <color rgb="FF0070C0"/>
        <rFont val="Calibri"/>
        <family val="2"/>
      </rPr>
      <t>(17)</t>
    </r>
  </si>
  <si>
    <r>
      <t xml:space="preserve">20100512-ECA 3-5y, Sanders </t>
    </r>
    <r>
      <rPr>
        <sz val="10"/>
        <color rgb="FF0070C0"/>
        <rFont val="Calibri"/>
        <family val="2"/>
      </rPr>
      <t>(21)</t>
    </r>
  </si>
  <si>
    <r>
      <t xml:space="preserve">20100731-ECA 3y, Salovaara </t>
    </r>
    <r>
      <rPr>
        <sz val="10"/>
        <color rgb="FF0070C0"/>
        <rFont val="Calibri"/>
        <family val="2"/>
      </rPr>
      <t>(22)</t>
    </r>
  </si>
  <si>
    <r>
      <t xml:space="preserve">20120131-ECA 9m, Glendenning </t>
    </r>
    <r>
      <rPr>
        <sz val="10"/>
        <color rgb="FF0070C0"/>
        <rFont val="Calibri"/>
        <family val="2"/>
      </rPr>
      <t>(24)</t>
    </r>
  </si>
  <si>
    <r>
      <t xml:space="preserve">20131014-ECA 1y, Witham </t>
    </r>
    <r>
      <rPr>
        <sz val="10"/>
        <color rgb="FF0070C0"/>
        <rFont val="Calibri"/>
        <family val="2"/>
      </rPr>
      <t>(25)</t>
    </r>
  </si>
  <si>
    <r>
      <t xml:space="preserve">20150531-SG ECA 2y, Uusi-Rasi </t>
    </r>
    <r>
      <rPr>
        <sz val="10"/>
        <color rgb="FF0070C0"/>
        <rFont val="Calibri"/>
        <family val="2"/>
      </rPr>
      <t>(26)</t>
    </r>
  </si>
  <si>
    <r>
      <t xml:space="preserve">20170630-ECA 3,4y, Khaw </t>
    </r>
    <r>
      <rPr>
        <sz val="10"/>
        <color rgb="FF0070C0"/>
        <rFont val="Calibri"/>
        <family val="2"/>
      </rPr>
      <t>(27)</t>
    </r>
  </si>
  <si>
    <t>0,96 (0,89-1,05)</t>
  </si>
  <si>
    <t>0,98 (0,80-1,19)</t>
  </si>
  <si>
    <t>1,00 0,91-1,09)</t>
  </si>
  <si>
    <t>Mortalidad por todas las causas</t>
  </si>
  <si>
    <t>Vit D con o sin Calcio</t>
  </si>
  <si>
    <t>Estudios con un nivel promedio de 25-hidroxivitamina D en sangre de 10 a 16 ng/ml en el inicio</t>
  </si>
  <si>
    <t>Estudios con un nivel promedio de 25-hidroxivitamina D en sangre de 16 a 20 ng/ml en el inicio</t>
  </si>
  <si>
    <t>Estudios con un nivel promedio de 25-hidroxivitamina D en sangre de 20 a 30 ng/ml en el inicio</t>
  </si>
  <si>
    <t>Vit D (con o sin Calcio)</t>
  </si>
  <si>
    <t>Estudios con dosis de Vit D de 800 a 1200 UI en el grupo de intervención</t>
  </si>
  <si>
    <t>Estudios con dosis de Vit D de 400 a 800 UI en el grupo de intervención</t>
  </si>
  <si>
    <t>Estudios con dosis de Vit D &gt; 1200 UI en el grupo de intervención</t>
  </si>
  <si>
    <t>Estudios con latitudes de 0º a 45º</t>
  </si>
  <si>
    <t>Estudios con latitudes de 45º a 90º</t>
  </si>
  <si>
    <r>
      <t xml:space="preserve">19970904-ECA 3y, Dawson-Hughes </t>
    </r>
    <r>
      <rPr>
        <sz val="10"/>
        <color rgb="FF0070C0"/>
        <rFont val="Calibri"/>
        <family val="2"/>
      </rPr>
      <t>(12)</t>
    </r>
  </si>
  <si>
    <r>
      <t xml:space="preserve">20040131-ECA 1y, Harwood </t>
    </r>
    <r>
      <rPr>
        <sz val="10"/>
        <color rgb="FF0070C0"/>
        <rFont val="Calibri"/>
        <family val="2"/>
      </rPr>
      <t>(14)</t>
    </r>
  </si>
  <si>
    <r>
      <t xml:space="preserve">20041231-ECA 3,8y, Avenell </t>
    </r>
    <r>
      <rPr>
        <sz val="10"/>
        <color rgb="FF0070C0"/>
        <rFont val="Calibri"/>
        <family val="2"/>
      </rPr>
      <t>(15)</t>
    </r>
  </si>
  <si>
    <r>
      <t xml:space="preserve">20060216-SG ECA WHI 7y, Jackson </t>
    </r>
    <r>
      <rPr>
        <sz val="10"/>
        <color rgb="FF0070C0"/>
        <rFont val="Calibri"/>
        <family val="2"/>
      </rPr>
      <t>(18)</t>
    </r>
  </si>
  <si>
    <r>
      <t xml:space="preserve">20070430-ECA 2y, Bolton-Smith </t>
    </r>
    <r>
      <rPr>
        <sz val="10"/>
        <color rgb="FF0070C0"/>
        <rFont val="Calibri"/>
        <family val="2"/>
      </rPr>
      <t>(19)</t>
    </r>
  </si>
  <si>
    <r>
      <t xml:space="preserve">20071231-ECA 3y, Smith </t>
    </r>
    <r>
      <rPr>
        <sz val="10"/>
        <color rgb="FF0070C0"/>
        <rFont val="Calibri"/>
        <family val="2"/>
      </rPr>
      <t>(20)</t>
    </r>
  </si>
  <si>
    <r>
      <t xml:space="preserve">20110831-ECA 4m, Mitri </t>
    </r>
    <r>
      <rPr>
        <sz val="10"/>
        <color rgb="FF0070C0"/>
        <rFont val="Calibri"/>
        <family val="2"/>
      </rPr>
      <t>(23)</t>
    </r>
  </si>
  <si>
    <t>Fract Cad</t>
  </si>
  <si>
    <t>Frac No Vert</t>
  </si>
  <si>
    <t>Alta-Moderada</t>
  </si>
  <si>
    <t>Moderada</t>
  </si>
  <si>
    <t>Baja</t>
  </si>
  <si>
    <t>Moderada-Baja</t>
  </si>
  <si>
    <t>Moderada-baja</t>
  </si>
  <si>
    <t>Mort</t>
  </si>
  <si>
    <r>
      <t xml:space="preserve">19970904-ECA 3y, Dawson-Hughes </t>
    </r>
    <r>
      <rPr>
        <sz val="10"/>
        <color rgb="FF0070C0"/>
        <rFont val="Calibri"/>
        <family val="2"/>
        <scheme val="minor"/>
      </rPr>
      <t>(12)</t>
    </r>
  </si>
  <si>
    <r>
      <t>20041231-ECA 3,8y, Avenell</t>
    </r>
    <r>
      <rPr>
        <sz val="10"/>
        <color rgb="FF0070C0"/>
        <rFont val="Calibri"/>
        <family val="2"/>
        <scheme val="minor"/>
      </rPr>
      <t xml:space="preserve"> (15)</t>
    </r>
  </si>
  <si>
    <r>
      <t xml:space="preserve">20050430-ECA 2,1y, Porthouse </t>
    </r>
    <r>
      <rPr>
        <sz val="10"/>
        <color rgb="FF0070C0"/>
        <rFont val="Calibri"/>
        <family val="2"/>
        <scheme val="minor"/>
      </rPr>
      <t>(16)</t>
    </r>
  </si>
  <si>
    <r>
      <t xml:space="preserve">20050507-ECA 2-5y, Grant </t>
    </r>
    <r>
      <rPr>
        <sz val="10"/>
        <color rgb="FF0070C0"/>
        <rFont val="Calibri"/>
        <family val="2"/>
        <scheme val="minor"/>
      </rPr>
      <t>(17)</t>
    </r>
  </si>
  <si>
    <r>
      <t xml:space="preserve">20060216-SG ECA WHI 7y, Jackson </t>
    </r>
    <r>
      <rPr>
        <sz val="10"/>
        <color rgb="FF0070C0"/>
        <rFont val="Calibri"/>
        <family val="2"/>
        <scheme val="minor"/>
      </rPr>
      <t>(18)</t>
    </r>
  </si>
  <si>
    <r>
      <t>20100731-ECA 3y, Salovaara</t>
    </r>
    <r>
      <rPr>
        <sz val="10"/>
        <color rgb="FF0070C0"/>
        <rFont val="Calibri"/>
        <family val="2"/>
        <scheme val="minor"/>
      </rPr>
      <t xml:space="preserve"> (22)</t>
    </r>
  </si>
  <si>
    <r>
      <t xml:space="preserve">20110831-ECA 4m, Mitri </t>
    </r>
    <r>
      <rPr>
        <sz val="10"/>
        <color rgb="FF0070C0"/>
        <rFont val="Calibri"/>
        <family val="2"/>
        <scheme val="minor"/>
      </rPr>
      <t>(23)</t>
    </r>
  </si>
  <si>
    <t>1,17 (0,99-1,38)</t>
  </si>
  <si>
    <t>1,03 (0,77-1,38)</t>
  </si>
  <si>
    <t>1,02 (0,82-1,27)</t>
  </si>
  <si>
    <t>0,99 (,083-1,17)</t>
  </si>
  <si>
    <t>0,99 (0,83-1,17)</t>
  </si>
  <si>
    <t>ÍNDICE DE HETEROGENEIDAD</t>
  </si>
  <si>
    <t>Validez de la evidencia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</si>
</sst>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  <numFmt numFmtId="166" formatCode="0.000"/>
    <numFmt numFmtId="167" formatCode="_-* #,##0.000\ _€_-;\-* #,##0.000\ _€_-;_-* &quot;-&quot;??\ _€_-;_-@_-"/>
    <numFmt numFmtId="168" formatCode="0.0%"/>
    <numFmt numFmtId="169" formatCode="_-* #,##0.000\ _€_-;\-* #,##0.000\ _€_-;_-* &quot;-&quot;???\ _€_-;_-@_-"/>
    <numFmt numFmtId="170" formatCode="_-* #,##0.00000000\ _€_-;\-* #,##0.00000000\ _€_-;_-* &quot;-&quot;????????\ _€_-;_-@_-"/>
    <numFmt numFmtId="171" formatCode="0.00000000000000000000000000000000000000000000000000000000000000000000000000000000000000000"/>
    <numFmt numFmtId="172" formatCode="_-* #,##0.00000\ _€_-;\-* #,##0.00000\ _€_-;_-* &quot;-&quot;??\ _€_-;_-@_-"/>
    <numFmt numFmtId="173" formatCode="_-* #,##0.000000\ _€_-;\-* #,##0.000000\ _€_-;_-* &quot;-&quot;??\ _€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sz val="10"/>
      <name val="Symbol"/>
      <family val="1"/>
      <charset val="2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sz val="10"/>
      <name val="Symbol"/>
      <family val="1"/>
      <charset val="2"/>
    </font>
    <font>
      <b/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vertAlign val="subscript"/>
      <sz val="10"/>
      <name val="Calibri"/>
      <family val="2"/>
    </font>
    <font>
      <sz val="10"/>
      <name val="Calibri"/>
      <family val="1"/>
      <charset val="2"/>
      <scheme val="minor"/>
    </font>
    <font>
      <sz val="8"/>
      <name val="Calibri"/>
      <family val="2"/>
      <scheme val="minor"/>
    </font>
    <font>
      <sz val="8"/>
      <name val="Symbol"/>
      <family val="1"/>
      <charset val="2"/>
    </font>
    <font>
      <vertAlign val="superscript"/>
      <sz val="8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43" fontId="2" fillId="0" borderId="0" xfId="1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0" fontId="8" fillId="0" borderId="0" xfId="0" applyFont="1" applyBorder="1" applyAlignment="1">
      <alignment horizontal="center"/>
    </xf>
    <xf numFmtId="165" fontId="2" fillId="0" borderId="0" xfId="1" applyNumberFormat="1" applyFont="1" applyBorder="1"/>
    <xf numFmtId="0" fontId="5" fillId="0" borderId="0" xfId="0" applyFont="1" applyAlignment="1">
      <alignment vertical="center"/>
    </xf>
    <xf numFmtId="0" fontId="3" fillId="0" borderId="0" xfId="0" applyFont="1"/>
    <xf numFmtId="0" fontId="12" fillId="0" borderId="0" xfId="0" applyFont="1" applyBorder="1" applyAlignment="1">
      <alignment horizontal="center"/>
    </xf>
    <xf numFmtId="0" fontId="6" fillId="0" borderId="0" xfId="0" applyFont="1"/>
    <xf numFmtId="0" fontId="14" fillId="0" borderId="0" xfId="0" applyFont="1" applyBorder="1"/>
    <xf numFmtId="43" fontId="2" fillId="0" borderId="0" xfId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43" fontId="2" fillId="4" borderId="10" xfId="1" applyFont="1" applyFill="1" applyBorder="1"/>
    <xf numFmtId="167" fontId="2" fillId="0" borderId="10" xfId="1" applyNumberFormat="1" applyFont="1" applyBorder="1" applyAlignment="1">
      <alignment vertical="center"/>
    </xf>
    <xf numFmtId="164" fontId="2" fillId="0" borderId="10" xfId="0" applyNumberFormat="1" applyFont="1" applyBorder="1"/>
    <xf numFmtId="2" fontId="2" fillId="0" borderId="10" xfId="1" applyNumberFormat="1" applyFont="1" applyBorder="1" applyAlignment="1">
      <alignment horizontal="center"/>
    </xf>
    <xf numFmtId="2" fontId="2" fillId="4" borderId="10" xfId="1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43" fontId="2" fillId="0" borderId="10" xfId="1" applyNumberFormat="1" applyFont="1" applyFill="1" applyBorder="1"/>
    <xf numFmtId="43" fontId="2" fillId="0" borderId="10" xfId="1" applyFont="1" applyFill="1" applyBorder="1"/>
    <xf numFmtId="43" fontId="2" fillId="0" borderId="10" xfId="1" applyFont="1" applyBorder="1"/>
    <xf numFmtId="0" fontId="2" fillId="0" borderId="10" xfId="0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164" fontId="2" fillId="0" borderId="10" xfId="1" applyNumberFormat="1" applyFont="1" applyBorder="1"/>
    <xf numFmtId="2" fontId="2" fillId="0" borderId="10" xfId="0" applyNumberFormat="1" applyFont="1" applyBorder="1"/>
    <xf numFmtId="43" fontId="3" fillId="4" borderId="10" xfId="1" applyFont="1" applyFill="1" applyBorder="1"/>
    <xf numFmtId="165" fontId="3" fillId="4" borderId="10" xfId="1" applyNumberFormat="1" applyFont="1" applyFill="1" applyBorder="1" applyAlignment="1">
      <alignment horizontal="right"/>
    </xf>
    <xf numFmtId="164" fontId="3" fillId="0" borderId="10" xfId="0" applyNumberFormat="1" applyFont="1" applyFill="1" applyBorder="1"/>
    <xf numFmtId="168" fontId="3" fillId="0" borderId="10" xfId="0" applyNumberFormat="1" applyFont="1" applyFill="1" applyBorder="1"/>
    <xf numFmtId="2" fontId="3" fillId="0" borderId="10" xfId="1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4" borderId="10" xfId="1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43" fontId="3" fillId="0" borderId="0" xfId="1" applyFont="1" applyFill="1" applyBorder="1"/>
    <xf numFmtId="0" fontId="3" fillId="0" borderId="10" xfId="0" applyFont="1" applyFill="1" applyBorder="1"/>
    <xf numFmtId="43" fontId="3" fillId="0" borderId="10" xfId="0" applyNumberFormat="1" applyFont="1" applyFill="1" applyBorder="1"/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/>
    <xf numFmtId="43" fontId="3" fillId="0" borderId="10" xfId="1" applyFont="1" applyFill="1" applyBorder="1" applyAlignment="1">
      <alignment horizontal="center"/>
    </xf>
    <xf numFmtId="169" fontId="3" fillId="0" borderId="10" xfId="0" applyNumberFormat="1" applyFont="1" applyFill="1" applyBorder="1"/>
    <xf numFmtId="43" fontId="3" fillId="0" borderId="10" xfId="1" applyFont="1" applyFill="1" applyBorder="1"/>
    <xf numFmtId="0" fontId="3" fillId="0" borderId="0" xfId="0" applyFont="1" applyFill="1" applyBorder="1"/>
    <xf numFmtId="170" fontId="2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43" fontId="21" fillId="0" borderId="0" xfId="1" applyFont="1" applyFill="1" applyBorder="1" applyAlignment="1">
      <alignment horizontal="center"/>
    </xf>
    <xf numFmtId="171" fontId="2" fillId="0" borderId="0" xfId="0" applyNumberFormat="1" applyFont="1" applyFill="1" applyBorder="1"/>
    <xf numFmtId="43" fontId="2" fillId="0" borderId="0" xfId="0" applyNumberFormat="1" applyFont="1" applyFill="1" applyBorder="1"/>
    <xf numFmtId="165" fontId="2" fillId="0" borderId="0" xfId="0" applyNumberFormat="1" applyFont="1" applyFill="1" applyBorder="1"/>
    <xf numFmtId="0" fontId="22" fillId="5" borderId="12" xfId="0" applyFont="1" applyFill="1" applyBorder="1" applyAlignment="1">
      <alignment vertical="center"/>
    </xf>
    <xf numFmtId="0" fontId="23" fillId="5" borderId="13" xfId="0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2" fontId="2" fillId="0" borderId="10" xfId="0" applyNumberFormat="1" applyFont="1" applyFill="1" applyBorder="1"/>
    <xf numFmtId="169" fontId="2" fillId="0" borderId="10" xfId="0" applyNumberFormat="1" applyFont="1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7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3" fontId="24" fillId="0" borderId="6" xfId="1" applyFont="1" applyFill="1" applyBorder="1" applyAlignment="1">
      <alignment horizontal="center"/>
    </xf>
    <xf numFmtId="43" fontId="24" fillId="0" borderId="10" xfId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10" xfId="0" applyFont="1" applyFill="1" applyBorder="1"/>
    <xf numFmtId="2" fontId="3" fillId="7" borderId="10" xfId="1" applyNumberFormat="1" applyFont="1" applyFill="1" applyBorder="1" applyAlignment="1">
      <alignment horizontal="center"/>
    </xf>
    <xf numFmtId="43" fontId="3" fillId="8" borderId="10" xfId="1" applyNumberFormat="1" applyFont="1" applyFill="1" applyBorder="1"/>
    <xf numFmtId="43" fontId="3" fillId="9" borderId="10" xfId="1" applyFont="1" applyFill="1" applyBorder="1"/>
    <xf numFmtId="43" fontId="3" fillId="7" borderId="10" xfId="1" applyFont="1" applyFill="1" applyBorder="1"/>
    <xf numFmtId="43" fontId="25" fillId="0" borderId="10" xfId="1" applyFont="1" applyFill="1" applyBorder="1" applyAlignment="1">
      <alignment horizontal="center"/>
    </xf>
    <xf numFmtId="2" fontId="3" fillId="8" borderId="10" xfId="0" applyNumberFormat="1" applyFont="1" applyFill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horizontal="center" vertical="center" wrapText="1"/>
    </xf>
    <xf numFmtId="43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2" fontId="3" fillId="0" borderId="10" xfId="1" applyNumberFormat="1" applyFont="1" applyFill="1" applyBorder="1"/>
    <xf numFmtId="2" fontId="3" fillId="0" borderId="10" xfId="1" applyNumberFormat="1" applyFont="1" applyBorder="1" applyAlignment="1">
      <alignment horizontal="center"/>
    </xf>
    <xf numFmtId="2" fontId="3" fillId="0" borderId="10" xfId="1" applyNumberFormat="1" applyFont="1" applyBorder="1"/>
    <xf numFmtId="2" fontId="3" fillId="0" borderId="10" xfId="0" applyNumberFormat="1" applyFont="1" applyBorder="1"/>
    <xf numFmtId="2" fontId="3" fillId="0" borderId="10" xfId="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9" fontId="3" fillId="7" borderId="10" xfId="0" applyNumberFormat="1" applyFont="1" applyFill="1" applyBorder="1" applyAlignment="1">
      <alignment horizontal="center"/>
    </xf>
    <xf numFmtId="9" fontId="3" fillId="8" borderId="10" xfId="0" applyNumberFormat="1" applyFont="1" applyFill="1" applyBorder="1" applyAlignment="1">
      <alignment horizontal="center"/>
    </xf>
    <xf numFmtId="9" fontId="3" fillId="9" borderId="10" xfId="2" applyNumberFormat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Border="1" applyAlignment="1">
      <alignment horizontal="right"/>
    </xf>
    <xf numFmtId="2" fontId="2" fillId="8" borderId="10" xfId="0" applyNumberFormat="1" applyFont="1" applyFill="1" applyBorder="1" applyAlignment="1">
      <alignment horizontal="center" vertical="center" wrapText="1"/>
    </xf>
    <xf numFmtId="2" fontId="2" fillId="9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/>
    <xf numFmtId="43" fontId="2" fillId="0" borderId="0" xfId="1" applyFont="1" applyFill="1" applyBorder="1"/>
    <xf numFmtId="43" fontId="2" fillId="0" borderId="0" xfId="0" applyNumberFormat="1" applyFont="1"/>
    <xf numFmtId="173" fontId="2" fillId="0" borderId="0" xfId="1" applyNumberFormat="1" applyFont="1"/>
    <xf numFmtId="0" fontId="15" fillId="0" borderId="1" xfId="0" applyFont="1" applyBorder="1" applyAlignment="1">
      <alignment horizontal="center" vertical="center"/>
    </xf>
    <xf numFmtId="166" fontId="2" fillId="6" borderId="10" xfId="0" applyNumberFormat="1" applyFont="1" applyFill="1" applyBorder="1" applyAlignment="1">
      <alignment horizontal="center"/>
    </xf>
    <xf numFmtId="166" fontId="3" fillId="6" borderId="10" xfId="1" applyNumberFormat="1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/>
    </xf>
    <xf numFmtId="0" fontId="15" fillId="6" borderId="4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/>
    <xf numFmtId="168" fontId="3" fillId="6" borderId="10" xfId="2" applyNumberFormat="1" applyFont="1" applyFill="1" applyBorder="1"/>
    <xf numFmtId="9" fontId="3" fillId="6" borderId="10" xfId="2" applyFont="1" applyFill="1" applyBorder="1" applyAlignment="1">
      <alignment horizontal="center"/>
    </xf>
    <xf numFmtId="0" fontId="26" fillId="6" borderId="10" xfId="0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1" fillId="0" borderId="0" xfId="0" applyNumberFormat="1" applyFont="1" applyFill="1" applyBorder="1"/>
    <xf numFmtId="167" fontId="15" fillId="0" borderId="10" xfId="0" applyNumberFormat="1" applyFont="1" applyBorder="1"/>
    <xf numFmtId="168" fontId="8" fillId="0" borderId="10" xfId="2" applyNumberFormat="1" applyFont="1" applyBorder="1" applyAlignment="1">
      <alignment horizontal="center" vertical="center"/>
    </xf>
    <xf numFmtId="168" fontId="11" fillId="0" borderId="10" xfId="2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167" fontId="2" fillId="6" borderId="10" xfId="1" applyNumberFormat="1" applyFont="1" applyFill="1" applyBorder="1"/>
    <xf numFmtId="2" fontId="2" fillId="4" borderId="10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2" fontId="2" fillId="2" borderId="10" xfId="1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3" fontId="2" fillId="0" borderId="10" xfId="0" applyNumberFormat="1" applyFont="1" applyBorder="1"/>
    <xf numFmtId="2" fontId="2" fillId="0" borderId="10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3" fontId="2" fillId="0" borderId="6" xfId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" fontId="2" fillId="4" borderId="10" xfId="0" applyNumberFormat="1" applyFont="1" applyFill="1" applyBorder="1" applyAlignment="1">
      <alignment horizontal="center" vertical="center" wrapText="1"/>
    </xf>
    <xf numFmtId="1" fontId="2" fillId="2" borderId="10" xfId="1" applyNumberFormat="1" applyFont="1" applyFill="1" applyBorder="1" applyAlignment="1">
      <alignment horizontal="center"/>
    </xf>
    <xf numFmtId="1" fontId="3" fillId="4" borderId="10" xfId="1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1" fontId="12" fillId="0" borderId="0" xfId="1" applyNumberFormat="1" applyFont="1" applyBorder="1" applyAlignment="1">
      <alignment horizontal="center"/>
    </xf>
    <xf numFmtId="1" fontId="2" fillId="0" borderId="0" xfId="1" applyNumberFormat="1" applyFont="1" applyBorder="1"/>
    <xf numFmtId="1" fontId="5" fillId="2" borderId="10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left" vertical="center"/>
    </xf>
    <xf numFmtId="0" fontId="2" fillId="3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43" fontId="3" fillId="7" borderId="10" xfId="1" applyNumberFormat="1" applyFont="1" applyFill="1" applyBorder="1"/>
    <xf numFmtId="0" fontId="29" fillId="0" borderId="0" xfId="0" applyFont="1" applyFill="1" applyBorder="1"/>
    <xf numFmtId="0" fontId="5" fillId="0" borderId="0" xfId="0" applyFont="1" applyBorder="1" applyAlignment="1">
      <alignment vertical="top"/>
    </xf>
    <xf numFmtId="168" fontId="2" fillId="0" borderId="0" xfId="2" applyNumberFormat="1" applyFont="1"/>
    <xf numFmtId="0" fontId="3" fillId="10" borderId="9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vertical="center"/>
    </xf>
    <xf numFmtId="43" fontId="2" fillId="0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9" fontId="3" fillId="7" borderId="0" xfId="0" applyNumberFormat="1" applyFont="1" applyFill="1" applyBorder="1" applyAlignment="1">
      <alignment horizontal="center"/>
    </xf>
    <xf numFmtId="9" fontId="3" fillId="8" borderId="0" xfId="0" applyNumberFormat="1" applyFont="1" applyFill="1" applyBorder="1" applyAlignment="1">
      <alignment horizontal="center"/>
    </xf>
    <xf numFmtId="9" fontId="3" fillId="9" borderId="0" xfId="2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173" fontId="2" fillId="0" borderId="0" xfId="1" applyNumberFormat="1" applyFont="1" applyFill="1"/>
    <xf numFmtId="1" fontId="22" fillId="4" borderId="1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2" fontId="3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32" fillId="11" borderId="0" xfId="0" applyFont="1" applyFill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/>
    </xf>
    <xf numFmtId="17" fontId="32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/>
    </xf>
    <xf numFmtId="0" fontId="32" fillId="0" borderId="10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top"/>
    </xf>
    <xf numFmtId="1" fontId="3" fillId="9" borderId="10" xfId="0" applyNumberFormat="1" applyFont="1" applyFill="1" applyBorder="1" applyAlignment="1">
      <alignment horizontal="center" vertical="center" wrapText="1"/>
    </xf>
    <xf numFmtId="1" fontId="2" fillId="9" borderId="10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49" fontId="34" fillId="0" borderId="0" xfId="0" applyNumberFormat="1" applyFont="1" applyBorder="1"/>
    <xf numFmtId="1" fontId="3" fillId="4" borderId="10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/>
    <xf numFmtId="1" fontId="2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5" fontId="2" fillId="0" borderId="0" xfId="1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2" fontId="2" fillId="9" borderId="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CCFF"/>
      <color rgb="FFCCCCFF"/>
      <color rgb="FFCCFFFF"/>
      <color rgb="FF0000FF"/>
      <color rgb="FFCC99FF"/>
      <color rgb="FFFFFF99"/>
      <color rgb="FFFFCC66"/>
      <color rgb="FFFF9966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G151"/>
  <sheetViews>
    <sheetView tabSelected="1" zoomScaleNormal="100" workbookViewId="0"/>
  </sheetViews>
  <sheetFormatPr baseColWidth="10" defaultRowHeight="12.75"/>
  <cols>
    <col min="1" max="1" width="4.42578125" style="1" customWidth="1"/>
    <col min="2" max="2" width="30.28515625" style="1" customWidth="1"/>
    <col min="3" max="3" width="8.28515625" style="157" customWidth="1"/>
    <col min="4" max="4" width="9.7109375" style="157" customWidth="1"/>
    <col min="5" max="5" width="11.140625" style="157" customWidth="1"/>
    <col min="6" max="6" width="8.42578125" style="157" customWidth="1"/>
    <col min="7" max="7" width="10.140625" style="157" customWidth="1"/>
    <col min="8" max="8" width="10.5703125" style="157" customWidth="1"/>
    <col min="9" max="9" width="3.42578125" style="229" customWidth="1"/>
    <col min="10" max="10" width="2.7109375" style="1" customWidth="1"/>
    <col min="11" max="11" width="9.5703125" style="1" hidden="1" customWidth="1"/>
    <col min="12" max="12" width="10" style="1" hidden="1" customWidth="1"/>
    <col min="13" max="13" width="10.7109375" style="1" hidden="1" customWidth="1"/>
    <col min="14" max="14" width="8.5703125" style="1" hidden="1" customWidth="1"/>
    <col min="15" max="15" width="8.140625" style="1" hidden="1" customWidth="1"/>
    <col min="16" max="16" width="11.42578125" style="1" hidden="1" customWidth="1"/>
    <col min="17" max="17" width="10.140625" style="1" customWidth="1"/>
    <col min="18" max="18" width="6.5703125" style="1" customWidth="1"/>
    <col min="19" max="19" width="7.140625" style="1" customWidth="1"/>
    <col min="20" max="21" width="7.7109375" style="1" customWidth="1"/>
    <col min="22" max="22" width="9.7109375" style="1" customWidth="1"/>
    <col min="23" max="23" width="10.85546875" style="1" customWidth="1"/>
    <col min="24" max="24" width="2.5703125" style="3" customWidth="1"/>
    <col min="25" max="25" width="1.7109375" style="5" customWidth="1"/>
    <col min="26" max="26" width="18.28515625" style="1" hidden="1" customWidth="1"/>
    <col min="27" max="27" width="21.85546875" style="1" hidden="1" customWidth="1"/>
    <col min="28" max="28" width="9.42578125" style="1" hidden="1" customWidth="1"/>
    <col min="29" max="29" width="11.7109375" style="1" hidden="1" customWidth="1"/>
    <col min="30" max="30" width="8.85546875" style="1" hidden="1" customWidth="1"/>
    <col min="31" max="31" width="10.5703125" style="1" hidden="1" customWidth="1"/>
    <col min="32" max="32" width="14.7109375" style="2" hidden="1" customWidth="1"/>
    <col min="33" max="34" width="11.7109375" style="1" hidden="1" customWidth="1"/>
    <col min="35" max="35" width="13.85546875" style="1" hidden="1" customWidth="1"/>
    <col min="36" max="37" width="11.140625" style="1" hidden="1" customWidth="1"/>
    <col min="38" max="38" width="16.7109375" style="1" hidden="1" customWidth="1"/>
    <col min="39" max="39" width="11.42578125" style="1" hidden="1" customWidth="1"/>
    <col min="40" max="40" width="13" style="1" customWidth="1"/>
    <col min="41" max="42" width="11.42578125" style="1" customWidth="1"/>
    <col min="43" max="43" width="9.140625" style="1" customWidth="1"/>
    <col min="44" max="44" width="11.42578125" style="1"/>
    <col min="45" max="45" width="12.42578125" style="1" customWidth="1"/>
    <col min="46" max="46" width="10.7109375" style="1" customWidth="1"/>
    <col min="47" max="47" width="11.7109375" style="1" customWidth="1"/>
    <col min="48" max="48" width="1.5703125" style="3" customWidth="1"/>
    <col min="49" max="49" width="2" style="1" customWidth="1"/>
    <col min="50" max="53" width="11.42578125" style="1" hidden="1" customWidth="1"/>
    <col min="54" max="54" width="4.5703125" style="1" hidden="1" customWidth="1"/>
    <col min="55" max="57" width="11.42578125" style="1" hidden="1" customWidth="1"/>
    <col min="58" max="58" width="12.5703125" style="1" hidden="1" customWidth="1"/>
    <col min="59" max="64" width="11.42578125" style="1" hidden="1" customWidth="1"/>
    <col min="65" max="65" width="21" style="1" hidden="1" customWidth="1"/>
    <col min="66" max="66" width="19.85546875" style="1" hidden="1" customWidth="1"/>
    <col min="67" max="67" width="18.42578125" style="1" hidden="1" customWidth="1"/>
    <col min="68" max="68" width="20.140625" style="1" hidden="1" customWidth="1"/>
    <col min="69" max="69" width="20.5703125" style="1" hidden="1" customWidth="1"/>
    <col min="70" max="70" width="7.140625" style="1" hidden="1" customWidth="1"/>
    <col min="71" max="71" width="20" style="3" hidden="1" customWidth="1"/>
    <col min="72" max="72" width="19.28515625" style="3" hidden="1" customWidth="1"/>
    <col min="73" max="73" width="13" style="1" customWidth="1"/>
    <col min="74" max="75" width="12.28515625" style="1" customWidth="1"/>
    <col min="76" max="258" width="11.42578125" style="1"/>
    <col min="259" max="259" width="4.42578125" style="1" customWidth="1"/>
    <col min="260" max="260" width="11.42578125" style="1"/>
    <col min="261" max="261" width="8.28515625" style="1" customWidth="1"/>
    <col min="262" max="262" width="9.7109375" style="1" customWidth="1"/>
    <col min="263" max="263" width="11.140625" style="1" customWidth="1"/>
    <col min="264" max="264" width="8.42578125" style="1" customWidth="1"/>
    <col min="265" max="265" width="10.140625" style="1" customWidth="1"/>
    <col min="266" max="266" width="10.5703125" style="1" customWidth="1"/>
    <col min="267" max="267" width="7.28515625" style="1" customWidth="1"/>
    <col min="268" max="268" width="8.85546875" style="1" customWidth="1"/>
    <col min="269" max="269" width="13" style="1" customWidth="1"/>
    <col min="270" max="271" width="6.5703125" style="1" customWidth="1"/>
    <col min="272" max="272" width="8.5703125" style="1" customWidth="1"/>
    <col min="273" max="273" width="8.140625" style="1" customWidth="1"/>
    <col min="274" max="274" width="11.85546875" style="1" customWidth="1"/>
    <col min="275" max="275" width="6.85546875" style="1" customWidth="1"/>
    <col min="276" max="276" width="6.5703125" style="1" customWidth="1"/>
    <col min="277" max="277" width="7.140625" style="1" customWidth="1"/>
    <col min="278" max="279" width="7.7109375" style="1" customWidth="1"/>
    <col min="280" max="280" width="7.140625" style="1" customWidth="1"/>
    <col min="281" max="281" width="6.7109375" style="1" customWidth="1"/>
    <col min="282" max="282" width="5.42578125" style="1" customWidth="1"/>
    <col min="283" max="283" width="22.85546875" style="1" customWidth="1"/>
    <col min="284" max="284" width="21.85546875" style="1" customWidth="1"/>
    <col min="285" max="285" width="9.42578125" style="1" customWidth="1"/>
    <col min="286" max="286" width="11.7109375" style="1" customWidth="1"/>
    <col min="287" max="287" width="9.28515625" style="1" customWidth="1"/>
    <col min="288" max="288" width="10.5703125" style="1" customWidth="1"/>
    <col min="289" max="289" width="18.85546875" style="1" customWidth="1"/>
    <col min="290" max="291" width="11.7109375" style="1" customWidth="1"/>
    <col min="292" max="292" width="13.85546875" style="1" customWidth="1"/>
    <col min="293" max="293" width="19" style="1" customWidth="1"/>
    <col min="294" max="294" width="16.7109375" style="1" customWidth="1"/>
    <col min="295" max="295" width="11.42578125" style="1"/>
    <col min="296" max="296" width="13" style="1" customWidth="1"/>
    <col min="297" max="298" width="11.42578125" style="1"/>
    <col min="299" max="299" width="9.140625" style="1" customWidth="1"/>
    <col min="300" max="300" width="11.42578125" style="1"/>
    <col min="301" max="301" width="12.42578125" style="1" customWidth="1"/>
    <col min="302" max="303" width="10.7109375" style="1" customWidth="1"/>
    <col min="304" max="304" width="7" style="1" customWidth="1"/>
    <col min="305" max="308" width="11.42578125" style="1"/>
    <col min="309" max="309" width="4.5703125" style="1" customWidth="1"/>
    <col min="310" max="312" width="11.42578125" style="1"/>
    <col min="313" max="313" width="12.5703125" style="1" customWidth="1"/>
    <col min="314" max="319" width="11.42578125" style="1"/>
    <col min="320" max="320" width="21" style="1" customWidth="1"/>
    <col min="321" max="321" width="19.85546875" style="1" customWidth="1"/>
    <col min="322" max="322" width="18.42578125" style="1" customWidth="1"/>
    <col min="323" max="323" width="20.140625" style="1" customWidth="1"/>
    <col min="324" max="324" width="20.5703125" style="1" customWidth="1"/>
    <col min="325" max="325" width="7.140625" style="1" customWidth="1"/>
    <col min="326" max="326" width="20" style="1" customWidth="1"/>
    <col min="327" max="327" width="19.28515625" style="1" customWidth="1"/>
    <col min="328" max="328" width="16" style="1" customWidth="1"/>
    <col min="329" max="329" width="22.28515625" style="1" customWidth="1"/>
    <col min="330" max="330" width="22" style="1" customWidth="1"/>
    <col min="331" max="514" width="11.42578125" style="1"/>
    <col min="515" max="515" width="4.42578125" style="1" customWidth="1"/>
    <col min="516" max="516" width="11.42578125" style="1"/>
    <col min="517" max="517" width="8.28515625" style="1" customWidth="1"/>
    <col min="518" max="518" width="9.7109375" style="1" customWidth="1"/>
    <col min="519" max="519" width="11.140625" style="1" customWidth="1"/>
    <col min="520" max="520" width="8.42578125" style="1" customWidth="1"/>
    <col min="521" max="521" width="10.140625" style="1" customWidth="1"/>
    <col min="522" max="522" width="10.5703125" style="1" customWidth="1"/>
    <col min="523" max="523" width="7.28515625" style="1" customWidth="1"/>
    <col min="524" max="524" width="8.85546875" style="1" customWidth="1"/>
    <col min="525" max="525" width="13" style="1" customWidth="1"/>
    <col min="526" max="527" width="6.5703125" style="1" customWidth="1"/>
    <col min="528" max="528" width="8.5703125" style="1" customWidth="1"/>
    <col min="529" max="529" width="8.140625" style="1" customWidth="1"/>
    <col min="530" max="530" width="11.85546875" style="1" customWidth="1"/>
    <col min="531" max="531" width="6.85546875" style="1" customWidth="1"/>
    <col min="532" max="532" width="6.5703125" style="1" customWidth="1"/>
    <col min="533" max="533" width="7.140625" style="1" customWidth="1"/>
    <col min="534" max="535" width="7.7109375" style="1" customWidth="1"/>
    <col min="536" max="536" width="7.140625" style="1" customWidth="1"/>
    <col min="537" max="537" width="6.7109375" style="1" customWidth="1"/>
    <col min="538" max="538" width="5.42578125" style="1" customWidth="1"/>
    <col min="539" max="539" width="22.85546875" style="1" customWidth="1"/>
    <col min="540" max="540" width="21.85546875" style="1" customWidth="1"/>
    <col min="541" max="541" width="9.42578125" style="1" customWidth="1"/>
    <col min="542" max="542" width="11.7109375" style="1" customWidth="1"/>
    <col min="543" max="543" width="9.28515625" style="1" customWidth="1"/>
    <col min="544" max="544" width="10.5703125" style="1" customWidth="1"/>
    <col min="545" max="545" width="18.85546875" style="1" customWidth="1"/>
    <col min="546" max="547" width="11.7109375" style="1" customWidth="1"/>
    <col min="548" max="548" width="13.85546875" style="1" customWidth="1"/>
    <col min="549" max="549" width="19" style="1" customWidth="1"/>
    <col min="550" max="550" width="16.7109375" style="1" customWidth="1"/>
    <col min="551" max="551" width="11.42578125" style="1"/>
    <col min="552" max="552" width="13" style="1" customWidth="1"/>
    <col min="553" max="554" width="11.42578125" style="1"/>
    <col min="555" max="555" width="9.140625" style="1" customWidth="1"/>
    <col min="556" max="556" width="11.42578125" style="1"/>
    <col min="557" max="557" width="12.42578125" style="1" customWidth="1"/>
    <col min="558" max="559" width="10.7109375" style="1" customWidth="1"/>
    <col min="560" max="560" width="7" style="1" customWidth="1"/>
    <col min="561" max="564" width="11.42578125" style="1"/>
    <col min="565" max="565" width="4.5703125" style="1" customWidth="1"/>
    <col min="566" max="568" width="11.42578125" style="1"/>
    <col min="569" max="569" width="12.5703125" style="1" customWidth="1"/>
    <col min="570" max="575" width="11.42578125" style="1"/>
    <col min="576" max="576" width="21" style="1" customWidth="1"/>
    <col min="577" max="577" width="19.85546875" style="1" customWidth="1"/>
    <col min="578" max="578" width="18.42578125" style="1" customWidth="1"/>
    <col min="579" max="579" width="20.140625" style="1" customWidth="1"/>
    <col min="580" max="580" width="20.5703125" style="1" customWidth="1"/>
    <col min="581" max="581" width="7.140625" style="1" customWidth="1"/>
    <col min="582" max="582" width="20" style="1" customWidth="1"/>
    <col min="583" max="583" width="19.28515625" style="1" customWidth="1"/>
    <col min="584" max="584" width="16" style="1" customWidth="1"/>
    <col min="585" max="585" width="22.28515625" style="1" customWidth="1"/>
    <col min="586" max="586" width="22" style="1" customWidth="1"/>
    <col min="587" max="770" width="11.42578125" style="1"/>
    <col min="771" max="771" width="4.42578125" style="1" customWidth="1"/>
    <col min="772" max="772" width="11.42578125" style="1"/>
    <col min="773" max="773" width="8.28515625" style="1" customWidth="1"/>
    <col min="774" max="774" width="9.7109375" style="1" customWidth="1"/>
    <col min="775" max="775" width="11.140625" style="1" customWidth="1"/>
    <col min="776" max="776" width="8.42578125" style="1" customWidth="1"/>
    <col min="777" max="777" width="10.140625" style="1" customWidth="1"/>
    <col min="778" max="778" width="10.5703125" style="1" customWidth="1"/>
    <col min="779" max="779" width="7.28515625" style="1" customWidth="1"/>
    <col min="780" max="780" width="8.85546875" style="1" customWidth="1"/>
    <col min="781" max="781" width="13" style="1" customWidth="1"/>
    <col min="782" max="783" width="6.5703125" style="1" customWidth="1"/>
    <col min="784" max="784" width="8.5703125" style="1" customWidth="1"/>
    <col min="785" max="785" width="8.140625" style="1" customWidth="1"/>
    <col min="786" max="786" width="11.85546875" style="1" customWidth="1"/>
    <col min="787" max="787" width="6.85546875" style="1" customWidth="1"/>
    <col min="788" max="788" width="6.5703125" style="1" customWidth="1"/>
    <col min="789" max="789" width="7.140625" style="1" customWidth="1"/>
    <col min="790" max="791" width="7.7109375" style="1" customWidth="1"/>
    <col min="792" max="792" width="7.140625" style="1" customWidth="1"/>
    <col min="793" max="793" width="6.7109375" style="1" customWidth="1"/>
    <col min="794" max="794" width="5.42578125" style="1" customWidth="1"/>
    <col min="795" max="795" width="22.85546875" style="1" customWidth="1"/>
    <col min="796" max="796" width="21.85546875" style="1" customWidth="1"/>
    <col min="797" max="797" width="9.42578125" style="1" customWidth="1"/>
    <col min="798" max="798" width="11.7109375" style="1" customWidth="1"/>
    <col min="799" max="799" width="9.28515625" style="1" customWidth="1"/>
    <col min="800" max="800" width="10.5703125" style="1" customWidth="1"/>
    <col min="801" max="801" width="18.85546875" style="1" customWidth="1"/>
    <col min="802" max="803" width="11.7109375" style="1" customWidth="1"/>
    <col min="804" max="804" width="13.85546875" style="1" customWidth="1"/>
    <col min="805" max="805" width="19" style="1" customWidth="1"/>
    <col min="806" max="806" width="16.7109375" style="1" customWidth="1"/>
    <col min="807" max="807" width="11.42578125" style="1"/>
    <col min="808" max="808" width="13" style="1" customWidth="1"/>
    <col min="809" max="810" width="11.42578125" style="1"/>
    <col min="811" max="811" width="9.140625" style="1" customWidth="1"/>
    <col min="812" max="812" width="11.42578125" style="1"/>
    <col min="813" max="813" width="12.42578125" style="1" customWidth="1"/>
    <col min="814" max="815" width="10.7109375" style="1" customWidth="1"/>
    <col min="816" max="816" width="7" style="1" customWidth="1"/>
    <col min="817" max="820" width="11.42578125" style="1"/>
    <col min="821" max="821" width="4.5703125" style="1" customWidth="1"/>
    <col min="822" max="824" width="11.42578125" style="1"/>
    <col min="825" max="825" width="12.5703125" style="1" customWidth="1"/>
    <col min="826" max="831" width="11.42578125" style="1"/>
    <col min="832" max="832" width="21" style="1" customWidth="1"/>
    <col min="833" max="833" width="19.85546875" style="1" customWidth="1"/>
    <col min="834" max="834" width="18.42578125" style="1" customWidth="1"/>
    <col min="835" max="835" width="20.140625" style="1" customWidth="1"/>
    <col min="836" max="836" width="20.5703125" style="1" customWidth="1"/>
    <col min="837" max="837" width="7.140625" style="1" customWidth="1"/>
    <col min="838" max="838" width="20" style="1" customWidth="1"/>
    <col min="839" max="839" width="19.28515625" style="1" customWidth="1"/>
    <col min="840" max="840" width="16" style="1" customWidth="1"/>
    <col min="841" max="841" width="22.28515625" style="1" customWidth="1"/>
    <col min="842" max="842" width="22" style="1" customWidth="1"/>
    <col min="843" max="1026" width="11.42578125" style="1"/>
    <col min="1027" max="1027" width="4.42578125" style="1" customWidth="1"/>
    <col min="1028" max="1028" width="11.42578125" style="1"/>
    <col min="1029" max="1029" width="8.28515625" style="1" customWidth="1"/>
    <col min="1030" max="1030" width="9.7109375" style="1" customWidth="1"/>
    <col min="1031" max="1031" width="11.140625" style="1" customWidth="1"/>
    <col min="1032" max="1032" width="8.42578125" style="1" customWidth="1"/>
    <col min="1033" max="1033" width="10.140625" style="1" customWidth="1"/>
    <col min="1034" max="1034" width="10.5703125" style="1" customWidth="1"/>
    <col min="1035" max="1035" width="7.28515625" style="1" customWidth="1"/>
    <col min="1036" max="1036" width="8.85546875" style="1" customWidth="1"/>
    <col min="1037" max="1037" width="13" style="1" customWidth="1"/>
    <col min="1038" max="1039" width="6.5703125" style="1" customWidth="1"/>
    <col min="1040" max="1040" width="8.5703125" style="1" customWidth="1"/>
    <col min="1041" max="1041" width="8.140625" style="1" customWidth="1"/>
    <col min="1042" max="1042" width="11.85546875" style="1" customWidth="1"/>
    <col min="1043" max="1043" width="6.85546875" style="1" customWidth="1"/>
    <col min="1044" max="1044" width="6.5703125" style="1" customWidth="1"/>
    <col min="1045" max="1045" width="7.140625" style="1" customWidth="1"/>
    <col min="1046" max="1047" width="7.7109375" style="1" customWidth="1"/>
    <col min="1048" max="1048" width="7.140625" style="1" customWidth="1"/>
    <col min="1049" max="1049" width="6.7109375" style="1" customWidth="1"/>
    <col min="1050" max="1050" width="5.42578125" style="1" customWidth="1"/>
    <col min="1051" max="1051" width="22.85546875" style="1" customWidth="1"/>
    <col min="1052" max="1052" width="21.85546875" style="1" customWidth="1"/>
    <col min="1053" max="1053" width="9.42578125" style="1" customWidth="1"/>
    <col min="1054" max="1054" width="11.7109375" style="1" customWidth="1"/>
    <col min="1055" max="1055" width="9.28515625" style="1" customWidth="1"/>
    <col min="1056" max="1056" width="10.5703125" style="1" customWidth="1"/>
    <col min="1057" max="1057" width="18.85546875" style="1" customWidth="1"/>
    <col min="1058" max="1059" width="11.7109375" style="1" customWidth="1"/>
    <col min="1060" max="1060" width="13.85546875" style="1" customWidth="1"/>
    <col min="1061" max="1061" width="19" style="1" customWidth="1"/>
    <col min="1062" max="1062" width="16.7109375" style="1" customWidth="1"/>
    <col min="1063" max="1063" width="11.42578125" style="1"/>
    <col min="1064" max="1064" width="13" style="1" customWidth="1"/>
    <col min="1065" max="1066" width="11.42578125" style="1"/>
    <col min="1067" max="1067" width="9.140625" style="1" customWidth="1"/>
    <col min="1068" max="1068" width="11.42578125" style="1"/>
    <col min="1069" max="1069" width="12.42578125" style="1" customWidth="1"/>
    <col min="1070" max="1071" width="10.7109375" style="1" customWidth="1"/>
    <col min="1072" max="1072" width="7" style="1" customWidth="1"/>
    <col min="1073" max="1076" width="11.42578125" style="1"/>
    <col min="1077" max="1077" width="4.5703125" style="1" customWidth="1"/>
    <col min="1078" max="1080" width="11.42578125" style="1"/>
    <col min="1081" max="1081" width="12.5703125" style="1" customWidth="1"/>
    <col min="1082" max="1087" width="11.42578125" style="1"/>
    <col min="1088" max="1088" width="21" style="1" customWidth="1"/>
    <col min="1089" max="1089" width="19.85546875" style="1" customWidth="1"/>
    <col min="1090" max="1090" width="18.42578125" style="1" customWidth="1"/>
    <col min="1091" max="1091" width="20.140625" style="1" customWidth="1"/>
    <col min="1092" max="1092" width="20.5703125" style="1" customWidth="1"/>
    <col min="1093" max="1093" width="7.140625" style="1" customWidth="1"/>
    <col min="1094" max="1094" width="20" style="1" customWidth="1"/>
    <col min="1095" max="1095" width="19.28515625" style="1" customWidth="1"/>
    <col min="1096" max="1096" width="16" style="1" customWidth="1"/>
    <col min="1097" max="1097" width="22.28515625" style="1" customWidth="1"/>
    <col min="1098" max="1098" width="22" style="1" customWidth="1"/>
    <col min="1099" max="1282" width="11.42578125" style="1"/>
    <col min="1283" max="1283" width="4.42578125" style="1" customWidth="1"/>
    <col min="1284" max="1284" width="11.42578125" style="1"/>
    <col min="1285" max="1285" width="8.28515625" style="1" customWidth="1"/>
    <col min="1286" max="1286" width="9.7109375" style="1" customWidth="1"/>
    <col min="1287" max="1287" width="11.140625" style="1" customWidth="1"/>
    <col min="1288" max="1288" width="8.42578125" style="1" customWidth="1"/>
    <col min="1289" max="1289" width="10.140625" style="1" customWidth="1"/>
    <col min="1290" max="1290" width="10.5703125" style="1" customWidth="1"/>
    <col min="1291" max="1291" width="7.28515625" style="1" customWidth="1"/>
    <col min="1292" max="1292" width="8.85546875" style="1" customWidth="1"/>
    <col min="1293" max="1293" width="13" style="1" customWidth="1"/>
    <col min="1294" max="1295" width="6.5703125" style="1" customWidth="1"/>
    <col min="1296" max="1296" width="8.5703125" style="1" customWidth="1"/>
    <col min="1297" max="1297" width="8.140625" style="1" customWidth="1"/>
    <col min="1298" max="1298" width="11.85546875" style="1" customWidth="1"/>
    <col min="1299" max="1299" width="6.85546875" style="1" customWidth="1"/>
    <col min="1300" max="1300" width="6.5703125" style="1" customWidth="1"/>
    <col min="1301" max="1301" width="7.140625" style="1" customWidth="1"/>
    <col min="1302" max="1303" width="7.7109375" style="1" customWidth="1"/>
    <col min="1304" max="1304" width="7.140625" style="1" customWidth="1"/>
    <col min="1305" max="1305" width="6.7109375" style="1" customWidth="1"/>
    <col min="1306" max="1306" width="5.42578125" style="1" customWidth="1"/>
    <col min="1307" max="1307" width="22.85546875" style="1" customWidth="1"/>
    <col min="1308" max="1308" width="21.85546875" style="1" customWidth="1"/>
    <col min="1309" max="1309" width="9.42578125" style="1" customWidth="1"/>
    <col min="1310" max="1310" width="11.7109375" style="1" customWidth="1"/>
    <col min="1311" max="1311" width="9.28515625" style="1" customWidth="1"/>
    <col min="1312" max="1312" width="10.5703125" style="1" customWidth="1"/>
    <col min="1313" max="1313" width="18.85546875" style="1" customWidth="1"/>
    <col min="1314" max="1315" width="11.7109375" style="1" customWidth="1"/>
    <col min="1316" max="1316" width="13.85546875" style="1" customWidth="1"/>
    <col min="1317" max="1317" width="19" style="1" customWidth="1"/>
    <col min="1318" max="1318" width="16.7109375" style="1" customWidth="1"/>
    <col min="1319" max="1319" width="11.42578125" style="1"/>
    <col min="1320" max="1320" width="13" style="1" customWidth="1"/>
    <col min="1321" max="1322" width="11.42578125" style="1"/>
    <col min="1323" max="1323" width="9.140625" style="1" customWidth="1"/>
    <col min="1324" max="1324" width="11.42578125" style="1"/>
    <col min="1325" max="1325" width="12.42578125" style="1" customWidth="1"/>
    <col min="1326" max="1327" width="10.7109375" style="1" customWidth="1"/>
    <col min="1328" max="1328" width="7" style="1" customWidth="1"/>
    <col min="1329" max="1332" width="11.42578125" style="1"/>
    <col min="1333" max="1333" width="4.5703125" style="1" customWidth="1"/>
    <col min="1334" max="1336" width="11.42578125" style="1"/>
    <col min="1337" max="1337" width="12.5703125" style="1" customWidth="1"/>
    <col min="1338" max="1343" width="11.42578125" style="1"/>
    <col min="1344" max="1344" width="21" style="1" customWidth="1"/>
    <col min="1345" max="1345" width="19.85546875" style="1" customWidth="1"/>
    <col min="1346" max="1346" width="18.42578125" style="1" customWidth="1"/>
    <col min="1347" max="1347" width="20.140625" style="1" customWidth="1"/>
    <col min="1348" max="1348" width="20.5703125" style="1" customWidth="1"/>
    <col min="1349" max="1349" width="7.140625" style="1" customWidth="1"/>
    <col min="1350" max="1350" width="20" style="1" customWidth="1"/>
    <col min="1351" max="1351" width="19.28515625" style="1" customWidth="1"/>
    <col min="1352" max="1352" width="16" style="1" customWidth="1"/>
    <col min="1353" max="1353" width="22.28515625" style="1" customWidth="1"/>
    <col min="1354" max="1354" width="22" style="1" customWidth="1"/>
    <col min="1355" max="1538" width="11.42578125" style="1"/>
    <col min="1539" max="1539" width="4.42578125" style="1" customWidth="1"/>
    <col min="1540" max="1540" width="11.42578125" style="1"/>
    <col min="1541" max="1541" width="8.28515625" style="1" customWidth="1"/>
    <col min="1542" max="1542" width="9.7109375" style="1" customWidth="1"/>
    <col min="1543" max="1543" width="11.140625" style="1" customWidth="1"/>
    <col min="1544" max="1544" width="8.42578125" style="1" customWidth="1"/>
    <col min="1545" max="1545" width="10.140625" style="1" customWidth="1"/>
    <col min="1546" max="1546" width="10.5703125" style="1" customWidth="1"/>
    <col min="1547" max="1547" width="7.28515625" style="1" customWidth="1"/>
    <col min="1548" max="1548" width="8.85546875" style="1" customWidth="1"/>
    <col min="1549" max="1549" width="13" style="1" customWidth="1"/>
    <col min="1550" max="1551" width="6.5703125" style="1" customWidth="1"/>
    <col min="1552" max="1552" width="8.5703125" style="1" customWidth="1"/>
    <col min="1553" max="1553" width="8.140625" style="1" customWidth="1"/>
    <col min="1554" max="1554" width="11.85546875" style="1" customWidth="1"/>
    <col min="1555" max="1555" width="6.85546875" style="1" customWidth="1"/>
    <col min="1556" max="1556" width="6.5703125" style="1" customWidth="1"/>
    <col min="1557" max="1557" width="7.140625" style="1" customWidth="1"/>
    <col min="1558" max="1559" width="7.7109375" style="1" customWidth="1"/>
    <col min="1560" max="1560" width="7.140625" style="1" customWidth="1"/>
    <col min="1561" max="1561" width="6.7109375" style="1" customWidth="1"/>
    <col min="1562" max="1562" width="5.42578125" style="1" customWidth="1"/>
    <col min="1563" max="1563" width="22.85546875" style="1" customWidth="1"/>
    <col min="1564" max="1564" width="21.85546875" style="1" customWidth="1"/>
    <col min="1565" max="1565" width="9.42578125" style="1" customWidth="1"/>
    <col min="1566" max="1566" width="11.7109375" style="1" customWidth="1"/>
    <col min="1567" max="1567" width="9.28515625" style="1" customWidth="1"/>
    <col min="1568" max="1568" width="10.5703125" style="1" customWidth="1"/>
    <col min="1569" max="1569" width="18.85546875" style="1" customWidth="1"/>
    <col min="1570" max="1571" width="11.7109375" style="1" customWidth="1"/>
    <col min="1572" max="1572" width="13.85546875" style="1" customWidth="1"/>
    <col min="1573" max="1573" width="19" style="1" customWidth="1"/>
    <col min="1574" max="1574" width="16.7109375" style="1" customWidth="1"/>
    <col min="1575" max="1575" width="11.42578125" style="1"/>
    <col min="1576" max="1576" width="13" style="1" customWidth="1"/>
    <col min="1577" max="1578" width="11.42578125" style="1"/>
    <col min="1579" max="1579" width="9.140625" style="1" customWidth="1"/>
    <col min="1580" max="1580" width="11.42578125" style="1"/>
    <col min="1581" max="1581" width="12.42578125" style="1" customWidth="1"/>
    <col min="1582" max="1583" width="10.7109375" style="1" customWidth="1"/>
    <col min="1584" max="1584" width="7" style="1" customWidth="1"/>
    <col min="1585" max="1588" width="11.42578125" style="1"/>
    <col min="1589" max="1589" width="4.5703125" style="1" customWidth="1"/>
    <col min="1590" max="1592" width="11.42578125" style="1"/>
    <col min="1593" max="1593" width="12.5703125" style="1" customWidth="1"/>
    <col min="1594" max="1599" width="11.42578125" style="1"/>
    <col min="1600" max="1600" width="21" style="1" customWidth="1"/>
    <col min="1601" max="1601" width="19.85546875" style="1" customWidth="1"/>
    <col min="1602" max="1602" width="18.42578125" style="1" customWidth="1"/>
    <col min="1603" max="1603" width="20.140625" style="1" customWidth="1"/>
    <col min="1604" max="1604" width="20.5703125" style="1" customWidth="1"/>
    <col min="1605" max="1605" width="7.140625" style="1" customWidth="1"/>
    <col min="1606" max="1606" width="20" style="1" customWidth="1"/>
    <col min="1607" max="1607" width="19.28515625" style="1" customWidth="1"/>
    <col min="1608" max="1608" width="16" style="1" customWidth="1"/>
    <col min="1609" max="1609" width="22.28515625" style="1" customWidth="1"/>
    <col min="1610" max="1610" width="22" style="1" customWidth="1"/>
    <col min="1611" max="1794" width="11.42578125" style="1"/>
    <col min="1795" max="1795" width="4.42578125" style="1" customWidth="1"/>
    <col min="1796" max="1796" width="11.42578125" style="1"/>
    <col min="1797" max="1797" width="8.28515625" style="1" customWidth="1"/>
    <col min="1798" max="1798" width="9.7109375" style="1" customWidth="1"/>
    <col min="1799" max="1799" width="11.140625" style="1" customWidth="1"/>
    <col min="1800" max="1800" width="8.42578125" style="1" customWidth="1"/>
    <col min="1801" max="1801" width="10.140625" style="1" customWidth="1"/>
    <col min="1802" max="1802" width="10.5703125" style="1" customWidth="1"/>
    <col min="1803" max="1803" width="7.28515625" style="1" customWidth="1"/>
    <col min="1804" max="1804" width="8.85546875" style="1" customWidth="1"/>
    <col min="1805" max="1805" width="13" style="1" customWidth="1"/>
    <col min="1806" max="1807" width="6.5703125" style="1" customWidth="1"/>
    <col min="1808" max="1808" width="8.5703125" style="1" customWidth="1"/>
    <col min="1809" max="1809" width="8.140625" style="1" customWidth="1"/>
    <col min="1810" max="1810" width="11.85546875" style="1" customWidth="1"/>
    <col min="1811" max="1811" width="6.85546875" style="1" customWidth="1"/>
    <col min="1812" max="1812" width="6.5703125" style="1" customWidth="1"/>
    <col min="1813" max="1813" width="7.140625" style="1" customWidth="1"/>
    <col min="1814" max="1815" width="7.7109375" style="1" customWidth="1"/>
    <col min="1816" max="1816" width="7.140625" style="1" customWidth="1"/>
    <col min="1817" max="1817" width="6.7109375" style="1" customWidth="1"/>
    <col min="1818" max="1818" width="5.42578125" style="1" customWidth="1"/>
    <col min="1819" max="1819" width="22.85546875" style="1" customWidth="1"/>
    <col min="1820" max="1820" width="21.85546875" style="1" customWidth="1"/>
    <col min="1821" max="1821" width="9.42578125" style="1" customWidth="1"/>
    <col min="1822" max="1822" width="11.7109375" style="1" customWidth="1"/>
    <col min="1823" max="1823" width="9.28515625" style="1" customWidth="1"/>
    <col min="1824" max="1824" width="10.5703125" style="1" customWidth="1"/>
    <col min="1825" max="1825" width="18.85546875" style="1" customWidth="1"/>
    <col min="1826" max="1827" width="11.7109375" style="1" customWidth="1"/>
    <col min="1828" max="1828" width="13.85546875" style="1" customWidth="1"/>
    <col min="1829" max="1829" width="19" style="1" customWidth="1"/>
    <col min="1830" max="1830" width="16.7109375" style="1" customWidth="1"/>
    <col min="1831" max="1831" width="11.42578125" style="1"/>
    <col min="1832" max="1832" width="13" style="1" customWidth="1"/>
    <col min="1833" max="1834" width="11.42578125" style="1"/>
    <col min="1835" max="1835" width="9.140625" style="1" customWidth="1"/>
    <col min="1836" max="1836" width="11.42578125" style="1"/>
    <col min="1837" max="1837" width="12.42578125" style="1" customWidth="1"/>
    <col min="1838" max="1839" width="10.7109375" style="1" customWidth="1"/>
    <col min="1840" max="1840" width="7" style="1" customWidth="1"/>
    <col min="1841" max="1844" width="11.42578125" style="1"/>
    <col min="1845" max="1845" width="4.5703125" style="1" customWidth="1"/>
    <col min="1846" max="1848" width="11.42578125" style="1"/>
    <col min="1849" max="1849" width="12.5703125" style="1" customWidth="1"/>
    <col min="1850" max="1855" width="11.42578125" style="1"/>
    <col min="1856" max="1856" width="21" style="1" customWidth="1"/>
    <col min="1857" max="1857" width="19.85546875" style="1" customWidth="1"/>
    <col min="1858" max="1858" width="18.42578125" style="1" customWidth="1"/>
    <col min="1859" max="1859" width="20.140625" style="1" customWidth="1"/>
    <col min="1860" max="1860" width="20.5703125" style="1" customWidth="1"/>
    <col min="1861" max="1861" width="7.140625" style="1" customWidth="1"/>
    <col min="1862" max="1862" width="20" style="1" customWidth="1"/>
    <col min="1863" max="1863" width="19.28515625" style="1" customWidth="1"/>
    <col min="1864" max="1864" width="16" style="1" customWidth="1"/>
    <col min="1865" max="1865" width="22.28515625" style="1" customWidth="1"/>
    <col min="1866" max="1866" width="22" style="1" customWidth="1"/>
    <col min="1867" max="2050" width="11.42578125" style="1"/>
    <col min="2051" max="2051" width="4.42578125" style="1" customWidth="1"/>
    <col min="2052" max="2052" width="11.42578125" style="1"/>
    <col min="2053" max="2053" width="8.28515625" style="1" customWidth="1"/>
    <col min="2054" max="2054" width="9.7109375" style="1" customWidth="1"/>
    <col min="2055" max="2055" width="11.140625" style="1" customWidth="1"/>
    <col min="2056" max="2056" width="8.42578125" style="1" customWidth="1"/>
    <col min="2057" max="2057" width="10.140625" style="1" customWidth="1"/>
    <col min="2058" max="2058" width="10.5703125" style="1" customWidth="1"/>
    <col min="2059" max="2059" width="7.28515625" style="1" customWidth="1"/>
    <col min="2060" max="2060" width="8.85546875" style="1" customWidth="1"/>
    <col min="2061" max="2061" width="13" style="1" customWidth="1"/>
    <col min="2062" max="2063" width="6.5703125" style="1" customWidth="1"/>
    <col min="2064" max="2064" width="8.5703125" style="1" customWidth="1"/>
    <col min="2065" max="2065" width="8.140625" style="1" customWidth="1"/>
    <col min="2066" max="2066" width="11.85546875" style="1" customWidth="1"/>
    <col min="2067" max="2067" width="6.85546875" style="1" customWidth="1"/>
    <col min="2068" max="2068" width="6.5703125" style="1" customWidth="1"/>
    <col min="2069" max="2069" width="7.140625" style="1" customWidth="1"/>
    <col min="2070" max="2071" width="7.7109375" style="1" customWidth="1"/>
    <col min="2072" max="2072" width="7.140625" style="1" customWidth="1"/>
    <col min="2073" max="2073" width="6.7109375" style="1" customWidth="1"/>
    <col min="2074" max="2074" width="5.42578125" style="1" customWidth="1"/>
    <col min="2075" max="2075" width="22.85546875" style="1" customWidth="1"/>
    <col min="2076" max="2076" width="21.85546875" style="1" customWidth="1"/>
    <col min="2077" max="2077" width="9.42578125" style="1" customWidth="1"/>
    <col min="2078" max="2078" width="11.7109375" style="1" customWidth="1"/>
    <col min="2079" max="2079" width="9.28515625" style="1" customWidth="1"/>
    <col min="2080" max="2080" width="10.5703125" style="1" customWidth="1"/>
    <col min="2081" max="2081" width="18.85546875" style="1" customWidth="1"/>
    <col min="2082" max="2083" width="11.7109375" style="1" customWidth="1"/>
    <col min="2084" max="2084" width="13.85546875" style="1" customWidth="1"/>
    <col min="2085" max="2085" width="19" style="1" customWidth="1"/>
    <col min="2086" max="2086" width="16.7109375" style="1" customWidth="1"/>
    <col min="2087" max="2087" width="11.42578125" style="1"/>
    <col min="2088" max="2088" width="13" style="1" customWidth="1"/>
    <col min="2089" max="2090" width="11.42578125" style="1"/>
    <col min="2091" max="2091" width="9.140625" style="1" customWidth="1"/>
    <col min="2092" max="2092" width="11.42578125" style="1"/>
    <col min="2093" max="2093" width="12.42578125" style="1" customWidth="1"/>
    <col min="2094" max="2095" width="10.7109375" style="1" customWidth="1"/>
    <col min="2096" max="2096" width="7" style="1" customWidth="1"/>
    <col min="2097" max="2100" width="11.42578125" style="1"/>
    <col min="2101" max="2101" width="4.5703125" style="1" customWidth="1"/>
    <col min="2102" max="2104" width="11.42578125" style="1"/>
    <col min="2105" max="2105" width="12.5703125" style="1" customWidth="1"/>
    <col min="2106" max="2111" width="11.42578125" style="1"/>
    <col min="2112" max="2112" width="21" style="1" customWidth="1"/>
    <col min="2113" max="2113" width="19.85546875" style="1" customWidth="1"/>
    <col min="2114" max="2114" width="18.42578125" style="1" customWidth="1"/>
    <col min="2115" max="2115" width="20.140625" style="1" customWidth="1"/>
    <col min="2116" max="2116" width="20.5703125" style="1" customWidth="1"/>
    <col min="2117" max="2117" width="7.140625" style="1" customWidth="1"/>
    <col min="2118" max="2118" width="20" style="1" customWidth="1"/>
    <col min="2119" max="2119" width="19.28515625" style="1" customWidth="1"/>
    <col min="2120" max="2120" width="16" style="1" customWidth="1"/>
    <col min="2121" max="2121" width="22.28515625" style="1" customWidth="1"/>
    <col min="2122" max="2122" width="22" style="1" customWidth="1"/>
    <col min="2123" max="2306" width="11.42578125" style="1"/>
    <col min="2307" max="2307" width="4.42578125" style="1" customWidth="1"/>
    <col min="2308" max="2308" width="11.42578125" style="1"/>
    <col min="2309" max="2309" width="8.28515625" style="1" customWidth="1"/>
    <col min="2310" max="2310" width="9.7109375" style="1" customWidth="1"/>
    <col min="2311" max="2311" width="11.140625" style="1" customWidth="1"/>
    <col min="2312" max="2312" width="8.42578125" style="1" customWidth="1"/>
    <col min="2313" max="2313" width="10.140625" style="1" customWidth="1"/>
    <col min="2314" max="2314" width="10.5703125" style="1" customWidth="1"/>
    <col min="2315" max="2315" width="7.28515625" style="1" customWidth="1"/>
    <col min="2316" max="2316" width="8.85546875" style="1" customWidth="1"/>
    <col min="2317" max="2317" width="13" style="1" customWidth="1"/>
    <col min="2318" max="2319" width="6.5703125" style="1" customWidth="1"/>
    <col min="2320" max="2320" width="8.5703125" style="1" customWidth="1"/>
    <col min="2321" max="2321" width="8.140625" style="1" customWidth="1"/>
    <col min="2322" max="2322" width="11.85546875" style="1" customWidth="1"/>
    <col min="2323" max="2323" width="6.85546875" style="1" customWidth="1"/>
    <col min="2324" max="2324" width="6.5703125" style="1" customWidth="1"/>
    <col min="2325" max="2325" width="7.140625" style="1" customWidth="1"/>
    <col min="2326" max="2327" width="7.7109375" style="1" customWidth="1"/>
    <col min="2328" max="2328" width="7.140625" style="1" customWidth="1"/>
    <col min="2329" max="2329" width="6.7109375" style="1" customWidth="1"/>
    <col min="2330" max="2330" width="5.42578125" style="1" customWidth="1"/>
    <col min="2331" max="2331" width="22.85546875" style="1" customWidth="1"/>
    <col min="2332" max="2332" width="21.85546875" style="1" customWidth="1"/>
    <col min="2333" max="2333" width="9.42578125" style="1" customWidth="1"/>
    <col min="2334" max="2334" width="11.7109375" style="1" customWidth="1"/>
    <col min="2335" max="2335" width="9.28515625" style="1" customWidth="1"/>
    <col min="2336" max="2336" width="10.5703125" style="1" customWidth="1"/>
    <col min="2337" max="2337" width="18.85546875" style="1" customWidth="1"/>
    <col min="2338" max="2339" width="11.7109375" style="1" customWidth="1"/>
    <col min="2340" max="2340" width="13.85546875" style="1" customWidth="1"/>
    <col min="2341" max="2341" width="19" style="1" customWidth="1"/>
    <col min="2342" max="2342" width="16.7109375" style="1" customWidth="1"/>
    <col min="2343" max="2343" width="11.42578125" style="1"/>
    <col min="2344" max="2344" width="13" style="1" customWidth="1"/>
    <col min="2345" max="2346" width="11.42578125" style="1"/>
    <col min="2347" max="2347" width="9.140625" style="1" customWidth="1"/>
    <col min="2348" max="2348" width="11.42578125" style="1"/>
    <col min="2349" max="2349" width="12.42578125" style="1" customWidth="1"/>
    <col min="2350" max="2351" width="10.7109375" style="1" customWidth="1"/>
    <col min="2352" max="2352" width="7" style="1" customWidth="1"/>
    <col min="2353" max="2356" width="11.42578125" style="1"/>
    <col min="2357" max="2357" width="4.5703125" style="1" customWidth="1"/>
    <col min="2358" max="2360" width="11.42578125" style="1"/>
    <col min="2361" max="2361" width="12.5703125" style="1" customWidth="1"/>
    <col min="2362" max="2367" width="11.42578125" style="1"/>
    <col min="2368" max="2368" width="21" style="1" customWidth="1"/>
    <col min="2369" max="2369" width="19.85546875" style="1" customWidth="1"/>
    <col min="2370" max="2370" width="18.42578125" style="1" customWidth="1"/>
    <col min="2371" max="2371" width="20.140625" style="1" customWidth="1"/>
    <col min="2372" max="2372" width="20.5703125" style="1" customWidth="1"/>
    <col min="2373" max="2373" width="7.140625" style="1" customWidth="1"/>
    <col min="2374" max="2374" width="20" style="1" customWidth="1"/>
    <col min="2375" max="2375" width="19.28515625" style="1" customWidth="1"/>
    <col min="2376" max="2376" width="16" style="1" customWidth="1"/>
    <col min="2377" max="2377" width="22.28515625" style="1" customWidth="1"/>
    <col min="2378" max="2378" width="22" style="1" customWidth="1"/>
    <col min="2379" max="2562" width="11.42578125" style="1"/>
    <col min="2563" max="2563" width="4.42578125" style="1" customWidth="1"/>
    <col min="2564" max="2564" width="11.42578125" style="1"/>
    <col min="2565" max="2565" width="8.28515625" style="1" customWidth="1"/>
    <col min="2566" max="2566" width="9.7109375" style="1" customWidth="1"/>
    <col min="2567" max="2567" width="11.140625" style="1" customWidth="1"/>
    <col min="2568" max="2568" width="8.42578125" style="1" customWidth="1"/>
    <col min="2569" max="2569" width="10.140625" style="1" customWidth="1"/>
    <col min="2570" max="2570" width="10.5703125" style="1" customWidth="1"/>
    <col min="2571" max="2571" width="7.28515625" style="1" customWidth="1"/>
    <col min="2572" max="2572" width="8.85546875" style="1" customWidth="1"/>
    <col min="2573" max="2573" width="13" style="1" customWidth="1"/>
    <col min="2574" max="2575" width="6.5703125" style="1" customWidth="1"/>
    <col min="2576" max="2576" width="8.5703125" style="1" customWidth="1"/>
    <col min="2577" max="2577" width="8.140625" style="1" customWidth="1"/>
    <col min="2578" max="2578" width="11.85546875" style="1" customWidth="1"/>
    <col min="2579" max="2579" width="6.85546875" style="1" customWidth="1"/>
    <col min="2580" max="2580" width="6.5703125" style="1" customWidth="1"/>
    <col min="2581" max="2581" width="7.140625" style="1" customWidth="1"/>
    <col min="2582" max="2583" width="7.7109375" style="1" customWidth="1"/>
    <col min="2584" max="2584" width="7.140625" style="1" customWidth="1"/>
    <col min="2585" max="2585" width="6.7109375" style="1" customWidth="1"/>
    <col min="2586" max="2586" width="5.42578125" style="1" customWidth="1"/>
    <col min="2587" max="2587" width="22.85546875" style="1" customWidth="1"/>
    <col min="2588" max="2588" width="21.85546875" style="1" customWidth="1"/>
    <col min="2589" max="2589" width="9.42578125" style="1" customWidth="1"/>
    <col min="2590" max="2590" width="11.7109375" style="1" customWidth="1"/>
    <col min="2591" max="2591" width="9.28515625" style="1" customWidth="1"/>
    <col min="2592" max="2592" width="10.5703125" style="1" customWidth="1"/>
    <col min="2593" max="2593" width="18.85546875" style="1" customWidth="1"/>
    <col min="2594" max="2595" width="11.7109375" style="1" customWidth="1"/>
    <col min="2596" max="2596" width="13.85546875" style="1" customWidth="1"/>
    <col min="2597" max="2597" width="19" style="1" customWidth="1"/>
    <col min="2598" max="2598" width="16.7109375" style="1" customWidth="1"/>
    <col min="2599" max="2599" width="11.42578125" style="1"/>
    <col min="2600" max="2600" width="13" style="1" customWidth="1"/>
    <col min="2601" max="2602" width="11.42578125" style="1"/>
    <col min="2603" max="2603" width="9.140625" style="1" customWidth="1"/>
    <col min="2604" max="2604" width="11.42578125" style="1"/>
    <col min="2605" max="2605" width="12.42578125" style="1" customWidth="1"/>
    <col min="2606" max="2607" width="10.7109375" style="1" customWidth="1"/>
    <col min="2608" max="2608" width="7" style="1" customWidth="1"/>
    <col min="2609" max="2612" width="11.42578125" style="1"/>
    <col min="2613" max="2613" width="4.5703125" style="1" customWidth="1"/>
    <col min="2614" max="2616" width="11.42578125" style="1"/>
    <col min="2617" max="2617" width="12.5703125" style="1" customWidth="1"/>
    <col min="2618" max="2623" width="11.42578125" style="1"/>
    <col min="2624" max="2624" width="21" style="1" customWidth="1"/>
    <col min="2625" max="2625" width="19.85546875" style="1" customWidth="1"/>
    <col min="2626" max="2626" width="18.42578125" style="1" customWidth="1"/>
    <col min="2627" max="2627" width="20.140625" style="1" customWidth="1"/>
    <col min="2628" max="2628" width="20.5703125" style="1" customWidth="1"/>
    <col min="2629" max="2629" width="7.140625" style="1" customWidth="1"/>
    <col min="2630" max="2630" width="20" style="1" customWidth="1"/>
    <col min="2631" max="2631" width="19.28515625" style="1" customWidth="1"/>
    <col min="2632" max="2632" width="16" style="1" customWidth="1"/>
    <col min="2633" max="2633" width="22.28515625" style="1" customWidth="1"/>
    <col min="2634" max="2634" width="22" style="1" customWidth="1"/>
    <col min="2635" max="2818" width="11.42578125" style="1"/>
    <col min="2819" max="2819" width="4.42578125" style="1" customWidth="1"/>
    <col min="2820" max="2820" width="11.42578125" style="1"/>
    <col min="2821" max="2821" width="8.28515625" style="1" customWidth="1"/>
    <col min="2822" max="2822" width="9.7109375" style="1" customWidth="1"/>
    <col min="2823" max="2823" width="11.140625" style="1" customWidth="1"/>
    <col min="2824" max="2824" width="8.42578125" style="1" customWidth="1"/>
    <col min="2825" max="2825" width="10.140625" style="1" customWidth="1"/>
    <col min="2826" max="2826" width="10.5703125" style="1" customWidth="1"/>
    <col min="2827" max="2827" width="7.28515625" style="1" customWidth="1"/>
    <col min="2828" max="2828" width="8.85546875" style="1" customWidth="1"/>
    <col min="2829" max="2829" width="13" style="1" customWidth="1"/>
    <col min="2830" max="2831" width="6.5703125" style="1" customWidth="1"/>
    <col min="2832" max="2832" width="8.5703125" style="1" customWidth="1"/>
    <col min="2833" max="2833" width="8.140625" style="1" customWidth="1"/>
    <col min="2834" max="2834" width="11.85546875" style="1" customWidth="1"/>
    <col min="2835" max="2835" width="6.85546875" style="1" customWidth="1"/>
    <col min="2836" max="2836" width="6.5703125" style="1" customWidth="1"/>
    <col min="2837" max="2837" width="7.140625" style="1" customWidth="1"/>
    <col min="2838" max="2839" width="7.7109375" style="1" customWidth="1"/>
    <col min="2840" max="2840" width="7.140625" style="1" customWidth="1"/>
    <col min="2841" max="2841" width="6.7109375" style="1" customWidth="1"/>
    <col min="2842" max="2842" width="5.42578125" style="1" customWidth="1"/>
    <col min="2843" max="2843" width="22.85546875" style="1" customWidth="1"/>
    <col min="2844" max="2844" width="21.85546875" style="1" customWidth="1"/>
    <col min="2845" max="2845" width="9.42578125" style="1" customWidth="1"/>
    <col min="2846" max="2846" width="11.7109375" style="1" customWidth="1"/>
    <col min="2847" max="2847" width="9.28515625" style="1" customWidth="1"/>
    <col min="2848" max="2848" width="10.5703125" style="1" customWidth="1"/>
    <col min="2849" max="2849" width="18.85546875" style="1" customWidth="1"/>
    <col min="2850" max="2851" width="11.7109375" style="1" customWidth="1"/>
    <col min="2852" max="2852" width="13.85546875" style="1" customWidth="1"/>
    <col min="2853" max="2853" width="19" style="1" customWidth="1"/>
    <col min="2854" max="2854" width="16.7109375" style="1" customWidth="1"/>
    <col min="2855" max="2855" width="11.42578125" style="1"/>
    <col min="2856" max="2856" width="13" style="1" customWidth="1"/>
    <col min="2857" max="2858" width="11.42578125" style="1"/>
    <col min="2859" max="2859" width="9.140625" style="1" customWidth="1"/>
    <col min="2860" max="2860" width="11.42578125" style="1"/>
    <col min="2861" max="2861" width="12.42578125" style="1" customWidth="1"/>
    <col min="2862" max="2863" width="10.7109375" style="1" customWidth="1"/>
    <col min="2864" max="2864" width="7" style="1" customWidth="1"/>
    <col min="2865" max="2868" width="11.42578125" style="1"/>
    <col min="2869" max="2869" width="4.5703125" style="1" customWidth="1"/>
    <col min="2870" max="2872" width="11.42578125" style="1"/>
    <col min="2873" max="2873" width="12.5703125" style="1" customWidth="1"/>
    <col min="2874" max="2879" width="11.42578125" style="1"/>
    <col min="2880" max="2880" width="21" style="1" customWidth="1"/>
    <col min="2881" max="2881" width="19.85546875" style="1" customWidth="1"/>
    <col min="2882" max="2882" width="18.42578125" style="1" customWidth="1"/>
    <col min="2883" max="2883" width="20.140625" style="1" customWidth="1"/>
    <col min="2884" max="2884" width="20.5703125" style="1" customWidth="1"/>
    <col min="2885" max="2885" width="7.140625" style="1" customWidth="1"/>
    <col min="2886" max="2886" width="20" style="1" customWidth="1"/>
    <col min="2887" max="2887" width="19.28515625" style="1" customWidth="1"/>
    <col min="2888" max="2888" width="16" style="1" customWidth="1"/>
    <col min="2889" max="2889" width="22.28515625" style="1" customWidth="1"/>
    <col min="2890" max="2890" width="22" style="1" customWidth="1"/>
    <col min="2891" max="3074" width="11.42578125" style="1"/>
    <col min="3075" max="3075" width="4.42578125" style="1" customWidth="1"/>
    <col min="3076" max="3076" width="11.42578125" style="1"/>
    <col min="3077" max="3077" width="8.28515625" style="1" customWidth="1"/>
    <col min="3078" max="3078" width="9.7109375" style="1" customWidth="1"/>
    <col min="3079" max="3079" width="11.140625" style="1" customWidth="1"/>
    <col min="3080" max="3080" width="8.42578125" style="1" customWidth="1"/>
    <col min="3081" max="3081" width="10.140625" style="1" customWidth="1"/>
    <col min="3082" max="3082" width="10.5703125" style="1" customWidth="1"/>
    <col min="3083" max="3083" width="7.28515625" style="1" customWidth="1"/>
    <col min="3084" max="3084" width="8.85546875" style="1" customWidth="1"/>
    <col min="3085" max="3085" width="13" style="1" customWidth="1"/>
    <col min="3086" max="3087" width="6.5703125" style="1" customWidth="1"/>
    <col min="3088" max="3088" width="8.5703125" style="1" customWidth="1"/>
    <col min="3089" max="3089" width="8.140625" style="1" customWidth="1"/>
    <col min="3090" max="3090" width="11.85546875" style="1" customWidth="1"/>
    <col min="3091" max="3091" width="6.85546875" style="1" customWidth="1"/>
    <col min="3092" max="3092" width="6.5703125" style="1" customWidth="1"/>
    <col min="3093" max="3093" width="7.140625" style="1" customWidth="1"/>
    <col min="3094" max="3095" width="7.7109375" style="1" customWidth="1"/>
    <col min="3096" max="3096" width="7.140625" style="1" customWidth="1"/>
    <col min="3097" max="3097" width="6.7109375" style="1" customWidth="1"/>
    <col min="3098" max="3098" width="5.42578125" style="1" customWidth="1"/>
    <col min="3099" max="3099" width="22.85546875" style="1" customWidth="1"/>
    <col min="3100" max="3100" width="21.85546875" style="1" customWidth="1"/>
    <col min="3101" max="3101" width="9.42578125" style="1" customWidth="1"/>
    <col min="3102" max="3102" width="11.7109375" style="1" customWidth="1"/>
    <col min="3103" max="3103" width="9.28515625" style="1" customWidth="1"/>
    <col min="3104" max="3104" width="10.5703125" style="1" customWidth="1"/>
    <col min="3105" max="3105" width="18.85546875" style="1" customWidth="1"/>
    <col min="3106" max="3107" width="11.7109375" style="1" customWidth="1"/>
    <col min="3108" max="3108" width="13.85546875" style="1" customWidth="1"/>
    <col min="3109" max="3109" width="19" style="1" customWidth="1"/>
    <col min="3110" max="3110" width="16.7109375" style="1" customWidth="1"/>
    <col min="3111" max="3111" width="11.42578125" style="1"/>
    <col min="3112" max="3112" width="13" style="1" customWidth="1"/>
    <col min="3113" max="3114" width="11.42578125" style="1"/>
    <col min="3115" max="3115" width="9.140625" style="1" customWidth="1"/>
    <col min="3116" max="3116" width="11.42578125" style="1"/>
    <col min="3117" max="3117" width="12.42578125" style="1" customWidth="1"/>
    <col min="3118" max="3119" width="10.7109375" style="1" customWidth="1"/>
    <col min="3120" max="3120" width="7" style="1" customWidth="1"/>
    <col min="3121" max="3124" width="11.42578125" style="1"/>
    <col min="3125" max="3125" width="4.5703125" style="1" customWidth="1"/>
    <col min="3126" max="3128" width="11.42578125" style="1"/>
    <col min="3129" max="3129" width="12.5703125" style="1" customWidth="1"/>
    <col min="3130" max="3135" width="11.42578125" style="1"/>
    <col min="3136" max="3136" width="21" style="1" customWidth="1"/>
    <col min="3137" max="3137" width="19.85546875" style="1" customWidth="1"/>
    <col min="3138" max="3138" width="18.42578125" style="1" customWidth="1"/>
    <col min="3139" max="3139" width="20.140625" style="1" customWidth="1"/>
    <col min="3140" max="3140" width="20.5703125" style="1" customWidth="1"/>
    <col min="3141" max="3141" width="7.140625" style="1" customWidth="1"/>
    <col min="3142" max="3142" width="20" style="1" customWidth="1"/>
    <col min="3143" max="3143" width="19.28515625" style="1" customWidth="1"/>
    <col min="3144" max="3144" width="16" style="1" customWidth="1"/>
    <col min="3145" max="3145" width="22.28515625" style="1" customWidth="1"/>
    <col min="3146" max="3146" width="22" style="1" customWidth="1"/>
    <col min="3147" max="3330" width="11.42578125" style="1"/>
    <col min="3331" max="3331" width="4.42578125" style="1" customWidth="1"/>
    <col min="3332" max="3332" width="11.42578125" style="1"/>
    <col min="3333" max="3333" width="8.28515625" style="1" customWidth="1"/>
    <col min="3334" max="3334" width="9.7109375" style="1" customWidth="1"/>
    <col min="3335" max="3335" width="11.140625" style="1" customWidth="1"/>
    <col min="3336" max="3336" width="8.42578125" style="1" customWidth="1"/>
    <col min="3337" max="3337" width="10.140625" style="1" customWidth="1"/>
    <col min="3338" max="3338" width="10.5703125" style="1" customWidth="1"/>
    <col min="3339" max="3339" width="7.28515625" style="1" customWidth="1"/>
    <col min="3340" max="3340" width="8.85546875" style="1" customWidth="1"/>
    <col min="3341" max="3341" width="13" style="1" customWidth="1"/>
    <col min="3342" max="3343" width="6.5703125" style="1" customWidth="1"/>
    <col min="3344" max="3344" width="8.5703125" style="1" customWidth="1"/>
    <col min="3345" max="3345" width="8.140625" style="1" customWidth="1"/>
    <col min="3346" max="3346" width="11.85546875" style="1" customWidth="1"/>
    <col min="3347" max="3347" width="6.85546875" style="1" customWidth="1"/>
    <col min="3348" max="3348" width="6.5703125" style="1" customWidth="1"/>
    <col min="3349" max="3349" width="7.140625" style="1" customWidth="1"/>
    <col min="3350" max="3351" width="7.7109375" style="1" customWidth="1"/>
    <col min="3352" max="3352" width="7.140625" style="1" customWidth="1"/>
    <col min="3353" max="3353" width="6.7109375" style="1" customWidth="1"/>
    <col min="3354" max="3354" width="5.42578125" style="1" customWidth="1"/>
    <col min="3355" max="3355" width="22.85546875" style="1" customWidth="1"/>
    <col min="3356" max="3356" width="21.85546875" style="1" customWidth="1"/>
    <col min="3357" max="3357" width="9.42578125" style="1" customWidth="1"/>
    <col min="3358" max="3358" width="11.7109375" style="1" customWidth="1"/>
    <col min="3359" max="3359" width="9.28515625" style="1" customWidth="1"/>
    <col min="3360" max="3360" width="10.5703125" style="1" customWidth="1"/>
    <col min="3361" max="3361" width="18.85546875" style="1" customWidth="1"/>
    <col min="3362" max="3363" width="11.7109375" style="1" customWidth="1"/>
    <col min="3364" max="3364" width="13.85546875" style="1" customWidth="1"/>
    <col min="3365" max="3365" width="19" style="1" customWidth="1"/>
    <col min="3366" max="3366" width="16.7109375" style="1" customWidth="1"/>
    <col min="3367" max="3367" width="11.42578125" style="1"/>
    <col min="3368" max="3368" width="13" style="1" customWidth="1"/>
    <col min="3369" max="3370" width="11.42578125" style="1"/>
    <col min="3371" max="3371" width="9.140625" style="1" customWidth="1"/>
    <col min="3372" max="3372" width="11.42578125" style="1"/>
    <col min="3373" max="3373" width="12.42578125" style="1" customWidth="1"/>
    <col min="3374" max="3375" width="10.7109375" style="1" customWidth="1"/>
    <col min="3376" max="3376" width="7" style="1" customWidth="1"/>
    <col min="3377" max="3380" width="11.42578125" style="1"/>
    <col min="3381" max="3381" width="4.5703125" style="1" customWidth="1"/>
    <col min="3382" max="3384" width="11.42578125" style="1"/>
    <col min="3385" max="3385" width="12.5703125" style="1" customWidth="1"/>
    <col min="3386" max="3391" width="11.42578125" style="1"/>
    <col min="3392" max="3392" width="21" style="1" customWidth="1"/>
    <col min="3393" max="3393" width="19.85546875" style="1" customWidth="1"/>
    <col min="3394" max="3394" width="18.42578125" style="1" customWidth="1"/>
    <col min="3395" max="3395" width="20.140625" style="1" customWidth="1"/>
    <col min="3396" max="3396" width="20.5703125" style="1" customWidth="1"/>
    <col min="3397" max="3397" width="7.140625" style="1" customWidth="1"/>
    <col min="3398" max="3398" width="20" style="1" customWidth="1"/>
    <col min="3399" max="3399" width="19.28515625" style="1" customWidth="1"/>
    <col min="3400" max="3400" width="16" style="1" customWidth="1"/>
    <col min="3401" max="3401" width="22.28515625" style="1" customWidth="1"/>
    <col min="3402" max="3402" width="22" style="1" customWidth="1"/>
    <col min="3403" max="3586" width="11.42578125" style="1"/>
    <col min="3587" max="3587" width="4.42578125" style="1" customWidth="1"/>
    <col min="3588" max="3588" width="11.42578125" style="1"/>
    <col min="3589" max="3589" width="8.28515625" style="1" customWidth="1"/>
    <col min="3590" max="3590" width="9.7109375" style="1" customWidth="1"/>
    <col min="3591" max="3591" width="11.140625" style="1" customWidth="1"/>
    <col min="3592" max="3592" width="8.42578125" style="1" customWidth="1"/>
    <col min="3593" max="3593" width="10.140625" style="1" customWidth="1"/>
    <col min="3594" max="3594" width="10.5703125" style="1" customWidth="1"/>
    <col min="3595" max="3595" width="7.28515625" style="1" customWidth="1"/>
    <col min="3596" max="3596" width="8.85546875" style="1" customWidth="1"/>
    <col min="3597" max="3597" width="13" style="1" customWidth="1"/>
    <col min="3598" max="3599" width="6.5703125" style="1" customWidth="1"/>
    <col min="3600" max="3600" width="8.5703125" style="1" customWidth="1"/>
    <col min="3601" max="3601" width="8.140625" style="1" customWidth="1"/>
    <col min="3602" max="3602" width="11.85546875" style="1" customWidth="1"/>
    <col min="3603" max="3603" width="6.85546875" style="1" customWidth="1"/>
    <col min="3604" max="3604" width="6.5703125" style="1" customWidth="1"/>
    <col min="3605" max="3605" width="7.140625" style="1" customWidth="1"/>
    <col min="3606" max="3607" width="7.7109375" style="1" customWidth="1"/>
    <col min="3608" max="3608" width="7.140625" style="1" customWidth="1"/>
    <col min="3609" max="3609" width="6.7109375" style="1" customWidth="1"/>
    <col min="3610" max="3610" width="5.42578125" style="1" customWidth="1"/>
    <col min="3611" max="3611" width="22.85546875" style="1" customWidth="1"/>
    <col min="3612" max="3612" width="21.85546875" style="1" customWidth="1"/>
    <col min="3613" max="3613" width="9.42578125" style="1" customWidth="1"/>
    <col min="3614" max="3614" width="11.7109375" style="1" customWidth="1"/>
    <col min="3615" max="3615" width="9.28515625" style="1" customWidth="1"/>
    <col min="3616" max="3616" width="10.5703125" style="1" customWidth="1"/>
    <col min="3617" max="3617" width="18.85546875" style="1" customWidth="1"/>
    <col min="3618" max="3619" width="11.7109375" style="1" customWidth="1"/>
    <col min="3620" max="3620" width="13.85546875" style="1" customWidth="1"/>
    <col min="3621" max="3621" width="19" style="1" customWidth="1"/>
    <col min="3622" max="3622" width="16.7109375" style="1" customWidth="1"/>
    <col min="3623" max="3623" width="11.42578125" style="1"/>
    <col min="3624" max="3624" width="13" style="1" customWidth="1"/>
    <col min="3625" max="3626" width="11.42578125" style="1"/>
    <col min="3627" max="3627" width="9.140625" style="1" customWidth="1"/>
    <col min="3628" max="3628" width="11.42578125" style="1"/>
    <col min="3629" max="3629" width="12.42578125" style="1" customWidth="1"/>
    <col min="3630" max="3631" width="10.7109375" style="1" customWidth="1"/>
    <col min="3632" max="3632" width="7" style="1" customWidth="1"/>
    <col min="3633" max="3636" width="11.42578125" style="1"/>
    <col min="3637" max="3637" width="4.5703125" style="1" customWidth="1"/>
    <col min="3638" max="3640" width="11.42578125" style="1"/>
    <col min="3641" max="3641" width="12.5703125" style="1" customWidth="1"/>
    <col min="3642" max="3647" width="11.42578125" style="1"/>
    <col min="3648" max="3648" width="21" style="1" customWidth="1"/>
    <col min="3649" max="3649" width="19.85546875" style="1" customWidth="1"/>
    <col min="3650" max="3650" width="18.42578125" style="1" customWidth="1"/>
    <col min="3651" max="3651" width="20.140625" style="1" customWidth="1"/>
    <col min="3652" max="3652" width="20.5703125" style="1" customWidth="1"/>
    <col min="3653" max="3653" width="7.140625" style="1" customWidth="1"/>
    <col min="3654" max="3654" width="20" style="1" customWidth="1"/>
    <col min="3655" max="3655" width="19.28515625" style="1" customWidth="1"/>
    <col min="3656" max="3656" width="16" style="1" customWidth="1"/>
    <col min="3657" max="3657" width="22.28515625" style="1" customWidth="1"/>
    <col min="3658" max="3658" width="22" style="1" customWidth="1"/>
    <col min="3659" max="3842" width="11.42578125" style="1"/>
    <col min="3843" max="3843" width="4.42578125" style="1" customWidth="1"/>
    <col min="3844" max="3844" width="11.42578125" style="1"/>
    <col min="3845" max="3845" width="8.28515625" style="1" customWidth="1"/>
    <col min="3846" max="3846" width="9.7109375" style="1" customWidth="1"/>
    <col min="3847" max="3847" width="11.140625" style="1" customWidth="1"/>
    <col min="3848" max="3848" width="8.42578125" style="1" customWidth="1"/>
    <col min="3849" max="3849" width="10.140625" style="1" customWidth="1"/>
    <col min="3850" max="3850" width="10.5703125" style="1" customWidth="1"/>
    <col min="3851" max="3851" width="7.28515625" style="1" customWidth="1"/>
    <col min="3852" max="3852" width="8.85546875" style="1" customWidth="1"/>
    <col min="3853" max="3853" width="13" style="1" customWidth="1"/>
    <col min="3854" max="3855" width="6.5703125" style="1" customWidth="1"/>
    <col min="3856" max="3856" width="8.5703125" style="1" customWidth="1"/>
    <col min="3857" max="3857" width="8.140625" style="1" customWidth="1"/>
    <col min="3858" max="3858" width="11.85546875" style="1" customWidth="1"/>
    <col min="3859" max="3859" width="6.85546875" style="1" customWidth="1"/>
    <col min="3860" max="3860" width="6.5703125" style="1" customWidth="1"/>
    <col min="3861" max="3861" width="7.140625" style="1" customWidth="1"/>
    <col min="3862" max="3863" width="7.7109375" style="1" customWidth="1"/>
    <col min="3864" max="3864" width="7.140625" style="1" customWidth="1"/>
    <col min="3865" max="3865" width="6.7109375" style="1" customWidth="1"/>
    <col min="3866" max="3866" width="5.42578125" style="1" customWidth="1"/>
    <col min="3867" max="3867" width="22.85546875" style="1" customWidth="1"/>
    <col min="3868" max="3868" width="21.85546875" style="1" customWidth="1"/>
    <col min="3869" max="3869" width="9.42578125" style="1" customWidth="1"/>
    <col min="3870" max="3870" width="11.7109375" style="1" customWidth="1"/>
    <col min="3871" max="3871" width="9.28515625" style="1" customWidth="1"/>
    <col min="3872" max="3872" width="10.5703125" style="1" customWidth="1"/>
    <col min="3873" max="3873" width="18.85546875" style="1" customWidth="1"/>
    <col min="3874" max="3875" width="11.7109375" style="1" customWidth="1"/>
    <col min="3876" max="3876" width="13.85546875" style="1" customWidth="1"/>
    <col min="3877" max="3877" width="19" style="1" customWidth="1"/>
    <col min="3878" max="3878" width="16.7109375" style="1" customWidth="1"/>
    <col min="3879" max="3879" width="11.42578125" style="1"/>
    <col min="3880" max="3880" width="13" style="1" customWidth="1"/>
    <col min="3881" max="3882" width="11.42578125" style="1"/>
    <col min="3883" max="3883" width="9.140625" style="1" customWidth="1"/>
    <col min="3884" max="3884" width="11.42578125" style="1"/>
    <col min="3885" max="3885" width="12.42578125" style="1" customWidth="1"/>
    <col min="3886" max="3887" width="10.7109375" style="1" customWidth="1"/>
    <col min="3888" max="3888" width="7" style="1" customWidth="1"/>
    <col min="3889" max="3892" width="11.42578125" style="1"/>
    <col min="3893" max="3893" width="4.5703125" style="1" customWidth="1"/>
    <col min="3894" max="3896" width="11.42578125" style="1"/>
    <col min="3897" max="3897" width="12.5703125" style="1" customWidth="1"/>
    <col min="3898" max="3903" width="11.42578125" style="1"/>
    <col min="3904" max="3904" width="21" style="1" customWidth="1"/>
    <col min="3905" max="3905" width="19.85546875" style="1" customWidth="1"/>
    <col min="3906" max="3906" width="18.42578125" style="1" customWidth="1"/>
    <col min="3907" max="3907" width="20.140625" style="1" customWidth="1"/>
    <col min="3908" max="3908" width="20.5703125" style="1" customWidth="1"/>
    <col min="3909" max="3909" width="7.140625" style="1" customWidth="1"/>
    <col min="3910" max="3910" width="20" style="1" customWidth="1"/>
    <col min="3911" max="3911" width="19.28515625" style="1" customWidth="1"/>
    <col min="3912" max="3912" width="16" style="1" customWidth="1"/>
    <col min="3913" max="3913" width="22.28515625" style="1" customWidth="1"/>
    <col min="3914" max="3914" width="22" style="1" customWidth="1"/>
    <col min="3915" max="4098" width="11.42578125" style="1"/>
    <col min="4099" max="4099" width="4.42578125" style="1" customWidth="1"/>
    <col min="4100" max="4100" width="11.42578125" style="1"/>
    <col min="4101" max="4101" width="8.28515625" style="1" customWidth="1"/>
    <col min="4102" max="4102" width="9.7109375" style="1" customWidth="1"/>
    <col min="4103" max="4103" width="11.140625" style="1" customWidth="1"/>
    <col min="4104" max="4104" width="8.42578125" style="1" customWidth="1"/>
    <col min="4105" max="4105" width="10.140625" style="1" customWidth="1"/>
    <col min="4106" max="4106" width="10.5703125" style="1" customWidth="1"/>
    <col min="4107" max="4107" width="7.28515625" style="1" customWidth="1"/>
    <col min="4108" max="4108" width="8.85546875" style="1" customWidth="1"/>
    <col min="4109" max="4109" width="13" style="1" customWidth="1"/>
    <col min="4110" max="4111" width="6.5703125" style="1" customWidth="1"/>
    <col min="4112" max="4112" width="8.5703125" style="1" customWidth="1"/>
    <col min="4113" max="4113" width="8.140625" style="1" customWidth="1"/>
    <col min="4114" max="4114" width="11.85546875" style="1" customWidth="1"/>
    <col min="4115" max="4115" width="6.85546875" style="1" customWidth="1"/>
    <col min="4116" max="4116" width="6.5703125" style="1" customWidth="1"/>
    <col min="4117" max="4117" width="7.140625" style="1" customWidth="1"/>
    <col min="4118" max="4119" width="7.7109375" style="1" customWidth="1"/>
    <col min="4120" max="4120" width="7.140625" style="1" customWidth="1"/>
    <col min="4121" max="4121" width="6.7109375" style="1" customWidth="1"/>
    <col min="4122" max="4122" width="5.42578125" style="1" customWidth="1"/>
    <col min="4123" max="4123" width="22.85546875" style="1" customWidth="1"/>
    <col min="4124" max="4124" width="21.85546875" style="1" customWidth="1"/>
    <col min="4125" max="4125" width="9.42578125" style="1" customWidth="1"/>
    <col min="4126" max="4126" width="11.7109375" style="1" customWidth="1"/>
    <col min="4127" max="4127" width="9.28515625" style="1" customWidth="1"/>
    <col min="4128" max="4128" width="10.5703125" style="1" customWidth="1"/>
    <col min="4129" max="4129" width="18.85546875" style="1" customWidth="1"/>
    <col min="4130" max="4131" width="11.7109375" style="1" customWidth="1"/>
    <col min="4132" max="4132" width="13.85546875" style="1" customWidth="1"/>
    <col min="4133" max="4133" width="19" style="1" customWidth="1"/>
    <col min="4134" max="4134" width="16.7109375" style="1" customWidth="1"/>
    <col min="4135" max="4135" width="11.42578125" style="1"/>
    <col min="4136" max="4136" width="13" style="1" customWidth="1"/>
    <col min="4137" max="4138" width="11.42578125" style="1"/>
    <col min="4139" max="4139" width="9.140625" style="1" customWidth="1"/>
    <col min="4140" max="4140" width="11.42578125" style="1"/>
    <col min="4141" max="4141" width="12.42578125" style="1" customWidth="1"/>
    <col min="4142" max="4143" width="10.7109375" style="1" customWidth="1"/>
    <col min="4144" max="4144" width="7" style="1" customWidth="1"/>
    <col min="4145" max="4148" width="11.42578125" style="1"/>
    <col min="4149" max="4149" width="4.5703125" style="1" customWidth="1"/>
    <col min="4150" max="4152" width="11.42578125" style="1"/>
    <col min="4153" max="4153" width="12.5703125" style="1" customWidth="1"/>
    <col min="4154" max="4159" width="11.42578125" style="1"/>
    <col min="4160" max="4160" width="21" style="1" customWidth="1"/>
    <col min="4161" max="4161" width="19.85546875" style="1" customWidth="1"/>
    <col min="4162" max="4162" width="18.42578125" style="1" customWidth="1"/>
    <col min="4163" max="4163" width="20.140625" style="1" customWidth="1"/>
    <col min="4164" max="4164" width="20.5703125" style="1" customWidth="1"/>
    <col min="4165" max="4165" width="7.140625" style="1" customWidth="1"/>
    <col min="4166" max="4166" width="20" style="1" customWidth="1"/>
    <col min="4167" max="4167" width="19.28515625" style="1" customWidth="1"/>
    <col min="4168" max="4168" width="16" style="1" customWidth="1"/>
    <col min="4169" max="4169" width="22.28515625" style="1" customWidth="1"/>
    <col min="4170" max="4170" width="22" style="1" customWidth="1"/>
    <col min="4171" max="4354" width="11.42578125" style="1"/>
    <col min="4355" max="4355" width="4.42578125" style="1" customWidth="1"/>
    <col min="4356" max="4356" width="11.42578125" style="1"/>
    <col min="4357" max="4357" width="8.28515625" style="1" customWidth="1"/>
    <col min="4358" max="4358" width="9.7109375" style="1" customWidth="1"/>
    <col min="4359" max="4359" width="11.140625" style="1" customWidth="1"/>
    <col min="4360" max="4360" width="8.42578125" style="1" customWidth="1"/>
    <col min="4361" max="4361" width="10.140625" style="1" customWidth="1"/>
    <col min="4362" max="4362" width="10.5703125" style="1" customWidth="1"/>
    <col min="4363" max="4363" width="7.28515625" style="1" customWidth="1"/>
    <col min="4364" max="4364" width="8.85546875" style="1" customWidth="1"/>
    <col min="4365" max="4365" width="13" style="1" customWidth="1"/>
    <col min="4366" max="4367" width="6.5703125" style="1" customWidth="1"/>
    <col min="4368" max="4368" width="8.5703125" style="1" customWidth="1"/>
    <col min="4369" max="4369" width="8.140625" style="1" customWidth="1"/>
    <col min="4370" max="4370" width="11.85546875" style="1" customWidth="1"/>
    <col min="4371" max="4371" width="6.85546875" style="1" customWidth="1"/>
    <col min="4372" max="4372" width="6.5703125" style="1" customWidth="1"/>
    <col min="4373" max="4373" width="7.140625" style="1" customWidth="1"/>
    <col min="4374" max="4375" width="7.7109375" style="1" customWidth="1"/>
    <col min="4376" max="4376" width="7.140625" style="1" customWidth="1"/>
    <col min="4377" max="4377" width="6.7109375" style="1" customWidth="1"/>
    <col min="4378" max="4378" width="5.42578125" style="1" customWidth="1"/>
    <col min="4379" max="4379" width="22.85546875" style="1" customWidth="1"/>
    <col min="4380" max="4380" width="21.85546875" style="1" customWidth="1"/>
    <col min="4381" max="4381" width="9.42578125" style="1" customWidth="1"/>
    <col min="4382" max="4382" width="11.7109375" style="1" customWidth="1"/>
    <col min="4383" max="4383" width="9.28515625" style="1" customWidth="1"/>
    <col min="4384" max="4384" width="10.5703125" style="1" customWidth="1"/>
    <col min="4385" max="4385" width="18.85546875" style="1" customWidth="1"/>
    <col min="4386" max="4387" width="11.7109375" style="1" customWidth="1"/>
    <col min="4388" max="4388" width="13.85546875" style="1" customWidth="1"/>
    <col min="4389" max="4389" width="19" style="1" customWidth="1"/>
    <col min="4390" max="4390" width="16.7109375" style="1" customWidth="1"/>
    <col min="4391" max="4391" width="11.42578125" style="1"/>
    <col min="4392" max="4392" width="13" style="1" customWidth="1"/>
    <col min="4393" max="4394" width="11.42578125" style="1"/>
    <col min="4395" max="4395" width="9.140625" style="1" customWidth="1"/>
    <col min="4396" max="4396" width="11.42578125" style="1"/>
    <col min="4397" max="4397" width="12.42578125" style="1" customWidth="1"/>
    <col min="4398" max="4399" width="10.7109375" style="1" customWidth="1"/>
    <col min="4400" max="4400" width="7" style="1" customWidth="1"/>
    <col min="4401" max="4404" width="11.42578125" style="1"/>
    <col min="4405" max="4405" width="4.5703125" style="1" customWidth="1"/>
    <col min="4406" max="4408" width="11.42578125" style="1"/>
    <col min="4409" max="4409" width="12.5703125" style="1" customWidth="1"/>
    <col min="4410" max="4415" width="11.42578125" style="1"/>
    <col min="4416" max="4416" width="21" style="1" customWidth="1"/>
    <col min="4417" max="4417" width="19.85546875" style="1" customWidth="1"/>
    <col min="4418" max="4418" width="18.42578125" style="1" customWidth="1"/>
    <col min="4419" max="4419" width="20.140625" style="1" customWidth="1"/>
    <col min="4420" max="4420" width="20.5703125" style="1" customWidth="1"/>
    <col min="4421" max="4421" width="7.140625" style="1" customWidth="1"/>
    <col min="4422" max="4422" width="20" style="1" customWidth="1"/>
    <col min="4423" max="4423" width="19.28515625" style="1" customWidth="1"/>
    <col min="4424" max="4424" width="16" style="1" customWidth="1"/>
    <col min="4425" max="4425" width="22.28515625" style="1" customWidth="1"/>
    <col min="4426" max="4426" width="22" style="1" customWidth="1"/>
    <col min="4427" max="4610" width="11.42578125" style="1"/>
    <col min="4611" max="4611" width="4.42578125" style="1" customWidth="1"/>
    <col min="4612" max="4612" width="11.42578125" style="1"/>
    <col min="4613" max="4613" width="8.28515625" style="1" customWidth="1"/>
    <col min="4614" max="4614" width="9.7109375" style="1" customWidth="1"/>
    <col min="4615" max="4615" width="11.140625" style="1" customWidth="1"/>
    <col min="4616" max="4616" width="8.42578125" style="1" customWidth="1"/>
    <col min="4617" max="4617" width="10.140625" style="1" customWidth="1"/>
    <col min="4618" max="4618" width="10.5703125" style="1" customWidth="1"/>
    <col min="4619" max="4619" width="7.28515625" style="1" customWidth="1"/>
    <col min="4620" max="4620" width="8.85546875" style="1" customWidth="1"/>
    <col min="4621" max="4621" width="13" style="1" customWidth="1"/>
    <col min="4622" max="4623" width="6.5703125" style="1" customWidth="1"/>
    <col min="4624" max="4624" width="8.5703125" style="1" customWidth="1"/>
    <col min="4625" max="4625" width="8.140625" style="1" customWidth="1"/>
    <col min="4626" max="4626" width="11.85546875" style="1" customWidth="1"/>
    <col min="4627" max="4627" width="6.85546875" style="1" customWidth="1"/>
    <col min="4628" max="4628" width="6.5703125" style="1" customWidth="1"/>
    <col min="4629" max="4629" width="7.140625" style="1" customWidth="1"/>
    <col min="4630" max="4631" width="7.7109375" style="1" customWidth="1"/>
    <col min="4632" max="4632" width="7.140625" style="1" customWidth="1"/>
    <col min="4633" max="4633" width="6.7109375" style="1" customWidth="1"/>
    <col min="4634" max="4634" width="5.42578125" style="1" customWidth="1"/>
    <col min="4635" max="4635" width="22.85546875" style="1" customWidth="1"/>
    <col min="4636" max="4636" width="21.85546875" style="1" customWidth="1"/>
    <col min="4637" max="4637" width="9.42578125" style="1" customWidth="1"/>
    <col min="4638" max="4638" width="11.7109375" style="1" customWidth="1"/>
    <col min="4639" max="4639" width="9.28515625" style="1" customWidth="1"/>
    <col min="4640" max="4640" width="10.5703125" style="1" customWidth="1"/>
    <col min="4641" max="4641" width="18.85546875" style="1" customWidth="1"/>
    <col min="4642" max="4643" width="11.7109375" style="1" customWidth="1"/>
    <col min="4644" max="4644" width="13.85546875" style="1" customWidth="1"/>
    <col min="4645" max="4645" width="19" style="1" customWidth="1"/>
    <col min="4646" max="4646" width="16.7109375" style="1" customWidth="1"/>
    <col min="4647" max="4647" width="11.42578125" style="1"/>
    <col min="4648" max="4648" width="13" style="1" customWidth="1"/>
    <col min="4649" max="4650" width="11.42578125" style="1"/>
    <col min="4651" max="4651" width="9.140625" style="1" customWidth="1"/>
    <col min="4652" max="4652" width="11.42578125" style="1"/>
    <col min="4653" max="4653" width="12.42578125" style="1" customWidth="1"/>
    <col min="4654" max="4655" width="10.7109375" style="1" customWidth="1"/>
    <col min="4656" max="4656" width="7" style="1" customWidth="1"/>
    <col min="4657" max="4660" width="11.42578125" style="1"/>
    <col min="4661" max="4661" width="4.5703125" style="1" customWidth="1"/>
    <col min="4662" max="4664" width="11.42578125" style="1"/>
    <col min="4665" max="4665" width="12.5703125" style="1" customWidth="1"/>
    <col min="4666" max="4671" width="11.42578125" style="1"/>
    <col min="4672" max="4672" width="21" style="1" customWidth="1"/>
    <col min="4673" max="4673" width="19.85546875" style="1" customWidth="1"/>
    <col min="4674" max="4674" width="18.42578125" style="1" customWidth="1"/>
    <col min="4675" max="4675" width="20.140625" style="1" customWidth="1"/>
    <col min="4676" max="4676" width="20.5703125" style="1" customWidth="1"/>
    <col min="4677" max="4677" width="7.140625" style="1" customWidth="1"/>
    <col min="4678" max="4678" width="20" style="1" customWidth="1"/>
    <col min="4679" max="4679" width="19.28515625" style="1" customWidth="1"/>
    <col min="4680" max="4680" width="16" style="1" customWidth="1"/>
    <col min="4681" max="4681" width="22.28515625" style="1" customWidth="1"/>
    <col min="4682" max="4682" width="22" style="1" customWidth="1"/>
    <col min="4683" max="4866" width="11.42578125" style="1"/>
    <col min="4867" max="4867" width="4.42578125" style="1" customWidth="1"/>
    <col min="4868" max="4868" width="11.42578125" style="1"/>
    <col min="4869" max="4869" width="8.28515625" style="1" customWidth="1"/>
    <col min="4870" max="4870" width="9.7109375" style="1" customWidth="1"/>
    <col min="4871" max="4871" width="11.140625" style="1" customWidth="1"/>
    <col min="4872" max="4872" width="8.42578125" style="1" customWidth="1"/>
    <col min="4873" max="4873" width="10.140625" style="1" customWidth="1"/>
    <col min="4874" max="4874" width="10.5703125" style="1" customWidth="1"/>
    <col min="4875" max="4875" width="7.28515625" style="1" customWidth="1"/>
    <col min="4876" max="4876" width="8.85546875" style="1" customWidth="1"/>
    <col min="4877" max="4877" width="13" style="1" customWidth="1"/>
    <col min="4878" max="4879" width="6.5703125" style="1" customWidth="1"/>
    <col min="4880" max="4880" width="8.5703125" style="1" customWidth="1"/>
    <col min="4881" max="4881" width="8.140625" style="1" customWidth="1"/>
    <col min="4882" max="4882" width="11.85546875" style="1" customWidth="1"/>
    <col min="4883" max="4883" width="6.85546875" style="1" customWidth="1"/>
    <col min="4884" max="4884" width="6.5703125" style="1" customWidth="1"/>
    <col min="4885" max="4885" width="7.140625" style="1" customWidth="1"/>
    <col min="4886" max="4887" width="7.7109375" style="1" customWidth="1"/>
    <col min="4888" max="4888" width="7.140625" style="1" customWidth="1"/>
    <col min="4889" max="4889" width="6.7109375" style="1" customWidth="1"/>
    <col min="4890" max="4890" width="5.42578125" style="1" customWidth="1"/>
    <col min="4891" max="4891" width="22.85546875" style="1" customWidth="1"/>
    <col min="4892" max="4892" width="21.85546875" style="1" customWidth="1"/>
    <col min="4893" max="4893" width="9.42578125" style="1" customWidth="1"/>
    <col min="4894" max="4894" width="11.7109375" style="1" customWidth="1"/>
    <col min="4895" max="4895" width="9.28515625" style="1" customWidth="1"/>
    <col min="4896" max="4896" width="10.5703125" style="1" customWidth="1"/>
    <col min="4897" max="4897" width="18.85546875" style="1" customWidth="1"/>
    <col min="4898" max="4899" width="11.7109375" style="1" customWidth="1"/>
    <col min="4900" max="4900" width="13.85546875" style="1" customWidth="1"/>
    <col min="4901" max="4901" width="19" style="1" customWidth="1"/>
    <col min="4902" max="4902" width="16.7109375" style="1" customWidth="1"/>
    <col min="4903" max="4903" width="11.42578125" style="1"/>
    <col min="4904" max="4904" width="13" style="1" customWidth="1"/>
    <col min="4905" max="4906" width="11.42578125" style="1"/>
    <col min="4907" max="4907" width="9.140625" style="1" customWidth="1"/>
    <col min="4908" max="4908" width="11.42578125" style="1"/>
    <col min="4909" max="4909" width="12.42578125" style="1" customWidth="1"/>
    <col min="4910" max="4911" width="10.7109375" style="1" customWidth="1"/>
    <col min="4912" max="4912" width="7" style="1" customWidth="1"/>
    <col min="4913" max="4916" width="11.42578125" style="1"/>
    <col min="4917" max="4917" width="4.5703125" style="1" customWidth="1"/>
    <col min="4918" max="4920" width="11.42578125" style="1"/>
    <col min="4921" max="4921" width="12.5703125" style="1" customWidth="1"/>
    <col min="4922" max="4927" width="11.42578125" style="1"/>
    <col min="4928" max="4928" width="21" style="1" customWidth="1"/>
    <col min="4929" max="4929" width="19.85546875" style="1" customWidth="1"/>
    <col min="4930" max="4930" width="18.42578125" style="1" customWidth="1"/>
    <col min="4931" max="4931" width="20.140625" style="1" customWidth="1"/>
    <col min="4932" max="4932" width="20.5703125" style="1" customWidth="1"/>
    <col min="4933" max="4933" width="7.140625" style="1" customWidth="1"/>
    <col min="4934" max="4934" width="20" style="1" customWidth="1"/>
    <col min="4935" max="4935" width="19.28515625" style="1" customWidth="1"/>
    <col min="4936" max="4936" width="16" style="1" customWidth="1"/>
    <col min="4937" max="4937" width="22.28515625" style="1" customWidth="1"/>
    <col min="4938" max="4938" width="22" style="1" customWidth="1"/>
    <col min="4939" max="5122" width="11.42578125" style="1"/>
    <col min="5123" max="5123" width="4.42578125" style="1" customWidth="1"/>
    <col min="5124" max="5124" width="11.42578125" style="1"/>
    <col min="5125" max="5125" width="8.28515625" style="1" customWidth="1"/>
    <col min="5126" max="5126" width="9.7109375" style="1" customWidth="1"/>
    <col min="5127" max="5127" width="11.140625" style="1" customWidth="1"/>
    <col min="5128" max="5128" width="8.42578125" style="1" customWidth="1"/>
    <col min="5129" max="5129" width="10.140625" style="1" customWidth="1"/>
    <col min="5130" max="5130" width="10.5703125" style="1" customWidth="1"/>
    <col min="5131" max="5131" width="7.28515625" style="1" customWidth="1"/>
    <col min="5132" max="5132" width="8.85546875" style="1" customWidth="1"/>
    <col min="5133" max="5133" width="13" style="1" customWidth="1"/>
    <col min="5134" max="5135" width="6.5703125" style="1" customWidth="1"/>
    <col min="5136" max="5136" width="8.5703125" style="1" customWidth="1"/>
    <col min="5137" max="5137" width="8.140625" style="1" customWidth="1"/>
    <col min="5138" max="5138" width="11.85546875" style="1" customWidth="1"/>
    <col min="5139" max="5139" width="6.85546875" style="1" customWidth="1"/>
    <col min="5140" max="5140" width="6.5703125" style="1" customWidth="1"/>
    <col min="5141" max="5141" width="7.140625" style="1" customWidth="1"/>
    <col min="5142" max="5143" width="7.7109375" style="1" customWidth="1"/>
    <col min="5144" max="5144" width="7.140625" style="1" customWidth="1"/>
    <col min="5145" max="5145" width="6.7109375" style="1" customWidth="1"/>
    <col min="5146" max="5146" width="5.42578125" style="1" customWidth="1"/>
    <col min="5147" max="5147" width="22.85546875" style="1" customWidth="1"/>
    <col min="5148" max="5148" width="21.85546875" style="1" customWidth="1"/>
    <col min="5149" max="5149" width="9.42578125" style="1" customWidth="1"/>
    <col min="5150" max="5150" width="11.7109375" style="1" customWidth="1"/>
    <col min="5151" max="5151" width="9.28515625" style="1" customWidth="1"/>
    <col min="5152" max="5152" width="10.5703125" style="1" customWidth="1"/>
    <col min="5153" max="5153" width="18.85546875" style="1" customWidth="1"/>
    <col min="5154" max="5155" width="11.7109375" style="1" customWidth="1"/>
    <col min="5156" max="5156" width="13.85546875" style="1" customWidth="1"/>
    <col min="5157" max="5157" width="19" style="1" customWidth="1"/>
    <col min="5158" max="5158" width="16.7109375" style="1" customWidth="1"/>
    <col min="5159" max="5159" width="11.42578125" style="1"/>
    <col min="5160" max="5160" width="13" style="1" customWidth="1"/>
    <col min="5161" max="5162" width="11.42578125" style="1"/>
    <col min="5163" max="5163" width="9.140625" style="1" customWidth="1"/>
    <col min="5164" max="5164" width="11.42578125" style="1"/>
    <col min="5165" max="5165" width="12.42578125" style="1" customWidth="1"/>
    <col min="5166" max="5167" width="10.7109375" style="1" customWidth="1"/>
    <col min="5168" max="5168" width="7" style="1" customWidth="1"/>
    <col min="5169" max="5172" width="11.42578125" style="1"/>
    <col min="5173" max="5173" width="4.5703125" style="1" customWidth="1"/>
    <col min="5174" max="5176" width="11.42578125" style="1"/>
    <col min="5177" max="5177" width="12.5703125" style="1" customWidth="1"/>
    <col min="5178" max="5183" width="11.42578125" style="1"/>
    <col min="5184" max="5184" width="21" style="1" customWidth="1"/>
    <col min="5185" max="5185" width="19.85546875" style="1" customWidth="1"/>
    <col min="5186" max="5186" width="18.42578125" style="1" customWidth="1"/>
    <col min="5187" max="5187" width="20.140625" style="1" customWidth="1"/>
    <col min="5188" max="5188" width="20.5703125" style="1" customWidth="1"/>
    <col min="5189" max="5189" width="7.140625" style="1" customWidth="1"/>
    <col min="5190" max="5190" width="20" style="1" customWidth="1"/>
    <col min="5191" max="5191" width="19.28515625" style="1" customWidth="1"/>
    <col min="5192" max="5192" width="16" style="1" customWidth="1"/>
    <col min="5193" max="5193" width="22.28515625" style="1" customWidth="1"/>
    <col min="5194" max="5194" width="22" style="1" customWidth="1"/>
    <col min="5195" max="5378" width="11.42578125" style="1"/>
    <col min="5379" max="5379" width="4.42578125" style="1" customWidth="1"/>
    <col min="5380" max="5380" width="11.42578125" style="1"/>
    <col min="5381" max="5381" width="8.28515625" style="1" customWidth="1"/>
    <col min="5382" max="5382" width="9.7109375" style="1" customWidth="1"/>
    <col min="5383" max="5383" width="11.140625" style="1" customWidth="1"/>
    <col min="5384" max="5384" width="8.42578125" style="1" customWidth="1"/>
    <col min="5385" max="5385" width="10.140625" style="1" customWidth="1"/>
    <col min="5386" max="5386" width="10.5703125" style="1" customWidth="1"/>
    <col min="5387" max="5387" width="7.28515625" style="1" customWidth="1"/>
    <col min="5388" max="5388" width="8.85546875" style="1" customWidth="1"/>
    <col min="5389" max="5389" width="13" style="1" customWidth="1"/>
    <col min="5390" max="5391" width="6.5703125" style="1" customWidth="1"/>
    <col min="5392" max="5392" width="8.5703125" style="1" customWidth="1"/>
    <col min="5393" max="5393" width="8.140625" style="1" customWidth="1"/>
    <col min="5394" max="5394" width="11.85546875" style="1" customWidth="1"/>
    <col min="5395" max="5395" width="6.85546875" style="1" customWidth="1"/>
    <col min="5396" max="5396" width="6.5703125" style="1" customWidth="1"/>
    <col min="5397" max="5397" width="7.140625" style="1" customWidth="1"/>
    <col min="5398" max="5399" width="7.7109375" style="1" customWidth="1"/>
    <col min="5400" max="5400" width="7.140625" style="1" customWidth="1"/>
    <col min="5401" max="5401" width="6.7109375" style="1" customWidth="1"/>
    <col min="5402" max="5402" width="5.42578125" style="1" customWidth="1"/>
    <col min="5403" max="5403" width="22.85546875" style="1" customWidth="1"/>
    <col min="5404" max="5404" width="21.85546875" style="1" customWidth="1"/>
    <col min="5405" max="5405" width="9.42578125" style="1" customWidth="1"/>
    <col min="5406" max="5406" width="11.7109375" style="1" customWidth="1"/>
    <col min="5407" max="5407" width="9.28515625" style="1" customWidth="1"/>
    <col min="5408" max="5408" width="10.5703125" style="1" customWidth="1"/>
    <col min="5409" max="5409" width="18.85546875" style="1" customWidth="1"/>
    <col min="5410" max="5411" width="11.7109375" style="1" customWidth="1"/>
    <col min="5412" max="5412" width="13.85546875" style="1" customWidth="1"/>
    <col min="5413" max="5413" width="19" style="1" customWidth="1"/>
    <col min="5414" max="5414" width="16.7109375" style="1" customWidth="1"/>
    <col min="5415" max="5415" width="11.42578125" style="1"/>
    <col min="5416" max="5416" width="13" style="1" customWidth="1"/>
    <col min="5417" max="5418" width="11.42578125" style="1"/>
    <col min="5419" max="5419" width="9.140625" style="1" customWidth="1"/>
    <col min="5420" max="5420" width="11.42578125" style="1"/>
    <col min="5421" max="5421" width="12.42578125" style="1" customWidth="1"/>
    <col min="5422" max="5423" width="10.7109375" style="1" customWidth="1"/>
    <col min="5424" max="5424" width="7" style="1" customWidth="1"/>
    <col min="5425" max="5428" width="11.42578125" style="1"/>
    <col min="5429" max="5429" width="4.5703125" style="1" customWidth="1"/>
    <col min="5430" max="5432" width="11.42578125" style="1"/>
    <col min="5433" max="5433" width="12.5703125" style="1" customWidth="1"/>
    <col min="5434" max="5439" width="11.42578125" style="1"/>
    <col min="5440" max="5440" width="21" style="1" customWidth="1"/>
    <col min="5441" max="5441" width="19.85546875" style="1" customWidth="1"/>
    <col min="5442" max="5442" width="18.42578125" style="1" customWidth="1"/>
    <col min="5443" max="5443" width="20.140625" style="1" customWidth="1"/>
    <col min="5444" max="5444" width="20.5703125" style="1" customWidth="1"/>
    <col min="5445" max="5445" width="7.140625" style="1" customWidth="1"/>
    <col min="5446" max="5446" width="20" style="1" customWidth="1"/>
    <col min="5447" max="5447" width="19.28515625" style="1" customWidth="1"/>
    <col min="5448" max="5448" width="16" style="1" customWidth="1"/>
    <col min="5449" max="5449" width="22.28515625" style="1" customWidth="1"/>
    <col min="5450" max="5450" width="22" style="1" customWidth="1"/>
    <col min="5451" max="5634" width="11.42578125" style="1"/>
    <col min="5635" max="5635" width="4.42578125" style="1" customWidth="1"/>
    <col min="5636" max="5636" width="11.42578125" style="1"/>
    <col min="5637" max="5637" width="8.28515625" style="1" customWidth="1"/>
    <col min="5638" max="5638" width="9.7109375" style="1" customWidth="1"/>
    <col min="5639" max="5639" width="11.140625" style="1" customWidth="1"/>
    <col min="5640" max="5640" width="8.42578125" style="1" customWidth="1"/>
    <col min="5641" max="5641" width="10.140625" style="1" customWidth="1"/>
    <col min="5642" max="5642" width="10.5703125" style="1" customWidth="1"/>
    <col min="5643" max="5643" width="7.28515625" style="1" customWidth="1"/>
    <col min="5644" max="5644" width="8.85546875" style="1" customWidth="1"/>
    <col min="5645" max="5645" width="13" style="1" customWidth="1"/>
    <col min="5646" max="5647" width="6.5703125" style="1" customWidth="1"/>
    <col min="5648" max="5648" width="8.5703125" style="1" customWidth="1"/>
    <col min="5649" max="5649" width="8.140625" style="1" customWidth="1"/>
    <col min="5650" max="5650" width="11.85546875" style="1" customWidth="1"/>
    <col min="5651" max="5651" width="6.85546875" style="1" customWidth="1"/>
    <col min="5652" max="5652" width="6.5703125" style="1" customWidth="1"/>
    <col min="5653" max="5653" width="7.140625" style="1" customWidth="1"/>
    <col min="5654" max="5655" width="7.7109375" style="1" customWidth="1"/>
    <col min="5656" max="5656" width="7.140625" style="1" customWidth="1"/>
    <col min="5657" max="5657" width="6.7109375" style="1" customWidth="1"/>
    <col min="5658" max="5658" width="5.42578125" style="1" customWidth="1"/>
    <col min="5659" max="5659" width="22.85546875" style="1" customWidth="1"/>
    <col min="5660" max="5660" width="21.85546875" style="1" customWidth="1"/>
    <col min="5661" max="5661" width="9.42578125" style="1" customWidth="1"/>
    <col min="5662" max="5662" width="11.7109375" style="1" customWidth="1"/>
    <col min="5663" max="5663" width="9.28515625" style="1" customWidth="1"/>
    <col min="5664" max="5664" width="10.5703125" style="1" customWidth="1"/>
    <col min="5665" max="5665" width="18.85546875" style="1" customWidth="1"/>
    <col min="5666" max="5667" width="11.7109375" style="1" customWidth="1"/>
    <col min="5668" max="5668" width="13.85546875" style="1" customWidth="1"/>
    <col min="5669" max="5669" width="19" style="1" customWidth="1"/>
    <col min="5670" max="5670" width="16.7109375" style="1" customWidth="1"/>
    <col min="5671" max="5671" width="11.42578125" style="1"/>
    <col min="5672" max="5672" width="13" style="1" customWidth="1"/>
    <col min="5673" max="5674" width="11.42578125" style="1"/>
    <col min="5675" max="5675" width="9.140625" style="1" customWidth="1"/>
    <col min="5676" max="5676" width="11.42578125" style="1"/>
    <col min="5677" max="5677" width="12.42578125" style="1" customWidth="1"/>
    <col min="5678" max="5679" width="10.7109375" style="1" customWidth="1"/>
    <col min="5680" max="5680" width="7" style="1" customWidth="1"/>
    <col min="5681" max="5684" width="11.42578125" style="1"/>
    <col min="5685" max="5685" width="4.5703125" style="1" customWidth="1"/>
    <col min="5686" max="5688" width="11.42578125" style="1"/>
    <col min="5689" max="5689" width="12.5703125" style="1" customWidth="1"/>
    <col min="5690" max="5695" width="11.42578125" style="1"/>
    <col min="5696" max="5696" width="21" style="1" customWidth="1"/>
    <col min="5697" max="5697" width="19.85546875" style="1" customWidth="1"/>
    <col min="5698" max="5698" width="18.42578125" style="1" customWidth="1"/>
    <col min="5699" max="5699" width="20.140625" style="1" customWidth="1"/>
    <col min="5700" max="5700" width="20.5703125" style="1" customWidth="1"/>
    <col min="5701" max="5701" width="7.140625" style="1" customWidth="1"/>
    <col min="5702" max="5702" width="20" style="1" customWidth="1"/>
    <col min="5703" max="5703" width="19.28515625" style="1" customWidth="1"/>
    <col min="5704" max="5704" width="16" style="1" customWidth="1"/>
    <col min="5705" max="5705" width="22.28515625" style="1" customWidth="1"/>
    <col min="5706" max="5706" width="22" style="1" customWidth="1"/>
    <col min="5707" max="5890" width="11.42578125" style="1"/>
    <col min="5891" max="5891" width="4.42578125" style="1" customWidth="1"/>
    <col min="5892" max="5892" width="11.42578125" style="1"/>
    <col min="5893" max="5893" width="8.28515625" style="1" customWidth="1"/>
    <col min="5894" max="5894" width="9.7109375" style="1" customWidth="1"/>
    <col min="5895" max="5895" width="11.140625" style="1" customWidth="1"/>
    <col min="5896" max="5896" width="8.42578125" style="1" customWidth="1"/>
    <col min="5897" max="5897" width="10.140625" style="1" customWidth="1"/>
    <col min="5898" max="5898" width="10.5703125" style="1" customWidth="1"/>
    <col min="5899" max="5899" width="7.28515625" style="1" customWidth="1"/>
    <col min="5900" max="5900" width="8.85546875" style="1" customWidth="1"/>
    <col min="5901" max="5901" width="13" style="1" customWidth="1"/>
    <col min="5902" max="5903" width="6.5703125" style="1" customWidth="1"/>
    <col min="5904" max="5904" width="8.5703125" style="1" customWidth="1"/>
    <col min="5905" max="5905" width="8.140625" style="1" customWidth="1"/>
    <col min="5906" max="5906" width="11.85546875" style="1" customWidth="1"/>
    <col min="5907" max="5907" width="6.85546875" style="1" customWidth="1"/>
    <col min="5908" max="5908" width="6.5703125" style="1" customWidth="1"/>
    <col min="5909" max="5909" width="7.140625" style="1" customWidth="1"/>
    <col min="5910" max="5911" width="7.7109375" style="1" customWidth="1"/>
    <col min="5912" max="5912" width="7.140625" style="1" customWidth="1"/>
    <col min="5913" max="5913" width="6.7109375" style="1" customWidth="1"/>
    <col min="5914" max="5914" width="5.42578125" style="1" customWidth="1"/>
    <col min="5915" max="5915" width="22.85546875" style="1" customWidth="1"/>
    <col min="5916" max="5916" width="21.85546875" style="1" customWidth="1"/>
    <col min="5917" max="5917" width="9.42578125" style="1" customWidth="1"/>
    <col min="5918" max="5918" width="11.7109375" style="1" customWidth="1"/>
    <col min="5919" max="5919" width="9.28515625" style="1" customWidth="1"/>
    <col min="5920" max="5920" width="10.5703125" style="1" customWidth="1"/>
    <col min="5921" max="5921" width="18.85546875" style="1" customWidth="1"/>
    <col min="5922" max="5923" width="11.7109375" style="1" customWidth="1"/>
    <col min="5924" max="5924" width="13.85546875" style="1" customWidth="1"/>
    <col min="5925" max="5925" width="19" style="1" customWidth="1"/>
    <col min="5926" max="5926" width="16.7109375" style="1" customWidth="1"/>
    <col min="5927" max="5927" width="11.42578125" style="1"/>
    <col min="5928" max="5928" width="13" style="1" customWidth="1"/>
    <col min="5929" max="5930" width="11.42578125" style="1"/>
    <col min="5931" max="5931" width="9.140625" style="1" customWidth="1"/>
    <col min="5932" max="5932" width="11.42578125" style="1"/>
    <col min="5933" max="5933" width="12.42578125" style="1" customWidth="1"/>
    <col min="5934" max="5935" width="10.7109375" style="1" customWidth="1"/>
    <col min="5936" max="5936" width="7" style="1" customWidth="1"/>
    <col min="5937" max="5940" width="11.42578125" style="1"/>
    <col min="5941" max="5941" width="4.5703125" style="1" customWidth="1"/>
    <col min="5942" max="5944" width="11.42578125" style="1"/>
    <col min="5945" max="5945" width="12.5703125" style="1" customWidth="1"/>
    <col min="5946" max="5951" width="11.42578125" style="1"/>
    <col min="5952" max="5952" width="21" style="1" customWidth="1"/>
    <col min="5953" max="5953" width="19.85546875" style="1" customWidth="1"/>
    <col min="5954" max="5954" width="18.42578125" style="1" customWidth="1"/>
    <col min="5955" max="5955" width="20.140625" style="1" customWidth="1"/>
    <col min="5956" max="5956" width="20.5703125" style="1" customWidth="1"/>
    <col min="5957" max="5957" width="7.140625" style="1" customWidth="1"/>
    <col min="5958" max="5958" width="20" style="1" customWidth="1"/>
    <col min="5959" max="5959" width="19.28515625" style="1" customWidth="1"/>
    <col min="5960" max="5960" width="16" style="1" customWidth="1"/>
    <col min="5961" max="5961" width="22.28515625" style="1" customWidth="1"/>
    <col min="5962" max="5962" width="22" style="1" customWidth="1"/>
    <col min="5963" max="6146" width="11.42578125" style="1"/>
    <col min="6147" max="6147" width="4.42578125" style="1" customWidth="1"/>
    <col min="6148" max="6148" width="11.42578125" style="1"/>
    <col min="6149" max="6149" width="8.28515625" style="1" customWidth="1"/>
    <col min="6150" max="6150" width="9.7109375" style="1" customWidth="1"/>
    <col min="6151" max="6151" width="11.140625" style="1" customWidth="1"/>
    <col min="6152" max="6152" width="8.42578125" style="1" customWidth="1"/>
    <col min="6153" max="6153" width="10.140625" style="1" customWidth="1"/>
    <col min="6154" max="6154" width="10.5703125" style="1" customWidth="1"/>
    <col min="6155" max="6155" width="7.28515625" style="1" customWidth="1"/>
    <col min="6156" max="6156" width="8.85546875" style="1" customWidth="1"/>
    <col min="6157" max="6157" width="13" style="1" customWidth="1"/>
    <col min="6158" max="6159" width="6.5703125" style="1" customWidth="1"/>
    <col min="6160" max="6160" width="8.5703125" style="1" customWidth="1"/>
    <col min="6161" max="6161" width="8.140625" style="1" customWidth="1"/>
    <col min="6162" max="6162" width="11.85546875" style="1" customWidth="1"/>
    <col min="6163" max="6163" width="6.85546875" style="1" customWidth="1"/>
    <col min="6164" max="6164" width="6.5703125" style="1" customWidth="1"/>
    <col min="6165" max="6165" width="7.140625" style="1" customWidth="1"/>
    <col min="6166" max="6167" width="7.7109375" style="1" customWidth="1"/>
    <col min="6168" max="6168" width="7.140625" style="1" customWidth="1"/>
    <col min="6169" max="6169" width="6.7109375" style="1" customWidth="1"/>
    <col min="6170" max="6170" width="5.42578125" style="1" customWidth="1"/>
    <col min="6171" max="6171" width="22.85546875" style="1" customWidth="1"/>
    <col min="6172" max="6172" width="21.85546875" style="1" customWidth="1"/>
    <col min="6173" max="6173" width="9.42578125" style="1" customWidth="1"/>
    <col min="6174" max="6174" width="11.7109375" style="1" customWidth="1"/>
    <col min="6175" max="6175" width="9.28515625" style="1" customWidth="1"/>
    <col min="6176" max="6176" width="10.5703125" style="1" customWidth="1"/>
    <col min="6177" max="6177" width="18.85546875" style="1" customWidth="1"/>
    <col min="6178" max="6179" width="11.7109375" style="1" customWidth="1"/>
    <col min="6180" max="6180" width="13.85546875" style="1" customWidth="1"/>
    <col min="6181" max="6181" width="19" style="1" customWidth="1"/>
    <col min="6182" max="6182" width="16.7109375" style="1" customWidth="1"/>
    <col min="6183" max="6183" width="11.42578125" style="1"/>
    <col min="6184" max="6184" width="13" style="1" customWidth="1"/>
    <col min="6185" max="6186" width="11.42578125" style="1"/>
    <col min="6187" max="6187" width="9.140625" style="1" customWidth="1"/>
    <col min="6188" max="6188" width="11.42578125" style="1"/>
    <col min="6189" max="6189" width="12.42578125" style="1" customWidth="1"/>
    <col min="6190" max="6191" width="10.7109375" style="1" customWidth="1"/>
    <col min="6192" max="6192" width="7" style="1" customWidth="1"/>
    <col min="6193" max="6196" width="11.42578125" style="1"/>
    <col min="6197" max="6197" width="4.5703125" style="1" customWidth="1"/>
    <col min="6198" max="6200" width="11.42578125" style="1"/>
    <col min="6201" max="6201" width="12.5703125" style="1" customWidth="1"/>
    <col min="6202" max="6207" width="11.42578125" style="1"/>
    <col min="6208" max="6208" width="21" style="1" customWidth="1"/>
    <col min="6209" max="6209" width="19.85546875" style="1" customWidth="1"/>
    <col min="6210" max="6210" width="18.42578125" style="1" customWidth="1"/>
    <col min="6211" max="6211" width="20.140625" style="1" customWidth="1"/>
    <col min="6212" max="6212" width="20.5703125" style="1" customWidth="1"/>
    <col min="6213" max="6213" width="7.140625" style="1" customWidth="1"/>
    <col min="6214" max="6214" width="20" style="1" customWidth="1"/>
    <col min="6215" max="6215" width="19.28515625" style="1" customWidth="1"/>
    <col min="6216" max="6216" width="16" style="1" customWidth="1"/>
    <col min="6217" max="6217" width="22.28515625" style="1" customWidth="1"/>
    <col min="6218" max="6218" width="22" style="1" customWidth="1"/>
    <col min="6219" max="6402" width="11.42578125" style="1"/>
    <col min="6403" max="6403" width="4.42578125" style="1" customWidth="1"/>
    <col min="6404" max="6404" width="11.42578125" style="1"/>
    <col min="6405" max="6405" width="8.28515625" style="1" customWidth="1"/>
    <col min="6406" max="6406" width="9.7109375" style="1" customWidth="1"/>
    <col min="6407" max="6407" width="11.140625" style="1" customWidth="1"/>
    <col min="6408" max="6408" width="8.42578125" style="1" customWidth="1"/>
    <col min="6409" max="6409" width="10.140625" style="1" customWidth="1"/>
    <col min="6410" max="6410" width="10.5703125" style="1" customWidth="1"/>
    <col min="6411" max="6411" width="7.28515625" style="1" customWidth="1"/>
    <col min="6412" max="6412" width="8.85546875" style="1" customWidth="1"/>
    <col min="6413" max="6413" width="13" style="1" customWidth="1"/>
    <col min="6414" max="6415" width="6.5703125" style="1" customWidth="1"/>
    <col min="6416" max="6416" width="8.5703125" style="1" customWidth="1"/>
    <col min="6417" max="6417" width="8.140625" style="1" customWidth="1"/>
    <col min="6418" max="6418" width="11.85546875" style="1" customWidth="1"/>
    <col min="6419" max="6419" width="6.85546875" style="1" customWidth="1"/>
    <col min="6420" max="6420" width="6.5703125" style="1" customWidth="1"/>
    <col min="6421" max="6421" width="7.140625" style="1" customWidth="1"/>
    <col min="6422" max="6423" width="7.7109375" style="1" customWidth="1"/>
    <col min="6424" max="6424" width="7.140625" style="1" customWidth="1"/>
    <col min="6425" max="6425" width="6.7109375" style="1" customWidth="1"/>
    <col min="6426" max="6426" width="5.42578125" style="1" customWidth="1"/>
    <col min="6427" max="6427" width="22.85546875" style="1" customWidth="1"/>
    <col min="6428" max="6428" width="21.85546875" style="1" customWidth="1"/>
    <col min="6429" max="6429" width="9.42578125" style="1" customWidth="1"/>
    <col min="6430" max="6430" width="11.7109375" style="1" customWidth="1"/>
    <col min="6431" max="6431" width="9.28515625" style="1" customWidth="1"/>
    <col min="6432" max="6432" width="10.5703125" style="1" customWidth="1"/>
    <col min="6433" max="6433" width="18.85546875" style="1" customWidth="1"/>
    <col min="6434" max="6435" width="11.7109375" style="1" customWidth="1"/>
    <col min="6436" max="6436" width="13.85546875" style="1" customWidth="1"/>
    <col min="6437" max="6437" width="19" style="1" customWidth="1"/>
    <col min="6438" max="6438" width="16.7109375" style="1" customWidth="1"/>
    <col min="6439" max="6439" width="11.42578125" style="1"/>
    <col min="6440" max="6440" width="13" style="1" customWidth="1"/>
    <col min="6441" max="6442" width="11.42578125" style="1"/>
    <col min="6443" max="6443" width="9.140625" style="1" customWidth="1"/>
    <col min="6444" max="6444" width="11.42578125" style="1"/>
    <col min="6445" max="6445" width="12.42578125" style="1" customWidth="1"/>
    <col min="6446" max="6447" width="10.7109375" style="1" customWidth="1"/>
    <col min="6448" max="6448" width="7" style="1" customWidth="1"/>
    <col min="6449" max="6452" width="11.42578125" style="1"/>
    <col min="6453" max="6453" width="4.5703125" style="1" customWidth="1"/>
    <col min="6454" max="6456" width="11.42578125" style="1"/>
    <col min="6457" max="6457" width="12.5703125" style="1" customWidth="1"/>
    <col min="6458" max="6463" width="11.42578125" style="1"/>
    <col min="6464" max="6464" width="21" style="1" customWidth="1"/>
    <col min="6465" max="6465" width="19.85546875" style="1" customWidth="1"/>
    <col min="6466" max="6466" width="18.42578125" style="1" customWidth="1"/>
    <col min="6467" max="6467" width="20.140625" style="1" customWidth="1"/>
    <col min="6468" max="6468" width="20.5703125" style="1" customWidth="1"/>
    <col min="6469" max="6469" width="7.140625" style="1" customWidth="1"/>
    <col min="6470" max="6470" width="20" style="1" customWidth="1"/>
    <col min="6471" max="6471" width="19.28515625" style="1" customWidth="1"/>
    <col min="6472" max="6472" width="16" style="1" customWidth="1"/>
    <col min="6473" max="6473" width="22.28515625" style="1" customWidth="1"/>
    <col min="6474" max="6474" width="22" style="1" customWidth="1"/>
    <col min="6475" max="6658" width="11.42578125" style="1"/>
    <col min="6659" max="6659" width="4.42578125" style="1" customWidth="1"/>
    <col min="6660" max="6660" width="11.42578125" style="1"/>
    <col min="6661" max="6661" width="8.28515625" style="1" customWidth="1"/>
    <col min="6662" max="6662" width="9.7109375" style="1" customWidth="1"/>
    <col min="6663" max="6663" width="11.140625" style="1" customWidth="1"/>
    <col min="6664" max="6664" width="8.42578125" style="1" customWidth="1"/>
    <col min="6665" max="6665" width="10.140625" style="1" customWidth="1"/>
    <col min="6666" max="6666" width="10.5703125" style="1" customWidth="1"/>
    <col min="6667" max="6667" width="7.28515625" style="1" customWidth="1"/>
    <col min="6668" max="6668" width="8.85546875" style="1" customWidth="1"/>
    <col min="6669" max="6669" width="13" style="1" customWidth="1"/>
    <col min="6670" max="6671" width="6.5703125" style="1" customWidth="1"/>
    <col min="6672" max="6672" width="8.5703125" style="1" customWidth="1"/>
    <col min="6673" max="6673" width="8.140625" style="1" customWidth="1"/>
    <col min="6674" max="6674" width="11.85546875" style="1" customWidth="1"/>
    <col min="6675" max="6675" width="6.85546875" style="1" customWidth="1"/>
    <col min="6676" max="6676" width="6.5703125" style="1" customWidth="1"/>
    <col min="6677" max="6677" width="7.140625" style="1" customWidth="1"/>
    <col min="6678" max="6679" width="7.7109375" style="1" customWidth="1"/>
    <col min="6680" max="6680" width="7.140625" style="1" customWidth="1"/>
    <col min="6681" max="6681" width="6.7109375" style="1" customWidth="1"/>
    <col min="6682" max="6682" width="5.42578125" style="1" customWidth="1"/>
    <col min="6683" max="6683" width="22.85546875" style="1" customWidth="1"/>
    <col min="6684" max="6684" width="21.85546875" style="1" customWidth="1"/>
    <col min="6685" max="6685" width="9.42578125" style="1" customWidth="1"/>
    <col min="6686" max="6686" width="11.7109375" style="1" customWidth="1"/>
    <col min="6687" max="6687" width="9.28515625" style="1" customWidth="1"/>
    <col min="6688" max="6688" width="10.5703125" style="1" customWidth="1"/>
    <col min="6689" max="6689" width="18.85546875" style="1" customWidth="1"/>
    <col min="6690" max="6691" width="11.7109375" style="1" customWidth="1"/>
    <col min="6692" max="6692" width="13.85546875" style="1" customWidth="1"/>
    <col min="6693" max="6693" width="19" style="1" customWidth="1"/>
    <col min="6694" max="6694" width="16.7109375" style="1" customWidth="1"/>
    <col min="6695" max="6695" width="11.42578125" style="1"/>
    <col min="6696" max="6696" width="13" style="1" customWidth="1"/>
    <col min="6697" max="6698" width="11.42578125" style="1"/>
    <col min="6699" max="6699" width="9.140625" style="1" customWidth="1"/>
    <col min="6700" max="6700" width="11.42578125" style="1"/>
    <col min="6701" max="6701" width="12.42578125" style="1" customWidth="1"/>
    <col min="6702" max="6703" width="10.7109375" style="1" customWidth="1"/>
    <col min="6704" max="6704" width="7" style="1" customWidth="1"/>
    <col min="6705" max="6708" width="11.42578125" style="1"/>
    <col min="6709" max="6709" width="4.5703125" style="1" customWidth="1"/>
    <col min="6710" max="6712" width="11.42578125" style="1"/>
    <col min="6713" max="6713" width="12.5703125" style="1" customWidth="1"/>
    <col min="6714" max="6719" width="11.42578125" style="1"/>
    <col min="6720" max="6720" width="21" style="1" customWidth="1"/>
    <col min="6721" max="6721" width="19.85546875" style="1" customWidth="1"/>
    <col min="6722" max="6722" width="18.42578125" style="1" customWidth="1"/>
    <col min="6723" max="6723" width="20.140625" style="1" customWidth="1"/>
    <col min="6724" max="6724" width="20.5703125" style="1" customWidth="1"/>
    <col min="6725" max="6725" width="7.140625" style="1" customWidth="1"/>
    <col min="6726" max="6726" width="20" style="1" customWidth="1"/>
    <col min="6727" max="6727" width="19.28515625" style="1" customWidth="1"/>
    <col min="6728" max="6728" width="16" style="1" customWidth="1"/>
    <col min="6729" max="6729" width="22.28515625" style="1" customWidth="1"/>
    <col min="6730" max="6730" width="22" style="1" customWidth="1"/>
    <col min="6731" max="6914" width="11.42578125" style="1"/>
    <col min="6915" max="6915" width="4.42578125" style="1" customWidth="1"/>
    <col min="6916" max="6916" width="11.42578125" style="1"/>
    <col min="6917" max="6917" width="8.28515625" style="1" customWidth="1"/>
    <col min="6918" max="6918" width="9.7109375" style="1" customWidth="1"/>
    <col min="6919" max="6919" width="11.140625" style="1" customWidth="1"/>
    <col min="6920" max="6920" width="8.42578125" style="1" customWidth="1"/>
    <col min="6921" max="6921" width="10.140625" style="1" customWidth="1"/>
    <col min="6922" max="6922" width="10.5703125" style="1" customWidth="1"/>
    <col min="6923" max="6923" width="7.28515625" style="1" customWidth="1"/>
    <col min="6924" max="6924" width="8.85546875" style="1" customWidth="1"/>
    <col min="6925" max="6925" width="13" style="1" customWidth="1"/>
    <col min="6926" max="6927" width="6.5703125" style="1" customWidth="1"/>
    <col min="6928" max="6928" width="8.5703125" style="1" customWidth="1"/>
    <col min="6929" max="6929" width="8.140625" style="1" customWidth="1"/>
    <col min="6930" max="6930" width="11.85546875" style="1" customWidth="1"/>
    <col min="6931" max="6931" width="6.85546875" style="1" customWidth="1"/>
    <col min="6932" max="6932" width="6.5703125" style="1" customWidth="1"/>
    <col min="6933" max="6933" width="7.140625" style="1" customWidth="1"/>
    <col min="6934" max="6935" width="7.7109375" style="1" customWidth="1"/>
    <col min="6936" max="6936" width="7.140625" style="1" customWidth="1"/>
    <col min="6937" max="6937" width="6.7109375" style="1" customWidth="1"/>
    <col min="6938" max="6938" width="5.42578125" style="1" customWidth="1"/>
    <col min="6939" max="6939" width="22.85546875" style="1" customWidth="1"/>
    <col min="6940" max="6940" width="21.85546875" style="1" customWidth="1"/>
    <col min="6941" max="6941" width="9.42578125" style="1" customWidth="1"/>
    <col min="6942" max="6942" width="11.7109375" style="1" customWidth="1"/>
    <col min="6943" max="6943" width="9.28515625" style="1" customWidth="1"/>
    <col min="6944" max="6944" width="10.5703125" style="1" customWidth="1"/>
    <col min="6945" max="6945" width="18.85546875" style="1" customWidth="1"/>
    <col min="6946" max="6947" width="11.7109375" style="1" customWidth="1"/>
    <col min="6948" max="6948" width="13.85546875" style="1" customWidth="1"/>
    <col min="6949" max="6949" width="19" style="1" customWidth="1"/>
    <col min="6950" max="6950" width="16.7109375" style="1" customWidth="1"/>
    <col min="6951" max="6951" width="11.42578125" style="1"/>
    <col min="6952" max="6952" width="13" style="1" customWidth="1"/>
    <col min="6953" max="6954" width="11.42578125" style="1"/>
    <col min="6955" max="6955" width="9.140625" style="1" customWidth="1"/>
    <col min="6956" max="6956" width="11.42578125" style="1"/>
    <col min="6957" max="6957" width="12.42578125" style="1" customWidth="1"/>
    <col min="6958" max="6959" width="10.7109375" style="1" customWidth="1"/>
    <col min="6960" max="6960" width="7" style="1" customWidth="1"/>
    <col min="6961" max="6964" width="11.42578125" style="1"/>
    <col min="6965" max="6965" width="4.5703125" style="1" customWidth="1"/>
    <col min="6966" max="6968" width="11.42578125" style="1"/>
    <col min="6969" max="6969" width="12.5703125" style="1" customWidth="1"/>
    <col min="6970" max="6975" width="11.42578125" style="1"/>
    <col min="6976" max="6976" width="21" style="1" customWidth="1"/>
    <col min="6977" max="6977" width="19.85546875" style="1" customWidth="1"/>
    <col min="6978" max="6978" width="18.42578125" style="1" customWidth="1"/>
    <col min="6979" max="6979" width="20.140625" style="1" customWidth="1"/>
    <col min="6980" max="6980" width="20.5703125" style="1" customWidth="1"/>
    <col min="6981" max="6981" width="7.140625" style="1" customWidth="1"/>
    <col min="6982" max="6982" width="20" style="1" customWidth="1"/>
    <col min="6983" max="6983" width="19.28515625" style="1" customWidth="1"/>
    <col min="6984" max="6984" width="16" style="1" customWidth="1"/>
    <col min="6985" max="6985" width="22.28515625" style="1" customWidth="1"/>
    <col min="6986" max="6986" width="22" style="1" customWidth="1"/>
    <col min="6987" max="7170" width="11.42578125" style="1"/>
    <col min="7171" max="7171" width="4.42578125" style="1" customWidth="1"/>
    <col min="7172" max="7172" width="11.42578125" style="1"/>
    <col min="7173" max="7173" width="8.28515625" style="1" customWidth="1"/>
    <col min="7174" max="7174" width="9.7109375" style="1" customWidth="1"/>
    <col min="7175" max="7175" width="11.140625" style="1" customWidth="1"/>
    <col min="7176" max="7176" width="8.42578125" style="1" customWidth="1"/>
    <col min="7177" max="7177" width="10.140625" style="1" customWidth="1"/>
    <col min="7178" max="7178" width="10.5703125" style="1" customWidth="1"/>
    <col min="7179" max="7179" width="7.28515625" style="1" customWidth="1"/>
    <col min="7180" max="7180" width="8.85546875" style="1" customWidth="1"/>
    <col min="7181" max="7181" width="13" style="1" customWidth="1"/>
    <col min="7182" max="7183" width="6.5703125" style="1" customWidth="1"/>
    <col min="7184" max="7184" width="8.5703125" style="1" customWidth="1"/>
    <col min="7185" max="7185" width="8.140625" style="1" customWidth="1"/>
    <col min="7186" max="7186" width="11.85546875" style="1" customWidth="1"/>
    <col min="7187" max="7187" width="6.85546875" style="1" customWidth="1"/>
    <col min="7188" max="7188" width="6.5703125" style="1" customWidth="1"/>
    <col min="7189" max="7189" width="7.140625" style="1" customWidth="1"/>
    <col min="7190" max="7191" width="7.7109375" style="1" customWidth="1"/>
    <col min="7192" max="7192" width="7.140625" style="1" customWidth="1"/>
    <col min="7193" max="7193" width="6.7109375" style="1" customWidth="1"/>
    <col min="7194" max="7194" width="5.42578125" style="1" customWidth="1"/>
    <col min="7195" max="7195" width="22.85546875" style="1" customWidth="1"/>
    <col min="7196" max="7196" width="21.85546875" style="1" customWidth="1"/>
    <col min="7197" max="7197" width="9.42578125" style="1" customWidth="1"/>
    <col min="7198" max="7198" width="11.7109375" style="1" customWidth="1"/>
    <col min="7199" max="7199" width="9.28515625" style="1" customWidth="1"/>
    <col min="7200" max="7200" width="10.5703125" style="1" customWidth="1"/>
    <col min="7201" max="7201" width="18.85546875" style="1" customWidth="1"/>
    <col min="7202" max="7203" width="11.7109375" style="1" customWidth="1"/>
    <col min="7204" max="7204" width="13.85546875" style="1" customWidth="1"/>
    <col min="7205" max="7205" width="19" style="1" customWidth="1"/>
    <col min="7206" max="7206" width="16.7109375" style="1" customWidth="1"/>
    <col min="7207" max="7207" width="11.42578125" style="1"/>
    <col min="7208" max="7208" width="13" style="1" customWidth="1"/>
    <col min="7209" max="7210" width="11.42578125" style="1"/>
    <col min="7211" max="7211" width="9.140625" style="1" customWidth="1"/>
    <col min="7212" max="7212" width="11.42578125" style="1"/>
    <col min="7213" max="7213" width="12.42578125" style="1" customWidth="1"/>
    <col min="7214" max="7215" width="10.7109375" style="1" customWidth="1"/>
    <col min="7216" max="7216" width="7" style="1" customWidth="1"/>
    <col min="7217" max="7220" width="11.42578125" style="1"/>
    <col min="7221" max="7221" width="4.5703125" style="1" customWidth="1"/>
    <col min="7222" max="7224" width="11.42578125" style="1"/>
    <col min="7225" max="7225" width="12.5703125" style="1" customWidth="1"/>
    <col min="7226" max="7231" width="11.42578125" style="1"/>
    <col min="7232" max="7232" width="21" style="1" customWidth="1"/>
    <col min="7233" max="7233" width="19.85546875" style="1" customWidth="1"/>
    <col min="7234" max="7234" width="18.42578125" style="1" customWidth="1"/>
    <col min="7235" max="7235" width="20.140625" style="1" customWidth="1"/>
    <col min="7236" max="7236" width="20.5703125" style="1" customWidth="1"/>
    <col min="7237" max="7237" width="7.140625" style="1" customWidth="1"/>
    <col min="7238" max="7238" width="20" style="1" customWidth="1"/>
    <col min="7239" max="7239" width="19.28515625" style="1" customWidth="1"/>
    <col min="7240" max="7240" width="16" style="1" customWidth="1"/>
    <col min="7241" max="7241" width="22.28515625" style="1" customWidth="1"/>
    <col min="7242" max="7242" width="22" style="1" customWidth="1"/>
    <col min="7243" max="7426" width="11.42578125" style="1"/>
    <col min="7427" max="7427" width="4.42578125" style="1" customWidth="1"/>
    <col min="7428" max="7428" width="11.42578125" style="1"/>
    <col min="7429" max="7429" width="8.28515625" style="1" customWidth="1"/>
    <col min="7430" max="7430" width="9.7109375" style="1" customWidth="1"/>
    <col min="7431" max="7431" width="11.140625" style="1" customWidth="1"/>
    <col min="7432" max="7432" width="8.42578125" style="1" customWidth="1"/>
    <col min="7433" max="7433" width="10.140625" style="1" customWidth="1"/>
    <col min="7434" max="7434" width="10.5703125" style="1" customWidth="1"/>
    <col min="7435" max="7435" width="7.28515625" style="1" customWidth="1"/>
    <col min="7436" max="7436" width="8.85546875" style="1" customWidth="1"/>
    <col min="7437" max="7437" width="13" style="1" customWidth="1"/>
    <col min="7438" max="7439" width="6.5703125" style="1" customWidth="1"/>
    <col min="7440" max="7440" width="8.5703125" style="1" customWidth="1"/>
    <col min="7441" max="7441" width="8.140625" style="1" customWidth="1"/>
    <col min="7442" max="7442" width="11.85546875" style="1" customWidth="1"/>
    <col min="7443" max="7443" width="6.85546875" style="1" customWidth="1"/>
    <col min="7444" max="7444" width="6.5703125" style="1" customWidth="1"/>
    <col min="7445" max="7445" width="7.140625" style="1" customWidth="1"/>
    <col min="7446" max="7447" width="7.7109375" style="1" customWidth="1"/>
    <col min="7448" max="7448" width="7.140625" style="1" customWidth="1"/>
    <col min="7449" max="7449" width="6.7109375" style="1" customWidth="1"/>
    <col min="7450" max="7450" width="5.42578125" style="1" customWidth="1"/>
    <col min="7451" max="7451" width="22.85546875" style="1" customWidth="1"/>
    <col min="7452" max="7452" width="21.85546875" style="1" customWidth="1"/>
    <col min="7453" max="7453" width="9.42578125" style="1" customWidth="1"/>
    <col min="7454" max="7454" width="11.7109375" style="1" customWidth="1"/>
    <col min="7455" max="7455" width="9.28515625" style="1" customWidth="1"/>
    <col min="7456" max="7456" width="10.5703125" style="1" customWidth="1"/>
    <col min="7457" max="7457" width="18.85546875" style="1" customWidth="1"/>
    <col min="7458" max="7459" width="11.7109375" style="1" customWidth="1"/>
    <col min="7460" max="7460" width="13.85546875" style="1" customWidth="1"/>
    <col min="7461" max="7461" width="19" style="1" customWidth="1"/>
    <col min="7462" max="7462" width="16.7109375" style="1" customWidth="1"/>
    <col min="7463" max="7463" width="11.42578125" style="1"/>
    <col min="7464" max="7464" width="13" style="1" customWidth="1"/>
    <col min="7465" max="7466" width="11.42578125" style="1"/>
    <col min="7467" max="7467" width="9.140625" style="1" customWidth="1"/>
    <col min="7468" max="7468" width="11.42578125" style="1"/>
    <col min="7469" max="7469" width="12.42578125" style="1" customWidth="1"/>
    <col min="7470" max="7471" width="10.7109375" style="1" customWidth="1"/>
    <col min="7472" max="7472" width="7" style="1" customWidth="1"/>
    <col min="7473" max="7476" width="11.42578125" style="1"/>
    <col min="7477" max="7477" width="4.5703125" style="1" customWidth="1"/>
    <col min="7478" max="7480" width="11.42578125" style="1"/>
    <col min="7481" max="7481" width="12.5703125" style="1" customWidth="1"/>
    <col min="7482" max="7487" width="11.42578125" style="1"/>
    <col min="7488" max="7488" width="21" style="1" customWidth="1"/>
    <col min="7489" max="7489" width="19.85546875" style="1" customWidth="1"/>
    <col min="7490" max="7490" width="18.42578125" style="1" customWidth="1"/>
    <col min="7491" max="7491" width="20.140625" style="1" customWidth="1"/>
    <col min="7492" max="7492" width="20.5703125" style="1" customWidth="1"/>
    <col min="7493" max="7493" width="7.140625" style="1" customWidth="1"/>
    <col min="7494" max="7494" width="20" style="1" customWidth="1"/>
    <col min="7495" max="7495" width="19.28515625" style="1" customWidth="1"/>
    <col min="7496" max="7496" width="16" style="1" customWidth="1"/>
    <col min="7497" max="7497" width="22.28515625" style="1" customWidth="1"/>
    <col min="7498" max="7498" width="22" style="1" customWidth="1"/>
    <col min="7499" max="7682" width="11.42578125" style="1"/>
    <col min="7683" max="7683" width="4.42578125" style="1" customWidth="1"/>
    <col min="7684" max="7684" width="11.42578125" style="1"/>
    <col min="7685" max="7685" width="8.28515625" style="1" customWidth="1"/>
    <col min="7686" max="7686" width="9.7109375" style="1" customWidth="1"/>
    <col min="7687" max="7687" width="11.140625" style="1" customWidth="1"/>
    <col min="7688" max="7688" width="8.42578125" style="1" customWidth="1"/>
    <col min="7689" max="7689" width="10.140625" style="1" customWidth="1"/>
    <col min="7690" max="7690" width="10.5703125" style="1" customWidth="1"/>
    <col min="7691" max="7691" width="7.28515625" style="1" customWidth="1"/>
    <col min="7692" max="7692" width="8.85546875" style="1" customWidth="1"/>
    <col min="7693" max="7693" width="13" style="1" customWidth="1"/>
    <col min="7694" max="7695" width="6.5703125" style="1" customWidth="1"/>
    <col min="7696" max="7696" width="8.5703125" style="1" customWidth="1"/>
    <col min="7697" max="7697" width="8.140625" style="1" customWidth="1"/>
    <col min="7698" max="7698" width="11.85546875" style="1" customWidth="1"/>
    <col min="7699" max="7699" width="6.85546875" style="1" customWidth="1"/>
    <col min="7700" max="7700" width="6.5703125" style="1" customWidth="1"/>
    <col min="7701" max="7701" width="7.140625" style="1" customWidth="1"/>
    <col min="7702" max="7703" width="7.7109375" style="1" customWidth="1"/>
    <col min="7704" max="7704" width="7.140625" style="1" customWidth="1"/>
    <col min="7705" max="7705" width="6.7109375" style="1" customWidth="1"/>
    <col min="7706" max="7706" width="5.42578125" style="1" customWidth="1"/>
    <col min="7707" max="7707" width="22.85546875" style="1" customWidth="1"/>
    <col min="7708" max="7708" width="21.85546875" style="1" customWidth="1"/>
    <col min="7709" max="7709" width="9.42578125" style="1" customWidth="1"/>
    <col min="7710" max="7710" width="11.7109375" style="1" customWidth="1"/>
    <col min="7711" max="7711" width="9.28515625" style="1" customWidth="1"/>
    <col min="7712" max="7712" width="10.5703125" style="1" customWidth="1"/>
    <col min="7713" max="7713" width="18.85546875" style="1" customWidth="1"/>
    <col min="7714" max="7715" width="11.7109375" style="1" customWidth="1"/>
    <col min="7716" max="7716" width="13.85546875" style="1" customWidth="1"/>
    <col min="7717" max="7717" width="19" style="1" customWidth="1"/>
    <col min="7718" max="7718" width="16.7109375" style="1" customWidth="1"/>
    <col min="7719" max="7719" width="11.42578125" style="1"/>
    <col min="7720" max="7720" width="13" style="1" customWidth="1"/>
    <col min="7721" max="7722" width="11.42578125" style="1"/>
    <col min="7723" max="7723" width="9.140625" style="1" customWidth="1"/>
    <col min="7724" max="7724" width="11.42578125" style="1"/>
    <col min="7725" max="7725" width="12.42578125" style="1" customWidth="1"/>
    <col min="7726" max="7727" width="10.7109375" style="1" customWidth="1"/>
    <col min="7728" max="7728" width="7" style="1" customWidth="1"/>
    <col min="7729" max="7732" width="11.42578125" style="1"/>
    <col min="7733" max="7733" width="4.5703125" style="1" customWidth="1"/>
    <col min="7734" max="7736" width="11.42578125" style="1"/>
    <col min="7737" max="7737" width="12.5703125" style="1" customWidth="1"/>
    <col min="7738" max="7743" width="11.42578125" style="1"/>
    <col min="7744" max="7744" width="21" style="1" customWidth="1"/>
    <col min="7745" max="7745" width="19.85546875" style="1" customWidth="1"/>
    <col min="7746" max="7746" width="18.42578125" style="1" customWidth="1"/>
    <col min="7747" max="7747" width="20.140625" style="1" customWidth="1"/>
    <col min="7748" max="7748" width="20.5703125" style="1" customWidth="1"/>
    <col min="7749" max="7749" width="7.140625" style="1" customWidth="1"/>
    <col min="7750" max="7750" width="20" style="1" customWidth="1"/>
    <col min="7751" max="7751" width="19.28515625" style="1" customWidth="1"/>
    <col min="7752" max="7752" width="16" style="1" customWidth="1"/>
    <col min="7753" max="7753" width="22.28515625" style="1" customWidth="1"/>
    <col min="7754" max="7754" width="22" style="1" customWidth="1"/>
    <col min="7755" max="7938" width="11.42578125" style="1"/>
    <col min="7939" max="7939" width="4.42578125" style="1" customWidth="1"/>
    <col min="7940" max="7940" width="11.42578125" style="1"/>
    <col min="7941" max="7941" width="8.28515625" style="1" customWidth="1"/>
    <col min="7942" max="7942" width="9.7109375" style="1" customWidth="1"/>
    <col min="7943" max="7943" width="11.140625" style="1" customWidth="1"/>
    <col min="7944" max="7944" width="8.42578125" style="1" customWidth="1"/>
    <col min="7945" max="7945" width="10.140625" style="1" customWidth="1"/>
    <col min="7946" max="7946" width="10.5703125" style="1" customWidth="1"/>
    <col min="7947" max="7947" width="7.28515625" style="1" customWidth="1"/>
    <col min="7948" max="7948" width="8.85546875" style="1" customWidth="1"/>
    <col min="7949" max="7949" width="13" style="1" customWidth="1"/>
    <col min="7950" max="7951" width="6.5703125" style="1" customWidth="1"/>
    <col min="7952" max="7952" width="8.5703125" style="1" customWidth="1"/>
    <col min="7953" max="7953" width="8.140625" style="1" customWidth="1"/>
    <col min="7954" max="7954" width="11.85546875" style="1" customWidth="1"/>
    <col min="7955" max="7955" width="6.85546875" style="1" customWidth="1"/>
    <col min="7956" max="7956" width="6.5703125" style="1" customWidth="1"/>
    <col min="7957" max="7957" width="7.140625" style="1" customWidth="1"/>
    <col min="7958" max="7959" width="7.7109375" style="1" customWidth="1"/>
    <col min="7960" max="7960" width="7.140625" style="1" customWidth="1"/>
    <col min="7961" max="7961" width="6.7109375" style="1" customWidth="1"/>
    <col min="7962" max="7962" width="5.42578125" style="1" customWidth="1"/>
    <col min="7963" max="7963" width="22.85546875" style="1" customWidth="1"/>
    <col min="7964" max="7964" width="21.85546875" style="1" customWidth="1"/>
    <col min="7965" max="7965" width="9.42578125" style="1" customWidth="1"/>
    <col min="7966" max="7966" width="11.7109375" style="1" customWidth="1"/>
    <col min="7967" max="7967" width="9.28515625" style="1" customWidth="1"/>
    <col min="7968" max="7968" width="10.5703125" style="1" customWidth="1"/>
    <col min="7969" max="7969" width="18.85546875" style="1" customWidth="1"/>
    <col min="7970" max="7971" width="11.7109375" style="1" customWidth="1"/>
    <col min="7972" max="7972" width="13.85546875" style="1" customWidth="1"/>
    <col min="7973" max="7973" width="19" style="1" customWidth="1"/>
    <col min="7974" max="7974" width="16.7109375" style="1" customWidth="1"/>
    <col min="7975" max="7975" width="11.42578125" style="1"/>
    <col min="7976" max="7976" width="13" style="1" customWidth="1"/>
    <col min="7977" max="7978" width="11.42578125" style="1"/>
    <col min="7979" max="7979" width="9.140625" style="1" customWidth="1"/>
    <col min="7980" max="7980" width="11.42578125" style="1"/>
    <col min="7981" max="7981" width="12.42578125" style="1" customWidth="1"/>
    <col min="7982" max="7983" width="10.7109375" style="1" customWidth="1"/>
    <col min="7984" max="7984" width="7" style="1" customWidth="1"/>
    <col min="7985" max="7988" width="11.42578125" style="1"/>
    <col min="7989" max="7989" width="4.5703125" style="1" customWidth="1"/>
    <col min="7990" max="7992" width="11.42578125" style="1"/>
    <col min="7993" max="7993" width="12.5703125" style="1" customWidth="1"/>
    <col min="7994" max="7999" width="11.42578125" style="1"/>
    <col min="8000" max="8000" width="21" style="1" customWidth="1"/>
    <col min="8001" max="8001" width="19.85546875" style="1" customWidth="1"/>
    <col min="8002" max="8002" width="18.42578125" style="1" customWidth="1"/>
    <col min="8003" max="8003" width="20.140625" style="1" customWidth="1"/>
    <col min="8004" max="8004" width="20.5703125" style="1" customWidth="1"/>
    <col min="8005" max="8005" width="7.140625" style="1" customWidth="1"/>
    <col min="8006" max="8006" width="20" style="1" customWidth="1"/>
    <col min="8007" max="8007" width="19.28515625" style="1" customWidth="1"/>
    <col min="8008" max="8008" width="16" style="1" customWidth="1"/>
    <col min="8009" max="8009" width="22.28515625" style="1" customWidth="1"/>
    <col min="8010" max="8010" width="22" style="1" customWidth="1"/>
    <col min="8011" max="8194" width="11.42578125" style="1"/>
    <col min="8195" max="8195" width="4.42578125" style="1" customWidth="1"/>
    <col min="8196" max="8196" width="11.42578125" style="1"/>
    <col min="8197" max="8197" width="8.28515625" style="1" customWidth="1"/>
    <col min="8198" max="8198" width="9.7109375" style="1" customWidth="1"/>
    <col min="8199" max="8199" width="11.140625" style="1" customWidth="1"/>
    <col min="8200" max="8200" width="8.42578125" style="1" customWidth="1"/>
    <col min="8201" max="8201" width="10.140625" style="1" customWidth="1"/>
    <col min="8202" max="8202" width="10.5703125" style="1" customWidth="1"/>
    <col min="8203" max="8203" width="7.28515625" style="1" customWidth="1"/>
    <col min="8204" max="8204" width="8.85546875" style="1" customWidth="1"/>
    <col min="8205" max="8205" width="13" style="1" customWidth="1"/>
    <col min="8206" max="8207" width="6.5703125" style="1" customWidth="1"/>
    <col min="8208" max="8208" width="8.5703125" style="1" customWidth="1"/>
    <col min="8209" max="8209" width="8.140625" style="1" customWidth="1"/>
    <col min="8210" max="8210" width="11.85546875" style="1" customWidth="1"/>
    <col min="8211" max="8211" width="6.85546875" style="1" customWidth="1"/>
    <col min="8212" max="8212" width="6.5703125" style="1" customWidth="1"/>
    <col min="8213" max="8213" width="7.140625" style="1" customWidth="1"/>
    <col min="8214" max="8215" width="7.7109375" style="1" customWidth="1"/>
    <col min="8216" max="8216" width="7.140625" style="1" customWidth="1"/>
    <col min="8217" max="8217" width="6.7109375" style="1" customWidth="1"/>
    <col min="8218" max="8218" width="5.42578125" style="1" customWidth="1"/>
    <col min="8219" max="8219" width="22.85546875" style="1" customWidth="1"/>
    <col min="8220" max="8220" width="21.85546875" style="1" customWidth="1"/>
    <col min="8221" max="8221" width="9.42578125" style="1" customWidth="1"/>
    <col min="8222" max="8222" width="11.7109375" style="1" customWidth="1"/>
    <col min="8223" max="8223" width="9.28515625" style="1" customWidth="1"/>
    <col min="8224" max="8224" width="10.5703125" style="1" customWidth="1"/>
    <col min="8225" max="8225" width="18.85546875" style="1" customWidth="1"/>
    <col min="8226" max="8227" width="11.7109375" style="1" customWidth="1"/>
    <col min="8228" max="8228" width="13.85546875" style="1" customWidth="1"/>
    <col min="8229" max="8229" width="19" style="1" customWidth="1"/>
    <col min="8230" max="8230" width="16.7109375" style="1" customWidth="1"/>
    <col min="8231" max="8231" width="11.42578125" style="1"/>
    <col min="8232" max="8232" width="13" style="1" customWidth="1"/>
    <col min="8233" max="8234" width="11.42578125" style="1"/>
    <col min="8235" max="8235" width="9.140625" style="1" customWidth="1"/>
    <col min="8236" max="8236" width="11.42578125" style="1"/>
    <col min="8237" max="8237" width="12.42578125" style="1" customWidth="1"/>
    <col min="8238" max="8239" width="10.7109375" style="1" customWidth="1"/>
    <col min="8240" max="8240" width="7" style="1" customWidth="1"/>
    <col min="8241" max="8244" width="11.42578125" style="1"/>
    <col min="8245" max="8245" width="4.5703125" style="1" customWidth="1"/>
    <col min="8246" max="8248" width="11.42578125" style="1"/>
    <col min="8249" max="8249" width="12.5703125" style="1" customWidth="1"/>
    <col min="8250" max="8255" width="11.42578125" style="1"/>
    <col min="8256" max="8256" width="21" style="1" customWidth="1"/>
    <col min="8257" max="8257" width="19.85546875" style="1" customWidth="1"/>
    <col min="8258" max="8258" width="18.42578125" style="1" customWidth="1"/>
    <col min="8259" max="8259" width="20.140625" style="1" customWidth="1"/>
    <col min="8260" max="8260" width="20.5703125" style="1" customWidth="1"/>
    <col min="8261" max="8261" width="7.140625" style="1" customWidth="1"/>
    <col min="8262" max="8262" width="20" style="1" customWidth="1"/>
    <col min="8263" max="8263" width="19.28515625" style="1" customWidth="1"/>
    <col min="8264" max="8264" width="16" style="1" customWidth="1"/>
    <col min="8265" max="8265" width="22.28515625" style="1" customWidth="1"/>
    <col min="8266" max="8266" width="22" style="1" customWidth="1"/>
    <col min="8267" max="8450" width="11.42578125" style="1"/>
    <col min="8451" max="8451" width="4.42578125" style="1" customWidth="1"/>
    <col min="8452" max="8452" width="11.42578125" style="1"/>
    <col min="8453" max="8453" width="8.28515625" style="1" customWidth="1"/>
    <col min="8454" max="8454" width="9.7109375" style="1" customWidth="1"/>
    <col min="8455" max="8455" width="11.140625" style="1" customWidth="1"/>
    <col min="8456" max="8456" width="8.42578125" style="1" customWidth="1"/>
    <col min="8457" max="8457" width="10.140625" style="1" customWidth="1"/>
    <col min="8458" max="8458" width="10.5703125" style="1" customWidth="1"/>
    <col min="8459" max="8459" width="7.28515625" style="1" customWidth="1"/>
    <col min="8460" max="8460" width="8.85546875" style="1" customWidth="1"/>
    <col min="8461" max="8461" width="13" style="1" customWidth="1"/>
    <col min="8462" max="8463" width="6.5703125" style="1" customWidth="1"/>
    <col min="8464" max="8464" width="8.5703125" style="1" customWidth="1"/>
    <col min="8465" max="8465" width="8.140625" style="1" customWidth="1"/>
    <col min="8466" max="8466" width="11.85546875" style="1" customWidth="1"/>
    <col min="8467" max="8467" width="6.85546875" style="1" customWidth="1"/>
    <col min="8468" max="8468" width="6.5703125" style="1" customWidth="1"/>
    <col min="8469" max="8469" width="7.140625" style="1" customWidth="1"/>
    <col min="8470" max="8471" width="7.7109375" style="1" customWidth="1"/>
    <col min="8472" max="8472" width="7.140625" style="1" customWidth="1"/>
    <col min="8473" max="8473" width="6.7109375" style="1" customWidth="1"/>
    <col min="8474" max="8474" width="5.42578125" style="1" customWidth="1"/>
    <col min="8475" max="8475" width="22.85546875" style="1" customWidth="1"/>
    <col min="8476" max="8476" width="21.85546875" style="1" customWidth="1"/>
    <col min="8477" max="8477" width="9.42578125" style="1" customWidth="1"/>
    <col min="8478" max="8478" width="11.7109375" style="1" customWidth="1"/>
    <col min="8479" max="8479" width="9.28515625" style="1" customWidth="1"/>
    <col min="8480" max="8480" width="10.5703125" style="1" customWidth="1"/>
    <col min="8481" max="8481" width="18.85546875" style="1" customWidth="1"/>
    <col min="8482" max="8483" width="11.7109375" style="1" customWidth="1"/>
    <col min="8484" max="8484" width="13.85546875" style="1" customWidth="1"/>
    <col min="8485" max="8485" width="19" style="1" customWidth="1"/>
    <col min="8486" max="8486" width="16.7109375" style="1" customWidth="1"/>
    <col min="8487" max="8487" width="11.42578125" style="1"/>
    <col min="8488" max="8488" width="13" style="1" customWidth="1"/>
    <col min="8489" max="8490" width="11.42578125" style="1"/>
    <col min="8491" max="8491" width="9.140625" style="1" customWidth="1"/>
    <col min="8492" max="8492" width="11.42578125" style="1"/>
    <col min="8493" max="8493" width="12.42578125" style="1" customWidth="1"/>
    <col min="8494" max="8495" width="10.7109375" style="1" customWidth="1"/>
    <col min="8496" max="8496" width="7" style="1" customWidth="1"/>
    <col min="8497" max="8500" width="11.42578125" style="1"/>
    <col min="8501" max="8501" width="4.5703125" style="1" customWidth="1"/>
    <col min="8502" max="8504" width="11.42578125" style="1"/>
    <col min="8505" max="8505" width="12.5703125" style="1" customWidth="1"/>
    <col min="8506" max="8511" width="11.42578125" style="1"/>
    <col min="8512" max="8512" width="21" style="1" customWidth="1"/>
    <col min="8513" max="8513" width="19.85546875" style="1" customWidth="1"/>
    <col min="8514" max="8514" width="18.42578125" style="1" customWidth="1"/>
    <col min="8515" max="8515" width="20.140625" style="1" customWidth="1"/>
    <col min="8516" max="8516" width="20.5703125" style="1" customWidth="1"/>
    <col min="8517" max="8517" width="7.140625" style="1" customWidth="1"/>
    <col min="8518" max="8518" width="20" style="1" customWidth="1"/>
    <col min="8519" max="8519" width="19.28515625" style="1" customWidth="1"/>
    <col min="8520" max="8520" width="16" style="1" customWidth="1"/>
    <col min="8521" max="8521" width="22.28515625" style="1" customWidth="1"/>
    <col min="8522" max="8522" width="22" style="1" customWidth="1"/>
    <col min="8523" max="8706" width="11.42578125" style="1"/>
    <col min="8707" max="8707" width="4.42578125" style="1" customWidth="1"/>
    <col min="8708" max="8708" width="11.42578125" style="1"/>
    <col min="8709" max="8709" width="8.28515625" style="1" customWidth="1"/>
    <col min="8710" max="8710" width="9.7109375" style="1" customWidth="1"/>
    <col min="8711" max="8711" width="11.140625" style="1" customWidth="1"/>
    <col min="8712" max="8712" width="8.42578125" style="1" customWidth="1"/>
    <col min="8713" max="8713" width="10.140625" style="1" customWidth="1"/>
    <col min="8714" max="8714" width="10.5703125" style="1" customWidth="1"/>
    <col min="8715" max="8715" width="7.28515625" style="1" customWidth="1"/>
    <col min="8716" max="8716" width="8.85546875" style="1" customWidth="1"/>
    <col min="8717" max="8717" width="13" style="1" customWidth="1"/>
    <col min="8718" max="8719" width="6.5703125" style="1" customWidth="1"/>
    <col min="8720" max="8720" width="8.5703125" style="1" customWidth="1"/>
    <col min="8721" max="8721" width="8.140625" style="1" customWidth="1"/>
    <col min="8722" max="8722" width="11.85546875" style="1" customWidth="1"/>
    <col min="8723" max="8723" width="6.85546875" style="1" customWidth="1"/>
    <col min="8724" max="8724" width="6.5703125" style="1" customWidth="1"/>
    <col min="8725" max="8725" width="7.140625" style="1" customWidth="1"/>
    <col min="8726" max="8727" width="7.7109375" style="1" customWidth="1"/>
    <col min="8728" max="8728" width="7.140625" style="1" customWidth="1"/>
    <col min="8729" max="8729" width="6.7109375" style="1" customWidth="1"/>
    <col min="8730" max="8730" width="5.42578125" style="1" customWidth="1"/>
    <col min="8731" max="8731" width="22.85546875" style="1" customWidth="1"/>
    <col min="8732" max="8732" width="21.85546875" style="1" customWidth="1"/>
    <col min="8733" max="8733" width="9.42578125" style="1" customWidth="1"/>
    <col min="8734" max="8734" width="11.7109375" style="1" customWidth="1"/>
    <col min="8735" max="8735" width="9.28515625" style="1" customWidth="1"/>
    <col min="8736" max="8736" width="10.5703125" style="1" customWidth="1"/>
    <col min="8737" max="8737" width="18.85546875" style="1" customWidth="1"/>
    <col min="8738" max="8739" width="11.7109375" style="1" customWidth="1"/>
    <col min="8740" max="8740" width="13.85546875" style="1" customWidth="1"/>
    <col min="8741" max="8741" width="19" style="1" customWidth="1"/>
    <col min="8742" max="8742" width="16.7109375" style="1" customWidth="1"/>
    <col min="8743" max="8743" width="11.42578125" style="1"/>
    <col min="8744" max="8744" width="13" style="1" customWidth="1"/>
    <col min="8745" max="8746" width="11.42578125" style="1"/>
    <col min="8747" max="8747" width="9.140625" style="1" customWidth="1"/>
    <col min="8748" max="8748" width="11.42578125" style="1"/>
    <col min="8749" max="8749" width="12.42578125" style="1" customWidth="1"/>
    <col min="8750" max="8751" width="10.7109375" style="1" customWidth="1"/>
    <col min="8752" max="8752" width="7" style="1" customWidth="1"/>
    <col min="8753" max="8756" width="11.42578125" style="1"/>
    <col min="8757" max="8757" width="4.5703125" style="1" customWidth="1"/>
    <col min="8758" max="8760" width="11.42578125" style="1"/>
    <col min="8761" max="8761" width="12.5703125" style="1" customWidth="1"/>
    <col min="8762" max="8767" width="11.42578125" style="1"/>
    <col min="8768" max="8768" width="21" style="1" customWidth="1"/>
    <col min="8769" max="8769" width="19.85546875" style="1" customWidth="1"/>
    <col min="8770" max="8770" width="18.42578125" style="1" customWidth="1"/>
    <col min="8771" max="8771" width="20.140625" style="1" customWidth="1"/>
    <col min="8772" max="8772" width="20.5703125" style="1" customWidth="1"/>
    <col min="8773" max="8773" width="7.140625" style="1" customWidth="1"/>
    <col min="8774" max="8774" width="20" style="1" customWidth="1"/>
    <col min="8775" max="8775" width="19.28515625" style="1" customWidth="1"/>
    <col min="8776" max="8776" width="16" style="1" customWidth="1"/>
    <col min="8777" max="8777" width="22.28515625" style="1" customWidth="1"/>
    <col min="8778" max="8778" width="22" style="1" customWidth="1"/>
    <col min="8779" max="8962" width="11.42578125" style="1"/>
    <col min="8963" max="8963" width="4.42578125" style="1" customWidth="1"/>
    <col min="8964" max="8964" width="11.42578125" style="1"/>
    <col min="8965" max="8965" width="8.28515625" style="1" customWidth="1"/>
    <col min="8966" max="8966" width="9.7109375" style="1" customWidth="1"/>
    <col min="8967" max="8967" width="11.140625" style="1" customWidth="1"/>
    <col min="8968" max="8968" width="8.42578125" style="1" customWidth="1"/>
    <col min="8969" max="8969" width="10.140625" style="1" customWidth="1"/>
    <col min="8970" max="8970" width="10.5703125" style="1" customWidth="1"/>
    <col min="8971" max="8971" width="7.28515625" style="1" customWidth="1"/>
    <col min="8972" max="8972" width="8.85546875" style="1" customWidth="1"/>
    <col min="8973" max="8973" width="13" style="1" customWidth="1"/>
    <col min="8974" max="8975" width="6.5703125" style="1" customWidth="1"/>
    <col min="8976" max="8976" width="8.5703125" style="1" customWidth="1"/>
    <col min="8977" max="8977" width="8.140625" style="1" customWidth="1"/>
    <col min="8978" max="8978" width="11.85546875" style="1" customWidth="1"/>
    <col min="8979" max="8979" width="6.85546875" style="1" customWidth="1"/>
    <col min="8980" max="8980" width="6.5703125" style="1" customWidth="1"/>
    <col min="8981" max="8981" width="7.140625" style="1" customWidth="1"/>
    <col min="8982" max="8983" width="7.7109375" style="1" customWidth="1"/>
    <col min="8984" max="8984" width="7.140625" style="1" customWidth="1"/>
    <col min="8985" max="8985" width="6.7109375" style="1" customWidth="1"/>
    <col min="8986" max="8986" width="5.42578125" style="1" customWidth="1"/>
    <col min="8987" max="8987" width="22.85546875" style="1" customWidth="1"/>
    <col min="8988" max="8988" width="21.85546875" style="1" customWidth="1"/>
    <col min="8989" max="8989" width="9.42578125" style="1" customWidth="1"/>
    <col min="8990" max="8990" width="11.7109375" style="1" customWidth="1"/>
    <col min="8991" max="8991" width="9.28515625" style="1" customWidth="1"/>
    <col min="8992" max="8992" width="10.5703125" style="1" customWidth="1"/>
    <col min="8993" max="8993" width="18.85546875" style="1" customWidth="1"/>
    <col min="8994" max="8995" width="11.7109375" style="1" customWidth="1"/>
    <col min="8996" max="8996" width="13.85546875" style="1" customWidth="1"/>
    <col min="8997" max="8997" width="19" style="1" customWidth="1"/>
    <col min="8998" max="8998" width="16.7109375" style="1" customWidth="1"/>
    <col min="8999" max="8999" width="11.42578125" style="1"/>
    <col min="9000" max="9000" width="13" style="1" customWidth="1"/>
    <col min="9001" max="9002" width="11.42578125" style="1"/>
    <col min="9003" max="9003" width="9.140625" style="1" customWidth="1"/>
    <col min="9004" max="9004" width="11.42578125" style="1"/>
    <col min="9005" max="9005" width="12.42578125" style="1" customWidth="1"/>
    <col min="9006" max="9007" width="10.7109375" style="1" customWidth="1"/>
    <col min="9008" max="9008" width="7" style="1" customWidth="1"/>
    <col min="9009" max="9012" width="11.42578125" style="1"/>
    <col min="9013" max="9013" width="4.5703125" style="1" customWidth="1"/>
    <col min="9014" max="9016" width="11.42578125" style="1"/>
    <col min="9017" max="9017" width="12.5703125" style="1" customWidth="1"/>
    <col min="9018" max="9023" width="11.42578125" style="1"/>
    <col min="9024" max="9024" width="21" style="1" customWidth="1"/>
    <col min="9025" max="9025" width="19.85546875" style="1" customWidth="1"/>
    <col min="9026" max="9026" width="18.42578125" style="1" customWidth="1"/>
    <col min="9027" max="9027" width="20.140625" style="1" customWidth="1"/>
    <col min="9028" max="9028" width="20.5703125" style="1" customWidth="1"/>
    <col min="9029" max="9029" width="7.140625" style="1" customWidth="1"/>
    <col min="9030" max="9030" width="20" style="1" customWidth="1"/>
    <col min="9031" max="9031" width="19.28515625" style="1" customWidth="1"/>
    <col min="9032" max="9032" width="16" style="1" customWidth="1"/>
    <col min="9033" max="9033" width="22.28515625" style="1" customWidth="1"/>
    <col min="9034" max="9034" width="22" style="1" customWidth="1"/>
    <col min="9035" max="9218" width="11.42578125" style="1"/>
    <col min="9219" max="9219" width="4.42578125" style="1" customWidth="1"/>
    <col min="9220" max="9220" width="11.42578125" style="1"/>
    <col min="9221" max="9221" width="8.28515625" style="1" customWidth="1"/>
    <col min="9222" max="9222" width="9.7109375" style="1" customWidth="1"/>
    <col min="9223" max="9223" width="11.140625" style="1" customWidth="1"/>
    <col min="9224" max="9224" width="8.42578125" style="1" customWidth="1"/>
    <col min="9225" max="9225" width="10.140625" style="1" customWidth="1"/>
    <col min="9226" max="9226" width="10.5703125" style="1" customWidth="1"/>
    <col min="9227" max="9227" width="7.28515625" style="1" customWidth="1"/>
    <col min="9228" max="9228" width="8.85546875" style="1" customWidth="1"/>
    <col min="9229" max="9229" width="13" style="1" customWidth="1"/>
    <col min="9230" max="9231" width="6.5703125" style="1" customWidth="1"/>
    <col min="9232" max="9232" width="8.5703125" style="1" customWidth="1"/>
    <col min="9233" max="9233" width="8.140625" style="1" customWidth="1"/>
    <col min="9234" max="9234" width="11.85546875" style="1" customWidth="1"/>
    <col min="9235" max="9235" width="6.85546875" style="1" customWidth="1"/>
    <col min="9236" max="9236" width="6.5703125" style="1" customWidth="1"/>
    <col min="9237" max="9237" width="7.140625" style="1" customWidth="1"/>
    <col min="9238" max="9239" width="7.7109375" style="1" customWidth="1"/>
    <col min="9240" max="9240" width="7.140625" style="1" customWidth="1"/>
    <col min="9241" max="9241" width="6.7109375" style="1" customWidth="1"/>
    <col min="9242" max="9242" width="5.42578125" style="1" customWidth="1"/>
    <col min="9243" max="9243" width="22.85546875" style="1" customWidth="1"/>
    <col min="9244" max="9244" width="21.85546875" style="1" customWidth="1"/>
    <col min="9245" max="9245" width="9.42578125" style="1" customWidth="1"/>
    <col min="9246" max="9246" width="11.7109375" style="1" customWidth="1"/>
    <col min="9247" max="9247" width="9.28515625" style="1" customWidth="1"/>
    <col min="9248" max="9248" width="10.5703125" style="1" customWidth="1"/>
    <col min="9249" max="9249" width="18.85546875" style="1" customWidth="1"/>
    <col min="9250" max="9251" width="11.7109375" style="1" customWidth="1"/>
    <col min="9252" max="9252" width="13.85546875" style="1" customWidth="1"/>
    <col min="9253" max="9253" width="19" style="1" customWidth="1"/>
    <col min="9254" max="9254" width="16.7109375" style="1" customWidth="1"/>
    <col min="9255" max="9255" width="11.42578125" style="1"/>
    <col min="9256" max="9256" width="13" style="1" customWidth="1"/>
    <col min="9257" max="9258" width="11.42578125" style="1"/>
    <col min="9259" max="9259" width="9.140625" style="1" customWidth="1"/>
    <col min="9260" max="9260" width="11.42578125" style="1"/>
    <col min="9261" max="9261" width="12.42578125" style="1" customWidth="1"/>
    <col min="9262" max="9263" width="10.7109375" style="1" customWidth="1"/>
    <col min="9264" max="9264" width="7" style="1" customWidth="1"/>
    <col min="9265" max="9268" width="11.42578125" style="1"/>
    <col min="9269" max="9269" width="4.5703125" style="1" customWidth="1"/>
    <col min="9270" max="9272" width="11.42578125" style="1"/>
    <col min="9273" max="9273" width="12.5703125" style="1" customWidth="1"/>
    <col min="9274" max="9279" width="11.42578125" style="1"/>
    <col min="9280" max="9280" width="21" style="1" customWidth="1"/>
    <col min="9281" max="9281" width="19.85546875" style="1" customWidth="1"/>
    <col min="9282" max="9282" width="18.42578125" style="1" customWidth="1"/>
    <col min="9283" max="9283" width="20.140625" style="1" customWidth="1"/>
    <col min="9284" max="9284" width="20.5703125" style="1" customWidth="1"/>
    <col min="9285" max="9285" width="7.140625" style="1" customWidth="1"/>
    <col min="9286" max="9286" width="20" style="1" customWidth="1"/>
    <col min="9287" max="9287" width="19.28515625" style="1" customWidth="1"/>
    <col min="9288" max="9288" width="16" style="1" customWidth="1"/>
    <col min="9289" max="9289" width="22.28515625" style="1" customWidth="1"/>
    <col min="9290" max="9290" width="22" style="1" customWidth="1"/>
    <col min="9291" max="9474" width="11.42578125" style="1"/>
    <col min="9475" max="9475" width="4.42578125" style="1" customWidth="1"/>
    <col min="9476" max="9476" width="11.42578125" style="1"/>
    <col min="9477" max="9477" width="8.28515625" style="1" customWidth="1"/>
    <col min="9478" max="9478" width="9.7109375" style="1" customWidth="1"/>
    <col min="9479" max="9479" width="11.140625" style="1" customWidth="1"/>
    <col min="9480" max="9480" width="8.42578125" style="1" customWidth="1"/>
    <col min="9481" max="9481" width="10.140625" style="1" customWidth="1"/>
    <col min="9482" max="9482" width="10.5703125" style="1" customWidth="1"/>
    <col min="9483" max="9483" width="7.28515625" style="1" customWidth="1"/>
    <col min="9484" max="9484" width="8.85546875" style="1" customWidth="1"/>
    <col min="9485" max="9485" width="13" style="1" customWidth="1"/>
    <col min="9486" max="9487" width="6.5703125" style="1" customWidth="1"/>
    <col min="9488" max="9488" width="8.5703125" style="1" customWidth="1"/>
    <col min="9489" max="9489" width="8.140625" style="1" customWidth="1"/>
    <col min="9490" max="9490" width="11.85546875" style="1" customWidth="1"/>
    <col min="9491" max="9491" width="6.85546875" style="1" customWidth="1"/>
    <col min="9492" max="9492" width="6.5703125" style="1" customWidth="1"/>
    <col min="9493" max="9493" width="7.140625" style="1" customWidth="1"/>
    <col min="9494" max="9495" width="7.7109375" style="1" customWidth="1"/>
    <col min="9496" max="9496" width="7.140625" style="1" customWidth="1"/>
    <col min="9497" max="9497" width="6.7109375" style="1" customWidth="1"/>
    <col min="9498" max="9498" width="5.42578125" style="1" customWidth="1"/>
    <col min="9499" max="9499" width="22.85546875" style="1" customWidth="1"/>
    <col min="9500" max="9500" width="21.85546875" style="1" customWidth="1"/>
    <col min="9501" max="9501" width="9.42578125" style="1" customWidth="1"/>
    <col min="9502" max="9502" width="11.7109375" style="1" customWidth="1"/>
    <col min="9503" max="9503" width="9.28515625" style="1" customWidth="1"/>
    <col min="9504" max="9504" width="10.5703125" style="1" customWidth="1"/>
    <col min="9505" max="9505" width="18.85546875" style="1" customWidth="1"/>
    <col min="9506" max="9507" width="11.7109375" style="1" customWidth="1"/>
    <col min="9508" max="9508" width="13.85546875" style="1" customWidth="1"/>
    <col min="9509" max="9509" width="19" style="1" customWidth="1"/>
    <col min="9510" max="9510" width="16.7109375" style="1" customWidth="1"/>
    <col min="9511" max="9511" width="11.42578125" style="1"/>
    <col min="9512" max="9512" width="13" style="1" customWidth="1"/>
    <col min="9513" max="9514" width="11.42578125" style="1"/>
    <col min="9515" max="9515" width="9.140625" style="1" customWidth="1"/>
    <col min="9516" max="9516" width="11.42578125" style="1"/>
    <col min="9517" max="9517" width="12.42578125" style="1" customWidth="1"/>
    <col min="9518" max="9519" width="10.7109375" style="1" customWidth="1"/>
    <col min="9520" max="9520" width="7" style="1" customWidth="1"/>
    <col min="9521" max="9524" width="11.42578125" style="1"/>
    <col min="9525" max="9525" width="4.5703125" style="1" customWidth="1"/>
    <col min="9526" max="9528" width="11.42578125" style="1"/>
    <col min="9529" max="9529" width="12.5703125" style="1" customWidth="1"/>
    <col min="9530" max="9535" width="11.42578125" style="1"/>
    <col min="9536" max="9536" width="21" style="1" customWidth="1"/>
    <col min="9537" max="9537" width="19.85546875" style="1" customWidth="1"/>
    <col min="9538" max="9538" width="18.42578125" style="1" customWidth="1"/>
    <col min="9539" max="9539" width="20.140625" style="1" customWidth="1"/>
    <col min="9540" max="9540" width="20.5703125" style="1" customWidth="1"/>
    <col min="9541" max="9541" width="7.140625" style="1" customWidth="1"/>
    <col min="9542" max="9542" width="20" style="1" customWidth="1"/>
    <col min="9543" max="9543" width="19.28515625" style="1" customWidth="1"/>
    <col min="9544" max="9544" width="16" style="1" customWidth="1"/>
    <col min="9545" max="9545" width="22.28515625" style="1" customWidth="1"/>
    <col min="9546" max="9546" width="22" style="1" customWidth="1"/>
    <col min="9547" max="9730" width="11.42578125" style="1"/>
    <col min="9731" max="9731" width="4.42578125" style="1" customWidth="1"/>
    <col min="9732" max="9732" width="11.42578125" style="1"/>
    <col min="9733" max="9733" width="8.28515625" style="1" customWidth="1"/>
    <col min="9734" max="9734" width="9.7109375" style="1" customWidth="1"/>
    <col min="9735" max="9735" width="11.140625" style="1" customWidth="1"/>
    <col min="9736" max="9736" width="8.42578125" style="1" customWidth="1"/>
    <col min="9737" max="9737" width="10.140625" style="1" customWidth="1"/>
    <col min="9738" max="9738" width="10.5703125" style="1" customWidth="1"/>
    <col min="9739" max="9739" width="7.28515625" style="1" customWidth="1"/>
    <col min="9740" max="9740" width="8.85546875" style="1" customWidth="1"/>
    <col min="9741" max="9741" width="13" style="1" customWidth="1"/>
    <col min="9742" max="9743" width="6.5703125" style="1" customWidth="1"/>
    <col min="9744" max="9744" width="8.5703125" style="1" customWidth="1"/>
    <col min="9745" max="9745" width="8.140625" style="1" customWidth="1"/>
    <col min="9746" max="9746" width="11.85546875" style="1" customWidth="1"/>
    <col min="9747" max="9747" width="6.85546875" style="1" customWidth="1"/>
    <col min="9748" max="9748" width="6.5703125" style="1" customWidth="1"/>
    <col min="9749" max="9749" width="7.140625" style="1" customWidth="1"/>
    <col min="9750" max="9751" width="7.7109375" style="1" customWidth="1"/>
    <col min="9752" max="9752" width="7.140625" style="1" customWidth="1"/>
    <col min="9753" max="9753" width="6.7109375" style="1" customWidth="1"/>
    <col min="9754" max="9754" width="5.42578125" style="1" customWidth="1"/>
    <col min="9755" max="9755" width="22.85546875" style="1" customWidth="1"/>
    <col min="9756" max="9756" width="21.85546875" style="1" customWidth="1"/>
    <col min="9757" max="9757" width="9.42578125" style="1" customWidth="1"/>
    <col min="9758" max="9758" width="11.7109375" style="1" customWidth="1"/>
    <col min="9759" max="9759" width="9.28515625" style="1" customWidth="1"/>
    <col min="9760" max="9760" width="10.5703125" style="1" customWidth="1"/>
    <col min="9761" max="9761" width="18.85546875" style="1" customWidth="1"/>
    <col min="9762" max="9763" width="11.7109375" style="1" customWidth="1"/>
    <col min="9764" max="9764" width="13.85546875" style="1" customWidth="1"/>
    <col min="9765" max="9765" width="19" style="1" customWidth="1"/>
    <col min="9766" max="9766" width="16.7109375" style="1" customWidth="1"/>
    <col min="9767" max="9767" width="11.42578125" style="1"/>
    <col min="9768" max="9768" width="13" style="1" customWidth="1"/>
    <col min="9769" max="9770" width="11.42578125" style="1"/>
    <col min="9771" max="9771" width="9.140625" style="1" customWidth="1"/>
    <col min="9772" max="9772" width="11.42578125" style="1"/>
    <col min="9773" max="9773" width="12.42578125" style="1" customWidth="1"/>
    <col min="9774" max="9775" width="10.7109375" style="1" customWidth="1"/>
    <col min="9776" max="9776" width="7" style="1" customWidth="1"/>
    <col min="9777" max="9780" width="11.42578125" style="1"/>
    <col min="9781" max="9781" width="4.5703125" style="1" customWidth="1"/>
    <col min="9782" max="9784" width="11.42578125" style="1"/>
    <col min="9785" max="9785" width="12.5703125" style="1" customWidth="1"/>
    <col min="9786" max="9791" width="11.42578125" style="1"/>
    <col min="9792" max="9792" width="21" style="1" customWidth="1"/>
    <col min="9793" max="9793" width="19.85546875" style="1" customWidth="1"/>
    <col min="9794" max="9794" width="18.42578125" style="1" customWidth="1"/>
    <col min="9795" max="9795" width="20.140625" style="1" customWidth="1"/>
    <col min="9796" max="9796" width="20.5703125" style="1" customWidth="1"/>
    <col min="9797" max="9797" width="7.140625" style="1" customWidth="1"/>
    <col min="9798" max="9798" width="20" style="1" customWidth="1"/>
    <col min="9799" max="9799" width="19.28515625" style="1" customWidth="1"/>
    <col min="9800" max="9800" width="16" style="1" customWidth="1"/>
    <col min="9801" max="9801" width="22.28515625" style="1" customWidth="1"/>
    <col min="9802" max="9802" width="22" style="1" customWidth="1"/>
    <col min="9803" max="9986" width="11.42578125" style="1"/>
    <col min="9987" max="9987" width="4.42578125" style="1" customWidth="1"/>
    <col min="9988" max="9988" width="11.42578125" style="1"/>
    <col min="9989" max="9989" width="8.28515625" style="1" customWidth="1"/>
    <col min="9990" max="9990" width="9.7109375" style="1" customWidth="1"/>
    <col min="9991" max="9991" width="11.140625" style="1" customWidth="1"/>
    <col min="9992" max="9992" width="8.42578125" style="1" customWidth="1"/>
    <col min="9993" max="9993" width="10.140625" style="1" customWidth="1"/>
    <col min="9994" max="9994" width="10.5703125" style="1" customWidth="1"/>
    <col min="9995" max="9995" width="7.28515625" style="1" customWidth="1"/>
    <col min="9996" max="9996" width="8.85546875" style="1" customWidth="1"/>
    <col min="9997" max="9997" width="13" style="1" customWidth="1"/>
    <col min="9998" max="9999" width="6.5703125" style="1" customWidth="1"/>
    <col min="10000" max="10000" width="8.5703125" style="1" customWidth="1"/>
    <col min="10001" max="10001" width="8.140625" style="1" customWidth="1"/>
    <col min="10002" max="10002" width="11.85546875" style="1" customWidth="1"/>
    <col min="10003" max="10003" width="6.85546875" style="1" customWidth="1"/>
    <col min="10004" max="10004" width="6.5703125" style="1" customWidth="1"/>
    <col min="10005" max="10005" width="7.140625" style="1" customWidth="1"/>
    <col min="10006" max="10007" width="7.7109375" style="1" customWidth="1"/>
    <col min="10008" max="10008" width="7.140625" style="1" customWidth="1"/>
    <col min="10009" max="10009" width="6.7109375" style="1" customWidth="1"/>
    <col min="10010" max="10010" width="5.42578125" style="1" customWidth="1"/>
    <col min="10011" max="10011" width="22.85546875" style="1" customWidth="1"/>
    <col min="10012" max="10012" width="21.85546875" style="1" customWidth="1"/>
    <col min="10013" max="10013" width="9.42578125" style="1" customWidth="1"/>
    <col min="10014" max="10014" width="11.7109375" style="1" customWidth="1"/>
    <col min="10015" max="10015" width="9.28515625" style="1" customWidth="1"/>
    <col min="10016" max="10016" width="10.5703125" style="1" customWidth="1"/>
    <col min="10017" max="10017" width="18.85546875" style="1" customWidth="1"/>
    <col min="10018" max="10019" width="11.7109375" style="1" customWidth="1"/>
    <col min="10020" max="10020" width="13.85546875" style="1" customWidth="1"/>
    <col min="10021" max="10021" width="19" style="1" customWidth="1"/>
    <col min="10022" max="10022" width="16.7109375" style="1" customWidth="1"/>
    <col min="10023" max="10023" width="11.42578125" style="1"/>
    <col min="10024" max="10024" width="13" style="1" customWidth="1"/>
    <col min="10025" max="10026" width="11.42578125" style="1"/>
    <col min="10027" max="10027" width="9.140625" style="1" customWidth="1"/>
    <col min="10028" max="10028" width="11.42578125" style="1"/>
    <col min="10029" max="10029" width="12.42578125" style="1" customWidth="1"/>
    <col min="10030" max="10031" width="10.7109375" style="1" customWidth="1"/>
    <col min="10032" max="10032" width="7" style="1" customWidth="1"/>
    <col min="10033" max="10036" width="11.42578125" style="1"/>
    <col min="10037" max="10037" width="4.5703125" style="1" customWidth="1"/>
    <col min="10038" max="10040" width="11.42578125" style="1"/>
    <col min="10041" max="10041" width="12.5703125" style="1" customWidth="1"/>
    <col min="10042" max="10047" width="11.42578125" style="1"/>
    <col min="10048" max="10048" width="21" style="1" customWidth="1"/>
    <col min="10049" max="10049" width="19.85546875" style="1" customWidth="1"/>
    <col min="10050" max="10050" width="18.42578125" style="1" customWidth="1"/>
    <col min="10051" max="10051" width="20.140625" style="1" customWidth="1"/>
    <col min="10052" max="10052" width="20.5703125" style="1" customWidth="1"/>
    <col min="10053" max="10053" width="7.140625" style="1" customWidth="1"/>
    <col min="10054" max="10054" width="20" style="1" customWidth="1"/>
    <col min="10055" max="10055" width="19.28515625" style="1" customWidth="1"/>
    <col min="10056" max="10056" width="16" style="1" customWidth="1"/>
    <col min="10057" max="10057" width="22.28515625" style="1" customWidth="1"/>
    <col min="10058" max="10058" width="22" style="1" customWidth="1"/>
    <col min="10059" max="10242" width="11.42578125" style="1"/>
    <col min="10243" max="10243" width="4.42578125" style="1" customWidth="1"/>
    <col min="10244" max="10244" width="11.42578125" style="1"/>
    <col min="10245" max="10245" width="8.28515625" style="1" customWidth="1"/>
    <col min="10246" max="10246" width="9.7109375" style="1" customWidth="1"/>
    <col min="10247" max="10247" width="11.140625" style="1" customWidth="1"/>
    <col min="10248" max="10248" width="8.42578125" style="1" customWidth="1"/>
    <col min="10249" max="10249" width="10.140625" style="1" customWidth="1"/>
    <col min="10250" max="10250" width="10.5703125" style="1" customWidth="1"/>
    <col min="10251" max="10251" width="7.28515625" style="1" customWidth="1"/>
    <col min="10252" max="10252" width="8.85546875" style="1" customWidth="1"/>
    <col min="10253" max="10253" width="13" style="1" customWidth="1"/>
    <col min="10254" max="10255" width="6.5703125" style="1" customWidth="1"/>
    <col min="10256" max="10256" width="8.5703125" style="1" customWidth="1"/>
    <col min="10257" max="10257" width="8.140625" style="1" customWidth="1"/>
    <col min="10258" max="10258" width="11.85546875" style="1" customWidth="1"/>
    <col min="10259" max="10259" width="6.85546875" style="1" customWidth="1"/>
    <col min="10260" max="10260" width="6.5703125" style="1" customWidth="1"/>
    <col min="10261" max="10261" width="7.140625" style="1" customWidth="1"/>
    <col min="10262" max="10263" width="7.7109375" style="1" customWidth="1"/>
    <col min="10264" max="10264" width="7.140625" style="1" customWidth="1"/>
    <col min="10265" max="10265" width="6.7109375" style="1" customWidth="1"/>
    <col min="10266" max="10266" width="5.42578125" style="1" customWidth="1"/>
    <col min="10267" max="10267" width="22.85546875" style="1" customWidth="1"/>
    <col min="10268" max="10268" width="21.85546875" style="1" customWidth="1"/>
    <col min="10269" max="10269" width="9.42578125" style="1" customWidth="1"/>
    <col min="10270" max="10270" width="11.7109375" style="1" customWidth="1"/>
    <col min="10271" max="10271" width="9.28515625" style="1" customWidth="1"/>
    <col min="10272" max="10272" width="10.5703125" style="1" customWidth="1"/>
    <col min="10273" max="10273" width="18.85546875" style="1" customWidth="1"/>
    <col min="10274" max="10275" width="11.7109375" style="1" customWidth="1"/>
    <col min="10276" max="10276" width="13.85546875" style="1" customWidth="1"/>
    <col min="10277" max="10277" width="19" style="1" customWidth="1"/>
    <col min="10278" max="10278" width="16.7109375" style="1" customWidth="1"/>
    <col min="10279" max="10279" width="11.42578125" style="1"/>
    <col min="10280" max="10280" width="13" style="1" customWidth="1"/>
    <col min="10281" max="10282" width="11.42578125" style="1"/>
    <col min="10283" max="10283" width="9.140625" style="1" customWidth="1"/>
    <col min="10284" max="10284" width="11.42578125" style="1"/>
    <col min="10285" max="10285" width="12.42578125" style="1" customWidth="1"/>
    <col min="10286" max="10287" width="10.7109375" style="1" customWidth="1"/>
    <col min="10288" max="10288" width="7" style="1" customWidth="1"/>
    <col min="10289" max="10292" width="11.42578125" style="1"/>
    <col min="10293" max="10293" width="4.5703125" style="1" customWidth="1"/>
    <col min="10294" max="10296" width="11.42578125" style="1"/>
    <col min="10297" max="10297" width="12.5703125" style="1" customWidth="1"/>
    <col min="10298" max="10303" width="11.42578125" style="1"/>
    <col min="10304" max="10304" width="21" style="1" customWidth="1"/>
    <col min="10305" max="10305" width="19.85546875" style="1" customWidth="1"/>
    <col min="10306" max="10306" width="18.42578125" style="1" customWidth="1"/>
    <col min="10307" max="10307" width="20.140625" style="1" customWidth="1"/>
    <col min="10308" max="10308" width="20.5703125" style="1" customWidth="1"/>
    <col min="10309" max="10309" width="7.140625" style="1" customWidth="1"/>
    <col min="10310" max="10310" width="20" style="1" customWidth="1"/>
    <col min="10311" max="10311" width="19.28515625" style="1" customWidth="1"/>
    <col min="10312" max="10312" width="16" style="1" customWidth="1"/>
    <col min="10313" max="10313" width="22.28515625" style="1" customWidth="1"/>
    <col min="10314" max="10314" width="22" style="1" customWidth="1"/>
    <col min="10315" max="10498" width="11.42578125" style="1"/>
    <col min="10499" max="10499" width="4.42578125" style="1" customWidth="1"/>
    <col min="10500" max="10500" width="11.42578125" style="1"/>
    <col min="10501" max="10501" width="8.28515625" style="1" customWidth="1"/>
    <col min="10502" max="10502" width="9.7109375" style="1" customWidth="1"/>
    <col min="10503" max="10503" width="11.140625" style="1" customWidth="1"/>
    <col min="10504" max="10504" width="8.42578125" style="1" customWidth="1"/>
    <col min="10505" max="10505" width="10.140625" style="1" customWidth="1"/>
    <col min="10506" max="10506" width="10.5703125" style="1" customWidth="1"/>
    <col min="10507" max="10507" width="7.28515625" style="1" customWidth="1"/>
    <col min="10508" max="10508" width="8.85546875" style="1" customWidth="1"/>
    <col min="10509" max="10509" width="13" style="1" customWidth="1"/>
    <col min="10510" max="10511" width="6.5703125" style="1" customWidth="1"/>
    <col min="10512" max="10512" width="8.5703125" style="1" customWidth="1"/>
    <col min="10513" max="10513" width="8.140625" style="1" customWidth="1"/>
    <col min="10514" max="10514" width="11.85546875" style="1" customWidth="1"/>
    <col min="10515" max="10515" width="6.85546875" style="1" customWidth="1"/>
    <col min="10516" max="10516" width="6.5703125" style="1" customWidth="1"/>
    <col min="10517" max="10517" width="7.140625" style="1" customWidth="1"/>
    <col min="10518" max="10519" width="7.7109375" style="1" customWidth="1"/>
    <col min="10520" max="10520" width="7.140625" style="1" customWidth="1"/>
    <col min="10521" max="10521" width="6.7109375" style="1" customWidth="1"/>
    <col min="10522" max="10522" width="5.42578125" style="1" customWidth="1"/>
    <col min="10523" max="10523" width="22.85546875" style="1" customWidth="1"/>
    <col min="10524" max="10524" width="21.85546875" style="1" customWidth="1"/>
    <col min="10525" max="10525" width="9.42578125" style="1" customWidth="1"/>
    <col min="10526" max="10526" width="11.7109375" style="1" customWidth="1"/>
    <col min="10527" max="10527" width="9.28515625" style="1" customWidth="1"/>
    <col min="10528" max="10528" width="10.5703125" style="1" customWidth="1"/>
    <col min="10529" max="10529" width="18.85546875" style="1" customWidth="1"/>
    <col min="10530" max="10531" width="11.7109375" style="1" customWidth="1"/>
    <col min="10532" max="10532" width="13.85546875" style="1" customWidth="1"/>
    <col min="10533" max="10533" width="19" style="1" customWidth="1"/>
    <col min="10534" max="10534" width="16.7109375" style="1" customWidth="1"/>
    <col min="10535" max="10535" width="11.42578125" style="1"/>
    <col min="10536" max="10536" width="13" style="1" customWidth="1"/>
    <col min="10537" max="10538" width="11.42578125" style="1"/>
    <col min="10539" max="10539" width="9.140625" style="1" customWidth="1"/>
    <col min="10540" max="10540" width="11.42578125" style="1"/>
    <col min="10541" max="10541" width="12.42578125" style="1" customWidth="1"/>
    <col min="10542" max="10543" width="10.7109375" style="1" customWidth="1"/>
    <col min="10544" max="10544" width="7" style="1" customWidth="1"/>
    <col min="10545" max="10548" width="11.42578125" style="1"/>
    <col min="10549" max="10549" width="4.5703125" style="1" customWidth="1"/>
    <col min="10550" max="10552" width="11.42578125" style="1"/>
    <col min="10553" max="10553" width="12.5703125" style="1" customWidth="1"/>
    <col min="10554" max="10559" width="11.42578125" style="1"/>
    <col min="10560" max="10560" width="21" style="1" customWidth="1"/>
    <col min="10561" max="10561" width="19.85546875" style="1" customWidth="1"/>
    <col min="10562" max="10562" width="18.42578125" style="1" customWidth="1"/>
    <col min="10563" max="10563" width="20.140625" style="1" customWidth="1"/>
    <col min="10564" max="10564" width="20.5703125" style="1" customWidth="1"/>
    <col min="10565" max="10565" width="7.140625" style="1" customWidth="1"/>
    <col min="10566" max="10566" width="20" style="1" customWidth="1"/>
    <col min="10567" max="10567" width="19.28515625" style="1" customWidth="1"/>
    <col min="10568" max="10568" width="16" style="1" customWidth="1"/>
    <col min="10569" max="10569" width="22.28515625" style="1" customWidth="1"/>
    <col min="10570" max="10570" width="22" style="1" customWidth="1"/>
    <col min="10571" max="10754" width="11.42578125" style="1"/>
    <col min="10755" max="10755" width="4.42578125" style="1" customWidth="1"/>
    <col min="10756" max="10756" width="11.42578125" style="1"/>
    <col min="10757" max="10757" width="8.28515625" style="1" customWidth="1"/>
    <col min="10758" max="10758" width="9.7109375" style="1" customWidth="1"/>
    <col min="10759" max="10759" width="11.140625" style="1" customWidth="1"/>
    <col min="10760" max="10760" width="8.42578125" style="1" customWidth="1"/>
    <col min="10761" max="10761" width="10.140625" style="1" customWidth="1"/>
    <col min="10762" max="10762" width="10.5703125" style="1" customWidth="1"/>
    <col min="10763" max="10763" width="7.28515625" style="1" customWidth="1"/>
    <col min="10764" max="10764" width="8.85546875" style="1" customWidth="1"/>
    <col min="10765" max="10765" width="13" style="1" customWidth="1"/>
    <col min="10766" max="10767" width="6.5703125" style="1" customWidth="1"/>
    <col min="10768" max="10768" width="8.5703125" style="1" customWidth="1"/>
    <col min="10769" max="10769" width="8.140625" style="1" customWidth="1"/>
    <col min="10770" max="10770" width="11.85546875" style="1" customWidth="1"/>
    <col min="10771" max="10771" width="6.85546875" style="1" customWidth="1"/>
    <col min="10772" max="10772" width="6.5703125" style="1" customWidth="1"/>
    <col min="10773" max="10773" width="7.140625" style="1" customWidth="1"/>
    <col min="10774" max="10775" width="7.7109375" style="1" customWidth="1"/>
    <col min="10776" max="10776" width="7.140625" style="1" customWidth="1"/>
    <col min="10777" max="10777" width="6.7109375" style="1" customWidth="1"/>
    <col min="10778" max="10778" width="5.42578125" style="1" customWidth="1"/>
    <col min="10779" max="10779" width="22.85546875" style="1" customWidth="1"/>
    <col min="10780" max="10780" width="21.85546875" style="1" customWidth="1"/>
    <col min="10781" max="10781" width="9.42578125" style="1" customWidth="1"/>
    <col min="10782" max="10782" width="11.7109375" style="1" customWidth="1"/>
    <col min="10783" max="10783" width="9.28515625" style="1" customWidth="1"/>
    <col min="10784" max="10784" width="10.5703125" style="1" customWidth="1"/>
    <col min="10785" max="10785" width="18.85546875" style="1" customWidth="1"/>
    <col min="10786" max="10787" width="11.7109375" style="1" customWidth="1"/>
    <col min="10788" max="10788" width="13.85546875" style="1" customWidth="1"/>
    <col min="10789" max="10789" width="19" style="1" customWidth="1"/>
    <col min="10790" max="10790" width="16.7109375" style="1" customWidth="1"/>
    <col min="10791" max="10791" width="11.42578125" style="1"/>
    <col min="10792" max="10792" width="13" style="1" customWidth="1"/>
    <col min="10793" max="10794" width="11.42578125" style="1"/>
    <col min="10795" max="10795" width="9.140625" style="1" customWidth="1"/>
    <col min="10796" max="10796" width="11.42578125" style="1"/>
    <col min="10797" max="10797" width="12.42578125" style="1" customWidth="1"/>
    <col min="10798" max="10799" width="10.7109375" style="1" customWidth="1"/>
    <col min="10800" max="10800" width="7" style="1" customWidth="1"/>
    <col min="10801" max="10804" width="11.42578125" style="1"/>
    <col min="10805" max="10805" width="4.5703125" style="1" customWidth="1"/>
    <col min="10806" max="10808" width="11.42578125" style="1"/>
    <col min="10809" max="10809" width="12.5703125" style="1" customWidth="1"/>
    <col min="10810" max="10815" width="11.42578125" style="1"/>
    <col min="10816" max="10816" width="21" style="1" customWidth="1"/>
    <col min="10817" max="10817" width="19.85546875" style="1" customWidth="1"/>
    <col min="10818" max="10818" width="18.42578125" style="1" customWidth="1"/>
    <col min="10819" max="10819" width="20.140625" style="1" customWidth="1"/>
    <col min="10820" max="10820" width="20.5703125" style="1" customWidth="1"/>
    <col min="10821" max="10821" width="7.140625" style="1" customWidth="1"/>
    <col min="10822" max="10822" width="20" style="1" customWidth="1"/>
    <col min="10823" max="10823" width="19.28515625" style="1" customWidth="1"/>
    <col min="10824" max="10824" width="16" style="1" customWidth="1"/>
    <col min="10825" max="10825" width="22.28515625" style="1" customWidth="1"/>
    <col min="10826" max="10826" width="22" style="1" customWidth="1"/>
    <col min="10827" max="11010" width="11.42578125" style="1"/>
    <col min="11011" max="11011" width="4.42578125" style="1" customWidth="1"/>
    <col min="11012" max="11012" width="11.42578125" style="1"/>
    <col min="11013" max="11013" width="8.28515625" style="1" customWidth="1"/>
    <col min="11014" max="11014" width="9.7109375" style="1" customWidth="1"/>
    <col min="11015" max="11015" width="11.140625" style="1" customWidth="1"/>
    <col min="11016" max="11016" width="8.42578125" style="1" customWidth="1"/>
    <col min="11017" max="11017" width="10.140625" style="1" customWidth="1"/>
    <col min="11018" max="11018" width="10.5703125" style="1" customWidth="1"/>
    <col min="11019" max="11019" width="7.28515625" style="1" customWidth="1"/>
    <col min="11020" max="11020" width="8.85546875" style="1" customWidth="1"/>
    <col min="11021" max="11021" width="13" style="1" customWidth="1"/>
    <col min="11022" max="11023" width="6.5703125" style="1" customWidth="1"/>
    <col min="11024" max="11024" width="8.5703125" style="1" customWidth="1"/>
    <col min="11025" max="11025" width="8.140625" style="1" customWidth="1"/>
    <col min="11026" max="11026" width="11.85546875" style="1" customWidth="1"/>
    <col min="11027" max="11027" width="6.85546875" style="1" customWidth="1"/>
    <col min="11028" max="11028" width="6.5703125" style="1" customWidth="1"/>
    <col min="11029" max="11029" width="7.140625" style="1" customWidth="1"/>
    <col min="11030" max="11031" width="7.7109375" style="1" customWidth="1"/>
    <col min="11032" max="11032" width="7.140625" style="1" customWidth="1"/>
    <col min="11033" max="11033" width="6.7109375" style="1" customWidth="1"/>
    <col min="11034" max="11034" width="5.42578125" style="1" customWidth="1"/>
    <col min="11035" max="11035" width="22.85546875" style="1" customWidth="1"/>
    <col min="11036" max="11036" width="21.85546875" style="1" customWidth="1"/>
    <col min="11037" max="11037" width="9.42578125" style="1" customWidth="1"/>
    <col min="11038" max="11038" width="11.7109375" style="1" customWidth="1"/>
    <col min="11039" max="11039" width="9.28515625" style="1" customWidth="1"/>
    <col min="11040" max="11040" width="10.5703125" style="1" customWidth="1"/>
    <col min="11041" max="11041" width="18.85546875" style="1" customWidth="1"/>
    <col min="11042" max="11043" width="11.7109375" style="1" customWidth="1"/>
    <col min="11044" max="11044" width="13.85546875" style="1" customWidth="1"/>
    <col min="11045" max="11045" width="19" style="1" customWidth="1"/>
    <col min="11046" max="11046" width="16.7109375" style="1" customWidth="1"/>
    <col min="11047" max="11047" width="11.42578125" style="1"/>
    <col min="11048" max="11048" width="13" style="1" customWidth="1"/>
    <col min="11049" max="11050" width="11.42578125" style="1"/>
    <col min="11051" max="11051" width="9.140625" style="1" customWidth="1"/>
    <col min="11052" max="11052" width="11.42578125" style="1"/>
    <col min="11053" max="11053" width="12.42578125" style="1" customWidth="1"/>
    <col min="11054" max="11055" width="10.7109375" style="1" customWidth="1"/>
    <col min="11056" max="11056" width="7" style="1" customWidth="1"/>
    <col min="11057" max="11060" width="11.42578125" style="1"/>
    <col min="11061" max="11061" width="4.5703125" style="1" customWidth="1"/>
    <col min="11062" max="11064" width="11.42578125" style="1"/>
    <col min="11065" max="11065" width="12.5703125" style="1" customWidth="1"/>
    <col min="11066" max="11071" width="11.42578125" style="1"/>
    <col min="11072" max="11072" width="21" style="1" customWidth="1"/>
    <col min="11073" max="11073" width="19.85546875" style="1" customWidth="1"/>
    <col min="11074" max="11074" width="18.42578125" style="1" customWidth="1"/>
    <col min="11075" max="11075" width="20.140625" style="1" customWidth="1"/>
    <col min="11076" max="11076" width="20.5703125" style="1" customWidth="1"/>
    <col min="11077" max="11077" width="7.140625" style="1" customWidth="1"/>
    <col min="11078" max="11078" width="20" style="1" customWidth="1"/>
    <col min="11079" max="11079" width="19.28515625" style="1" customWidth="1"/>
    <col min="11080" max="11080" width="16" style="1" customWidth="1"/>
    <col min="11081" max="11081" width="22.28515625" style="1" customWidth="1"/>
    <col min="11082" max="11082" width="22" style="1" customWidth="1"/>
    <col min="11083" max="11266" width="11.42578125" style="1"/>
    <col min="11267" max="11267" width="4.42578125" style="1" customWidth="1"/>
    <col min="11268" max="11268" width="11.42578125" style="1"/>
    <col min="11269" max="11269" width="8.28515625" style="1" customWidth="1"/>
    <col min="11270" max="11270" width="9.7109375" style="1" customWidth="1"/>
    <col min="11271" max="11271" width="11.140625" style="1" customWidth="1"/>
    <col min="11272" max="11272" width="8.42578125" style="1" customWidth="1"/>
    <col min="11273" max="11273" width="10.140625" style="1" customWidth="1"/>
    <col min="11274" max="11274" width="10.5703125" style="1" customWidth="1"/>
    <col min="11275" max="11275" width="7.28515625" style="1" customWidth="1"/>
    <col min="11276" max="11276" width="8.85546875" style="1" customWidth="1"/>
    <col min="11277" max="11277" width="13" style="1" customWidth="1"/>
    <col min="11278" max="11279" width="6.5703125" style="1" customWidth="1"/>
    <col min="11280" max="11280" width="8.5703125" style="1" customWidth="1"/>
    <col min="11281" max="11281" width="8.140625" style="1" customWidth="1"/>
    <col min="11282" max="11282" width="11.85546875" style="1" customWidth="1"/>
    <col min="11283" max="11283" width="6.85546875" style="1" customWidth="1"/>
    <col min="11284" max="11284" width="6.5703125" style="1" customWidth="1"/>
    <col min="11285" max="11285" width="7.140625" style="1" customWidth="1"/>
    <col min="11286" max="11287" width="7.7109375" style="1" customWidth="1"/>
    <col min="11288" max="11288" width="7.140625" style="1" customWidth="1"/>
    <col min="11289" max="11289" width="6.7109375" style="1" customWidth="1"/>
    <col min="11290" max="11290" width="5.42578125" style="1" customWidth="1"/>
    <col min="11291" max="11291" width="22.85546875" style="1" customWidth="1"/>
    <col min="11292" max="11292" width="21.85546875" style="1" customWidth="1"/>
    <col min="11293" max="11293" width="9.42578125" style="1" customWidth="1"/>
    <col min="11294" max="11294" width="11.7109375" style="1" customWidth="1"/>
    <col min="11295" max="11295" width="9.28515625" style="1" customWidth="1"/>
    <col min="11296" max="11296" width="10.5703125" style="1" customWidth="1"/>
    <col min="11297" max="11297" width="18.85546875" style="1" customWidth="1"/>
    <col min="11298" max="11299" width="11.7109375" style="1" customWidth="1"/>
    <col min="11300" max="11300" width="13.85546875" style="1" customWidth="1"/>
    <col min="11301" max="11301" width="19" style="1" customWidth="1"/>
    <col min="11302" max="11302" width="16.7109375" style="1" customWidth="1"/>
    <col min="11303" max="11303" width="11.42578125" style="1"/>
    <col min="11304" max="11304" width="13" style="1" customWidth="1"/>
    <col min="11305" max="11306" width="11.42578125" style="1"/>
    <col min="11307" max="11307" width="9.140625" style="1" customWidth="1"/>
    <col min="11308" max="11308" width="11.42578125" style="1"/>
    <col min="11309" max="11309" width="12.42578125" style="1" customWidth="1"/>
    <col min="11310" max="11311" width="10.7109375" style="1" customWidth="1"/>
    <col min="11312" max="11312" width="7" style="1" customWidth="1"/>
    <col min="11313" max="11316" width="11.42578125" style="1"/>
    <col min="11317" max="11317" width="4.5703125" style="1" customWidth="1"/>
    <col min="11318" max="11320" width="11.42578125" style="1"/>
    <col min="11321" max="11321" width="12.5703125" style="1" customWidth="1"/>
    <col min="11322" max="11327" width="11.42578125" style="1"/>
    <col min="11328" max="11328" width="21" style="1" customWidth="1"/>
    <col min="11329" max="11329" width="19.85546875" style="1" customWidth="1"/>
    <col min="11330" max="11330" width="18.42578125" style="1" customWidth="1"/>
    <col min="11331" max="11331" width="20.140625" style="1" customWidth="1"/>
    <col min="11332" max="11332" width="20.5703125" style="1" customWidth="1"/>
    <col min="11333" max="11333" width="7.140625" style="1" customWidth="1"/>
    <col min="11334" max="11334" width="20" style="1" customWidth="1"/>
    <col min="11335" max="11335" width="19.28515625" style="1" customWidth="1"/>
    <col min="11336" max="11336" width="16" style="1" customWidth="1"/>
    <col min="11337" max="11337" width="22.28515625" style="1" customWidth="1"/>
    <col min="11338" max="11338" width="22" style="1" customWidth="1"/>
    <col min="11339" max="11522" width="11.42578125" style="1"/>
    <col min="11523" max="11523" width="4.42578125" style="1" customWidth="1"/>
    <col min="11524" max="11524" width="11.42578125" style="1"/>
    <col min="11525" max="11525" width="8.28515625" style="1" customWidth="1"/>
    <col min="11526" max="11526" width="9.7109375" style="1" customWidth="1"/>
    <col min="11527" max="11527" width="11.140625" style="1" customWidth="1"/>
    <col min="11528" max="11528" width="8.42578125" style="1" customWidth="1"/>
    <col min="11529" max="11529" width="10.140625" style="1" customWidth="1"/>
    <col min="11530" max="11530" width="10.5703125" style="1" customWidth="1"/>
    <col min="11531" max="11531" width="7.28515625" style="1" customWidth="1"/>
    <col min="11532" max="11532" width="8.85546875" style="1" customWidth="1"/>
    <col min="11533" max="11533" width="13" style="1" customWidth="1"/>
    <col min="11534" max="11535" width="6.5703125" style="1" customWidth="1"/>
    <col min="11536" max="11536" width="8.5703125" style="1" customWidth="1"/>
    <col min="11537" max="11537" width="8.140625" style="1" customWidth="1"/>
    <col min="11538" max="11538" width="11.85546875" style="1" customWidth="1"/>
    <col min="11539" max="11539" width="6.85546875" style="1" customWidth="1"/>
    <col min="11540" max="11540" width="6.5703125" style="1" customWidth="1"/>
    <col min="11541" max="11541" width="7.140625" style="1" customWidth="1"/>
    <col min="11542" max="11543" width="7.7109375" style="1" customWidth="1"/>
    <col min="11544" max="11544" width="7.140625" style="1" customWidth="1"/>
    <col min="11545" max="11545" width="6.7109375" style="1" customWidth="1"/>
    <col min="11546" max="11546" width="5.42578125" style="1" customWidth="1"/>
    <col min="11547" max="11547" width="22.85546875" style="1" customWidth="1"/>
    <col min="11548" max="11548" width="21.85546875" style="1" customWidth="1"/>
    <col min="11549" max="11549" width="9.42578125" style="1" customWidth="1"/>
    <col min="11550" max="11550" width="11.7109375" style="1" customWidth="1"/>
    <col min="11551" max="11551" width="9.28515625" style="1" customWidth="1"/>
    <col min="11552" max="11552" width="10.5703125" style="1" customWidth="1"/>
    <col min="11553" max="11553" width="18.85546875" style="1" customWidth="1"/>
    <col min="11554" max="11555" width="11.7109375" style="1" customWidth="1"/>
    <col min="11556" max="11556" width="13.85546875" style="1" customWidth="1"/>
    <col min="11557" max="11557" width="19" style="1" customWidth="1"/>
    <col min="11558" max="11558" width="16.7109375" style="1" customWidth="1"/>
    <col min="11559" max="11559" width="11.42578125" style="1"/>
    <col min="11560" max="11560" width="13" style="1" customWidth="1"/>
    <col min="11561" max="11562" width="11.42578125" style="1"/>
    <col min="11563" max="11563" width="9.140625" style="1" customWidth="1"/>
    <col min="11564" max="11564" width="11.42578125" style="1"/>
    <col min="11565" max="11565" width="12.42578125" style="1" customWidth="1"/>
    <col min="11566" max="11567" width="10.7109375" style="1" customWidth="1"/>
    <col min="11568" max="11568" width="7" style="1" customWidth="1"/>
    <col min="11569" max="11572" width="11.42578125" style="1"/>
    <col min="11573" max="11573" width="4.5703125" style="1" customWidth="1"/>
    <col min="11574" max="11576" width="11.42578125" style="1"/>
    <col min="11577" max="11577" width="12.5703125" style="1" customWidth="1"/>
    <col min="11578" max="11583" width="11.42578125" style="1"/>
    <col min="11584" max="11584" width="21" style="1" customWidth="1"/>
    <col min="11585" max="11585" width="19.85546875" style="1" customWidth="1"/>
    <col min="11586" max="11586" width="18.42578125" style="1" customWidth="1"/>
    <col min="11587" max="11587" width="20.140625" style="1" customWidth="1"/>
    <col min="11588" max="11588" width="20.5703125" style="1" customWidth="1"/>
    <col min="11589" max="11589" width="7.140625" style="1" customWidth="1"/>
    <col min="11590" max="11590" width="20" style="1" customWidth="1"/>
    <col min="11591" max="11591" width="19.28515625" style="1" customWidth="1"/>
    <col min="11592" max="11592" width="16" style="1" customWidth="1"/>
    <col min="11593" max="11593" width="22.28515625" style="1" customWidth="1"/>
    <col min="11594" max="11594" width="22" style="1" customWidth="1"/>
    <col min="11595" max="11778" width="11.42578125" style="1"/>
    <col min="11779" max="11779" width="4.42578125" style="1" customWidth="1"/>
    <col min="11780" max="11780" width="11.42578125" style="1"/>
    <col min="11781" max="11781" width="8.28515625" style="1" customWidth="1"/>
    <col min="11782" max="11782" width="9.7109375" style="1" customWidth="1"/>
    <col min="11783" max="11783" width="11.140625" style="1" customWidth="1"/>
    <col min="11784" max="11784" width="8.42578125" style="1" customWidth="1"/>
    <col min="11785" max="11785" width="10.140625" style="1" customWidth="1"/>
    <col min="11786" max="11786" width="10.5703125" style="1" customWidth="1"/>
    <col min="11787" max="11787" width="7.28515625" style="1" customWidth="1"/>
    <col min="11788" max="11788" width="8.85546875" style="1" customWidth="1"/>
    <col min="11789" max="11789" width="13" style="1" customWidth="1"/>
    <col min="11790" max="11791" width="6.5703125" style="1" customWidth="1"/>
    <col min="11792" max="11792" width="8.5703125" style="1" customWidth="1"/>
    <col min="11793" max="11793" width="8.140625" style="1" customWidth="1"/>
    <col min="11794" max="11794" width="11.85546875" style="1" customWidth="1"/>
    <col min="11795" max="11795" width="6.85546875" style="1" customWidth="1"/>
    <col min="11796" max="11796" width="6.5703125" style="1" customWidth="1"/>
    <col min="11797" max="11797" width="7.140625" style="1" customWidth="1"/>
    <col min="11798" max="11799" width="7.7109375" style="1" customWidth="1"/>
    <col min="11800" max="11800" width="7.140625" style="1" customWidth="1"/>
    <col min="11801" max="11801" width="6.7109375" style="1" customWidth="1"/>
    <col min="11802" max="11802" width="5.42578125" style="1" customWidth="1"/>
    <col min="11803" max="11803" width="22.85546875" style="1" customWidth="1"/>
    <col min="11804" max="11804" width="21.85546875" style="1" customWidth="1"/>
    <col min="11805" max="11805" width="9.42578125" style="1" customWidth="1"/>
    <col min="11806" max="11806" width="11.7109375" style="1" customWidth="1"/>
    <col min="11807" max="11807" width="9.28515625" style="1" customWidth="1"/>
    <col min="11808" max="11808" width="10.5703125" style="1" customWidth="1"/>
    <col min="11809" max="11809" width="18.85546875" style="1" customWidth="1"/>
    <col min="11810" max="11811" width="11.7109375" style="1" customWidth="1"/>
    <col min="11812" max="11812" width="13.85546875" style="1" customWidth="1"/>
    <col min="11813" max="11813" width="19" style="1" customWidth="1"/>
    <col min="11814" max="11814" width="16.7109375" style="1" customWidth="1"/>
    <col min="11815" max="11815" width="11.42578125" style="1"/>
    <col min="11816" max="11816" width="13" style="1" customWidth="1"/>
    <col min="11817" max="11818" width="11.42578125" style="1"/>
    <col min="11819" max="11819" width="9.140625" style="1" customWidth="1"/>
    <col min="11820" max="11820" width="11.42578125" style="1"/>
    <col min="11821" max="11821" width="12.42578125" style="1" customWidth="1"/>
    <col min="11822" max="11823" width="10.7109375" style="1" customWidth="1"/>
    <col min="11824" max="11824" width="7" style="1" customWidth="1"/>
    <col min="11825" max="11828" width="11.42578125" style="1"/>
    <col min="11829" max="11829" width="4.5703125" style="1" customWidth="1"/>
    <col min="11830" max="11832" width="11.42578125" style="1"/>
    <col min="11833" max="11833" width="12.5703125" style="1" customWidth="1"/>
    <col min="11834" max="11839" width="11.42578125" style="1"/>
    <col min="11840" max="11840" width="21" style="1" customWidth="1"/>
    <col min="11841" max="11841" width="19.85546875" style="1" customWidth="1"/>
    <col min="11842" max="11842" width="18.42578125" style="1" customWidth="1"/>
    <col min="11843" max="11843" width="20.140625" style="1" customWidth="1"/>
    <col min="11844" max="11844" width="20.5703125" style="1" customWidth="1"/>
    <col min="11845" max="11845" width="7.140625" style="1" customWidth="1"/>
    <col min="11846" max="11846" width="20" style="1" customWidth="1"/>
    <col min="11847" max="11847" width="19.28515625" style="1" customWidth="1"/>
    <col min="11848" max="11848" width="16" style="1" customWidth="1"/>
    <col min="11849" max="11849" width="22.28515625" style="1" customWidth="1"/>
    <col min="11850" max="11850" width="22" style="1" customWidth="1"/>
    <col min="11851" max="12034" width="11.42578125" style="1"/>
    <col min="12035" max="12035" width="4.42578125" style="1" customWidth="1"/>
    <col min="12036" max="12036" width="11.42578125" style="1"/>
    <col min="12037" max="12037" width="8.28515625" style="1" customWidth="1"/>
    <col min="12038" max="12038" width="9.7109375" style="1" customWidth="1"/>
    <col min="12039" max="12039" width="11.140625" style="1" customWidth="1"/>
    <col min="12040" max="12040" width="8.42578125" style="1" customWidth="1"/>
    <col min="12041" max="12041" width="10.140625" style="1" customWidth="1"/>
    <col min="12042" max="12042" width="10.5703125" style="1" customWidth="1"/>
    <col min="12043" max="12043" width="7.28515625" style="1" customWidth="1"/>
    <col min="12044" max="12044" width="8.85546875" style="1" customWidth="1"/>
    <col min="12045" max="12045" width="13" style="1" customWidth="1"/>
    <col min="12046" max="12047" width="6.5703125" style="1" customWidth="1"/>
    <col min="12048" max="12048" width="8.5703125" style="1" customWidth="1"/>
    <col min="12049" max="12049" width="8.140625" style="1" customWidth="1"/>
    <col min="12050" max="12050" width="11.85546875" style="1" customWidth="1"/>
    <col min="12051" max="12051" width="6.85546875" style="1" customWidth="1"/>
    <col min="12052" max="12052" width="6.5703125" style="1" customWidth="1"/>
    <col min="12053" max="12053" width="7.140625" style="1" customWidth="1"/>
    <col min="12054" max="12055" width="7.7109375" style="1" customWidth="1"/>
    <col min="12056" max="12056" width="7.140625" style="1" customWidth="1"/>
    <col min="12057" max="12057" width="6.7109375" style="1" customWidth="1"/>
    <col min="12058" max="12058" width="5.42578125" style="1" customWidth="1"/>
    <col min="12059" max="12059" width="22.85546875" style="1" customWidth="1"/>
    <col min="12060" max="12060" width="21.85546875" style="1" customWidth="1"/>
    <col min="12061" max="12061" width="9.42578125" style="1" customWidth="1"/>
    <col min="12062" max="12062" width="11.7109375" style="1" customWidth="1"/>
    <col min="12063" max="12063" width="9.28515625" style="1" customWidth="1"/>
    <col min="12064" max="12064" width="10.5703125" style="1" customWidth="1"/>
    <col min="12065" max="12065" width="18.85546875" style="1" customWidth="1"/>
    <col min="12066" max="12067" width="11.7109375" style="1" customWidth="1"/>
    <col min="12068" max="12068" width="13.85546875" style="1" customWidth="1"/>
    <col min="12069" max="12069" width="19" style="1" customWidth="1"/>
    <col min="12070" max="12070" width="16.7109375" style="1" customWidth="1"/>
    <col min="12071" max="12071" width="11.42578125" style="1"/>
    <col min="12072" max="12072" width="13" style="1" customWidth="1"/>
    <col min="12073" max="12074" width="11.42578125" style="1"/>
    <col min="12075" max="12075" width="9.140625" style="1" customWidth="1"/>
    <col min="12076" max="12076" width="11.42578125" style="1"/>
    <col min="12077" max="12077" width="12.42578125" style="1" customWidth="1"/>
    <col min="12078" max="12079" width="10.7109375" style="1" customWidth="1"/>
    <col min="12080" max="12080" width="7" style="1" customWidth="1"/>
    <col min="12081" max="12084" width="11.42578125" style="1"/>
    <col min="12085" max="12085" width="4.5703125" style="1" customWidth="1"/>
    <col min="12086" max="12088" width="11.42578125" style="1"/>
    <col min="12089" max="12089" width="12.5703125" style="1" customWidth="1"/>
    <col min="12090" max="12095" width="11.42578125" style="1"/>
    <col min="12096" max="12096" width="21" style="1" customWidth="1"/>
    <col min="12097" max="12097" width="19.85546875" style="1" customWidth="1"/>
    <col min="12098" max="12098" width="18.42578125" style="1" customWidth="1"/>
    <col min="12099" max="12099" width="20.140625" style="1" customWidth="1"/>
    <col min="12100" max="12100" width="20.5703125" style="1" customWidth="1"/>
    <col min="12101" max="12101" width="7.140625" style="1" customWidth="1"/>
    <col min="12102" max="12102" width="20" style="1" customWidth="1"/>
    <col min="12103" max="12103" width="19.28515625" style="1" customWidth="1"/>
    <col min="12104" max="12104" width="16" style="1" customWidth="1"/>
    <col min="12105" max="12105" width="22.28515625" style="1" customWidth="1"/>
    <col min="12106" max="12106" width="22" style="1" customWidth="1"/>
    <col min="12107" max="12290" width="11.42578125" style="1"/>
    <col min="12291" max="12291" width="4.42578125" style="1" customWidth="1"/>
    <col min="12292" max="12292" width="11.42578125" style="1"/>
    <col min="12293" max="12293" width="8.28515625" style="1" customWidth="1"/>
    <col min="12294" max="12294" width="9.7109375" style="1" customWidth="1"/>
    <col min="12295" max="12295" width="11.140625" style="1" customWidth="1"/>
    <col min="12296" max="12296" width="8.42578125" style="1" customWidth="1"/>
    <col min="12297" max="12297" width="10.140625" style="1" customWidth="1"/>
    <col min="12298" max="12298" width="10.5703125" style="1" customWidth="1"/>
    <col min="12299" max="12299" width="7.28515625" style="1" customWidth="1"/>
    <col min="12300" max="12300" width="8.85546875" style="1" customWidth="1"/>
    <col min="12301" max="12301" width="13" style="1" customWidth="1"/>
    <col min="12302" max="12303" width="6.5703125" style="1" customWidth="1"/>
    <col min="12304" max="12304" width="8.5703125" style="1" customWidth="1"/>
    <col min="12305" max="12305" width="8.140625" style="1" customWidth="1"/>
    <col min="12306" max="12306" width="11.85546875" style="1" customWidth="1"/>
    <col min="12307" max="12307" width="6.85546875" style="1" customWidth="1"/>
    <col min="12308" max="12308" width="6.5703125" style="1" customWidth="1"/>
    <col min="12309" max="12309" width="7.140625" style="1" customWidth="1"/>
    <col min="12310" max="12311" width="7.7109375" style="1" customWidth="1"/>
    <col min="12312" max="12312" width="7.140625" style="1" customWidth="1"/>
    <col min="12313" max="12313" width="6.7109375" style="1" customWidth="1"/>
    <col min="12314" max="12314" width="5.42578125" style="1" customWidth="1"/>
    <col min="12315" max="12315" width="22.85546875" style="1" customWidth="1"/>
    <col min="12316" max="12316" width="21.85546875" style="1" customWidth="1"/>
    <col min="12317" max="12317" width="9.42578125" style="1" customWidth="1"/>
    <col min="12318" max="12318" width="11.7109375" style="1" customWidth="1"/>
    <col min="12319" max="12319" width="9.28515625" style="1" customWidth="1"/>
    <col min="12320" max="12320" width="10.5703125" style="1" customWidth="1"/>
    <col min="12321" max="12321" width="18.85546875" style="1" customWidth="1"/>
    <col min="12322" max="12323" width="11.7109375" style="1" customWidth="1"/>
    <col min="12324" max="12324" width="13.85546875" style="1" customWidth="1"/>
    <col min="12325" max="12325" width="19" style="1" customWidth="1"/>
    <col min="12326" max="12326" width="16.7109375" style="1" customWidth="1"/>
    <col min="12327" max="12327" width="11.42578125" style="1"/>
    <col min="12328" max="12328" width="13" style="1" customWidth="1"/>
    <col min="12329" max="12330" width="11.42578125" style="1"/>
    <col min="12331" max="12331" width="9.140625" style="1" customWidth="1"/>
    <col min="12332" max="12332" width="11.42578125" style="1"/>
    <col min="12333" max="12333" width="12.42578125" style="1" customWidth="1"/>
    <col min="12334" max="12335" width="10.7109375" style="1" customWidth="1"/>
    <col min="12336" max="12336" width="7" style="1" customWidth="1"/>
    <col min="12337" max="12340" width="11.42578125" style="1"/>
    <col min="12341" max="12341" width="4.5703125" style="1" customWidth="1"/>
    <col min="12342" max="12344" width="11.42578125" style="1"/>
    <col min="12345" max="12345" width="12.5703125" style="1" customWidth="1"/>
    <col min="12346" max="12351" width="11.42578125" style="1"/>
    <col min="12352" max="12352" width="21" style="1" customWidth="1"/>
    <col min="12353" max="12353" width="19.85546875" style="1" customWidth="1"/>
    <col min="12354" max="12354" width="18.42578125" style="1" customWidth="1"/>
    <col min="12355" max="12355" width="20.140625" style="1" customWidth="1"/>
    <col min="12356" max="12356" width="20.5703125" style="1" customWidth="1"/>
    <col min="12357" max="12357" width="7.140625" style="1" customWidth="1"/>
    <col min="12358" max="12358" width="20" style="1" customWidth="1"/>
    <col min="12359" max="12359" width="19.28515625" style="1" customWidth="1"/>
    <col min="12360" max="12360" width="16" style="1" customWidth="1"/>
    <col min="12361" max="12361" width="22.28515625" style="1" customWidth="1"/>
    <col min="12362" max="12362" width="22" style="1" customWidth="1"/>
    <col min="12363" max="12546" width="11.42578125" style="1"/>
    <col min="12547" max="12547" width="4.42578125" style="1" customWidth="1"/>
    <col min="12548" max="12548" width="11.42578125" style="1"/>
    <col min="12549" max="12549" width="8.28515625" style="1" customWidth="1"/>
    <col min="12550" max="12550" width="9.7109375" style="1" customWidth="1"/>
    <col min="12551" max="12551" width="11.140625" style="1" customWidth="1"/>
    <col min="12552" max="12552" width="8.42578125" style="1" customWidth="1"/>
    <col min="12553" max="12553" width="10.140625" style="1" customWidth="1"/>
    <col min="12554" max="12554" width="10.5703125" style="1" customWidth="1"/>
    <col min="12555" max="12555" width="7.28515625" style="1" customWidth="1"/>
    <col min="12556" max="12556" width="8.85546875" style="1" customWidth="1"/>
    <col min="12557" max="12557" width="13" style="1" customWidth="1"/>
    <col min="12558" max="12559" width="6.5703125" style="1" customWidth="1"/>
    <col min="12560" max="12560" width="8.5703125" style="1" customWidth="1"/>
    <col min="12561" max="12561" width="8.140625" style="1" customWidth="1"/>
    <col min="12562" max="12562" width="11.85546875" style="1" customWidth="1"/>
    <col min="12563" max="12563" width="6.85546875" style="1" customWidth="1"/>
    <col min="12564" max="12564" width="6.5703125" style="1" customWidth="1"/>
    <col min="12565" max="12565" width="7.140625" style="1" customWidth="1"/>
    <col min="12566" max="12567" width="7.7109375" style="1" customWidth="1"/>
    <col min="12568" max="12568" width="7.140625" style="1" customWidth="1"/>
    <col min="12569" max="12569" width="6.7109375" style="1" customWidth="1"/>
    <col min="12570" max="12570" width="5.42578125" style="1" customWidth="1"/>
    <col min="12571" max="12571" width="22.85546875" style="1" customWidth="1"/>
    <col min="12572" max="12572" width="21.85546875" style="1" customWidth="1"/>
    <col min="12573" max="12573" width="9.42578125" style="1" customWidth="1"/>
    <col min="12574" max="12574" width="11.7109375" style="1" customWidth="1"/>
    <col min="12575" max="12575" width="9.28515625" style="1" customWidth="1"/>
    <col min="12576" max="12576" width="10.5703125" style="1" customWidth="1"/>
    <col min="12577" max="12577" width="18.85546875" style="1" customWidth="1"/>
    <col min="12578" max="12579" width="11.7109375" style="1" customWidth="1"/>
    <col min="12580" max="12580" width="13.85546875" style="1" customWidth="1"/>
    <col min="12581" max="12581" width="19" style="1" customWidth="1"/>
    <col min="12582" max="12582" width="16.7109375" style="1" customWidth="1"/>
    <col min="12583" max="12583" width="11.42578125" style="1"/>
    <col min="12584" max="12584" width="13" style="1" customWidth="1"/>
    <col min="12585" max="12586" width="11.42578125" style="1"/>
    <col min="12587" max="12587" width="9.140625" style="1" customWidth="1"/>
    <col min="12588" max="12588" width="11.42578125" style="1"/>
    <col min="12589" max="12589" width="12.42578125" style="1" customWidth="1"/>
    <col min="12590" max="12591" width="10.7109375" style="1" customWidth="1"/>
    <col min="12592" max="12592" width="7" style="1" customWidth="1"/>
    <col min="12593" max="12596" width="11.42578125" style="1"/>
    <col min="12597" max="12597" width="4.5703125" style="1" customWidth="1"/>
    <col min="12598" max="12600" width="11.42578125" style="1"/>
    <col min="12601" max="12601" width="12.5703125" style="1" customWidth="1"/>
    <col min="12602" max="12607" width="11.42578125" style="1"/>
    <col min="12608" max="12608" width="21" style="1" customWidth="1"/>
    <col min="12609" max="12609" width="19.85546875" style="1" customWidth="1"/>
    <col min="12610" max="12610" width="18.42578125" style="1" customWidth="1"/>
    <col min="12611" max="12611" width="20.140625" style="1" customWidth="1"/>
    <col min="12612" max="12612" width="20.5703125" style="1" customWidth="1"/>
    <col min="12613" max="12613" width="7.140625" style="1" customWidth="1"/>
    <col min="12614" max="12614" width="20" style="1" customWidth="1"/>
    <col min="12615" max="12615" width="19.28515625" style="1" customWidth="1"/>
    <col min="12616" max="12616" width="16" style="1" customWidth="1"/>
    <col min="12617" max="12617" width="22.28515625" style="1" customWidth="1"/>
    <col min="12618" max="12618" width="22" style="1" customWidth="1"/>
    <col min="12619" max="12802" width="11.42578125" style="1"/>
    <col min="12803" max="12803" width="4.42578125" style="1" customWidth="1"/>
    <col min="12804" max="12804" width="11.42578125" style="1"/>
    <col min="12805" max="12805" width="8.28515625" style="1" customWidth="1"/>
    <col min="12806" max="12806" width="9.7109375" style="1" customWidth="1"/>
    <col min="12807" max="12807" width="11.140625" style="1" customWidth="1"/>
    <col min="12808" max="12808" width="8.42578125" style="1" customWidth="1"/>
    <col min="12809" max="12809" width="10.140625" style="1" customWidth="1"/>
    <col min="12810" max="12810" width="10.5703125" style="1" customWidth="1"/>
    <col min="12811" max="12811" width="7.28515625" style="1" customWidth="1"/>
    <col min="12812" max="12812" width="8.85546875" style="1" customWidth="1"/>
    <col min="12813" max="12813" width="13" style="1" customWidth="1"/>
    <col min="12814" max="12815" width="6.5703125" style="1" customWidth="1"/>
    <col min="12816" max="12816" width="8.5703125" style="1" customWidth="1"/>
    <col min="12817" max="12817" width="8.140625" style="1" customWidth="1"/>
    <col min="12818" max="12818" width="11.85546875" style="1" customWidth="1"/>
    <col min="12819" max="12819" width="6.85546875" style="1" customWidth="1"/>
    <col min="12820" max="12820" width="6.5703125" style="1" customWidth="1"/>
    <col min="12821" max="12821" width="7.140625" style="1" customWidth="1"/>
    <col min="12822" max="12823" width="7.7109375" style="1" customWidth="1"/>
    <col min="12824" max="12824" width="7.140625" style="1" customWidth="1"/>
    <col min="12825" max="12825" width="6.7109375" style="1" customWidth="1"/>
    <col min="12826" max="12826" width="5.42578125" style="1" customWidth="1"/>
    <col min="12827" max="12827" width="22.85546875" style="1" customWidth="1"/>
    <col min="12828" max="12828" width="21.85546875" style="1" customWidth="1"/>
    <col min="12829" max="12829" width="9.42578125" style="1" customWidth="1"/>
    <col min="12830" max="12830" width="11.7109375" style="1" customWidth="1"/>
    <col min="12831" max="12831" width="9.28515625" style="1" customWidth="1"/>
    <col min="12832" max="12832" width="10.5703125" style="1" customWidth="1"/>
    <col min="12833" max="12833" width="18.85546875" style="1" customWidth="1"/>
    <col min="12834" max="12835" width="11.7109375" style="1" customWidth="1"/>
    <col min="12836" max="12836" width="13.85546875" style="1" customWidth="1"/>
    <col min="12837" max="12837" width="19" style="1" customWidth="1"/>
    <col min="12838" max="12838" width="16.7109375" style="1" customWidth="1"/>
    <col min="12839" max="12839" width="11.42578125" style="1"/>
    <col min="12840" max="12840" width="13" style="1" customWidth="1"/>
    <col min="12841" max="12842" width="11.42578125" style="1"/>
    <col min="12843" max="12843" width="9.140625" style="1" customWidth="1"/>
    <col min="12844" max="12844" width="11.42578125" style="1"/>
    <col min="12845" max="12845" width="12.42578125" style="1" customWidth="1"/>
    <col min="12846" max="12847" width="10.7109375" style="1" customWidth="1"/>
    <col min="12848" max="12848" width="7" style="1" customWidth="1"/>
    <col min="12849" max="12852" width="11.42578125" style="1"/>
    <col min="12853" max="12853" width="4.5703125" style="1" customWidth="1"/>
    <col min="12854" max="12856" width="11.42578125" style="1"/>
    <col min="12857" max="12857" width="12.5703125" style="1" customWidth="1"/>
    <col min="12858" max="12863" width="11.42578125" style="1"/>
    <col min="12864" max="12864" width="21" style="1" customWidth="1"/>
    <col min="12865" max="12865" width="19.85546875" style="1" customWidth="1"/>
    <col min="12866" max="12866" width="18.42578125" style="1" customWidth="1"/>
    <col min="12867" max="12867" width="20.140625" style="1" customWidth="1"/>
    <col min="12868" max="12868" width="20.5703125" style="1" customWidth="1"/>
    <col min="12869" max="12869" width="7.140625" style="1" customWidth="1"/>
    <col min="12870" max="12870" width="20" style="1" customWidth="1"/>
    <col min="12871" max="12871" width="19.28515625" style="1" customWidth="1"/>
    <col min="12872" max="12872" width="16" style="1" customWidth="1"/>
    <col min="12873" max="12873" width="22.28515625" style="1" customWidth="1"/>
    <col min="12874" max="12874" width="22" style="1" customWidth="1"/>
    <col min="12875" max="13058" width="11.42578125" style="1"/>
    <col min="13059" max="13059" width="4.42578125" style="1" customWidth="1"/>
    <col min="13060" max="13060" width="11.42578125" style="1"/>
    <col min="13061" max="13061" width="8.28515625" style="1" customWidth="1"/>
    <col min="13062" max="13062" width="9.7109375" style="1" customWidth="1"/>
    <col min="13063" max="13063" width="11.140625" style="1" customWidth="1"/>
    <col min="13064" max="13064" width="8.42578125" style="1" customWidth="1"/>
    <col min="13065" max="13065" width="10.140625" style="1" customWidth="1"/>
    <col min="13066" max="13066" width="10.5703125" style="1" customWidth="1"/>
    <col min="13067" max="13067" width="7.28515625" style="1" customWidth="1"/>
    <col min="13068" max="13068" width="8.85546875" style="1" customWidth="1"/>
    <col min="13069" max="13069" width="13" style="1" customWidth="1"/>
    <col min="13070" max="13071" width="6.5703125" style="1" customWidth="1"/>
    <col min="13072" max="13072" width="8.5703125" style="1" customWidth="1"/>
    <col min="13073" max="13073" width="8.140625" style="1" customWidth="1"/>
    <col min="13074" max="13074" width="11.85546875" style="1" customWidth="1"/>
    <col min="13075" max="13075" width="6.85546875" style="1" customWidth="1"/>
    <col min="13076" max="13076" width="6.5703125" style="1" customWidth="1"/>
    <col min="13077" max="13077" width="7.140625" style="1" customWidth="1"/>
    <col min="13078" max="13079" width="7.7109375" style="1" customWidth="1"/>
    <col min="13080" max="13080" width="7.140625" style="1" customWidth="1"/>
    <col min="13081" max="13081" width="6.7109375" style="1" customWidth="1"/>
    <col min="13082" max="13082" width="5.42578125" style="1" customWidth="1"/>
    <col min="13083" max="13083" width="22.85546875" style="1" customWidth="1"/>
    <col min="13084" max="13084" width="21.85546875" style="1" customWidth="1"/>
    <col min="13085" max="13085" width="9.42578125" style="1" customWidth="1"/>
    <col min="13086" max="13086" width="11.7109375" style="1" customWidth="1"/>
    <col min="13087" max="13087" width="9.28515625" style="1" customWidth="1"/>
    <col min="13088" max="13088" width="10.5703125" style="1" customWidth="1"/>
    <col min="13089" max="13089" width="18.85546875" style="1" customWidth="1"/>
    <col min="13090" max="13091" width="11.7109375" style="1" customWidth="1"/>
    <col min="13092" max="13092" width="13.85546875" style="1" customWidth="1"/>
    <col min="13093" max="13093" width="19" style="1" customWidth="1"/>
    <col min="13094" max="13094" width="16.7109375" style="1" customWidth="1"/>
    <col min="13095" max="13095" width="11.42578125" style="1"/>
    <col min="13096" max="13096" width="13" style="1" customWidth="1"/>
    <col min="13097" max="13098" width="11.42578125" style="1"/>
    <col min="13099" max="13099" width="9.140625" style="1" customWidth="1"/>
    <col min="13100" max="13100" width="11.42578125" style="1"/>
    <col min="13101" max="13101" width="12.42578125" style="1" customWidth="1"/>
    <col min="13102" max="13103" width="10.7109375" style="1" customWidth="1"/>
    <col min="13104" max="13104" width="7" style="1" customWidth="1"/>
    <col min="13105" max="13108" width="11.42578125" style="1"/>
    <col min="13109" max="13109" width="4.5703125" style="1" customWidth="1"/>
    <col min="13110" max="13112" width="11.42578125" style="1"/>
    <col min="13113" max="13113" width="12.5703125" style="1" customWidth="1"/>
    <col min="13114" max="13119" width="11.42578125" style="1"/>
    <col min="13120" max="13120" width="21" style="1" customWidth="1"/>
    <col min="13121" max="13121" width="19.85546875" style="1" customWidth="1"/>
    <col min="13122" max="13122" width="18.42578125" style="1" customWidth="1"/>
    <col min="13123" max="13123" width="20.140625" style="1" customWidth="1"/>
    <col min="13124" max="13124" width="20.5703125" style="1" customWidth="1"/>
    <col min="13125" max="13125" width="7.140625" style="1" customWidth="1"/>
    <col min="13126" max="13126" width="20" style="1" customWidth="1"/>
    <col min="13127" max="13127" width="19.28515625" style="1" customWidth="1"/>
    <col min="13128" max="13128" width="16" style="1" customWidth="1"/>
    <col min="13129" max="13129" width="22.28515625" style="1" customWidth="1"/>
    <col min="13130" max="13130" width="22" style="1" customWidth="1"/>
    <col min="13131" max="13314" width="11.42578125" style="1"/>
    <col min="13315" max="13315" width="4.42578125" style="1" customWidth="1"/>
    <col min="13316" max="13316" width="11.42578125" style="1"/>
    <col min="13317" max="13317" width="8.28515625" style="1" customWidth="1"/>
    <col min="13318" max="13318" width="9.7109375" style="1" customWidth="1"/>
    <col min="13319" max="13319" width="11.140625" style="1" customWidth="1"/>
    <col min="13320" max="13320" width="8.42578125" style="1" customWidth="1"/>
    <col min="13321" max="13321" width="10.140625" style="1" customWidth="1"/>
    <col min="13322" max="13322" width="10.5703125" style="1" customWidth="1"/>
    <col min="13323" max="13323" width="7.28515625" style="1" customWidth="1"/>
    <col min="13324" max="13324" width="8.85546875" style="1" customWidth="1"/>
    <col min="13325" max="13325" width="13" style="1" customWidth="1"/>
    <col min="13326" max="13327" width="6.5703125" style="1" customWidth="1"/>
    <col min="13328" max="13328" width="8.5703125" style="1" customWidth="1"/>
    <col min="13329" max="13329" width="8.140625" style="1" customWidth="1"/>
    <col min="13330" max="13330" width="11.85546875" style="1" customWidth="1"/>
    <col min="13331" max="13331" width="6.85546875" style="1" customWidth="1"/>
    <col min="13332" max="13332" width="6.5703125" style="1" customWidth="1"/>
    <col min="13333" max="13333" width="7.140625" style="1" customWidth="1"/>
    <col min="13334" max="13335" width="7.7109375" style="1" customWidth="1"/>
    <col min="13336" max="13336" width="7.140625" style="1" customWidth="1"/>
    <col min="13337" max="13337" width="6.7109375" style="1" customWidth="1"/>
    <col min="13338" max="13338" width="5.42578125" style="1" customWidth="1"/>
    <col min="13339" max="13339" width="22.85546875" style="1" customWidth="1"/>
    <col min="13340" max="13340" width="21.85546875" style="1" customWidth="1"/>
    <col min="13341" max="13341" width="9.42578125" style="1" customWidth="1"/>
    <col min="13342" max="13342" width="11.7109375" style="1" customWidth="1"/>
    <col min="13343" max="13343" width="9.28515625" style="1" customWidth="1"/>
    <col min="13344" max="13344" width="10.5703125" style="1" customWidth="1"/>
    <col min="13345" max="13345" width="18.85546875" style="1" customWidth="1"/>
    <col min="13346" max="13347" width="11.7109375" style="1" customWidth="1"/>
    <col min="13348" max="13348" width="13.85546875" style="1" customWidth="1"/>
    <col min="13349" max="13349" width="19" style="1" customWidth="1"/>
    <col min="13350" max="13350" width="16.7109375" style="1" customWidth="1"/>
    <col min="13351" max="13351" width="11.42578125" style="1"/>
    <col min="13352" max="13352" width="13" style="1" customWidth="1"/>
    <col min="13353" max="13354" width="11.42578125" style="1"/>
    <col min="13355" max="13355" width="9.140625" style="1" customWidth="1"/>
    <col min="13356" max="13356" width="11.42578125" style="1"/>
    <col min="13357" max="13357" width="12.42578125" style="1" customWidth="1"/>
    <col min="13358" max="13359" width="10.7109375" style="1" customWidth="1"/>
    <col min="13360" max="13360" width="7" style="1" customWidth="1"/>
    <col min="13361" max="13364" width="11.42578125" style="1"/>
    <col min="13365" max="13365" width="4.5703125" style="1" customWidth="1"/>
    <col min="13366" max="13368" width="11.42578125" style="1"/>
    <col min="13369" max="13369" width="12.5703125" style="1" customWidth="1"/>
    <col min="13370" max="13375" width="11.42578125" style="1"/>
    <col min="13376" max="13376" width="21" style="1" customWidth="1"/>
    <col min="13377" max="13377" width="19.85546875" style="1" customWidth="1"/>
    <col min="13378" max="13378" width="18.42578125" style="1" customWidth="1"/>
    <col min="13379" max="13379" width="20.140625" style="1" customWidth="1"/>
    <col min="13380" max="13380" width="20.5703125" style="1" customWidth="1"/>
    <col min="13381" max="13381" width="7.140625" style="1" customWidth="1"/>
    <col min="13382" max="13382" width="20" style="1" customWidth="1"/>
    <col min="13383" max="13383" width="19.28515625" style="1" customWidth="1"/>
    <col min="13384" max="13384" width="16" style="1" customWidth="1"/>
    <col min="13385" max="13385" width="22.28515625" style="1" customWidth="1"/>
    <col min="13386" max="13386" width="22" style="1" customWidth="1"/>
    <col min="13387" max="13570" width="11.42578125" style="1"/>
    <col min="13571" max="13571" width="4.42578125" style="1" customWidth="1"/>
    <col min="13572" max="13572" width="11.42578125" style="1"/>
    <col min="13573" max="13573" width="8.28515625" style="1" customWidth="1"/>
    <col min="13574" max="13574" width="9.7109375" style="1" customWidth="1"/>
    <col min="13575" max="13575" width="11.140625" style="1" customWidth="1"/>
    <col min="13576" max="13576" width="8.42578125" style="1" customWidth="1"/>
    <col min="13577" max="13577" width="10.140625" style="1" customWidth="1"/>
    <col min="13578" max="13578" width="10.5703125" style="1" customWidth="1"/>
    <col min="13579" max="13579" width="7.28515625" style="1" customWidth="1"/>
    <col min="13580" max="13580" width="8.85546875" style="1" customWidth="1"/>
    <col min="13581" max="13581" width="13" style="1" customWidth="1"/>
    <col min="13582" max="13583" width="6.5703125" style="1" customWidth="1"/>
    <col min="13584" max="13584" width="8.5703125" style="1" customWidth="1"/>
    <col min="13585" max="13585" width="8.140625" style="1" customWidth="1"/>
    <col min="13586" max="13586" width="11.85546875" style="1" customWidth="1"/>
    <col min="13587" max="13587" width="6.85546875" style="1" customWidth="1"/>
    <col min="13588" max="13588" width="6.5703125" style="1" customWidth="1"/>
    <col min="13589" max="13589" width="7.140625" style="1" customWidth="1"/>
    <col min="13590" max="13591" width="7.7109375" style="1" customWidth="1"/>
    <col min="13592" max="13592" width="7.140625" style="1" customWidth="1"/>
    <col min="13593" max="13593" width="6.7109375" style="1" customWidth="1"/>
    <col min="13594" max="13594" width="5.42578125" style="1" customWidth="1"/>
    <col min="13595" max="13595" width="22.85546875" style="1" customWidth="1"/>
    <col min="13596" max="13596" width="21.85546875" style="1" customWidth="1"/>
    <col min="13597" max="13597" width="9.42578125" style="1" customWidth="1"/>
    <col min="13598" max="13598" width="11.7109375" style="1" customWidth="1"/>
    <col min="13599" max="13599" width="9.28515625" style="1" customWidth="1"/>
    <col min="13600" max="13600" width="10.5703125" style="1" customWidth="1"/>
    <col min="13601" max="13601" width="18.85546875" style="1" customWidth="1"/>
    <col min="13602" max="13603" width="11.7109375" style="1" customWidth="1"/>
    <col min="13604" max="13604" width="13.85546875" style="1" customWidth="1"/>
    <col min="13605" max="13605" width="19" style="1" customWidth="1"/>
    <col min="13606" max="13606" width="16.7109375" style="1" customWidth="1"/>
    <col min="13607" max="13607" width="11.42578125" style="1"/>
    <col min="13608" max="13608" width="13" style="1" customWidth="1"/>
    <col min="13609" max="13610" width="11.42578125" style="1"/>
    <col min="13611" max="13611" width="9.140625" style="1" customWidth="1"/>
    <col min="13612" max="13612" width="11.42578125" style="1"/>
    <col min="13613" max="13613" width="12.42578125" style="1" customWidth="1"/>
    <col min="13614" max="13615" width="10.7109375" style="1" customWidth="1"/>
    <col min="13616" max="13616" width="7" style="1" customWidth="1"/>
    <col min="13617" max="13620" width="11.42578125" style="1"/>
    <col min="13621" max="13621" width="4.5703125" style="1" customWidth="1"/>
    <col min="13622" max="13624" width="11.42578125" style="1"/>
    <col min="13625" max="13625" width="12.5703125" style="1" customWidth="1"/>
    <col min="13626" max="13631" width="11.42578125" style="1"/>
    <col min="13632" max="13632" width="21" style="1" customWidth="1"/>
    <col min="13633" max="13633" width="19.85546875" style="1" customWidth="1"/>
    <col min="13634" max="13634" width="18.42578125" style="1" customWidth="1"/>
    <col min="13635" max="13635" width="20.140625" style="1" customWidth="1"/>
    <col min="13636" max="13636" width="20.5703125" style="1" customWidth="1"/>
    <col min="13637" max="13637" width="7.140625" style="1" customWidth="1"/>
    <col min="13638" max="13638" width="20" style="1" customWidth="1"/>
    <col min="13639" max="13639" width="19.28515625" style="1" customWidth="1"/>
    <col min="13640" max="13640" width="16" style="1" customWidth="1"/>
    <col min="13641" max="13641" width="22.28515625" style="1" customWidth="1"/>
    <col min="13642" max="13642" width="22" style="1" customWidth="1"/>
    <col min="13643" max="13826" width="11.42578125" style="1"/>
    <col min="13827" max="13827" width="4.42578125" style="1" customWidth="1"/>
    <col min="13828" max="13828" width="11.42578125" style="1"/>
    <col min="13829" max="13829" width="8.28515625" style="1" customWidth="1"/>
    <col min="13830" max="13830" width="9.7109375" style="1" customWidth="1"/>
    <col min="13831" max="13831" width="11.140625" style="1" customWidth="1"/>
    <col min="13832" max="13832" width="8.42578125" style="1" customWidth="1"/>
    <col min="13833" max="13833" width="10.140625" style="1" customWidth="1"/>
    <col min="13834" max="13834" width="10.5703125" style="1" customWidth="1"/>
    <col min="13835" max="13835" width="7.28515625" style="1" customWidth="1"/>
    <col min="13836" max="13836" width="8.85546875" style="1" customWidth="1"/>
    <col min="13837" max="13837" width="13" style="1" customWidth="1"/>
    <col min="13838" max="13839" width="6.5703125" style="1" customWidth="1"/>
    <col min="13840" max="13840" width="8.5703125" style="1" customWidth="1"/>
    <col min="13841" max="13841" width="8.140625" style="1" customWidth="1"/>
    <col min="13842" max="13842" width="11.85546875" style="1" customWidth="1"/>
    <col min="13843" max="13843" width="6.85546875" style="1" customWidth="1"/>
    <col min="13844" max="13844" width="6.5703125" style="1" customWidth="1"/>
    <col min="13845" max="13845" width="7.140625" style="1" customWidth="1"/>
    <col min="13846" max="13847" width="7.7109375" style="1" customWidth="1"/>
    <col min="13848" max="13848" width="7.140625" style="1" customWidth="1"/>
    <col min="13849" max="13849" width="6.7109375" style="1" customWidth="1"/>
    <col min="13850" max="13850" width="5.42578125" style="1" customWidth="1"/>
    <col min="13851" max="13851" width="22.85546875" style="1" customWidth="1"/>
    <col min="13852" max="13852" width="21.85546875" style="1" customWidth="1"/>
    <col min="13853" max="13853" width="9.42578125" style="1" customWidth="1"/>
    <col min="13854" max="13854" width="11.7109375" style="1" customWidth="1"/>
    <col min="13855" max="13855" width="9.28515625" style="1" customWidth="1"/>
    <col min="13856" max="13856" width="10.5703125" style="1" customWidth="1"/>
    <col min="13857" max="13857" width="18.85546875" style="1" customWidth="1"/>
    <col min="13858" max="13859" width="11.7109375" style="1" customWidth="1"/>
    <col min="13860" max="13860" width="13.85546875" style="1" customWidth="1"/>
    <col min="13861" max="13861" width="19" style="1" customWidth="1"/>
    <col min="13862" max="13862" width="16.7109375" style="1" customWidth="1"/>
    <col min="13863" max="13863" width="11.42578125" style="1"/>
    <col min="13864" max="13864" width="13" style="1" customWidth="1"/>
    <col min="13865" max="13866" width="11.42578125" style="1"/>
    <col min="13867" max="13867" width="9.140625" style="1" customWidth="1"/>
    <col min="13868" max="13868" width="11.42578125" style="1"/>
    <col min="13869" max="13869" width="12.42578125" style="1" customWidth="1"/>
    <col min="13870" max="13871" width="10.7109375" style="1" customWidth="1"/>
    <col min="13872" max="13872" width="7" style="1" customWidth="1"/>
    <col min="13873" max="13876" width="11.42578125" style="1"/>
    <col min="13877" max="13877" width="4.5703125" style="1" customWidth="1"/>
    <col min="13878" max="13880" width="11.42578125" style="1"/>
    <col min="13881" max="13881" width="12.5703125" style="1" customWidth="1"/>
    <col min="13882" max="13887" width="11.42578125" style="1"/>
    <col min="13888" max="13888" width="21" style="1" customWidth="1"/>
    <col min="13889" max="13889" width="19.85546875" style="1" customWidth="1"/>
    <col min="13890" max="13890" width="18.42578125" style="1" customWidth="1"/>
    <col min="13891" max="13891" width="20.140625" style="1" customWidth="1"/>
    <col min="13892" max="13892" width="20.5703125" style="1" customWidth="1"/>
    <col min="13893" max="13893" width="7.140625" style="1" customWidth="1"/>
    <col min="13894" max="13894" width="20" style="1" customWidth="1"/>
    <col min="13895" max="13895" width="19.28515625" style="1" customWidth="1"/>
    <col min="13896" max="13896" width="16" style="1" customWidth="1"/>
    <col min="13897" max="13897" width="22.28515625" style="1" customWidth="1"/>
    <col min="13898" max="13898" width="22" style="1" customWidth="1"/>
    <col min="13899" max="14082" width="11.42578125" style="1"/>
    <col min="14083" max="14083" width="4.42578125" style="1" customWidth="1"/>
    <col min="14084" max="14084" width="11.42578125" style="1"/>
    <col min="14085" max="14085" width="8.28515625" style="1" customWidth="1"/>
    <col min="14086" max="14086" width="9.7109375" style="1" customWidth="1"/>
    <col min="14087" max="14087" width="11.140625" style="1" customWidth="1"/>
    <col min="14088" max="14088" width="8.42578125" style="1" customWidth="1"/>
    <col min="14089" max="14089" width="10.140625" style="1" customWidth="1"/>
    <col min="14090" max="14090" width="10.5703125" style="1" customWidth="1"/>
    <col min="14091" max="14091" width="7.28515625" style="1" customWidth="1"/>
    <col min="14092" max="14092" width="8.85546875" style="1" customWidth="1"/>
    <col min="14093" max="14093" width="13" style="1" customWidth="1"/>
    <col min="14094" max="14095" width="6.5703125" style="1" customWidth="1"/>
    <col min="14096" max="14096" width="8.5703125" style="1" customWidth="1"/>
    <col min="14097" max="14097" width="8.140625" style="1" customWidth="1"/>
    <col min="14098" max="14098" width="11.85546875" style="1" customWidth="1"/>
    <col min="14099" max="14099" width="6.85546875" style="1" customWidth="1"/>
    <col min="14100" max="14100" width="6.5703125" style="1" customWidth="1"/>
    <col min="14101" max="14101" width="7.140625" style="1" customWidth="1"/>
    <col min="14102" max="14103" width="7.7109375" style="1" customWidth="1"/>
    <col min="14104" max="14104" width="7.140625" style="1" customWidth="1"/>
    <col min="14105" max="14105" width="6.7109375" style="1" customWidth="1"/>
    <col min="14106" max="14106" width="5.42578125" style="1" customWidth="1"/>
    <col min="14107" max="14107" width="22.85546875" style="1" customWidth="1"/>
    <col min="14108" max="14108" width="21.85546875" style="1" customWidth="1"/>
    <col min="14109" max="14109" width="9.42578125" style="1" customWidth="1"/>
    <col min="14110" max="14110" width="11.7109375" style="1" customWidth="1"/>
    <col min="14111" max="14111" width="9.28515625" style="1" customWidth="1"/>
    <col min="14112" max="14112" width="10.5703125" style="1" customWidth="1"/>
    <col min="14113" max="14113" width="18.85546875" style="1" customWidth="1"/>
    <col min="14114" max="14115" width="11.7109375" style="1" customWidth="1"/>
    <col min="14116" max="14116" width="13.85546875" style="1" customWidth="1"/>
    <col min="14117" max="14117" width="19" style="1" customWidth="1"/>
    <col min="14118" max="14118" width="16.7109375" style="1" customWidth="1"/>
    <col min="14119" max="14119" width="11.42578125" style="1"/>
    <col min="14120" max="14120" width="13" style="1" customWidth="1"/>
    <col min="14121" max="14122" width="11.42578125" style="1"/>
    <col min="14123" max="14123" width="9.140625" style="1" customWidth="1"/>
    <col min="14124" max="14124" width="11.42578125" style="1"/>
    <col min="14125" max="14125" width="12.42578125" style="1" customWidth="1"/>
    <col min="14126" max="14127" width="10.7109375" style="1" customWidth="1"/>
    <col min="14128" max="14128" width="7" style="1" customWidth="1"/>
    <col min="14129" max="14132" width="11.42578125" style="1"/>
    <col min="14133" max="14133" width="4.5703125" style="1" customWidth="1"/>
    <col min="14134" max="14136" width="11.42578125" style="1"/>
    <col min="14137" max="14137" width="12.5703125" style="1" customWidth="1"/>
    <col min="14138" max="14143" width="11.42578125" style="1"/>
    <col min="14144" max="14144" width="21" style="1" customWidth="1"/>
    <col min="14145" max="14145" width="19.85546875" style="1" customWidth="1"/>
    <col min="14146" max="14146" width="18.42578125" style="1" customWidth="1"/>
    <col min="14147" max="14147" width="20.140625" style="1" customWidth="1"/>
    <col min="14148" max="14148" width="20.5703125" style="1" customWidth="1"/>
    <col min="14149" max="14149" width="7.140625" style="1" customWidth="1"/>
    <col min="14150" max="14150" width="20" style="1" customWidth="1"/>
    <col min="14151" max="14151" width="19.28515625" style="1" customWidth="1"/>
    <col min="14152" max="14152" width="16" style="1" customWidth="1"/>
    <col min="14153" max="14153" width="22.28515625" style="1" customWidth="1"/>
    <col min="14154" max="14154" width="22" style="1" customWidth="1"/>
    <col min="14155" max="14338" width="11.42578125" style="1"/>
    <col min="14339" max="14339" width="4.42578125" style="1" customWidth="1"/>
    <col min="14340" max="14340" width="11.42578125" style="1"/>
    <col min="14341" max="14341" width="8.28515625" style="1" customWidth="1"/>
    <col min="14342" max="14342" width="9.7109375" style="1" customWidth="1"/>
    <col min="14343" max="14343" width="11.140625" style="1" customWidth="1"/>
    <col min="14344" max="14344" width="8.42578125" style="1" customWidth="1"/>
    <col min="14345" max="14345" width="10.140625" style="1" customWidth="1"/>
    <col min="14346" max="14346" width="10.5703125" style="1" customWidth="1"/>
    <col min="14347" max="14347" width="7.28515625" style="1" customWidth="1"/>
    <col min="14348" max="14348" width="8.85546875" style="1" customWidth="1"/>
    <col min="14349" max="14349" width="13" style="1" customWidth="1"/>
    <col min="14350" max="14351" width="6.5703125" style="1" customWidth="1"/>
    <col min="14352" max="14352" width="8.5703125" style="1" customWidth="1"/>
    <col min="14353" max="14353" width="8.140625" style="1" customWidth="1"/>
    <col min="14354" max="14354" width="11.85546875" style="1" customWidth="1"/>
    <col min="14355" max="14355" width="6.85546875" style="1" customWidth="1"/>
    <col min="14356" max="14356" width="6.5703125" style="1" customWidth="1"/>
    <col min="14357" max="14357" width="7.140625" style="1" customWidth="1"/>
    <col min="14358" max="14359" width="7.7109375" style="1" customWidth="1"/>
    <col min="14360" max="14360" width="7.140625" style="1" customWidth="1"/>
    <col min="14361" max="14361" width="6.7109375" style="1" customWidth="1"/>
    <col min="14362" max="14362" width="5.42578125" style="1" customWidth="1"/>
    <col min="14363" max="14363" width="22.85546875" style="1" customWidth="1"/>
    <col min="14364" max="14364" width="21.85546875" style="1" customWidth="1"/>
    <col min="14365" max="14365" width="9.42578125" style="1" customWidth="1"/>
    <col min="14366" max="14366" width="11.7109375" style="1" customWidth="1"/>
    <col min="14367" max="14367" width="9.28515625" style="1" customWidth="1"/>
    <col min="14368" max="14368" width="10.5703125" style="1" customWidth="1"/>
    <col min="14369" max="14369" width="18.85546875" style="1" customWidth="1"/>
    <col min="14370" max="14371" width="11.7109375" style="1" customWidth="1"/>
    <col min="14372" max="14372" width="13.85546875" style="1" customWidth="1"/>
    <col min="14373" max="14373" width="19" style="1" customWidth="1"/>
    <col min="14374" max="14374" width="16.7109375" style="1" customWidth="1"/>
    <col min="14375" max="14375" width="11.42578125" style="1"/>
    <col min="14376" max="14376" width="13" style="1" customWidth="1"/>
    <col min="14377" max="14378" width="11.42578125" style="1"/>
    <col min="14379" max="14379" width="9.140625" style="1" customWidth="1"/>
    <col min="14380" max="14380" width="11.42578125" style="1"/>
    <col min="14381" max="14381" width="12.42578125" style="1" customWidth="1"/>
    <col min="14382" max="14383" width="10.7109375" style="1" customWidth="1"/>
    <col min="14384" max="14384" width="7" style="1" customWidth="1"/>
    <col min="14385" max="14388" width="11.42578125" style="1"/>
    <col min="14389" max="14389" width="4.5703125" style="1" customWidth="1"/>
    <col min="14390" max="14392" width="11.42578125" style="1"/>
    <col min="14393" max="14393" width="12.5703125" style="1" customWidth="1"/>
    <col min="14394" max="14399" width="11.42578125" style="1"/>
    <col min="14400" max="14400" width="21" style="1" customWidth="1"/>
    <col min="14401" max="14401" width="19.85546875" style="1" customWidth="1"/>
    <col min="14402" max="14402" width="18.42578125" style="1" customWidth="1"/>
    <col min="14403" max="14403" width="20.140625" style="1" customWidth="1"/>
    <col min="14404" max="14404" width="20.5703125" style="1" customWidth="1"/>
    <col min="14405" max="14405" width="7.140625" style="1" customWidth="1"/>
    <col min="14406" max="14406" width="20" style="1" customWidth="1"/>
    <col min="14407" max="14407" width="19.28515625" style="1" customWidth="1"/>
    <col min="14408" max="14408" width="16" style="1" customWidth="1"/>
    <col min="14409" max="14409" width="22.28515625" style="1" customWidth="1"/>
    <col min="14410" max="14410" width="22" style="1" customWidth="1"/>
    <col min="14411" max="14594" width="11.42578125" style="1"/>
    <col min="14595" max="14595" width="4.42578125" style="1" customWidth="1"/>
    <col min="14596" max="14596" width="11.42578125" style="1"/>
    <col min="14597" max="14597" width="8.28515625" style="1" customWidth="1"/>
    <col min="14598" max="14598" width="9.7109375" style="1" customWidth="1"/>
    <col min="14599" max="14599" width="11.140625" style="1" customWidth="1"/>
    <col min="14600" max="14600" width="8.42578125" style="1" customWidth="1"/>
    <col min="14601" max="14601" width="10.140625" style="1" customWidth="1"/>
    <col min="14602" max="14602" width="10.5703125" style="1" customWidth="1"/>
    <col min="14603" max="14603" width="7.28515625" style="1" customWidth="1"/>
    <col min="14604" max="14604" width="8.85546875" style="1" customWidth="1"/>
    <col min="14605" max="14605" width="13" style="1" customWidth="1"/>
    <col min="14606" max="14607" width="6.5703125" style="1" customWidth="1"/>
    <col min="14608" max="14608" width="8.5703125" style="1" customWidth="1"/>
    <col min="14609" max="14609" width="8.140625" style="1" customWidth="1"/>
    <col min="14610" max="14610" width="11.85546875" style="1" customWidth="1"/>
    <col min="14611" max="14611" width="6.85546875" style="1" customWidth="1"/>
    <col min="14612" max="14612" width="6.5703125" style="1" customWidth="1"/>
    <col min="14613" max="14613" width="7.140625" style="1" customWidth="1"/>
    <col min="14614" max="14615" width="7.7109375" style="1" customWidth="1"/>
    <col min="14616" max="14616" width="7.140625" style="1" customWidth="1"/>
    <col min="14617" max="14617" width="6.7109375" style="1" customWidth="1"/>
    <col min="14618" max="14618" width="5.42578125" style="1" customWidth="1"/>
    <col min="14619" max="14619" width="22.85546875" style="1" customWidth="1"/>
    <col min="14620" max="14620" width="21.85546875" style="1" customWidth="1"/>
    <col min="14621" max="14621" width="9.42578125" style="1" customWidth="1"/>
    <col min="14622" max="14622" width="11.7109375" style="1" customWidth="1"/>
    <col min="14623" max="14623" width="9.28515625" style="1" customWidth="1"/>
    <col min="14624" max="14624" width="10.5703125" style="1" customWidth="1"/>
    <col min="14625" max="14625" width="18.85546875" style="1" customWidth="1"/>
    <col min="14626" max="14627" width="11.7109375" style="1" customWidth="1"/>
    <col min="14628" max="14628" width="13.85546875" style="1" customWidth="1"/>
    <col min="14629" max="14629" width="19" style="1" customWidth="1"/>
    <col min="14630" max="14630" width="16.7109375" style="1" customWidth="1"/>
    <col min="14631" max="14631" width="11.42578125" style="1"/>
    <col min="14632" max="14632" width="13" style="1" customWidth="1"/>
    <col min="14633" max="14634" width="11.42578125" style="1"/>
    <col min="14635" max="14635" width="9.140625" style="1" customWidth="1"/>
    <col min="14636" max="14636" width="11.42578125" style="1"/>
    <col min="14637" max="14637" width="12.42578125" style="1" customWidth="1"/>
    <col min="14638" max="14639" width="10.7109375" style="1" customWidth="1"/>
    <col min="14640" max="14640" width="7" style="1" customWidth="1"/>
    <col min="14641" max="14644" width="11.42578125" style="1"/>
    <col min="14645" max="14645" width="4.5703125" style="1" customWidth="1"/>
    <col min="14646" max="14648" width="11.42578125" style="1"/>
    <col min="14649" max="14649" width="12.5703125" style="1" customWidth="1"/>
    <col min="14650" max="14655" width="11.42578125" style="1"/>
    <col min="14656" max="14656" width="21" style="1" customWidth="1"/>
    <col min="14657" max="14657" width="19.85546875" style="1" customWidth="1"/>
    <col min="14658" max="14658" width="18.42578125" style="1" customWidth="1"/>
    <col min="14659" max="14659" width="20.140625" style="1" customWidth="1"/>
    <col min="14660" max="14660" width="20.5703125" style="1" customWidth="1"/>
    <col min="14661" max="14661" width="7.140625" style="1" customWidth="1"/>
    <col min="14662" max="14662" width="20" style="1" customWidth="1"/>
    <col min="14663" max="14663" width="19.28515625" style="1" customWidth="1"/>
    <col min="14664" max="14664" width="16" style="1" customWidth="1"/>
    <col min="14665" max="14665" width="22.28515625" style="1" customWidth="1"/>
    <col min="14666" max="14666" width="22" style="1" customWidth="1"/>
    <col min="14667" max="14850" width="11.42578125" style="1"/>
    <col min="14851" max="14851" width="4.42578125" style="1" customWidth="1"/>
    <col min="14852" max="14852" width="11.42578125" style="1"/>
    <col min="14853" max="14853" width="8.28515625" style="1" customWidth="1"/>
    <col min="14854" max="14854" width="9.7109375" style="1" customWidth="1"/>
    <col min="14855" max="14855" width="11.140625" style="1" customWidth="1"/>
    <col min="14856" max="14856" width="8.42578125" style="1" customWidth="1"/>
    <col min="14857" max="14857" width="10.140625" style="1" customWidth="1"/>
    <col min="14858" max="14858" width="10.5703125" style="1" customWidth="1"/>
    <col min="14859" max="14859" width="7.28515625" style="1" customWidth="1"/>
    <col min="14860" max="14860" width="8.85546875" style="1" customWidth="1"/>
    <col min="14861" max="14861" width="13" style="1" customWidth="1"/>
    <col min="14862" max="14863" width="6.5703125" style="1" customWidth="1"/>
    <col min="14864" max="14864" width="8.5703125" style="1" customWidth="1"/>
    <col min="14865" max="14865" width="8.140625" style="1" customWidth="1"/>
    <col min="14866" max="14866" width="11.85546875" style="1" customWidth="1"/>
    <col min="14867" max="14867" width="6.85546875" style="1" customWidth="1"/>
    <col min="14868" max="14868" width="6.5703125" style="1" customWidth="1"/>
    <col min="14869" max="14869" width="7.140625" style="1" customWidth="1"/>
    <col min="14870" max="14871" width="7.7109375" style="1" customWidth="1"/>
    <col min="14872" max="14872" width="7.140625" style="1" customWidth="1"/>
    <col min="14873" max="14873" width="6.7109375" style="1" customWidth="1"/>
    <col min="14874" max="14874" width="5.42578125" style="1" customWidth="1"/>
    <col min="14875" max="14875" width="22.85546875" style="1" customWidth="1"/>
    <col min="14876" max="14876" width="21.85546875" style="1" customWidth="1"/>
    <col min="14877" max="14877" width="9.42578125" style="1" customWidth="1"/>
    <col min="14878" max="14878" width="11.7109375" style="1" customWidth="1"/>
    <col min="14879" max="14879" width="9.28515625" style="1" customWidth="1"/>
    <col min="14880" max="14880" width="10.5703125" style="1" customWidth="1"/>
    <col min="14881" max="14881" width="18.85546875" style="1" customWidth="1"/>
    <col min="14882" max="14883" width="11.7109375" style="1" customWidth="1"/>
    <col min="14884" max="14884" width="13.85546875" style="1" customWidth="1"/>
    <col min="14885" max="14885" width="19" style="1" customWidth="1"/>
    <col min="14886" max="14886" width="16.7109375" style="1" customWidth="1"/>
    <col min="14887" max="14887" width="11.42578125" style="1"/>
    <col min="14888" max="14888" width="13" style="1" customWidth="1"/>
    <col min="14889" max="14890" width="11.42578125" style="1"/>
    <col min="14891" max="14891" width="9.140625" style="1" customWidth="1"/>
    <col min="14892" max="14892" width="11.42578125" style="1"/>
    <col min="14893" max="14893" width="12.42578125" style="1" customWidth="1"/>
    <col min="14894" max="14895" width="10.7109375" style="1" customWidth="1"/>
    <col min="14896" max="14896" width="7" style="1" customWidth="1"/>
    <col min="14897" max="14900" width="11.42578125" style="1"/>
    <col min="14901" max="14901" width="4.5703125" style="1" customWidth="1"/>
    <col min="14902" max="14904" width="11.42578125" style="1"/>
    <col min="14905" max="14905" width="12.5703125" style="1" customWidth="1"/>
    <col min="14906" max="14911" width="11.42578125" style="1"/>
    <col min="14912" max="14912" width="21" style="1" customWidth="1"/>
    <col min="14913" max="14913" width="19.85546875" style="1" customWidth="1"/>
    <col min="14914" max="14914" width="18.42578125" style="1" customWidth="1"/>
    <col min="14915" max="14915" width="20.140625" style="1" customWidth="1"/>
    <col min="14916" max="14916" width="20.5703125" style="1" customWidth="1"/>
    <col min="14917" max="14917" width="7.140625" style="1" customWidth="1"/>
    <col min="14918" max="14918" width="20" style="1" customWidth="1"/>
    <col min="14919" max="14919" width="19.28515625" style="1" customWidth="1"/>
    <col min="14920" max="14920" width="16" style="1" customWidth="1"/>
    <col min="14921" max="14921" width="22.28515625" style="1" customWidth="1"/>
    <col min="14922" max="14922" width="22" style="1" customWidth="1"/>
    <col min="14923" max="15106" width="11.42578125" style="1"/>
    <col min="15107" max="15107" width="4.42578125" style="1" customWidth="1"/>
    <col min="15108" max="15108" width="11.42578125" style="1"/>
    <col min="15109" max="15109" width="8.28515625" style="1" customWidth="1"/>
    <col min="15110" max="15110" width="9.7109375" style="1" customWidth="1"/>
    <col min="15111" max="15111" width="11.140625" style="1" customWidth="1"/>
    <col min="15112" max="15112" width="8.42578125" style="1" customWidth="1"/>
    <col min="15113" max="15113" width="10.140625" style="1" customWidth="1"/>
    <col min="15114" max="15114" width="10.5703125" style="1" customWidth="1"/>
    <col min="15115" max="15115" width="7.28515625" style="1" customWidth="1"/>
    <col min="15116" max="15116" width="8.85546875" style="1" customWidth="1"/>
    <col min="15117" max="15117" width="13" style="1" customWidth="1"/>
    <col min="15118" max="15119" width="6.5703125" style="1" customWidth="1"/>
    <col min="15120" max="15120" width="8.5703125" style="1" customWidth="1"/>
    <col min="15121" max="15121" width="8.140625" style="1" customWidth="1"/>
    <col min="15122" max="15122" width="11.85546875" style="1" customWidth="1"/>
    <col min="15123" max="15123" width="6.85546875" style="1" customWidth="1"/>
    <col min="15124" max="15124" width="6.5703125" style="1" customWidth="1"/>
    <col min="15125" max="15125" width="7.140625" style="1" customWidth="1"/>
    <col min="15126" max="15127" width="7.7109375" style="1" customWidth="1"/>
    <col min="15128" max="15128" width="7.140625" style="1" customWidth="1"/>
    <col min="15129" max="15129" width="6.7109375" style="1" customWidth="1"/>
    <col min="15130" max="15130" width="5.42578125" style="1" customWidth="1"/>
    <col min="15131" max="15131" width="22.85546875" style="1" customWidth="1"/>
    <col min="15132" max="15132" width="21.85546875" style="1" customWidth="1"/>
    <col min="15133" max="15133" width="9.42578125" style="1" customWidth="1"/>
    <col min="15134" max="15134" width="11.7109375" style="1" customWidth="1"/>
    <col min="15135" max="15135" width="9.28515625" style="1" customWidth="1"/>
    <col min="15136" max="15136" width="10.5703125" style="1" customWidth="1"/>
    <col min="15137" max="15137" width="18.85546875" style="1" customWidth="1"/>
    <col min="15138" max="15139" width="11.7109375" style="1" customWidth="1"/>
    <col min="15140" max="15140" width="13.85546875" style="1" customWidth="1"/>
    <col min="15141" max="15141" width="19" style="1" customWidth="1"/>
    <col min="15142" max="15142" width="16.7109375" style="1" customWidth="1"/>
    <col min="15143" max="15143" width="11.42578125" style="1"/>
    <col min="15144" max="15144" width="13" style="1" customWidth="1"/>
    <col min="15145" max="15146" width="11.42578125" style="1"/>
    <col min="15147" max="15147" width="9.140625" style="1" customWidth="1"/>
    <col min="15148" max="15148" width="11.42578125" style="1"/>
    <col min="15149" max="15149" width="12.42578125" style="1" customWidth="1"/>
    <col min="15150" max="15151" width="10.7109375" style="1" customWidth="1"/>
    <col min="15152" max="15152" width="7" style="1" customWidth="1"/>
    <col min="15153" max="15156" width="11.42578125" style="1"/>
    <col min="15157" max="15157" width="4.5703125" style="1" customWidth="1"/>
    <col min="15158" max="15160" width="11.42578125" style="1"/>
    <col min="15161" max="15161" width="12.5703125" style="1" customWidth="1"/>
    <col min="15162" max="15167" width="11.42578125" style="1"/>
    <col min="15168" max="15168" width="21" style="1" customWidth="1"/>
    <col min="15169" max="15169" width="19.85546875" style="1" customWidth="1"/>
    <col min="15170" max="15170" width="18.42578125" style="1" customWidth="1"/>
    <col min="15171" max="15171" width="20.140625" style="1" customWidth="1"/>
    <col min="15172" max="15172" width="20.5703125" style="1" customWidth="1"/>
    <col min="15173" max="15173" width="7.140625" style="1" customWidth="1"/>
    <col min="15174" max="15174" width="20" style="1" customWidth="1"/>
    <col min="15175" max="15175" width="19.28515625" style="1" customWidth="1"/>
    <col min="15176" max="15176" width="16" style="1" customWidth="1"/>
    <col min="15177" max="15177" width="22.28515625" style="1" customWidth="1"/>
    <col min="15178" max="15178" width="22" style="1" customWidth="1"/>
    <col min="15179" max="15362" width="11.42578125" style="1"/>
    <col min="15363" max="15363" width="4.42578125" style="1" customWidth="1"/>
    <col min="15364" max="15364" width="11.42578125" style="1"/>
    <col min="15365" max="15365" width="8.28515625" style="1" customWidth="1"/>
    <col min="15366" max="15366" width="9.7109375" style="1" customWidth="1"/>
    <col min="15367" max="15367" width="11.140625" style="1" customWidth="1"/>
    <col min="15368" max="15368" width="8.42578125" style="1" customWidth="1"/>
    <col min="15369" max="15369" width="10.140625" style="1" customWidth="1"/>
    <col min="15370" max="15370" width="10.5703125" style="1" customWidth="1"/>
    <col min="15371" max="15371" width="7.28515625" style="1" customWidth="1"/>
    <col min="15372" max="15372" width="8.85546875" style="1" customWidth="1"/>
    <col min="15373" max="15373" width="13" style="1" customWidth="1"/>
    <col min="15374" max="15375" width="6.5703125" style="1" customWidth="1"/>
    <col min="15376" max="15376" width="8.5703125" style="1" customWidth="1"/>
    <col min="15377" max="15377" width="8.140625" style="1" customWidth="1"/>
    <col min="15378" max="15378" width="11.85546875" style="1" customWidth="1"/>
    <col min="15379" max="15379" width="6.85546875" style="1" customWidth="1"/>
    <col min="15380" max="15380" width="6.5703125" style="1" customWidth="1"/>
    <col min="15381" max="15381" width="7.140625" style="1" customWidth="1"/>
    <col min="15382" max="15383" width="7.7109375" style="1" customWidth="1"/>
    <col min="15384" max="15384" width="7.140625" style="1" customWidth="1"/>
    <col min="15385" max="15385" width="6.7109375" style="1" customWidth="1"/>
    <col min="15386" max="15386" width="5.42578125" style="1" customWidth="1"/>
    <col min="15387" max="15387" width="22.85546875" style="1" customWidth="1"/>
    <col min="15388" max="15388" width="21.85546875" style="1" customWidth="1"/>
    <col min="15389" max="15389" width="9.42578125" style="1" customWidth="1"/>
    <col min="15390" max="15390" width="11.7109375" style="1" customWidth="1"/>
    <col min="15391" max="15391" width="9.28515625" style="1" customWidth="1"/>
    <col min="15392" max="15392" width="10.5703125" style="1" customWidth="1"/>
    <col min="15393" max="15393" width="18.85546875" style="1" customWidth="1"/>
    <col min="15394" max="15395" width="11.7109375" style="1" customWidth="1"/>
    <col min="15396" max="15396" width="13.85546875" style="1" customWidth="1"/>
    <col min="15397" max="15397" width="19" style="1" customWidth="1"/>
    <col min="15398" max="15398" width="16.7109375" style="1" customWidth="1"/>
    <col min="15399" max="15399" width="11.42578125" style="1"/>
    <col min="15400" max="15400" width="13" style="1" customWidth="1"/>
    <col min="15401" max="15402" width="11.42578125" style="1"/>
    <col min="15403" max="15403" width="9.140625" style="1" customWidth="1"/>
    <col min="15404" max="15404" width="11.42578125" style="1"/>
    <col min="15405" max="15405" width="12.42578125" style="1" customWidth="1"/>
    <col min="15406" max="15407" width="10.7109375" style="1" customWidth="1"/>
    <col min="15408" max="15408" width="7" style="1" customWidth="1"/>
    <col min="15409" max="15412" width="11.42578125" style="1"/>
    <col min="15413" max="15413" width="4.5703125" style="1" customWidth="1"/>
    <col min="15414" max="15416" width="11.42578125" style="1"/>
    <col min="15417" max="15417" width="12.5703125" style="1" customWidth="1"/>
    <col min="15418" max="15423" width="11.42578125" style="1"/>
    <col min="15424" max="15424" width="21" style="1" customWidth="1"/>
    <col min="15425" max="15425" width="19.85546875" style="1" customWidth="1"/>
    <col min="15426" max="15426" width="18.42578125" style="1" customWidth="1"/>
    <col min="15427" max="15427" width="20.140625" style="1" customWidth="1"/>
    <col min="15428" max="15428" width="20.5703125" style="1" customWidth="1"/>
    <col min="15429" max="15429" width="7.140625" style="1" customWidth="1"/>
    <col min="15430" max="15430" width="20" style="1" customWidth="1"/>
    <col min="15431" max="15431" width="19.28515625" style="1" customWidth="1"/>
    <col min="15432" max="15432" width="16" style="1" customWidth="1"/>
    <col min="15433" max="15433" width="22.28515625" style="1" customWidth="1"/>
    <col min="15434" max="15434" width="22" style="1" customWidth="1"/>
    <col min="15435" max="15618" width="11.42578125" style="1"/>
    <col min="15619" max="15619" width="4.42578125" style="1" customWidth="1"/>
    <col min="15620" max="15620" width="11.42578125" style="1"/>
    <col min="15621" max="15621" width="8.28515625" style="1" customWidth="1"/>
    <col min="15622" max="15622" width="9.7109375" style="1" customWidth="1"/>
    <col min="15623" max="15623" width="11.140625" style="1" customWidth="1"/>
    <col min="15624" max="15624" width="8.42578125" style="1" customWidth="1"/>
    <col min="15625" max="15625" width="10.140625" style="1" customWidth="1"/>
    <col min="15626" max="15626" width="10.5703125" style="1" customWidth="1"/>
    <col min="15627" max="15627" width="7.28515625" style="1" customWidth="1"/>
    <col min="15628" max="15628" width="8.85546875" style="1" customWidth="1"/>
    <col min="15629" max="15629" width="13" style="1" customWidth="1"/>
    <col min="15630" max="15631" width="6.5703125" style="1" customWidth="1"/>
    <col min="15632" max="15632" width="8.5703125" style="1" customWidth="1"/>
    <col min="15633" max="15633" width="8.140625" style="1" customWidth="1"/>
    <col min="15634" max="15634" width="11.85546875" style="1" customWidth="1"/>
    <col min="15635" max="15635" width="6.85546875" style="1" customWidth="1"/>
    <col min="15636" max="15636" width="6.5703125" style="1" customWidth="1"/>
    <col min="15637" max="15637" width="7.140625" style="1" customWidth="1"/>
    <col min="15638" max="15639" width="7.7109375" style="1" customWidth="1"/>
    <col min="15640" max="15640" width="7.140625" style="1" customWidth="1"/>
    <col min="15641" max="15641" width="6.7109375" style="1" customWidth="1"/>
    <col min="15642" max="15642" width="5.42578125" style="1" customWidth="1"/>
    <col min="15643" max="15643" width="22.85546875" style="1" customWidth="1"/>
    <col min="15644" max="15644" width="21.85546875" style="1" customWidth="1"/>
    <col min="15645" max="15645" width="9.42578125" style="1" customWidth="1"/>
    <col min="15646" max="15646" width="11.7109375" style="1" customWidth="1"/>
    <col min="15647" max="15647" width="9.28515625" style="1" customWidth="1"/>
    <col min="15648" max="15648" width="10.5703125" style="1" customWidth="1"/>
    <col min="15649" max="15649" width="18.85546875" style="1" customWidth="1"/>
    <col min="15650" max="15651" width="11.7109375" style="1" customWidth="1"/>
    <col min="15652" max="15652" width="13.85546875" style="1" customWidth="1"/>
    <col min="15653" max="15653" width="19" style="1" customWidth="1"/>
    <col min="15654" max="15654" width="16.7109375" style="1" customWidth="1"/>
    <col min="15655" max="15655" width="11.42578125" style="1"/>
    <col min="15656" max="15656" width="13" style="1" customWidth="1"/>
    <col min="15657" max="15658" width="11.42578125" style="1"/>
    <col min="15659" max="15659" width="9.140625" style="1" customWidth="1"/>
    <col min="15660" max="15660" width="11.42578125" style="1"/>
    <col min="15661" max="15661" width="12.42578125" style="1" customWidth="1"/>
    <col min="15662" max="15663" width="10.7109375" style="1" customWidth="1"/>
    <col min="15664" max="15664" width="7" style="1" customWidth="1"/>
    <col min="15665" max="15668" width="11.42578125" style="1"/>
    <col min="15669" max="15669" width="4.5703125" style="1" customWidth="1"/>
    <col min="15670" max="15672" width="11.42578125" style="1"/>
    <col min="15673" max="15673" width="12.5703125" style="1" customWidth="1"/>
    <col min="15674" max="15679" width="11.42578125" style="1"/>
    <col min="15680" max="15680" width="21" style="1" customWidth="1"/>
    <col min="15681" max="15681" width="19.85546875" style="1" customWidth="1"/>
    <col min="15682" max="15682" width="18.42578125" style="1" customWidth="1"/>
    <col min="15683" max="15683" width="20.140625" style="1" customWidth="1"/>
    <col min="15684" max="15684" width="20.5703125" style="1" customWidth="1"/>
    <col min="15685" max="15685" width="7.140625" style="1" customWidth="1"/>
    <col min="15686" max="15686" width="20" style="1" customWidth="1"/>
    <col min="15687" max="15687" width="19.28515625" style="1" customWidth="1"/>
    <col min="15688" max="15688" width="16" style="1" customWidth="1"/>
    <col min="15689" max="15689" width="22.28515625" style="1" customWidth="1"/>
    <col min="15690" max="15690" width="22" style="1" customWidth="1"/>
    <col min="15691" max="15874" width="11.42578125" style="1"/>
    <col min="15875" max="15875" width="4.42578125" style="1" customWidth="1"/>
    <col min="15876" max="15876" width="11.42578125" style="1"/>
    <col min="15877" max="15877" width="8.28515625" style="1" customWidth="1"/>
    <col min="15878" max="15878" width="9.7109375" style="1" customWidth="1"/>
    <col min="15879" max="15879" width="11.140625" style="1" customWidth="1"/>
    <col min="15880" max="15880" width="8.42578125" style="1" customWidth="1"/>
    <col min="15881" max="15881" width="10.140625" style="1" customWidth="1"/>
    <col min="15882" max="15882" width="10.5703125" style="1" customWidth="1"/>
    <col min="15883" max="15883" width="7.28515625" style="1" customWidth="1"/>
    <col min="15884" max="15884" width="8.85546875" style="1" customWidth="1"/>
    <col min="15885" max="15885" width="13" style="1" customWidth="1"/>
    <col min="15886" max="15887" width="6.5703125" style="1" customWidth="1"/>
    <col min="15888" max="15888" width="8.5703125" style="1" customWidth="1"/>
    <col min="15889" max="15889" width="8.140625" style="1" customWidth="1"/>
    <col min="15890" max="15890" width="11.85546875" style="1" customWidth="1"/>
    <col min="15891" max="15891" width="6.85546875" style="1" customWidth="1"/>
    <col min="15892" max="15892" width="6.5703125" style="1" customWidth="1"/>
    <col min="15893" max="15893" width="7.140625" style="1" customWidth="1"/>
    <col min="15894" max="15895" width="7.7109375" style="1" customWidth="1"/>
    <col min="15896" max="15896" width="7.140625" style="1" customWidth="1"/>
    <col min="15897" max="15897" width="6.7109375" style="1" customWidth="1"/>
    <col min="15898" max="15898" width="5.42578125" style="1" customWidth="1"/>
    <col min="15899" max="15899" width="22.85546875" style="1" customWidth="1"/>
    <col min="15900" max="15900" width="21.85546875" style="1" customWidth="1"/>
    <col min="15901" max="15901" width="9.42578125" style="1" customWidth="1"/>
    <col min="15902" max="15902" width="11.7109375" style="1" customWidth="1"/>
    <col min="15903" max="15903" width="9.28515625" style="1" customWidth="1"/>
    <col min="15904" max="15904" width="10.5703125" style="1" customWidth="1"/>
    <col min="15905" max="15905" width="18.85546875" style="1" customWidth="1"/>
    <col min="15906" max="15907" width="11.7109375" style="1" customWidth="1"/>
    <col min="15908" max="15908" width="13.85546875" style="1" customWidth="1"/>
    <col min="15909" max="15909" width="19" style="1" customWidth="1"/>
    <col min="15910" max="15910" width="16.7109375" style="1" customWidth="1"/>
    <col min="15911" max="15911" width="11.42578125" style="1"/>
    <col min="15912" max="15912" width="13" style="1" customWidth="1"/>
    <col min="15913" max="15914" width="11.42578125" style="1"/>
    <col min="15915" max="15915" width="9.140625" style="1" customWidth="1"/>
    <col min="15916" max="15916" width="11.42578125" style="1"/>
    <col min="15917" max="15917" width="12.42578125" style="1" customWidth="1"/>
    <col min="15918" max="15919" width="10.7109375" style="1" customWidth="1"/>
    <col min="15920" max="15920" width="7" style="1" customWidth="1"/>
    <col min="15921" max="15924" width="11.42578125" style="1"/>
    <col min="15925" max="15925" width="4.5703125" style="1" customWidth="1"/>
    <col min="15926" max="15928" width="11.42578125" style="1"/>
    <col min="15929" max="15929" width="12.5703125" style="1" customWidth="1"/>
    <col min="15930" max="15935" width="11.42578125" style="1"/>
    <col min="15936" max="15936" width="21" style="1" customWidth="1"/>
    <col min="15937" max="15937" width="19.85546875" style="1" customWidth="1"/>
    <col min="15938" max="15938" width="18.42578125" style="1" customWidth="1"/>
    <col min="15939" max="15939" width="20.140625" style="1" customWidth="1"/>
    <col min="15940" max="15940" width="20.5703125" style="1" customWidth="1"/>
    <col min="15941" max="15941" width="7.140625" style="1" customWidth="1"/>
    <col min="15942" max="15942" width="20" style="1" customWidth="1"/>
    <col min="15943" max="15943" width="19.28515625" style="1" customWidth="1"/>
    <col min="15944" max="15944" width="16" style="1" customWidth="1"/>
    <col min="15945" max="15945" width="22.28515625" style="1" customWidth="1"/>
    <col min="15946" max="15946" width="22" style="1" customWidth="1"/>
    <col min="15947" max="16130" width="11.42578125" style="1"/>
    <col min="16131" max="16131" width="4.42578125" style="1" customWidth="1"/>
    <col min="16132" max="16132" width="11.42578125" style="1"/>
    <col min="16133" max="16133" width="8.28515625" style="1" customWidth="1"/>
    <col min="16134" max="16134" width="9.7109375" style="1" customWidth="1"/>
    <col min="16135" max="16135" width="11.140625" style="1" customWidth="1"/>
    <col min="16136" max="16136" width="8.42578125" style="1" customWidth="1"/>
    <col min="16137" max="16137" width="10.140625" style="1" customWidth="1"/>
    <col min="16138" max="16138" width="10.5703125" style="1" customWidth="1"/>
    <col min="16139" max="16139" width="7.28515625" style="1" customWidth="1"/>
    <col min="16140" max="16140" width="8.85546875" style="1" customWidth="1"/>
    <col min="16141" max="16141" width="13" style="1" customWidth="1"/>
    <col min="16142" max="16143" width="6.5703125" style="1" customWidth="1"/>
    <col min="16144" max="16144" width="8.5703125" style="1" customWidth="1"/>
    <col min="16145" max="16145" width="8.140625" style="1" customWidth="1"/>
    <col min="16146" max="16146" width="11.85546875" style="1" customWidth="1"/>
    <col min="16147" max="16147" width="6.85546875" style="1" customWidth="1"/>
    <col min="16148" max="16148" width="6.5703125" style="1" customWidth="1"/>
    <col min="16149" max="16149" width="7.140625" style="1" customWidth="1"/>
    <col min="16150" max="16151" width="7.7109375" style="1" customWidth="1"/>
    <col min="16152" max="16152" width="7.140625" style="1" customWidth="1"/>
    <col min="16153" max="16153" width="6.7109375" style="1" customWidth="1"/>
    <col min="16154" max="16154" width="5.42578125" style="1" customWidth="1"/>
    <col min="16155" max="16155" width="22.85546875" style="1" customWidth="1"/>
    <col min="16156" max="16156" width="21.85546875" style="1" customWidth="1"/>
    <col min="16157" max="16157" width="9.42578125" style="1" customWidth="1"/>
    <col min="16158" max="16158" width="11.7109375" style="1" customWidth="1"/>
    <col min="16159" max="16159" width="9.28515625" style="1" customWidth="1"/>
    <col min="16160" max="16160" width="10.5703125" style="1" customWidth="1"/>
    <col min="16161" max="16161" width="18.85546875" style="1" customWidth="1"/>
    <col min="16162" max="16163" width="11.7109375" style="1" customWidth="1"/>
    <col min="16164" max="16164" width="13.85546875" style="1" customWidth="1"/>
    <col min="16165" max="16165" width="19" style="1" customWidth="1"/>
    <col min="16166" max="16166" width="16.7109375" style="1" customWidth="1"/>
    <col min="16167" max="16167" width="11.42578125" style="1"/>
    <col min="16168" max="16168" width="13" style="1" customWidth="1"/>
    <col min="16169" max="16170" width="11.42578125" style="1"/>
    <col min="16171" max="16171" width="9.140625" style="1" customWidth="1"/>
    <col min="16172" max="16172" width="11.42578125" style="1"/>
    <col min="16173" max="16173" width="12.42578125" style="1" customWidth="1"/>
    <col min="16174" max="16175" width="10.7109375" style="1" customWidth="1"/>
    <col min="16176" max="16176" width="7" style="1" customWidth="1"/>
    <col min="16177" max="16180" width="11.42578125" style="1"/>
    <col min="16181" max="16181" width="4.5703125" style="1" customWidth="1"/>
    <col min="16182" max="16184" width="11.42578125" style="1"/>
    <col min="16185" max="16185" width="12.5703125" style="1" customWidth="1"/>
    <col min="16186" max="16191" width="11.42578125" style="1"/>
    <col min="16192" max="16192" width="21" style="1" customWidth="1"/>
    <col min="16193" max="16193" width="19.85546875" style="1" customWidth="1"/>
    <col min="16194" max="16194" width="18.42578125" style="1" customWidth="1"/>
    <col min="16195" max="16195" width="20.140625" style="1" customWidth="1"/>
    <col min="16196" max="16196" width="20.5703125" style="1" customWidth="1"/>
    <col min="16197" max="16197" width="7.140625" style="1" customWidth="1"/>
    <col min="16198" max="16198" width="20" style="1" customWidth="1"/>
    <col min="16199" max="16199" width="19.28515625" style="1" customWidth="1"/>
    <col min="16200" max="16200" width="16" style="1" customWidth="1"/>
    <col min="16201" max="16201" width="22.28515625" style="1" customWidth="1"/>
    <col min="16202" max="16202" width="22" style="1" customWidth="1"/>
    <col min="16203" max="16384" width="11.42578125" style="1"/>
  </cols>
  <sheetData>
    <row r="2" spans="1:85">
      <c r="A2" s="10"/>
      <c r="B2" s="144" t="s">
        <v>75</v>
      </c>
      <c r="C2" s="158"/>
      <c r="D2" s="158"/>
      <c r="E2" s="149"/>
      <c r="F2" s="155"/>
      <c r="G2" s="159"/>
      <c r="H2" s="159"/>
      <c r="I2" s="2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3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230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85">
      <c r="A3" s="10"/>
      <c r="B3" s="144"/>
      <c r="C3" s="158"/>
      <c r="D3" s="158"/>
      <c r="E3" s="149"/>
      <c r="F3" s="155"/>
      <c r="G3" s="159"/>
      <c r="H3" s="159"/>
      <c r="I3" s="2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3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230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85" ht="38.1" customHeight="1">
      <c r="A4" s="4"/>
      <c r="B4" s="4"/>
      <c r="C4" s="150"/>
      <c r="D4" s="150"/>
      <c r="E4" s="150"/>
      <c r="F4" s="150"/>
      <c r="G4" s="150"/>
      <c r="H4" s="150"/>
      <c r="I4" s="222"/>
      <c r="J4" s="232" t="s">
        <v>74</v>
      </c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4"/>
      <c r="X4" s="235"/>
      <c r="Y4" s="236" t="s">
        <v>73</v>
      </c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8"/>
      <c r="AV4" s="235"/>
      <c r="AW4" s="232" t="s">
        <v>150</v>
      </c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4"/>
    </row>
    <row r="5" spans="1:85" s="14" customFormat="1" ht="17.25" customHeight="1">
      <c r="A5" s="172"/>
      <c r="B5" s="170" t="s">
        <v>112</v>
      </c>
      <c r="C5" s="209" t="s">
        <v>113</v>
      </c>
      <c r="D5" s="209"/>
      <c r="E5" s="209"/>
      <c r="F5" s="209" t="s">
        <v>67</v>
      </c>
      <c r="G5" s="209"/>
      <c r="H5" s="209"/>
      <c r="I5" s="223"/>
      <c r="X5" s="73"/>
      <c r="Y5" s="16"/>
      <c r="AA5" s="147"/>
      <c r="AN5" s="146"/>
      <c r="AV5" s="73"/>
      <c r="BS5" s="73"/>
      <c r="BT5" s="73"/>
    </row>
    <row r="6" spans="1:85" ht="55.5" customHeight="1">
      <c r="A6" s="4"/>
      <c r="B6" s="171"/>
      <c r="C6" s="151" t="s">
        <v>3</v>
      </c>
      <c r="D6" s="151" t="s">
        <v>4</v>
      </c>
      <c r="E6" s="151" t="s">
        <v>5</v>
      </c>
      <c r="F6" s="151" t="s">
        <v>3</v>
      </c>
      <c r="G6" s="151" t="s">
        <v>4</v>
      </c>
      <c r="H6" s="151" t="s">
        <v>5</v>
      </c>
      <c r="I6" s="224"/>
      <c r="K6" s="15" t="s">
        <v>62</v>
      </c>
      <c r="L6" s="15" t="s">
        <v>61</v>
      </c>
      <c r="M6" s="15" t="s">
        <v>60</v>
      </c>
      <c r="N6" s="17" t="s">
        <v>59</v>
      </c>
      <c r="O6" s="17" t="s">
        <v>6</v>
      </c>
      <c r="P6" s="17" t="s">
        <v>58</v>
      </c>
      <c r="Q6" s="74" t="s">
        <v>7</v>
      </c>
      <c r="R6" s="15" t="s">
        <v>8</v>
      </c>
      <c r="S6" s="18" t="s">
        <v>9</v>
      </c>
      <c r="T6" s="18" t="s">
        <v>10</v>
      </c>
      <c r="U6" s="18" t="s">
        <v>11</v>
      </c>
      <c r="V6" s="76" t="s">
        <v>12</v>
      </c>
      <c r="W6" s="77" t="s">
        <v>13</v>
      </c>
      <c r="X6" s="231"/>
      <c r="Y6" s="19"/>
      <c r="Z6" s="128" t="s">
        <v>14</v>
      </c>
      <c r="AA6" s="17" t="s">
        <v>57</v>
      </c>
      <c r="AB6" s="20" t="s">
        <v>15</v>
      </c>
      <c r="AC6" s="20" t="s">
        <v>16</v>
      </c>
      <c r="AD6" s="20" t="s">
        <v>56</v>
      </c>
      <c r="AE6" s="17" t="s">
        <v>55</v>
      </c>
      <c r="AF6" s="17" t="s">
        <v>52</v>
      </c>
      <c r="AG6" s="113" t="s">
        <v>17</v>
      </c>
      <c r="AH6" s="113" t="s">
        <v>18</v>
      </c>
      <c r="AI6" s="20" t="s">
        <v>53</v>
      </c>
      <c r="AJ6" s="17" t="s">
        <v>54</v>
      </c>
      <c r="AK6" s="17" t="s">
        <v>65</v>
      </c>
      <c r="AL6" s="17" t="s">
        <v>51</v>
      </c>
      <c r="AM6" s="20" t="s">
        <v>19</v>
      </c>
      <c r="AN6" s="78" t="s">
        <v>20</v>
      </c>
      <c r="AO6" s="17" t="s">
        <v>50</v>
      </c>
      <c r="AP6" s="17" t="s">
        <v>21</v>
      </c>
      <c r="AQ6" s="18" t="s">
        <v>9</v>
      </c>
      <c r="AR6" s="18" t="s">
        <v>22</v>
      </c>
      <c r="AS6" s="18" t="s">
        <v>23</v>
      </c>
      <c r="AT6" s="76" t="s">
        <v>12</v>
      </c>
      <c r="AU6" s="77" t="s">
        <v>13</v>
      </c>
      <c r="AV6" s="231"/>
      <c r="AX6" s="127" t="s">
        <v>28</v>
      </c>
      <c r="AY6" s="127" t="s">
        <v>15</v>
      </c>
      <c r="AZ6" s="120" t="s">
        <v>63</v>
      </c>
      <c r="BA6" s="116" t="s">
        <v>64</v>
      </c>
      <c r="BC6" s="20" t="s">
        <v>29</v>
      </c>
      <c r="BD6" s="20" t="s">
        <v>30</v>
      </c>
      <c r="BE6" s="20" t="s">
        <v>31</v>
      </c>
      <c r="BF6" s="20" t="s">
        <v>32</v>
      </c>
      <c r="BG6" s="20" t="s">
        <v>33</v>
      </c>
      <c r="BH6" s="20" t="s">
        <v>34</v>
      </c>
      <c r="BI6" s="20" t="s">
        <v>35</v>
      </c>
      <c r="BJ6" s="20" t="s">
        <v>36</v>
      </c>
      <c r="BK6" s="20" t="s">
        <v>37</v>
      </c>
      <c r="BL6" s="20" t="s">
        <v>38</v>
      </c>
      <c r="BM6" s="79" t="s">
        <v>39</v>
      </c>
      <c r="BN6" s="79" t="s">
        <v>40</v>
      </c>
      <c r="BO6" s="79" t="s">
        <v>41</v>
      </c>
      <c r="BP6" s="79" t="s">
        <v>42</v>
      </c>
      <c r="BQ6" s="79" t="s">
        <v>43</v>
      </c>
      <c r="BR6" s="21"/>
      <c r="BS6" s="18" t="s">
        <v>44</v>
      </c>
      <c r="BT6" s="18" t="s">
        <v>45</v>
      </c>
      <c r="BU6" s="74" t="s">
        <v>46</v>
      </c>
      <c r="BV6" s="76" t="s">
        <v>47</v>
      </c>
      <c r="BW6" s="77" t="s">
        <v>48</v>
      </c>
    </row>
    <row r="7" spans="1:85">
      <c r="A7" s="10"/>
      <c r="B7" s="202" t="s">
        <v>99</v>
      </c>
      <c r="C7" s="160">
        <v>223</v>
      </c>
      <c r="D7" s="161">
        <f t="shared" ref="D7:D16" si="0">E7-C7</f>
        <v>1068</v>
      </c>
      <c r="E7" s="152">
        <v>1291</v>
      </c>
      <c r="F7" s="160">
        <v>251</v>
      </c>
      <c r="G7" s="161">
        <f>H7-F7</f>
        <v>1036</v>
      </c>
      <c r="H7" s="152">
        <v>1287</v>
      </c>
      <c r="I7" s="225"/>
      <c r="K7" s="22">
        <f t="shared" ref="K7:K16" si="1">(C7/E7)/(F7/H7)</f>
        <v>0.88569347706000157</v>
      </c>
      <c r="L7" s="23">
        <f t="shared" ref="L7:L16" si="2">(D7/(C7*E7)+(G7/(F7*H7)))</f>
        <v>6.9167745622572803E-3</v>
      </c>
      <c r="M7" s="24">
        <f>1/L7</f>
        <v>144.57605795867536</v>
      </c>
      <c r="N7" s="25">
        <f>LN(K7)</f>
        <v>-0.12138435092218108</v>
      </c>
      <c r="O7" s="25">
        <f>M7*N7</f>
        <v>-17.549270954201443</v>
      </c>
      <c r="P7" s="25">
        <f>LN(K7)</f>
        <v>-0.12138435092218108</v>
      </c>
      <c r="Q7" s="138">
        <f>K7</f>
        <v>0.88569347706000157</v>
      </c>
      <c r="R7" s="26">
        <f>SQRT(1/M7)</f>
        <v>8.3167148335489299E-2</v>
      </c>
      <c r="S7" s="148">
        <f>-NORMSINV(2.5/100)</f>
        <v>1.9599639845400538</v>
      </c>
      <c r="T7" s="27">
        <f>P7-(R7*S7)</f>
        <v>-0.2843889663566404</v>
      </c>
      <c r="U7" s="27">
        <f>P7+(R7*S7)</f>
        <v>4.1620264512278238E-2</v>
      </c>
      <c r="V7" s="28">
        <f>EXP(T7)</f>
        <v>0.7524739007444714</v>
      </c>
      <c r="W7" s="29">
        <f>EXP(U7)</f>
        <v>1.0424985298899074</v>
      </c>
      <c r="X7" s="107"/>
      <c r="Z7" s="129">
        <f>(N7-P17)^2</f>
        <v>7.0209973469585957E-3</v>
      </c>
      <c r="AA7" s="30">
        <f>M7*Z7</f>
        <v>1.0150681193615918</v>
      </c>
      <c r="AB7" s="31">
        <v>1</v>
      </c>
      <c r="AC7" s="21"/>
      <c r="AD7" s="21"/>
      <c r="AE7" s="24">
        <f>M7^2</f>
        <v>20902.236534870259</v>
      </c>
      <c r="AF7" s="32"/>
      <c r="AG7" s="111">
        <f>AG17</f>
        <v>-6.4950286818603476E-3</v>
      </c>
      <c r="AH7" s="111" t="str">
        <f>AH17</f>
        <v>0</v>
      </c>
      <c r="AI7" s="30">
        <f>1/M7</f>
        <v>6.9167745622572803E-3</v>
      </c>
      <c r="AJ7" s="33">
        <f>1/(AH7+AI7)</f>
        <v>144.57605795867536</v>
      </c>
      <c r="AK7" s="125">
        <f>AJ7/AJ17</f>
        <v>0.26065024882953081</v>
      </c>
      <c r="AL7" s="34">
        <f>AJ7*N7</f>
        <v>-17.549270954201443</v>
      </c>
      <c r="AM7" s="64">
        <f>AL7/AJ7</f>
        <v>-0.1213843509221811</v>
      </c>
      <c r="AN7" s="29">
        <f>EXP(AM7)</f>
        <v>0.88569347706000157</v>
      </c>
      <c r="AO7" s="65">
        <f>1/AJ7</f>
        <v>6.9167745622572803E-3</v>
      </c>
      <c r="AP7" s="29">
        <f>SQRT(AO7)</f>
        <v>8.3167148335489299E-2</v>
      </c>
      <c r="AQ7" s="173">
        <f>-NORMSINV(2.5/100)</f>
        <v>1.9599639845400538</v>
      </c>
      <c r="AR7" s="27">
        <f>AM7-(AQ7*AP7)</f>
        <v>-0.2843889663566404</v>
      </c>
      <c r="AS7" s="27">
        <f>AM7+(AQ7*AP7)</f>
        <v>4.1620264512278224E-2</v>
      </c>
      <c r="AT7" s="66">
        <f>EXP(AR7)</f>
        <v>0.7524739007444714</v>
      </c>
      <c r="AU7" s="66">
        <f>EXP(AS7)</f>
        <v>1.0424985298899072</v>
      </c>
      <c r="AV7" s="188"/>
      <c r="AX7" s="82"/>
      <c r="AY7" s="82">
        <v>1</v>
      </c>
      <c r="AZ7" s="117"/>
      <c r="BA7" s="117"/>
      <c r="BC7" s="21"/>
      <c r="BD7" s="21"/>
      <c r="BE7" s="31"/>
      <c r="BF7" s="31"/>
      <c r="BG7" s="31"/>
      <c r="BH7" s="31"/>
      <c r="BI7" s="31"/>
      <c r="BJ7" s="31"/>
      <c r="BK7" s="31"/>
      <c r="BL7" s="31"/>
      <c r="BM7" s="21"/>
      <c r="BN7" s="21"/>
      <c r="BO7" s="21"/>
      <c r="BP7" s="21"/>
      <c r="BQ7" s="21"/>
      <c r="BR7" s="21"/>
      <c r="BS7" s="83"/>
      <c r="BT7" s="83"/>
      <c r="BU7" s="83"/>
      <c r="BV7" s="21"/>
      <c r="BW7" s="21"/>
    </row>
    <row r="8" spans="1:85">
      <c r="A8" s="10"/>
      <c r="B8" s="202" t="s">
        <v>100</v>
      </c>
      <c r="C8" s="160">
        <v>224</v>
      </c>
      <c r="D8" s="161">
        <f t="shared" si="0"/>
        <v>1121</v>
      </c>
      <c r="E8" s="152">
        <v>1345</v>
      </c>
      <c r="F8" s="160">
        <v>247</v>
      </c>
      <c r="G8" s="161">
        <f t="shared" ref="G8:G16" si="3">H8-F8</f>
        <v>1094</v>
      </c>
      <c r="H8" s="152">
        <v>1341</v>
      </c>
      <c r="I8" s="225"/>
      <c r="K8" s="22">
        <f t="shared" si="1"/>
        <v>0.90418554249507088</v>
      </c>
      <c r="L8" s="23">
        <f t="shared" si="2"/>
        <v>7.0236621313371815E-3</v>
      </c>
      <c r="M8" s="24">
        <f t="shared" ref="M8:M16" si="4">1/L8</f>
        <v>142.37586906954729</v>
      </c>
      <c r="N8" s="25">
        <f t="shared" ref="N8:N16" si="5">LN(K8)</f>
        <v>-0.1007206935271984</v>
      </c>
      <c r="O8" s="25">
        <f t="shared" ref="O8:O16" si="6">M8*N8</f>
        <v>-14.340196274222398</v>
      </c>
      <c r="P8" s="25">
        <f t="shared" ref="P8:P16" si="7">LN(K8)</f>
        <v>-0.1007206935271984</v>
      </c>
      <c r="Q8" s="138">
        <f t="shared" ref="Q8:Q16" si="8">K8</f>
        <v>0.90418554249507088</v>
      </c>
      <c r="R8" s="26">
        <f t="shared" ref="R8:R16" si="9">SQRT(1/M8)</f>
        <v>8.3807291635854583E-2</v>
      </c>
      <c r="S8" s="148">
        <f t="shared" ref="S8:S16" si="10">-NORMSINV(2.5/100)</f>
        <v>1.9599639845400538</v>
      </c>
      <c r="T8" s="27">
        <f t="shared" ref="T8:T16" si="11">P8-(R8*S8)</f>
        <v>-0.26497996677531827</v>
      </c>
      <c r="U8" s="27">
        <f t="shared" ref="U8:U16" si="12">P8+(R8*S8)</f>
        <v>6.3538579720921473E-2</v>
      </c>
      <c r="V8" s="28">
        <f t="shared" ref="V8:V16" si="13">EXP(T8)</f>
        <v>0.76722131973898122</v>
      </c>
      <c r="W8" s="29">
        <f t="shared" ref="W8:W16" si="14">EXP(U8)</f>
        <v>1.0656005955820511</v>
      </c>
      <c r="X8" s="107"/>
      <c r="Z8" s="129">
        <f>(N8-P17)^2</f>
        <v>3.9851108565178662E-3</v>
      </c>
      <c r="AA8" s="30">
        <f>M8*Z8</f>
        <v>0.56738362153521915</v>
      </c>
      <c r="AB8" s="31">
        <v>1</v>
      </c>
      <c r="AC8" s="21"/>
      <c r="AD8" s="21"/>
      <c r="AE8" s="24">
        <f>M8^2</f>
        <v>20270.888093308873</v>
      </c>
      <c r="AF8" s="32"/>
      <c r="AG8" s="111">
        <f>AG17</f>
        <v>-6.4950286818603476E-3</v>
      </c>
      <c r="AH8" s="111" t="str">
        <f>AH17</f>
        <v>0</v>
      </c>
      <c r="AI8" s="30">
        <f>1/M8</f>
        <v>7.0236621313371815E-3</v>
      </c>
      <c r="AJ8" s="33">
        <f t="shared" ref="AJ8:AJ16" si="15">1/(AH8+AI8)</f>
        <v>142.37586906954729</v>
      </c>
      <c r="AK8" s="125">
        <f>AJ8/AJ17</f>
        <v>0.25668361846541393</v>
      </c>
      <c r="AL8" s="34">
        <f>AJ8*N8</f>
        <v>-14.340196274222398</v>
      </c>
      <c r="AM8" s="64">
        <f t="shared" ref="AM8:AM16" si="16">AL8/AJ8</f>
        <v>-0.1007206935271984</v>
      </c>
      <c r="AN8" s="29">
        <f t="shared" ref="AN8:AN16" si="17">EXP(AM8)</f>
        <v>0.90418554249507088</v>
      </c>
      <c r="AO8" s="65">
        <f t="shared" ref="AO8:AO16" si="18">1/AJ8</f>
        <v>7.0236621313371815E-3</v>
      </c>
      <c r="AP8" s="29">
        <f t="shared" ref="AP8:AP16" si="19">SQRT(AO8)</f>
        <v>8.3807291635854583E-2</v>
      </c>
      <c r="AQ8" s="173">
        <f t="shared" ref="AQ8:AQ16" si="20">-NORMSINV(2.5/100)</f>
        <v>1.9599639845400538</v>
      </c>
      <c r="AR8" s="27">
        <f t="shared" ref="AR8:AR16" si="21">AM8-(AQ8*AP8)</f>
        <v>-0.26497996677531827</v>
      </c>
      <c r="AS8" s="27">
        <f t="shared" ref="AS8:AS17" si="22">AM8+(AQ8*AP8)</f>
        <v>6.3538579720921473E-2</v>
      </c>
      <c r="AT8" s="66">
        <f t="shared" ref="AT8:AT16" si="23">EXP(AR8)</f>
        <v>0.76722131973898122</v>
      </c>
      <c r="AU8" s="66">
        <f t="shared" ref="AU8:AU16" si="24">EXP(AS8)</f>
        <v>1.0656005955820511</v>
      </c>
      <c r="AV8" s="188"/>
      <c r="AX8" s="82"/>
      <c r="AY8" s="82">
        <v>1</v>
      </c>
      <c r="AZ8" s="117"/>
      <c r="BA8" s="117"/>
      <c r="BC8" s="21"/>
      <c r="BD8" s="21"/>
      <c r="BE8" s="31"/>
      <c r="BF8" s="31"/>
      <c r="BG8" s="31"/>
      <c r="BH8" s="31"/>
      <c r="BI8" s="31"/>
      <c r="BJ8" s="31"/>
      <c r="BK8" s="31"/>
      <c r="BL8" s="31"/>
      <c r="BM8" s="21"/>
      <c r="BN8" s="21"/>
      <c r="BO8" s="21"/>
      <c r="BP8" s="21"/>
      <c r="BQ8" s="21"/>
      <c r="BR8" s="21"/>
      <c r="BS8" s="83"/>
      <c r="BT8" s="83"/>
      <c r="BU8" s="83"/>
      <c r="BV8" s="21"/>
      <c r="BW8" s="21"/>
    </row>
    <row r="9" spans="1:85">
      <c r="A9" s="10"/>
      <c r="B9" s="202" t="s">
        <v>101</v>
      </c>
      <c r="C9" s="160">
        <v>57</v>
      </c>
      <c r="D9" s="161">
        <f t="shared" si="0"/>
        <v>1264</v>
      </c>
      <c r="E9" s="152">
        <v>1321</v>
      </c>
      <c r="F9" s="160">
        <v>68</v>
      </c>
      <c r="G9" s="161">
        <f t="shared" si="3"/>
        <v>1925</v>
      </c>
      <c r="H9" s="152">
        <v>1993</v>
      </c>
      <c r="I9" s="225"/>
      <c r="K9" s="22">
        <f t="shared" si="1"/>
        <v>1.2646502204212495</v>
      </c>
      <c r="L9" s="23">
        <f t="shared" si="2"/>
        <v>3.0990983584544378E-2</v>
      </c>
      <c r="M9" s="24">
        <f t="shared" si="4"/>
        <v>32.267449571968847</v>
      </c>
      <c r="N9" s="25">
        <f t="shared" si="5"/>
        <v>0.23479557834891288</v>
      </c>
      <c r="O9" s="25">
        <f t="shared" si="6"/>
        <v>7.5762544840948065</v>
      </c>
      <c r="P9" s="25">
        <f t="shared" si="7"/>
        <v>0.23479557834891288</v>
      </c>
      <c r="Q9" s="138">
        <f t="shared" si="8"/>
        <v>1.2646502204212495</v>
      </c>
      <c r="R9" s="26">
        <f t="shared" si="9"/>
        <v>0.17604256185520697</v>
      </c>
      <c r="S9" s="148">
        <f t="shared" si="10"/>
        <v>1.9599639845400538</v>
      </c>
      <c r="T9" s="27">
        <f t="shared" si="11"/>
        <v>-0.11024150263345747</v>
      </c>
      <c r="U9" s="27">
        <f t="shared" si="12"/>
        <v>0.57983265933128325</v>
      </c>
      <c r="V9" s="28">
        <f t="shared" si="13"/>
        <v>0.89561781511571104</v>
      </c>
      <c r="W9" s="29">
        <f t="shared" si="14"/>
        <v>1.7857395788904502</v>
      </c>
      <c r="X9" s="107"/>
      <c r="Z9" s="129">
        <f>(N9-P17)^2</f>
        <v>7.419551532230903E-2</v>
      </c>
      <c r="AA9" s="30">
        <f>M9*Z9</f>
        <v>2.3941000491288484</v>
      </c>
      <c r="AB9" s="31">
        <v>1</v>
      </c>
      <c r="AC9" s="21"/>
      <c r="AD9" s="21"/>
      <c r="AE9" s="24">
        <f>M9^2</f>
        <v>1041.1883018795525</v>
      </c>
      <c r="AF9" s="32"/>
      <c r="AG9" s="111">
        <f>AG17</f>
        <v>-6.4950286818603476E-3</v>
      </c>
      <c r="AH9" s="111" t="str">
        <f>AH17</f>
        <v>0</v>
      </c>
      <c r="AI9" s="30">
        <f>1/M9</f>
        <v>3.0990983584544378E-2</v>
      </c>
      <c r="AJ9" s="33">
        <f t="shared" si="15"/>
        <v>32.267449571968847</v>
      </c>
      <c r="AK9" s="125">
        <f>AJ9/AJ17</f>
        <v>5.8173662214749434E-2</v>
      </c>
      <c r="AL9" s="34">
        <f>AJ9*N9</f>
        <v>7.5762544840948065</v>
      </c>
      <c r="AM9" s="64">
        <f t="shared" si="16"/>
        <v>0.23479557834891288</v>
      </c>
      <c r="AN9" s="29">
        <f t="shared" si="17"/>
        <v>1.2646502204212495</v>
      </c>
      <c r="AO9" s="65">
        <f t="shared" si="18"/>
        <v>3.0990983584544378E-2</v>
      </c>
      <c r="AP9" s="29">
        <f t="shared" si="19"/>
        <v>0.17604256185520697</v>
      </c>
      <c r="AQ9" s="173">
        <f t="shared" si="20"/>
        <v>1.9599639845400538</v>
      </c>
      <c r="AR9" s="27">
        <f t="shared" si="21"/>
        <v>-0.11024150263345747</v>
      </c>
      <c r="AS9" s="27">
        <f t="shared" si="22"/>
        <v>0.57983265933128325</v>
      </c>
      <c r="AT9" s="66">
        <f t="shared" si="23"/>
        <v>0.89561781511571104</v>
      </c>
      <c r="AU9" s="66">
        <f t="shared" si="24"/>
        <v>1.7857395788904502</v>
      </c>
      <c r="AV9" s="188"/>
      <c r="AX9" s="82"/>
      <c r="AY9" s="82">
        <v>1</v>
      </c>
      <c r="AZ9" s="117"/>
      <c r="BA9" s="117"/>
      <c r="BC9" s="21"/>
      <c r="BD9" s="21"/>
      <c r="BE9" s="31"/>
      <c r="BF9" s="31"/>
      <c r="BG9" s="31"/>
      <c r="BH9" s="31"/>
      <c r="BI9" s="31"/>
      <c r="BJ9" s="31"/>
      <c r="BK9" s="31"/>
      <c r="BL9" s="31"/>
      <c r="BM9" s="21"/>
      <c r="BN9" s="21"/>
      <c r="BO9" s="21"/>
      <c r="BP9" s="21"/>
      <c r="BQ9" s="21"/>
      <c r="BR9" s="21"/>
      <c r="BS9" s="83"/>
      <c r="BT9" s="83"/>
      <c r="BU9" s="83"/>
      <c r="BV9" s="21"/>
      <c r="BW9" s="21"/>
    </row>
    <row r="10" spans="1:85">
      <c r="A10" s="10"/>
      <c r="B10" s="202" t="s">
        <v>102</v>
      </c>
      <c r="C10" s="160">
        <v>438</v>
      </c>
      <c r="D10" s="161">
        <f t="shared" si="0"/>
        <v>2211</v>
      </c>
      <c r="E10" s="152">
        <v>2649</v>
      </c>
      <c r="F10" s="160">
        <v>217</v>
      </c>
      <c r="G10" s="161">
        <f t="shared" si="3"/>
        <v>1115</v>
      </c>
      <c r="H10" s="152">
        <v>1332</v>
      </c>
      <c r="I10" s="225"/>
      <c r="K10" s="22">
        <f t="shared" si="1"/>
        <v>1.0149312930886014</v>
      </c>
      <c r="L10" s="23">
        <f t="shared" si="2"/>
        <v>5.7631482592035163E-3</v>
      </c>
      <c r="M10" s="24">
        <f t="shared" si="4"/>
        <v>173.51627184031577</v>
      </c>
      <c r="N10" s="25">
        <f t="shared" si="5"/>
        <v>1.4820918664251351E-2</v>
      </c>
      <c r="O10" s="25">
        <f t="shared" si="6"/>
        <v>2.5716705518694472</v>
      </c>
      <c r="P10" s="25">
        <f t="shared" si="7"/>
        <v>1.4820918664251351E-2</v>
      </c>
      <c r="Q10" s="138">
        <f t="shared" si="8"/>
        <v>1.0149312930886014</v>
      </c>
      <c r="R10" s="26">
        <f t="shared" si="9"/>
        <v>7.5915401989342823E-2</v>
      </c>
      <c r="S10" s="148">
        <f t="shared" si="10"/>
        <v>1.9599639845400538</v>
      </c>
      <c r="T10" s="27">
        <f t="shared" si="11"/>
        <v>-0.13397053510674095</v>
      </c>
      <c r="U10" s="27">
        <f t="shared" si="12"/>
        <v>0.16361237243524362</v>
      </c>
      <c r="V10" s="28">
        <f t="shared" si="13"/>
        <v>0.87461583468588755</v>
      </c>
      <c r="W10" s="29">
        <f t="shared" si="14"/>
        <v>1.1777576952519375</v>
      </c>
      <c r="X10" s="107"/>
      <c r="Z10" s="129">
        <f>(N10-P17)^2</f>
        <v>2.7472145801213542E-3</v>
      </c>
      <c r="AA10" s="30">
        <f>M10*Z10</f>
        <v>0.47668643188801585</v>
      </c>
      <c r="AB10" s="31">
        <v>1</v>
      </c>
      <c r="AC10" s="21"/>
      <c r="AD10" s="21"/>
      <c r="AE10" s="24">
        <f>M10^2</f>
        <v>30107.896593362359</v>
      </c>
      <c r="AF10" s="32"/>
      <c r="AG10" s="111">
        <f>AG17</f>
        <v>-6.4950286818603476E-3</v>
      </c>
      <c r="AH10" s="111" t="str">
        <f>AH17</f>
        <v>0</v>
      </c>
      <c r="AI10" s="30">
        <f>1/M10</f>
        <v>5.7631482592035163E-3</v>
      </c>
      <c r="AJ10" s="33">
        <f t="shared" si="15"/>
        <v>173.51627184031577</v>
      </c>
      <c r="AK10" s="125">
        <f>AJ10/AJ17</f>
        <v>0.31282537419908218</v>
      </c>
      <c r="AL10" s="34">
        <f>AJ10*N10</f>
        <v>2.5716705518694472</v>
      </c>
      <c r="AM10" s="64">
        <f t="shared" si="16"/>
        <v>1.4820918664251351E-2</v>
      </c>
      <c r="AN10" s="29">
        <f t="shared" si="17"/>
        <v>1.0149312930886014</v>
      </c>
      <c r="AO10" s="65">
        <f t="shared" si="18"/>
        <v>5.7631482592035163E-3</v>
      </c>
      <c r="AP10" s="29">
        <f t="shared" si="19"/>
        <v>7.5915401989342823E-2</v>
      </c>
      <c r="AQ10" s="173">
        <f t="shared" si="20"/>
        <v>1.9599639845400538</v>
      </c>
      <c r="AR10" s="27">
        <f t="shared" si="21"/>
        <v>-0.13397053510674095</v>
      </c>
      <c r="AS10" s="27">
        <f t="shared" si="22"/>
        <v>0.16361237243524362</v>
      </c>
      <c r="AT10" s="66">
        <f t="shared" si="23"/>
        <v>0.87461583468588755</v>
      </c>
      <c r="AU10" s="66">
        <f t="shared" si="24"/>
        <v>1.1777576952519375</v>
      </c>
      <c r="AV10" s="188"/>
      <c r="AX10" s="82"/>
      <c r="AY10" s="82">
        <v>1</v>
      </c>
      <c r="AZ10" s="117"/>
      <c r="BA10" s="117"/>
      <c r="BC10" s="21"/>
      <c r="BD10" s="21"/>
      <c r="BE10" s="31"/>
      <c r="BF10" s="31"/>
      <c r="BG10" s="31"/>
      <c r="BH10" s="31"/>
      <c r="BI10" s="31"/>
      <c r="BJ10" s="31"/>
      <c r="BK10" s="31"/>
      <c r="BL10" s="31"/>
      <c r="BM10" s="21"/>
      <c r="BN10" s="21"/>
      <c r="BO10" s="21"/>
      <c r="BP10" s="21"/>
      <c r="BQ10" s="21"/>
      <c r="BR10" s="21"/>
      <c r="BS10" s="83"/>
      <c r="BT10" s="83"/>
      <c r="BU10" s="83"/>
      <c r="BV10" s="21"/>
      <c r="BW10" s="21"/>
    </row>
    <row r="11" spans="1:85">
      <c r="A11" s="10"/>
      <c r="B11" s="202" t="s">
        <v>103</v>
      </c>
      <c r="C11" s="160">
        <v>40</v>
      </c>
      <c r="D11" s="161">
        <f t="shared" si="0"/>
        <v>1091</v>
      </c>
      <c r="E11" s="152">
        <v>1131</v>
      </c>
      <c r="F11" s="160">
        <v>47</v>
      </c>
      <c r="G11" s="161">
        <f t="shared" si="3"/>
        <v>1080</v>
      </c>
      <c r="H11" s="152">
        <v>1127</v>
      </c>
      <c r="I11" s="225"/>
      <c r="K11" s="22">
        <f t="shared" si="1"/>
        <v>0.84805387813458255</v>
      </c>
      <c r="L11" s="23">
        <f t="shared" si="2"/>
        <v>4.4505111000396794E-2</v>
      </c>
      <c r="M11" s="24">
        <f t="shared" si="4"/>
        <v>22.469329421312629</v>
      </c>
      <c r="N11" s="25">
        <f t="shared" si="5"/>
        <v>-0.16481110967246634</v>
      </c>
      <c r="O11" s="25">
        <f t="shared" si="6"/>
        <v>-3.7031951155227305</v>
      </c>
      <c r="P11" s="25">
        <f t="shared" si="7"/>
        <v>-0.16481110967246634</v>
      </c>
      <c r="Q11" s="138">
        <f t="shared" si="8"/>
        <v>0.84805387813458255</v>
      </c>
      <c r="R11" s="26">
        <f t="shared" si="9"/>
        <v>0.21096234498221902</v>
      </c>
      <c r="S11" s="148">
        <f t="shared" si="10"/>
        <v>1.9599639845400538</v>
      </c>
      <c r="T11" s="27">
        <f t="shared" si="11"/>
        <v>-0.57828970793172974</v>
      </c>
      <c r="U11" s="27">
        <f t="shared" si="12"/>
        <v>0.24866748858679708</v>
      </c>
      <c r="V11" s="28">
        <f t="shared" si="13"/>
        <v>0.5608567756468813</v>
      </c>
      <c r="W11" s="29">
        <f t="shared" si="14"/>
        <v>1.2823155776082038</v>
      </c>
      <c r="X11" s="107"/>
      <c r="Z11" s="129">
        <f>(N11-P17)^2</f>
        <v>1.6184457840332424E-2</v>
      </c>
      <c r="AA11" s="30">
        <f>M11*Z11</f>
        <v>0.36365391471977521</v>
      </c>
      <c r="AB11" s="31">
        <v>1</v>
      </c>
      <c r="AC11" s="21"/>
      <c r="AD11" s="21"/>
      <c r="AE11" s="24">
        <f>M11^2</f>
        <v>504.87076464346535</v>
      </c>
      <c r="AF11" s="32"/>
      <c r="AG11" s="111">
        <f>AG17</f>
        <v>-6.4950286818603476E-3</v>
      </c>
      <c r="AH11" s="111" t="str">
        <f>AH17</f>
        <v>0</v>
      </c>
      <c r="AI11" s="30">
        <f>1/M11</f>
        <v>4.4505111000396794E-2</v>
      </c>
      <c r="AJ11" s="33">
        <f t="shared" si="15"/>
        <v>22.469329421312629</v>
      </c>
      <c r="AK11" s="125">
        <f>AJ11/AJ17</f>
        <v>4.0509033012726459E-2</v>
      </c>
      <c r="AL11" s="34">
        <f>AJ11*N11</f>
        <v>-3.7031951155227305</v>
      </c>
      <c r="AM11" s="64">
        <f t="shared" si="16"/>
        <v>-0.16481110967246634</v>
      </c>
      <c r="AN11" s="29">
        <f t="shared" si="17"/>
        <v>0.84805387813458255</v>
      </c>
      <c r="AO11" s="65">
        <f t="shared" si="18"/>
        <v>4.4505111000396794E-2</v>
      </c>
      <c r="AP11" s="29">
        <f t="shared" si="19"/>
        <v>0.21096234498221902</v>
      </c>
      <c r="AQ11" s="173">
        <f t="shared" si="20"/>
        <v>1.9599639845400538</v>
      </c>
      <c r="AR11" s="27">
        <f t="shared" si="21"/>
        <v>-0.57828970793172974</v>
      </c>
      <c r="AS11" s="27">
        <f t="shared" si="22"/>
        <v>0.24866748858679708</v>
      </c>
      <c r="AT11" s="66">
        <f t="shared" si="23"/>
        <v>0.5608567756468813</v>
      </c>
      <c r="AU11" s="66">
        <f t="shared" si="24"/>
        <v>1.2823155776082038</v>
      </c>
      <c r="AV11" s="188"/>
      <c r="AX11" s="82"/>
      <c r="AY11" s="82">
        <v>1</v>
      </c>
      <c r="AZ11" s="117"/>
      <c r="BA11" s="117"/>
      <c r="BC11" s="21"/>
      <c r="BD11" s="21"/>
      <c r="BE11" s="31"/>
      <c r="BF11" s="31"/>
      <c r="BG11" s="31"/>
      <c r="BH11" s="31"/>
      <c r="BI11" s="31"/>
      <c r="BJ11" s="31"/>
      <c r="BK11" s="31"/>
      <c r="BL11" s="31"/>
      <c r="BM11" s="21"/>
      <c r="BN11" s="21"/>
      <c r="BO11" s="21"/>
      <c r="BP11" s="21"/>
      <c r="BQ11" s="21"/>
      <c r="BR11" s="21"/>
      <c r="BS11" s="83"/>
      <c r="BT11" s="83"/>
      <c r="BU11" s="83"/>
      <c r="BV11" s="21"/>
      <c r="BW11" s="21"/>
    </row>
    <row r="12" spans="1:85">
      <c r="A12" s="10"/>
      <c r="B12" s="202" t="s">
        <v>104</v>
      </c>
      <c r="C12" s="160">
        <v>15</v>
      </c>
      <c r="D12" s="161">
        <f t="shared" si="0"/>
        <v>1571</v>
      </c>
      <c r="E12" s="152">
        <v>1586</v>
      </c>
      <c r="F12" s="160">
        <v>13</v>
      </c>
      <c r="G12" s="161">
        <f t="shared" si="3"/>
        <v>1596</v>
      </c>
      <c r="H12" s="152">
        <v>1609</v>
      </c>
      <c r="I12" s="225"/>
      <c r="K12" s="22">
        <f t="shared" si="1"/>
        <v>1.1705791056358521</v>
      </c>
      <c r="L12" s="23">
        <f t="shared" si="2"/>
        <v>0.14233772252600768</v>
      </c>
      <c r="M12" s="24">
        <f t="shared" si="4"/>
        <v>7.0255444744613076</v>
      </c>
      <c r="N12" s="25">
        <f t="shared" si="5"/>
        <v>0.1574985884382632</v>
      </c>
      <c r="O12" s="25">
        <f t="shared" si="6"/>
        <v>1.1065133377378955</v>
      </c>
      <c r="P12" s="25">
        <f t="shared" si="7"/>
        <v>0.1574985884382632</v>
      </c>
      <c r="Q12" s="138">
        <f t="shared" si="8"/>
        <v>1.1705791056358521</v>
      </c>
      <c r="R12" s="26">
        <f t="shared" si="9"/>
        <v>0.3772767187701988</v>
      </c>
      <c r="S12" s="148">
        <f t="shared" si="10"/>
        <v>1.9599639845400538</v>
      </c>
      <c r="T12" s="27">
        <f t="shared" si="11"/>
        <v>-0.58195019255677294</v>
      </c>
      <c r="U12" s="27">
        <f t="shared" si="12"/>
        <v>0.89694736943329945</v>
      </c>
      <c r="V12" s="28">
        <f t="shared" si="13"/>
        <v>0.55880752096359343</v>
      </c>
      <c r="W12" s="29">
        <f t="shared" si="14"/>
        <v>2.4521062998371925</v>
      </c>
      <c r="X12" s="107"/>
      <c r="Z12" s="129">
        <f>(N12-P17)^2</f>
        <v>3.8060711912817735E-2</v>
      </c>
      <c r="AA12" s="30">
        <f>M12*Z12</f>
        <v>0.26739722427316032</v>
      </c>
      <c r="AB12" s="31">
        <v>1</v>
      </c>
      <c r="AC12" s="21"/>
      <c r="AD12" s="21"/>
      <c r="AE12" s="24">
        <f>M12^2</f>
        <v>49.358275162633809</v>
      </c>
      <c r="AF12" s="32"/>
      <c r="AG12" s="111">
        <f>AG17</f>
        <v>-6.4950286818603476E-3</v>
      </c>
      <c r="AH12" s="111" t="str">
        <f>AH17</f>
        <v>0</v>
      </c>
      <c r="AI12" s="30">
        <f>1/M12</f>
        <v>0.14233772252600768</v>
      </c>
      <c r="AJ12" s="33">
        <f t="shared" si="15"/>
        <v>7.0255444744613076</v>
      </c>
      <c r="AK12" s="125">
        <f>AJ12/AJ17</f>
        <v>1.2666066161208349E-2</v>
      </c>
      <c r="AL12" s="34">
        <f>AJ12*N12</f>
        <v>1.1065133377378955</v>
      </c>
      <c r="AM12" s="64">
        <f t="shared" si="16"/>
        <v>0.1574985884382632</v>
      </c>
      <c r="AN12" s="29">
        <f t="shared" si="17"/>
        <v>1.1705791056358521</v>
      </c>
      <c r="AO12" s="65">
        <f t="shared" si="18"/>
        <v>0.14233772252600768</v>
      </c>
      <c r="AP12" s="29">
        <f t="shared" si="19"/>
        <v>0.3772767187701988</v>
      </c>
      <c r="AQ12" s="173">
        <f t="shared" si="20"/>
        <v>1.9599639845400538</v>
      </c>
      <c r="AR12" s="27">
        <f t="shared" si="21"/>
        <v>-0.58195019255677294</v>
      </c>
      <c r="AS12" s="27">
        <f t="shared" si="22"/>
        <v>0.89694736943329945</v>
      </c>
      <c r="AT12" s="66">
        <f t="shared" si="23"/>
        <v>0.55880752096359343</v>
      </c>
      <c r="AU12" s="66">
        <f t="shared" si="24"/>
        <v>2.4521062998371925</v>
      </c>
      <c r="AV12" s="188"/>
      <c r="AX12" s="82"/>
      <c r="AY12" s="82">
        <v>1</v>
      </c>
      <c r="AZ12" s="117"/>
      <c r="BA12" s="117"/>
      <c r="BC12" s="21"/>
      <c r="BD12" s="21"/>
      <c r="BE12" s="31"/>
      <c r="BF12" s="31"/>
      <c r="BG12" s="31"/>
      <c r="BH12" s="31"/>
      <c r="BI12" s="31"/>
      <c r="BJ12" s="31"/>
      <c r="BK12" s="31"/>
      <c r="BL12" s="31"/>
      <c r="BM12" s="21"/>
      <c r="BN12" s="21"/>
      <c r="BO12" s="21"/>
      <c r="BP12" s="21"/>
      <c r="BQ12" s="21"/>
      <c r="BR12" s="21"/>
      <c r="BS12" s="83"/>
      <c r="BT12" s="83"/>
      <c r="BU12" s="83"/>
      <c r="BV12" s="21"/>
      <c r="BW12" s="21"/>
    </row>
    <row r="13" spans="1:85">
      <c r="A13" s="10"/>
      <c r="B13" s="202" t="s">
        <v>105</v>
      </c>
      <c r="C13" s="160">
        <v>2</v>
      </c>
      <c r="D13" s="161">
        <f t="shared" si="0"/>
        <v>351</v>
      </c>
      <c r="E13" s="152">
        <v>353</v>
      </c>
      <c r="F13" s="160">
        <v>0.01</v>
      </c>
      <c r="G13" s="161">
        <f t="shared" si="3"/>
        <v>332.99</v>
      </c>
      <c r="H13" s="152">
        <v>333</v>
      </c>
      <c r="I13" s="225"/>
      <c r="K13" s="22">
        <f t="shared" si="1"/>
        <v>188.66855524079321</v>
      </c>
      <c r="L13" s="23">
        <f t="shared" si="2"/>
        <v>100.4941641358072</v>
      </c>
      <c r="M13" s="24">
        <f t="shared" si="4"/>
        <v>9.9508265838064609E-3</v>
      </c>
      <c r="N13" s="25">
        <f t="shared" si="5"/>
        <v>5.2399917995951837</v>
      </c>
      <c r="O13" s="25">
        <f t="shared" si="6"/>
        <v>5.214224969833961E-2</v>
      </c>
      <c r="P13" s="25">
        <f t="shared" si="7"/>
        <v>5.2399917995951837</v>
      </c>
      <c r="Q13" s="138">
        <f t="shared" si="8"/>
        <v>188.66855524079321</v>
      </c>
      <c r="R13" s="26">
        <f t="shared" si="9"/>
        <v>10.024677757205325</v>
      </c>
      <c r="S13" s="148">
        <f t="shared" si="10"/>
        <v>1.9599639845400538</v>
      </c>
      <c r="T13" s="27">
        <f t="shared" si="11"/>
        <v>-14.408015561147014</v>
      </c>
      <c r="U13" s="27">
        <f t="shared" si="12"/>
        <v>24.887999160337383</v>
      </c>
      <c r="V13" s="28">
        <f t="shared" si="13"/>
        <v>5.5294043088383616E-7</v>
      </c>
      <c r="W13" s="29">
        <f t="shared" si="14"/>
        <v>64375512710.746964</v>
      </c>
      <c r="X13" s="107"/>
      <c r="Z13" s="129">
        <f>(N13-P17)^2</f>
        <v>27.852900884993758</v>
      </c>
      <c r="AA13" s="30">
        <f>M13*Z13</f>
        <v>0.27715938656252237</v>
      </c>
      <c r="AB13" s="31">
        <v>1</v>
      </c>
      <c r="AC13" s="21"/>
      <c r="AD13" s="21"/>
      <c r="AE13" s="24">
        <f>M13^2</f>
        <v>9.9018949700989365E-5</v>
      </c>
      <c r="AF13" s="32"/>
      <c r="AG13" s="111">
        <f>AG17</f>
        <v>-6.4950286818603476E-3</v>
      </c>
      <c r="AH13" s="111" t="str">
        <f>AH17</f>
        <v>0</v>
      </c>
      <c r="AI13" s="30">
        <f>1/M13</f>
        <v>100.49416413580718</v>
      </c>
      <c r="AJ13" s="33">
        <f t="shared" si="15"/>
        <v>9.9508265838064609E-3</v>
      </c>
      <c r="AK13" s="125">
        <f>AJ13/AJ17</f>
        <v>1.7939937371027402E-5</v>
      </c>
      <c r="AL13" s="34">
        <f>AJ13*N13</f>
        <v>5.214224969833961E-2</v>
      </c>
      <c r="AM13" s="64">
        <f t="shared" si="16"/>
        <v>5.2399917995951837</v>
      </c>
      <c r="AN13" s="29">
        <f t="shared" si="17"/>
        <v>188.66855524079318</v>
      </c>
      <c r="AO13" s="65">
        <f t="shared" si="18"/>
        <v>100.49416413580718</v>
      </c>
      <c r="AP13" s="29">
        <f t="shared" si="19"/>
        <v>10.024677757205325</v>
      </c>
      <c r="AQ13" s="173">
        <f t="shared" si="20"/>
        <v>1.9599639845400538</v>
      </c>
      <c r="AR13" s="27">
        <f t="shared" si="21"/>
        <v>-14.408015561147014</v>
      </c>
      <c r="AS13" s="27">
        <f t="shared" si="22"/>
        <v>24.887999160337383</v>
      </c>
      <c r="AT13" s="66">
        <f t="shared" si="23"/>
        <v>5.5294043088383616E-7</v>
      </c>
      <c r="AU13" s="66">
        <f t="shared" si="24"/>
        <v>64375512710.746964</v>
      </c>
      <c r="AV13" s="188"/>
      <c r="AX13" s="82"/>
      <c r="AY13" s="82">
        <v>1</v>
      </c>
      <c r="AZ13" s="117"/>
      <c r="BA13" s="117"/>
      <c r="BC13" s="21"/>
      <c r="BD13" s="21"/>
      <c r="BE13" s="31"/>
      <c r="BF13" s="31"/>
      <c r="BG13" s="31"/>
      <c r="BH13" s="31"/>
      <c r="BI13" s="31"/>
      <c r="BJ13" s="31"/>
      <c r="BK13" s="31"/>
      <c r="BL13" s="31"/>
      <c r="BM13" s="21"/>
      <c r="BN13" s="21"/>
      <c r="BO13" s="21"/>
      <c r="BP13" s="21"/>
      <c r="BQ13" s="21"/>
      <c r="BR13" s="21"/>
      <c r="BS13" s="83"/>
      <c r="BT13" s="83"/>
      <c r="BU13" s="83"/>
      <c r="BV13" s="21"/>
      <c r="BW13" s="21"/>
    </row>
    <row r="14" spans="1:85">
      <c r="A14" s="10"/>
      <c r="B14" s="202" t="s">
        <v>106</v>
      </c>
      <c r="C14" s="160">
        <v>0.01</v>
      </c>
      <c r="D14" s="161">
        <f t="shared" si="0"/>
        <v>79.989999999999995</v>
      </c>
      <c r="E14" s="152">
        <v>80</v>
      </c>
      <c r="F14" s="160">
        <v>1</v>
      </c>
      <c r="G14" s="161">
        <f t="shared" si="3"/>
        <v>78</v>
      </c>
      <c r="H14" s="152">
        <v>79</v>
      </c>
      <c r="I14" s="225"/>
      <c r="K14" s="22">
        <f t="shared" si="1"/>
        <v>9.8750000000000001E-3</v>
      </c>
      <c r="L14" s="23">
        <f t="shared" si="2"/>
        <v>100.97484177215188</v>
      </c>
      <c r="M14" s="24">
        <f t="shared" si="4"/>
        <v>9.9034569646217832E-3</v>
      </c>
      <c r="N14" s="25">
        <f t="shared" si="5"/>
        <v>-4.6177489681949515</v>
      </c>
      <c r="O14" s="25">
        <f t="shared" si="6"/>
        <v>-4.5731678179945348E-2</v>
      </c>
      <c r="P14" s="25">
        <f t="shared" si="7"/>
        <v>-4.6177489681949515</v>
      </c>
      <c r="Q14" s="138">
        <f t="shared" si="8"/>
        <v>9.8750000000000001E-3</v>
      </c>
      <c r="R14" s="26">
        <f t="shared" si="9"/>
        <v>10.048623874548786</v>
      </c>
      <c r="S14" s="148">
        <f t="shared" si="10"/>
        <v>1.9599639845400538</v>
      </c>
      <c r="T14" s="27">
        <f t="shared" si="11"/>
        <v>-24.312689856499905</v>
      </c>
      <c r="U14" s="27">
        <f t="shared" si="12"/>
        <v>15.07719192011</v>
      </c>
      <c r="V14" s="28">
        <f t="shared" si="13"/>
        <v>2.7614231100729368E-11</v>
      </c>
      <c r="W14" s="29">
        <f t="shared" si="14"/>
        <v>3531353.9835416297</v>
      </c>
      <c r="X14" s="107"/>
      <c r="Z14" s="129">
        <f>(N14-P17)^2</f>
        <v>20.977829067837735</v>
      </c>
      <c r="AA14" s="30">
        <f>M14*Z14</f>
        <v>0.20775302738452292</v>
      </c>
      <c r="AB14" s="31">
        <v>1</v>
      </c>
      <c r="AC14" s="21"/>
      <c r="AD14" s="21"/>
      <c r="AE14" s="24">
        <f>M14^2</f>
        <v>9.8078459850115701E-5</v>
      </c>
      <c r="AF14" s="32"/>
      <c r="AG14" s="111">
        <f>AG17</f>
        <v>-6.4950286818603476E-3</v>
      </c>
      <c r="AH14" s="111" t="str">
        <f>AH17</f>
        <v>0</v>
      </c>
      <c r="AI14" s="30">
        <f>1/M14</f>
        <v>100.97484177215188</v>
      </c>
      <c r="AJ14" s="33">
        <f t="shared" si="15"/>
        <v>9.9034569646217832E-3</v>
      </c>
      <c r="AK14" s="125">
        <f>AJ14/AJ17</f>
        <v>1.7854536626244504E-5</v>
      </c>
      <c r="AL14" s="34">
        <f>AJ14*N14</f>
        <v>-4.5731678179945348E-2</v>
      </c>
      <c r="AM14" s="64">
        <f t="shared" si="16"/>
        <v>-4.6177489681949515</v>
      </c>
      <c r="AN14" s="29">
        <f t="shared" si="17"/>
        <v>9.8750000000000001E-3</v>
      </c>
      <c r="AO14" s="65">
        <f t="shared" si="18"/>
        <v>100.97484177215188</v>
      </c>
      <c r="AP14" s="29">
        <f t="shared" si="19"/>
        <v>10.048623874548786</v>
      </c>
      <c r="AQ14" s="173">
        <f t="shared" si="20"/>
        <v>1.9599639845400538</v>
      </c>
      <c r="AR14" s="27">
        <f t="shared" si="21"/>
        <v>-24.312689856499905</v>
      </c>
      <c r="AS14" s="27">
        <f t="shared" si="22"/>
        <v>15.07719192011</v>
      </c>
      <c r="AT14" s="66">
        <f t="shared" si="23"/>
        <v>2.7614231100729368E-11</v>
      </c>
      <c r="AU14" s="66">
        <f t="shared" si="24"/>
        <v>3531353.9835416297</v>
      </c>
      <c r="AV14" s="188"/>
      <c r="AX14" s="82"/>
      <c r="AY14" s="82">
        <v>1</v>
      </c>
      <c r="AZ14" s="117"/>
      <c r="BA14" s="117"/>
      <c r="BC14" s="21"/>
      <c r="BD14" s="21"/>
      <c r="BE14" s="31"/>
      <c r="BF14" s="31"/>
      <c r="BG14" s="31"/>
      <c r="BH14" s="31"/>
      <c r="BI14" s="31"/>
      <c r="BJ14" s="31"/>
      <c r="BK14" s="31"/>
      <c r="BL14" s="31"/>
      <c r="BM14" s="21"/>
      <c r="BN14" s="21"/>
      <c r="BO14" s="21"/>
      <c r="BP14" s="21"/>
      <c r="BQ14" s="21"/>
      <c r="BR14" s="21"/>
      <c r="BS14" s="83"/>
      <c r="BT14" s="83"/>
      <c r="BU14" s="83"/>
      <c r="BV14" s="21"/>
      <c r="BW14" s="21"/>
    </row>
    <row r="15" spans="1:85">
      <c r="A15" s="10"/>
      <c r="B15" s="202" t="s">
        <v>107</v>
      </c>
      <c r="C15" s="160">
        <v>2</v>
      </c>
      <c r="D15" s="161">
        <f t="shared" si="0"/>
        <v>100</v>
      </c>
      <c r="E15" s="152">
        <v>102</v>
      </c>
      <c r="F15" s="160">
        <v>2</v>
      </c>
      <c r="G15" s="161">
        <f t="shared" si="3"/>
        <v>100</v>
      </c>
      <c r="H15" s="152">
        <v>102</v>
      </c>
      <c r="I15" s="225"/>
      <c r="K15" s="22">
        <f t="shared" si="1"/>
        <v>1</v>
      </c>
      <c r="L15" s="23">
        <f t="shared" si="2"/>
        <v>0.98039215686274506</v>
      </c>
      <c r="M15" s="24">
        <f t="shared" si="4"/>
        <v>1.02</v>
      </c>
      <c r="N15" s="25">
        <f t="shared" si="5"/>
        <v>0</v>
      </c>
      <c r="O15" s="25">
        <f t="shared" si="6"/>
        <v>0</v>
      </c>
      <c r="P15" s="25">
        <f t="shared" si="7"/>
        <v>0</v>
      </c>
      <c r="Q15" s="138">
        <f t="shared" si="8"/>
        <v>1</v>
      </c>
      <c r="R15" s="26">
        <f t="shared" si="9"/>
        <v>0.99014754297667429</v>
      </c>
      <c r="S15" s="148">
        <f t="shared" si="10"/>
        <v>1.9599639845400538</v>
      </c>
      <c r="T15" s="27">
        <f t="shared" si="11"/>
        <v>-1.9406535236151068</v>
      </c>
      <c r="U15" s="27">
        <f t="shared" si="12"/>
        <v>1.9406535236151068</v>
      </c>
      <c r="V15" s="28">
        <f t="shared" si="13"/>
        <v>0.14361006653373898</v>
      </c>
      <c r="W15" s="29">
        <f t="shared" si="14"/>
        <v>6.9633001650693158</v>
      </c>
      <c r="X15" s="107"/>
      <c r="Z15" s="129">
        <f>(N15-P17)^2</f>
        <v>1.4132305723418021E-3</v>
      </c>
      <c r="AA15" s="30">
        <f>M15*Z15</f>
        <v>1.4414951837886383E-3</v>
      </c>
      <c r="AB15" s="31">
        <v>1</v>
      </c>
      <c r="AC15" s="21"/>
      <c r="AD15" s="21"/>
      <c r="AE15" s="24">
        <f>M15^2</f>
        <v>1.0404</v>
      </c>
      <c r="AF15" s="32"/>
      <c r="AG15" s="111">
        <f>AG17</f>
        <v>-6.4950286818603476E-3</v>
      </c>
      <c r="AH15" s="111" t="str">
        <f>AH17</f>
        <v>0</v>
      </c>
      <c r="AI15" s="30">
        <f>1/M15</f>
        <v>0.98039215686274506</v>
      </c>
      <c r="AJ15" s="33">
        <f t="shared" si="15"/>
        <v>1.02</v>
      </c>
      <c r="AK15" s="125">
        <f>AJ15/AJ17</f>
        <v>1.8389161909651316E-3</v>
      </c>
      <c r="AL15" s="34">
        <f>AJ15*N15</f>
        <v>0</v>
      </c>
      <c r="AM15" s="64">
        <f t="shared" si="16"/>
        <v>0</v>
      </c>
      <c r="AN15" s="29">
        <f t="shared" si="17"/>
        <v>1</v>
      </c>
      <c r="AO15" s="65">
        <f t="shared" si="18"/>
        <v>0.98039215686274506</v>
      </c>
      <c r="AP15" s="29">
        <f t="shared" si="19"/>
        <v>0.99014754297667429</v>
      </c>
      <c r="AQ15" s="173">
        <f t="shared" si="20"/>
        <v>1.9599639845400538</v>
      </c>
      <c r="AR15" s="27">
        <f t="shared" si="21"/>
        <v>-1.9406535236151068</v>
      </c>
      <c r="AS15" s="27">
        <f t="shared" si="22"/>
        <v>1.9406535236151068</v>
      </c>
      <c r="AT15" s="66">
        <f t="shared" si="23"/>
        <v>0.14361006653373898</v>
      </c>
      <c r="AU15" s="66">
        <f t="shared" si="24"/>
        <v>6.9633001650693158</v>
      </c>
      <c r="AV15" s="188"/>
      <c r="AX15" s="82"/>
      <c r="AY15" s="82">
        <v>1</v>
      </c>
      <c r="AZ15" s="117"/>
      <c r="BA15" s="117"/>
      <c r="BC15" s="21"/>
      <c r="BD15" s="21"/>
      <c r="BE15" s="31"/>
      <c r="BF15" s="31"/>
      <c r="BG15" s="31"/>
      <c r="BH15" s="31"/>
      <c r="BI15" s="31"/>
      <c r="BJ15" s="31"/>
      <c r="BK15" s="31"/>
      <c r="BL15" s="31"/>
      <c r="BM15" s="21"/>
      <c r="BN15" s="21"/>
      <c r="BO15" s="21"/>
      <c r="BP15" s="21"/>
      <c r="BQ15" s="21"/>
      <c r="BR15" s="21"/>
      <c r="BS15" s="83"/>
      <c r="BT15" s="83"/>
      <c r="BU15" s="83"/>
      <c r="BV15" s="21"/>
      <c r="BW15" s="21"/>
    </row>
    <row r="16" spans="1:85">
      <c r="A16" s="10"/>
      <c r="B16" s="202" t="s">
        <v>108</v>
      </c>
      <c r="C16" s="160">
        <v>65</v>
      </c>
      <c r="D16" s="161">
        <f t="shared" si="0"/>
        <v>2493</v>
      </c>
      <c r="E16" s="152">
        <v>2558</v>
      </c>
      <c r="F16" s="160">
        <v>58</v>
      </c>
      <c r="G16" s="161">
        <f t="shared" si="3"/>
        <v>2492</v>
      </c>
      <c r="H16" s="152">
        <v>2550</v>
      </c>
      <c r="I16" s="225"/>
      <c r="K16" s="22">
        <f t="shared" si="1"/>
        <v>1.1171847618020545</v>
      </c>
      <c r="L16" s="23">
        <f t="shared" si="2"/>
        <v>3.1842907417828872E-2</v>
      </c>
      <c r="M16" s="24">
        <f t="shared" si="4"/>
        <v>31.404167555381552</v>
      </c>
      <c r="N16" s="25">
        <f t="shared" si="5"/>
        <v>0.11081191536290169</v>
      </c>
      <c r="O16" s="25">
        <f t="shared" si="6"/>
        <v>3.4799559571893237</v>
      </c>
      <c r="P16" s="25">
        <f t="shared" si="7"/>
        <v>0.11081191536290169</v>
      </c>
      <c r="Q16" s="138">
        <f t="shared" si="8"/>
        <v>1.1171847618020545</v>
      </c>
      <c r="R16" s="26">
        <f t="shared" si="9"/>
        <v>0.17844581087217731</v>
      </c>
      <c r="S16" s="148">
        <f t="shared" si="10"/>
        <v>1.9599639845400538</v>
      </c>
      <c r="T16" s="27">
        <f t="shared" si="11"/>
        <v>-0.23893544713861181</v>
      </c>
      <c r="U16" s="27">
        <f t="shared" si="12"/>
        <v>0.4605592778644152</v>
      </c>
      <c r="V16" s="28">
        <f t="shared" si="13"/>
        <v>0.78746571389708719</v>
      </c>
      <c r="W16" s="29">
        <f t="shared" si="14"/>
        <v>1.5849601702986982</v>
      </c>
      <c r="X16" s="107"/>
      <c r="Z16" s="129">
        <f>(N16-P17)^2</f>
        <v>2.2024006758220954E-2</v>
      </c>
      <c r="AA16" s="30">
        <f>M16*Z16</f>
        <v>0.69164559847602647</v>
      </c>
      <c r="AB16" s="31">
        <v>1</v>
      </c>
      <c r="AC16" s="21"/>
      <c r="AD16" s="21"/>
      <c r="AE16" s="24">
        <f>M16^2</f>
        <v>986.2217398464793</v>
      </c>
      <c r="AF16" s="32"/>
      <c r="AG16" s="111">
        <f>AG17</f>
        <v>-6.4950286818603476E-3</v>
      </c>
      <c r="AH16" s="111" t="str">
        <f>AH17</f>
        <v>0</v>
      </c>
      <c r="AI16" s="30">
        <f>1/M16</f>
        <v>3.1842907417828872E-2</v>
      </c>
      <c r="AJ16" s="33">
        <f t="shared" si="15"/>
        <v>31.404167555381552</v>
      </c>
      <c r="AK16" s="125">
        <f>AJ16/AJ17</f>
        <v>5.6617286452326485E-2</v>
      </c>
      <c r="AL16" s="34">
        <f>AJ16*N16</f>
        <v>3.4799559571893237</v>
      </c>
      <c r="AM16" s="64">
        <f t="shared" si="16"/>
        <v>0.11081191536290169</v>
      </c>
      <c r="AN16" s="29">
        <f t="shared" si="17"/>
        <v>1.1171847618020545</v>
      </c>
      <c r="AO16" s="65">
        <f t="shared" si="18"/>
        <v>3.1842907417828872E-2</v>
      </c>
      <c r="AP16" s="29">
        <f t="shared" si="19"/>
        <v>0.17844581087217731</v>
      </c>
      <c r="AQ16" s="173">
        <f t="shared" si="20"/>
        <v>1.9599639845400538</v>
      </c>
      <c r="AR16" s="27">
        <f t="shared" si="21"/>
        <v>-0.23893544713861181</v>
      </c>
      <c r="AS16" s="27">
        <f t="shared" si="22"/>
        <v>0.4605592778644152</v>
      </c>
      <c r="AT16" s="66">
        <f t="shared" si="23"/>
        <v>0.78746571389708719</v>
      </c>
      <c r="AU16" s="66">
        <f t="shared" si="24"/>
        <v>1.5849601702986982</v>
      </c>
      <c r="AV16" s="188"/>
      <c r="AX16" s="82"/>
      <c r="AY16" s="82">
        <v>1</v>
      </c>
      <c r="AZ16" s="117"/>
      <c r="BA16" s="117"/>
      <c r="BC16" s="21"/>
      <c r="BD16" s="21"/>
      <c r="BE16" s="31"/>
      <c r="BF16" s="31"/>
      <c r="BG16" s="31"/>
      <c r="BH16" s="31"/>
      <c r="BI16" s="31"/>
      <c r="BJ16" s="31"/>
      <c r="BK16" s="31"/>
      <c r="BL16" s="31"/>
      <c r="BM16" s="21"/>
      <c r="BN16" s="21"/>
      <c r="BO16" s="21"/>
      <c r="BP16" s="21"/>
      <c r="BQ16" s="21"/>
      <c r="BR16" s="21"/>
      <c r="BS16" s="83"/>
      <c r="BT16" s="83"/>
      <c r="BU16" s="83"/>
      <c r="BV16" s="21"/>
      <c r="BW16" s="21"/>
    </row>
    <row r="17" spans="1:85">
      <c r="A17" s="10"/>
      <c r="B17" s="92">
        <f>COUNT(C7:C16)</f>
        <v>10</v>
      </c>
      <c r="C17" s="153">
        <f t="shared" ref="C17:H17" si="25">SUM(C7:C16)</f>
        <v>1066.01</v>
      </c>
      <c r="D17" s="153">
        <f t="shared" si="25"/>
        <v>11349.99</v>
      </c>
      <c r="E17" s="153">
        <f t="shared" si="25"/>
        <v>12416</v>
      </c>
      <c r="F17" s="153">
        <f t="shared" si="25"/>
        <v>904.01</v>
      </c>
      <c r="G17" s="153">
        <f t="shared" si="25"/>
        <v>10848.99</v>
      </c>
      <c r="H17" s="153">
        <f t="shared" si="25"/>
        <v>11753</v>
      </c>
      <c r="I17" s="226"/>
      <c r="K17" s="35"/>
      <c r="L17" s="124"/>
      <c r="M17" s="37">
        <f>SUM(M7:M16)</f>
        <v>554.67454417521117</v>
      </c>
      <c r="N17" s="38"/>
      <c r="O17" s="39">
        <f>SUM(O7:O16)</f>
        <v>-20.851857441536701</v>
      </c>
      <c r="P17" s="40">
        <f>O17/M17</f>
        <v>-3.7592959079351576E-2</v>
      </c>
      <c r="Q17" s="84">
        <f>EXP(P17)</f>
        <v>0.96310488421605445</v>
      </c>
      <c r="R17" s="41">
        <f>SQRT(1/M17)</f>
        <v>4.2460087267340005E-2</v>
      </c>
      <c r="S17" s="148">
        <f>-NORMSINV(2.5/100)</f>
        <v>1.9599639845400538</v>
      </c>
      <c r="T17" s="42">
        <f>P17-(R17*S17)</f>
        <v>-0.1208132009037657</v>
      </c>
      <c r="U17" s="42">
        <f>P17+(R17*S17)</f>
        <v>4.5627282745062545E-2</v>
      </c>
      <c r="V17" s="85">
        <f>EXP(T17)</f>
        <v>0.88619948539531423</v>
      </c>
      <c r="W17" s="86">
        <f>EXP(U17)</f>
        <v>1.0466842209765563</v>
      </c>
      <c r="X17" s="43"/>
      <c r="Y17" s="43"/>
      <c r="Z17" s="44"/>
      <c r="AA17" s="45">
        <f>SUM(AA7:AA16)</f>
        <v>6.2622888685134699</v>
      </c>
      <c r="AB17" s="46">
        <f>SUM(AB7:AB16)</f>
        <v>10</v>
      </c>
      <c r="AC17" s="47">
        <f>AA17-(AB17-1)</f>
        <v>-2.7377111314865301</v>
      </c>
      <c r="AD17" s="37">
        <f>M17</f>
        <v>554.67454417521117</v>
      </c>
      <c r="AE17" s="37">
        <f>SUM(AE7:AE16)</f>
        <v>73863.700900171025</v>
      </c>
      <c r="AF17" s="48">
        <f>AE17/AD17</f>
        <v>133.16583873522575</v>
      </c>
      <c r="AG17" s="112">
        <f>AC17/(AD17-AF17)</f>
        <v>-6.4950286818603476E-3</v>
      </c>
      <c r="AH17" s="112" t="str">
        <f>IF(AA17&lt;AB17-1,"0",AG17)</f>
        <v>0</v>
      </c>
      <c r="AI17" s="44"/>
      <c r="AJ17" s="37">
        <f>SUM(AJ7:AJ16)</f>
        <v>554.67454417521117</v>
      </c>
      <c r="AK17" s="126">
        <f>SUM(AK7:AK16)</f>
        <v>1</v>
      </c>
      <c r="AL17" s="47">
        <f>SUM(AL7:AL16)</f>
        <v>-20.851857441536701</v>
      </c>
      <c r="AM17" s="47">
        <f>AL17/AJ17</f>
        <v>-3.7592959079351576E-2</v>
      </c>
      <c r="AN17" s="166">
        <f>EXP(AM17)</f>
        <v>0.96310488421605445</v>
      </c>
      <c r="AO17" s="49">
        <f>1/AJ17</f>
        <v>1.8028590107501291E-3</v>
      </c>
      <c r="AP17" s="50">
        <f>SQRT(AO17)</f>
        <v>4.2460087267340005E-2</v>
      </c>
      <c r="AQ17" s="48">
        <f>-NORMSINV(2.5/100)</f>
        <v>1.9599639845400538</v>
      </c>
      <c r="AR17" s="42">
        <f>AM17-(AQ17*AP17)</f>
        <v>-0.1208132009037657</v>
      </c>
      <c r="AS17" s="42">
        <f t="shared" si="22"/>
        <v>4.5627282745062545E-2</v>
      </c>
      <c r="AT17" s="89">
        <f>EXP(AR17)</f>
        <v>0.88619948539531423</v>
      </c>
      <c r="AU17" s="90">
        <f>EXP(AS17)</f>
        <v>1.0466842209765563</v>
      </c>
      <c r="AV17" s="239"/>
      <c r="AW17" s="9"/>
      <c r="AX17" s="91">
        <f>AA17</f>
        <v>6.2622888685134699</v>
      </c>
      <c r="AY17" s="92">
        <f>SUM(AY7:AY16)</f>
        <v>10</v>
      </c>
      <c r="AZ17" s="118">
        <f>(AX17-(AY17-1))/AX17</f>
        <v>-0.43717420083439917</v>
      </c>
      <c r="BA17" s="119" t="str">
        <f>IF(AA17&lt;AB17-1,"0%",AZ17)</f>
        <v>0%</v>
      </c>
      <c r="BB17" s="51"/>
      <c r="BC17" s="39">
        <f>AX17/(AY17-1)</f>
        <v>0.69580987427927443</v>
      </c>
      <c r="BD17" s="93">
        <f>LN(BC17)</f>
        <v>-0.36267882510417632</v>
      </c>
      <c r="BE17" s="39">
        <f>LN(AX17)</f>
        <v>1.834545752232043</v>
      </c>
      <c r="BF17" s="39">
        <f>LN(AY17-1)</f>
        <v>2.1972245773362196</v>
      </c>
      <c r="BG17" s="39">
        <f>SQRT(2*AX17)</f>
        <v>3.5390080159596899</v>
      </c>
      <c r="BH17" s="39">
        <f>SQRT(2*AY17-3)</f>
        <v>4.1231056256176606</v>
      </c>
      <c r="BI17" s="39">
        <f>2*(AY17-2)</f>
        <v>16</v>
      </c>
      <c r="BJ17" s="39">
        <f>3*(AY17-2)^2</f>
        <v>192</v>
      </c>
      <c r="BK17" s="39">
        <f>1/BI17</f>
        <v>6.25E-2</v>
      </c>
      <c r="BL17" s="94">
        <f>1/BJ17</f>
        <v>5.208333333333333E-3</v>
      </c>
      <c r="BM17" s="94">
        <f>SQRT(BK17*(1-BL17))</f>
        <v>0.24934810840803798</v>
      </c>
      <c r="BN17" s="95">
        <f>0.5*(BE17-BF17)/(BG17-BH17)</f>
        <v>0.31046080236191176</v>
      </c>
      <c r="BO17" s="95">
        <f>IF(AA17&lt;=AB17,BM17,BN17)</f>
        <v>0.24934810840803798</v>
      </c>
      <c r="BP17" s="96">
        <f>BD17-(1.96*BO17)</f>
        <v>-0.85140111758393067</v>
      </c>
      <c r="BQ17" s="96">
        <f>BD17+(1.96*BO17)</f>
        <v>0.12604346737557809</v>
      </c>
      <c r="BR17" s="96"/>
      <c r="BS17" s="93">
        <f>EXP(BP17)</f>
        <v>0.42681649271170891</v>
      </c>
      <c r="BT17" s="93">
        <f>EXP(BQ17)</f>
        <v>1.1343314736236243</v>
      </c>
      <c r="BU17" s="97" t="str">
        <f>BA17</f>
        <v>0%</v>
      </c>
      <c r="BV17" s="97">
        <f>(BS17-1)/BS17</f>
        <v>-1.3429272698593799</v>
      </c>
      <c r="BW17" s="97">
        <f>(BT17-1)/BT17</f>
        <v>0.11842347386738915</v>
      </c>
    </row>
    <row r="18" spans="1:85" ht="13.5" thickBot="1">
      <c r="A18" s="4"/>
      <c r="B18" s="4"/>
      <c r="C18" s="154"/>
      <c r="D18" s="154"/>
      <c r="E18" s="154"/>
      <c r="F18" s="154"/>
      <c r="G18" s="154"/>
      <c r="H18" s="154"/>
      <c r="I18" s="227"/>
      <c r="J18" s="4"/>
      <c r="K18" s="4"/>
      <c r="L18" s="5"/>
      <c r="M18" s="5"/>
      <c r="N18" s="5"/>
      <c r="O18" s="5"/>
      <c r="P18" s="5"/>
      <c r="Q18" s="5" t="s">
        <v>109</v>
      </c>
      <c r="R18" s="52"/>
      <c r="S18" s="52"/>
      <c r="T18" s="52"/>
      <c r="U18" s="52"/>
      <c r="V18" s="52"/>
      <c r="W18" s="52"/>
      <c r="X18" s="52"/>
      <c r="Z18" s="5"/>
      <c r="AA18" s="5"/>
      <c r="AB18" s="53"/>
      <c r="AC18" s="54"/>
      <c r="AD18" s="123"/>
      <c r="AE18" s="54"/>
      <c r="AF18" s="55"/>
      <c r="AG18" s="55"/>
      <c r="AH18" s="55"/>
      <c r="AI18" s="55"/>
      <c r="AJ18" s="5"/>
      <c r="AK18" s="5"/>
      <c r="AL18" s="5"/>
      <c r="AM18" s="5"/>
      <c r="AN18" s="5" t="s">
        <v>109</v>
      </c>
      <c r="AO18" s="5"/>
      <c r="AP18" s="5"/>
      <c r="AQ18" s="5"/>
      <c r="AR18" s="5"/>
      <c r="AS18" s="5"/>
      <c r="AT18" s="56"/>
      <c r="AU18" s="56"/>
      <c r="AV18" s="56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7"/>
      <c r="BH18" s="5"/>
      <c r="BI18" s="5"/>
      <c r="BJ18" s="5"/>
      <c r="BK18" s="5"/>
      <c r="BN18" s="54"/>
      <c r="BT18" s="98" t="s">
        <v>49</v>
      </c>
      <c r="BU18" s="99" t="str">
        <f>BU17</f>
        <v>0%</v>
      </c>
      <c r="BV18" s="100" t="str">
        <f>IF(BV17&lt;0,"0%",BV17)</f>
        <v>0%</v>
      </c>
      <c r="BW18" s="101">
        <f>IF(BW17&lt;0,"0%",BW17)</f>
        <v>0.11842347386738915</v>
      </c>
    </row>
    <row r="19" spans="1:85" ht="15" customHeight="1" thickBot="1">
      <c r="A19" s="6"/>
      <c r="B19" s="6"/>
      <c r="C19" s="6"/>
      <c r="D19" s="6"/>
      <c r="E19" s="6"/>
      <c r="F19" s="6"/>
      <c r="G19" s="6"/>
      <c r="H19" s="6"/>
      <c r="I19" s="182"/>
      <c r="J19" s="6"/>
      <c r="K19" s="6"/>
      <c r="L19" s="6"/>
      <c r="M19" s="5"/>
      <c r="N19" s="5"/>
      <c r="O19" s="5"/>
      <c r="P19" s="5"/>
      <c r="Q19" s="5"/>
      <c r="R19" s="58"/>
      <c r="S19" s="58"/>
      <c r="T19" s="58"/>
      <c r="U19" s="58"/>
      <c r="V19" s="58"/>
      <c r="W19" s="58"/>
      <c r="X19" s="58"/>
      <c r="Z19" s="5"/>
      <c r="AA19" s="5"/>
      <c r="AB19" s="5"/>
      <c r="AC19" s="5"/>
      <c r="AD19" s="5"/>
      <c r="AE19" s="5"/>
      <c r="AF19" s="5"/>
      <c r="AG19" s="5"/>
      <c r="AH19" s="5"/>
      <c r="AI19" s="57"/>
      <c r="AJ19" s="121"/>
      <c r="AK19" s="121"/>
      <c r="AL19" s="122"/>
      <c r="AM19" s="62"/>
      <c r="AN19" s="59"/>
      <c r="AO19" s="60" t="s">
        <v>24</v>
      </c>
      <c r="AP19" s="61">
        <f>TINV(0.05,(AB17-2))</f>
        <v>2.3060041352041671</v>
      </c>
      <c r="AQ19" s="5"/>
      <c r="AR19" s="102"/>
      <c r="AS19" s="103" t="s">
        <v>25</v>
      </c>
      <c r="AT19" s="104">
        <f>EXP(AM17-AP19*SQRT((1/AD17)+AH17))</f>
        <v>0.87327383952315718</v>
      </c>
      <c r="AU19" s="105">
        <f>EXP(AM17+AP19*SQRT((1/AD17)+AH17))</f>
        <v>1.0621765774036136</v>
      </c>
      <c r="AV19" s="188"/>
      <c r="AW19" s="5"/>
      <c r="AX19" s="5"/>
      <c r="AY19" s="5"/>
      <c r="AZ19" s="5"/>
      <c r="BB19" s="5"/>
      <c r="BC19" s="5"/>
      <c r="BD19" s="5"/>
      <c r="BF19" s="106"/>
      <c r="BG19" s="57"/>
      <c r="BH19" s="57"/>
      <c r="BJ19" s="107"/>
      <c r="BK19" s="5"/>
      <c r="BL19" s="108"/>
      <c r="BM19" s="109"/>
      <c r="BN19" s="5"/>
      <c r="BQ19" s="108"/>
    </row>
    <row r="20" spans="1:85">
      <c r="A20" s="10"/>
      <c r="B20" s="144"/>
      <c r="C20" s="158"/>
      <c r="D20" s="158"/>
      <c r="E20" s="149"/>
      <c r="F20" s="155"/>
      <c r="G20" s="159"/>
      <c r="H20" s="159"/>
      <c r="I20" s="22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23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230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</row>
    <row r="21" spans="1:85" ht="38.1" customHeight="1">
      <c r="A21" s="4"/>
      <c r="B21" s="4"/>
      <c r="C21" s="150"/>
      <c r="D21" s="150"/>
      <c r="E21" s="150"/>
      <c r="F21" s="150"/>
      <c r="G21" s="150"/>
      <c r="H21" s="150"/>
      <c r="I21" s="222"/>
      <c r="J21" s="232" t="s">
        <v>74</v>
      </c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4"/>
      <c r="Y21" s="236" t="s">
        <v>73</v>
      </c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8"/>
      <c r="AW21" s="232" t="s">
        <v>150</v>
      </c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4"/>
    </row>
    <row r="22" spans="1:85" s="14" customFormat="1" ht="17.25" customHeight="1">
      <c r="A22" s="164"/>
      <c r="B22" s="139" t="s">
        <v>94</v>
      </c>
      <c r="C22" s="209" t="s">
        <v>66</v>
      </c>
      <c r="D22" s="209"/>
      <c r="E22" s="209"/>
      <c r="F22" s="209" t="s">
        <v>67</v>
      </c>
      <c r="G22" s="209"/>
      <c r="H22" s="209"/>
      <c r="I22" s="223"/>
      <c r="K22" s="145"/>
      <c r="X22" s="73"/>
      <c r="Y22" s="16"/>
      <c r="Z22" s="146"/>
      <c r="AA22" s="147"/>
      <c r="AN22" s="146"/>
      <c r="AV22" s="73"/>
      <c r="BS22" s="73"/>
      <c r="BT22" s="73"/>
    </row>
    <row r="23" spans="1:85" ht="55.5" customHeight="1">
      <c r="A23" s="4"/>
      <c r="B23" s="140"/>
      <c r="C23" s="151" t="s">
        <v>3</v>
      </c>
      <c r="D23" s="151" t="s">
        <v>4</v>
      </c>
      <c r="E23" s="151" t="s">
        <v>5</v>
      </c>
      <c r="F23" s="151" t="s">
        <v>3</v>
      </c>
      <c r="G23" s="151" t="s">
        <v>4</v>
      </c>
      <c r="H23" s="151" t="s">
        <v>5</v>
      </c>
      <c r="I23" s="224"/>
      <c r="K23" s="15" t="s">
        <v>62</v>
      </c>
      <c r="L23" s="15" t="s">
        <v>61</v>
      </c>
      <c r="M23" s="15" t="s">
        <v>60</v>
      </c>
      <c r="N23" s="17" t="s">
        <v>59</v>
      </c>
      <c r="O23" s="17" t="s">
        <v>6</v>
      </c>
      <c r="P23" s="17" t="s">
        <v>58</v>
      </c>
      <c r="Q23" s="74" t="s">
        <v>7</v>
      </c>
      <c r="R23" s="15" t="s">
        <v>8</v>
      </c>
      <c r="S23" s="18" t="s">
        <v>9</v>
      </c>
      <c r="T23" s="18" t="s">
        <v>10</v>
      </c>
      <c r="U23" s="18" t="s">
        <v>11</v>
      </c>
      <c r="V23" s="76" t="s">
        <v>12</v>
      </c>
      <c r="W23" s="77" t="s">
        <v>13</v>
      </c>
      <c r="X23" s="231"/>
      <c r="Y23" s="19"/>
      <c r="Z23" s="128" t="s">
        <v>14</v>
      </c>
      <c r="AA23" s="17" t="s">
        <v>57</v>
      </c>
      <c r="AB23" s="20" t="s">
        <v>15</v>
      </c>
      <c r="AC23" s="20" t="s">
        <v>16</v>
      </c>
      <c r="AD23" s="20" t="s">
        <v>56</v>
      </c>
      <c r="AE23" s="17" t="s">
        <v>55</v>
      </c>
      <c r="AF23" s="17" t="s">
        <v>52</v>
      </c>
      <c r="AG23" s="113" t="s">
        <v>17</v>
      </c>
      <c r="AH23" s="113" t="s">
        <v>18</v>
      </c>
      <c r="AI23" s="20" t="s">
        <v>53</v>
      </c>
      <c r="AJ23" s="17" t="s">
        <v>54</v>
      </c>
      <c r="AK23" s="17" t="s">
        <v>65</v>
      </c>
      <c r="AL23" s="17" t="s">
        <v>51</v>
      </c>
      <c r="AM23" s="20" t="s">
        <v>19</v>
      </c>
      <c r="AN23" s="78" t="s">
        <v>20</v>
      </c>
      <c r="AO23" s="17" t="s">
        <v>50</v>
      </c>
      <c r="AP23" s="17" t="s">
        <v>21</v>
      </c>
      <c r="AQ23" s="18" t="s">
        <v>9</v>
      </c>
      <c r="AR23" s="18" t="s">
        <v>22</v>
      </c>
      <c r="AS23" s="18" t="s">
        <v>23</v>
      </c>
      <c r="AT23" s="76" t="s">
        <v>12</v>
      </c>
      <c r="AU23" s="77" t="s">
        <v>13</v>
      </c>
      <c r="AV23" s="231"/>
      <c r="AX23" s="67" t="s">
        <v>28</v>
      </c>
      <c r="AY23" s="67" t="s">
        <v>15</v>
      </c>
      <c r="AZ23" s="120" t="s">
        <v>63</v>
      </c>
      <c r="BA23" s="116" t="s">
        <v>64</v>
      </c>
      <c r="BC23" s="20" t="s">
        <v>29</v>
      </c>
      <c r="BD23" s="20" t="s">
        <v>30</v>
      </c>
      <c r="BE23" s="20" t="s">
        <v>31</v>
      </c>
      <c r="BF23" s="20" t="s">
        <v>32</v>
      </c>
      <c r="BG23" s="20" t="s">
        <v>33</v>
      </c>
      <c r="BH23" s="20" t="s">
        <v>34</v>
      </c>
      <c r="BI23" s="20" t="s">
        <v>35</v>
      </c>
      <c r="BJ23" s="20" t="s">
        <v>36</v>
      </c>
      <c r="BK23" s="20" t="s">
        <v>37</v>
      </c>
      <c r="BL23" s="20" t="s">
        <v>38</v>
      </c>
      <c r="BM23" s="79" t="s">
        <v>39</v>
      </c>
      <c r="BN23" s="79" t="s">
        <v>40</v>
      </c>
      <c r="BO23" s="79" t="s">
        <v>41</v>
      </c>
      <c r="BP23" s="79" t="s">
        <v>42</v>
      </c>
      <c r="BQ23" s="79" t="s">
        <v>43</v>
      </c>
      <c r="BR23" s="21"/>
      <c r="BS23" s="18" t="s">
        <v>44</v>
      </c>
      <c r="BT23" s="18" t="s">
        <v>45</v>
      </c>
      <c r="BU23" s="74" t="s">
        <v>46</v>
      </c>
      <c r="BV23" s="76" t="s">
        <v>47</v>
      </c>
      <c r="BW23" s="77" t="s">
        <v>48</v>
      </c>
    </row>
    <row r="24" spans="1:85">
      <c r="A24" s="10"/>
      <c r="B24" s="202" t="s">
        <v>99</v>
      </c>
      <c r="C24" s="160">
        <v>58</v>
      </c>
      <c r="D24" s="161">
        <f t="shared" ref="D24:D33" si="26">E24-C24</f>
        <v>1233</v>
      </c>
      <c r="E24" s="152">
        <v>1291</v>
      </c>
      <c r="F24" s="160">
        <v>48</v>
      </c>
      <c r="G24" s="161">
        <f>H24-F24</f>
        <v>1239</v>
      </c>
      <c r="H24" s="152">
        <v>1287</v>
      </c>
      <c r="I24" s="225"/>
      <c r="K24" s="22">
        <f t="shared" ref="K24:K33" si="27">(C24/E24)/(F24/H24)</f>
        <v>1.2045894655305964</v>
      </c>
      <c r="L24" s="23">
        <f t="shared" ref="L24:L33" si="28">(D24/(C24*E24)+(G24/(F24*H24)))</f>
        <v>3.652311852818009E-2</v>
      </c>
      <c r="M24" s="24">
        <f>1/L24</f>
        <v>27.379918262686999</v>
      </c>
      <c r="N24" s="25">
        <f>LN(K24)</f>
        <v>0.18613881638801255</v>
      </c>
      <c r="O24" s="25">
        <f>M24*N24</f>
        <v>5.0964655782170869</v>
      </c>
      <c r="P24" s="25">
        <f>LN(K24)</f>
        <v>0.18613881638801255</v>
      </c>
      <c r="Q24" s="138">
        <f>K24</f>
        <v>1.2045894655305964</v>
      </c>
      <c r="R24" s="26">
        <f>SQRT(1/M24)</f>
        <v>0.19111022612141951</v>
      </c>
      <c r="S24" s="148">
        <f>-NORMSINV(2.5/100)</f>
        <v>1.9599639845400538</v>
      </c>
      <c r="T24" s="27">
        <f>P24-(R24*S24)</f>
        <v>-0.18843034388727553</v>
      </c>
      <c r="U24" s="27">
        <f>P24+(R24*S24)</f>
        <v>0.56070797666330063</v>
      </c>
      <c r="V24" s="28">
        <f>EXP(T24)</f>
        <v>0.82825819467551831</v>
      </c>
      <c r="W24" s="29">
        <f>EXP(U24)</f>
        <v>1.7519123744205771</v>
      </c>
      <c r="X24" s="107"/>
      <c r="Z24" s="129">
        <f>(N24-P34)^2</f>
        <v>4.4699612639158406E-2</v>
      </c>
      <c r="AA24" s="30">
        <f>M24*Z24</f>
        <v>1.2238717404339279</v>
      </c>
      <c r="AB24" s="31">
        <v>1</v>
      </c>
      <c r="AC24" s="21"/>
      <c r="AD24" s="21"/>
      <c r="AE24" s="24">
        <f>M24^2</f>
        <v>749.65992407142107</v>
      </c>
      <c r="AF24" s="32"/>
      <c r="AG24" s="111">
        <f>AG34</f>
        <v>-2.770705124156014E-2</v>
      </c>
      <c r="AH24" s="111" t="str">
        <f>AH34</f>
        <v>0</v>
      </c>
      <c r="AI24" s="30">
        <f>1/M24</f>
        <v>3.652311852818009E-2</v>
      </c>
      <c r="AJ24" s="33">
        <f>1/(AH24+AI24)</f>
        <v>27.379918262686999</v>
      </c>
      <c r="AK24" s="125">
        <f>AJ24/AJ34</f>
        <v>0.27717168448136481</v>
      </c>
      <c r="AL24" s="34">
        <f>AJ24*N24</f>
        <v>5.0964655782170869</v>
      </c>
      <c r="AM24" s="64">
        <f>AL24/AJ24</f>
        <v>0.18613881638801255</v>
      </c>
      <c r="AN24" s="29">
        <f>EXP(AM24)</f>
        <v>1.2045894655305964</v>
      </c>
      <c r="AO24" s="65">
        <f>1/AJ24</f>
        <v>3.652311852818009E-2</v>
      </c>
      <c r="AP24" s="29">
        <f>SQRT(AO24)</f>
        <v>0.19111022612141951</v>
      </c>
      <c r="AQ24" s="173">
        <f>-NORMSINV(2.5/100)</f>
        <v>1.9599639845400538</v>
      </c>
      <c r="AR24" s="27">
        <f>AM24-(AQ24*AP24)</f>
        <v>-0.18843034388727553</v>
      </c>
      <c r="AS24" s="27">
        <f>AM24+(AQ24*AP24)</f>
        <v>0.56070797666330063</v>
      </c>
      <c r="AT24" s="66">
        <f>EXP(AR24)</f>
        <v>0.82825819467551831</v>
      </c>
      <c r="AU24" s="66">
        <f>EXP(AS24)</f>
        <v>1.7519123744205771</v>
      </c>
      <c r="AV24" s="188"/>
      <c r="AX24" s="82"/>
      <c r="AY24" s="82">
        <v>1</v>
      </c>
      <c r="AZ24" s="117"/>
      <c r="BA24" s="117"/>
      <c r="BC24" s="21"/>
      <c r="BD24" s="21"/>
      <c r="BE24" s="31"/>
      <c r="BF24" s="31"/>
      <c r="BG24" s="31"/>
      <c r="BH24" s="31"/>
      <c r="BI24" s="31"/>
      <c r="BJ24" s="31"/>
      <c r="BK24" s="31"/>
      <c r="BL24" s="31"/>
      <c r="BM24" s="21"/>
      <c r="BN24" s="21"/>
      <c r="BO24" s="21"/>
      <c r="BP24" s="21"/>
      <c r="BQ24" s="21"/>
      <c r="BR24" s="21"/>
      <c r="BS24" s="83"/>
      <c r="BT24" s="83"/>
      <c r="BU24" s="83"/>
      <c r="BV24" s="21"/>
      <c r="BW24" s="21"/>
    </row>
    <row r="25" spans="1:85">
      <c r="A25" s="10"/>
      <c r="B25" s="202" t="s">
        <v>100</v>
      </c>
      <c r="C25" s="160">
        <v>21</v>
      </c>
      <c r="D25" s="161">
        <f t="shared" si="26"/>
        <v>1324</v>
      </c>
      <c r="E25" s="152">
        <v>1345</v>
      </c>
      <c r="F25" s="160">
        <v>24</v>
      </c>
      <c r="G25" s="161">
        <f t="shared" ref="G25:G31" si="29">H25-F25</f>
        <v>1317</v>
      </c>
      <c r="H25" s="152">
        <v>1341</v>
      </c>
      <c r="I25" s="225"/>
      <c r="K25" s="22">
        <f t="shared" si="27"/>
        <v>0.87239776951672865</v>
      </c>
      <c r="L25" s="23">
        <f t="shared" si="28"/>
        <v>8.7796507706814339E-2</v>
      </c>
      <c r="M25" s="24">
        <f t="shared" ref="M25:M31" si="30">1/L25</f>
        <v>11.389974682585066</v>
      </c>
      <c r="N25" s="25">
        <f t="shared" ref="N25:N31" si="31">LN(K25)</f>
        <v>-0.13650980137878355</v>
      </c>
      <c r="O25" s="25">
        <f t="shared" ref="O25:O31" si="32">M25*N25</f>
        <v>-1.5548431816290607</v>
      </c>
      <c r="P25" s="25">
        <f t="shared" ref="P25:P31" si="33">LN(K25)</f>
        <v>-0.13650980137878355</v>
      </c>
      <c r="Q25" s="138">
        <f t="shared" ref="Q25:Q33" si="34">K25</f>
        <v>0.87239776951672865</v>
      </c>
      <c r="R25" s="26">
        <f t="shared" ref="R25:R31" si="35">SQRT(1/M25)</f>
        <v>0.29630475478266349</v>
      </c>
      <c r="S25" s="148">
        <f t="shared" ref="S25:S33" si="36">-NORMSINV(2.5/100)</f>
        <v>1.9599639845400538</v>
      </c>
      <c r="T25" s="27">
        <f t="shared" ref="T25:T31" si="37">P25-(R25*S25)</f>
        <v>-0.71725644920077625</v>
      </c>
      <c r="U25" s="27">
        <f t="shared" ref="U25:U31" si="38">P25+(R25*S25)</f>
        <v>0.44423684644320915</v>
      </c>
      <c r="V25" s="28">
        <f t="shared" ref="V25:V31" si="39">EXP(T25)</f>
        <v>0.48808951908668852</v>
      </c>
      <c r="W25" s="29">
        <f t="shared" ref="W25:W31" si="40">EXP(U25)</f>
        <v>1.5592997564911648</v>
      </c>
      <c r="X25" s="107"/>
      <c r="Z25" s="129">
        <f>(N25-P34)^2</f>
        <v>1.2371176077960308E-2</v>
      </c>
      <c r="AA25" s="30">
        <f>M25*Z25</f>
        <v>0.14090738232176991</v>
      </c>
      <c r="AB25" s="31">
        <v>1</v>
      </c>
      <c r="AC25" s="21"/>
      <c r="AD25" s="21"/>
      <c r="AE25" s="24">
        <f>M25^2</f>
        <v>129.73152326992877</v>
      </c>
      <c r="AF25" s="32"/>
      <c r="AG25" s="111">
        <f>AG34</f>
        <v>-2.770705124156014E-2</v>
      </c>
      <c r="AH25" s="111" t="str">
        <f>AH34</f>
        <v>0</v>
      </c>
      <c r="AI25" s="30">
        <f>1/M25</f>
        <v>8.7796507706814339E-2</v>
      </c>
      <c r="AJ25" s="33">
        <f t="shared" ref="AJ25" si="41">1/(AH25+AI25)</f>
        <v>11.389974682585066</v>
      </c>
      <c r="AK25" s="125">
        <f>AJ25/AJ34</f>
        <v>0.11530269881318422</v>
      </c>
      <c r="AL25" s="34">
        <f>AJ25*N25</f>
        <v>-1.5548431816290607</v>
      </c>
      <c r="AM25" s="64">
        <f t="shared" ref="AM25" si="42">AL25/AJ25</f>
        <v>-0.13650980137878355</v>
      </c>
      <c r="AN25" s="29">
        <f t="shared" ref="AN25:AN33" si="43">EXP(AM25)</f>
        <v>0.87239776951672865</v>
      </c>
      <c r="AO25" s="65">
        <f t="shared" ref="AO25" si="44">1/AJ25</f>
        <v>8.7796507706814339E-2</v>
      </c>
      <c r="AP25" s="29">
        <f t="shared" ref="AP25:AP33" si="45">SQRT(AO25)</f>
        <v>0.29630475478266349</v>
      </c>
      <c r="AQ25" s="173">
        <f t="shared" ref="AQ25:AQ33" si="46">-NORMSINV(2.5/100)</f>
        <v>1.9599639845400538</v>
      </c>
      <c r="AR25" s="27">
        <f t="shared" ref="AR25" si="47">AM25-(AQ25*AP25)</f>
        <v>-0.71725644920077625</v>
      </c>
      <c r="AS25" s="27">
        <f t="shared" ref="AS25:AS34" si="48">AM25+(AQ25*AP25)</f>
        <v>0.44423684644320915</v>
      </c>
      <c r="AT25" s="66">
        <f t="shared" ref="AT25" si="49">EXP(AR25)</f>
        <v>0.48808951908668852</v>
      </c>
      <c r="AU25" s="66">
        <f t="shared" ref="AU25" si="50">EXP(AS25)</f>
        <v>1.5592997564911648</v>
      </c>
      <c r="AV25" s="188"/>
      <c r="AX25" s="82"/>
      <c r="AY25" s="82">
        <v>1</v>
      </c>
      <c r="AZ25" s="117"/>
      <c r="BA25" s="117"/>
      <c r="BC25" s="21"/>
      <c r="BD25" s="21"/>
      <c r="BE25" s="31"/>
      <c r="BF25" s="31"/>
      <c r="BG25" s="31"/>
      <c r="BH25" s="31"/>
      <c r="BI25" s="31"/>
      <c r="BJ25" s="31"/>
      <c r="BK25" s="31"/>
      <c r="BL25" s="31"/>
      <c r="BM25" s="21"/>
      <c r="BN25" s="21"/>
      <c r="BO25" s="21"/>
      <c r="BP25" s="21"/>
      <c r="BQ25" s="21"/>
      <c r="BR25" s="21"/>
      <c r="BS25" s="83"/>
      <c r="BT25" s="83"/>
      <c r="BU25" s="83"/>
      <c r="BV25" s="21"/>
      <c r="BW25" s="21"/>
    </row>
    <row r="26" spans="1:85">
      <c r="A26" s="10"/>
      <c r="B26" s="202" t="s">
        <v>124</v>
      </c>
      <c r="C26" s="160">
        <v>0.01</v>
      </c>
      <c r="D26" s="161">
        <f t="shared" si="26"/>
        <v>35.99</v>
      </c>
      <c r="E26" s="152">
        <v>36</v>
      </c>
      <c r="F26" s="160">
        <v>1</v>
      </c>
      <c r="G26" s="161">
        <f t="shared" si="29"/>
        <v>36</v>
      </c>
      <c r="H26" s="152">
        <v>37</v>
      </c>
      <c r="I26" s="225"/>
      <c r="K26" s="22">
        <f t="shared" si="27"/>
        <v>1.0277777777777778E-2</v>
      </c>
      <c r="L26" s="23">
        <f t="shared" si="28"/>
        <v>100.9451951951952</v>
      </c>
      <c r="M26" s="24">
        <f t="shared" si="30"/>
        <v>9.9063655091886742E-3</v>
      </c>
      <c r="N26" s="25">
        <f t="shared" si="31"/>
        <v>-4.5777712117999769</v>
      </c>
      <c r="O26" s="25">
        <f t="shared" si="32"/>
        <v>-4.5349074841532132E-2</v>
      </c>
      <c r="P26" s="25">
        <f t="shared" si="33"/>
        <v>-4.5777712117999769</v>
      </c>
      <c r="Q26" s="138">
        <f t="shared" si="34"/>
        <v>1.0277777777777778E-2</v>
      </c>
      <c r="R26" s="26">
        <f t="shared" ref="R26:R30" si="51">SQRT(1/M26)</f>
        <v>10.047148610187628</v>
      </c>
      <c r="S26" s="148">
        <f t="shared" si="36"/>
        <v>1.9599639845400538</v>
      </c>
      <c r="T26" s="27">
        <f t="shared" ref="T26:T30" si="52">P26-(R26*S26)</f>
        <v>-24.269820635089385</v>
      </c>
      <c r="U26" s="27">
        <f t="shared" ref="U26:U30" si="53">P26+(R26*S26)</f>
        <v>15.114278211489431</v>
      </c>
      <c r="V26" s="28">
        <f t="shared" ref="V26:V30" si="54">EXP(T26)</f>
        <v>2.8823772504404301E-11</v>
      </c>
      <c r="W26" s="29">
        <f t="shared" ref="W26:W30" si="55">EXP(U26)</f>
        <v>3664777.6079013227</v>
      </c>
      <c r="X26" s="107"/>
      <c r="Z26" s="129">
        <f>(N26-P34)^2</f>
        <v>20.725139698408864</v>
      </c>
      <c r="AA26" s="30">
        <f>M26*Z26</f>
        <v>0.20531080908143454</v>
      </c>
      <c r="AB26" s="31">
        <v>1</v>
      </c>
      <c r="AC26" s="21"/>
      <c r="AD26" s="21"/>
      <c r="AE26" s="24">
        <f>M26^2</f>
        <v>9.8136077601642977E-5</v>
      </c>
      <c r="AF26" s="32"/>
      <c r="AG26" s="111">
        <f>AG34</f>
        <v>-2.770705124156014E-2</v>
      </c>
      <c r="AH26" s="111" t="str">
        <f>AH34</f>
        <v>0</v>
      </c>
      <c r="AI26" s="30">
        <f>1/M26</f>
        <v>100.9451951951952</v>
      </c>
      <c r="AJ26" s="33">
        <f t="shared" ref="AJ26:AJ33" si="56">1/(AH26+AI26)</f>
        <v>9.9063655091886742E-3</v>
      </c>
      <c r="AK26" s="125">
        <f>AJ26/AJ34</f>
        <v>1.002838645801149E-4</v>
      </c>
      <c r="AL26" s="34">
        <f>AJ26*N26</f>
        <v>-4.5349074841532132E-2</v>
      </c>
      <c r="AM26" s="64">
        <f t="shared" ref="AM26:AM33" si="57">AL26/AJ26</f>
        <v>-4.5777712117999769</v>
      </c>
      <c r="AN26" s="29">
        <f t="shared" si="43"/>
        <v>1.0277777777777778E-2</v>
      </c>
      <c r="AO26" s="65">
        <f t="shared" ref="AO26:AO33" si="58">1/AJ26</f>
        <v>100.9451951951952</v>
      </c>
      <c r="AP26" s="29">
        <f t="shared" si="45"/>
        <v>10.047148610187628</v>
      </c>
      <c r="AQ26" s="173">
        <f t="shared" si="46"/>
        <v>1.9599639845400538</v>
      </c>
      <c r="AR26" s="27">
        <f t="shared" ref="AR26:AR33" si="59">AM26-(AQ26*AP26)</f>
        <v>-24.269820635089385</v>
      </c>
      <c r="AS26" s="27">
        <f t="shared" si="48"/>
        <v>15.114278211489431</v>
      </c>
      <c r="AT26" s="66">
        <f t="shared" ref="AT26:AT31" si="60">EXP(AR26)</f>
        <v>2.8823772504404301E-11</v>
      </c>
      <c r="AU26" s="66">
        <f t="shared" ref="AU26:AU31" si="61">EXP(AS26)</f>
        <v>3664777.6079013227</v>
      </c>
      <c r="AV26" s="188"/>
      <c r="AX26" s="82"/>
      <c r="AY26" s="82">
        <v>1</v>
      </c>
      <c r="AZ26" s="117"/>
      <c r="BA26" s="117"/>
      <c r="BC26" s="21"/>
      <c r="BD26" s="21"/>
      <c r="BE26" s="31"/>
      <c r="BF26" s="31"/>
      <c r="BG26" s="31"/>
      <c r="BH26" s="31"/>
      <c r="BI26" s="31"/>
      <c r="BJ26" s="31"/>
      <c r="BK26" s="31"/>
      <c r="BL26" s="31"/>
      <c r="BM26" s="21"/>
      <c r="BN26" s="21"/>
      <c r="BO26" s="21"/>
      <c r="BP26" s="21"/>
      <c r="BQ26" s="21"/>
      <c r="BR26" s="21"/>
      <c r="BS26" s="83"/>
      <c r="BT26" s="83"/>
      <c r="BU26" s="83"/>
      <c r="BV26" s="21"/>
      <c r="BW26" s="21"/>
    </row>
    <row r="27" spans="1:85">
      <c r="A27" s="10"/>
      <c r="B27" s="202" t="s">
        <v>125</v>
      </c>
      <c r="C27" s="160">
        <v>3</v>
      </c>
      <c r="D27" s="161">
        <f t="shared" si="26"/>
        <v>32</v>
      </c>
      <c r="E27" s="152">
        <v>35</v>
      </c>
      <c r="F27" s="160">
        <v>3</v>
      </c>
      <c r="G27" s="161">
        <f t="shared" si="29"/>
        <v>32</v>
      </c>
      <c r="H27" s="152">
        <v>35</v>
      </c>
      <c r="I27" s="225"/>
      <c r="K27" s="22">
        <f t="shared" si="27"/>
        <v>1</v>
      </c>
      <c r="L27" s="23">
        <f t="shared" si="28"/>
        <v>0.60952380952380958</v>
      </c>
      <c r="M27" s="24">
        <f t="shared" si="30"/>
        <v>1.6406249999999998</v>
      </c>
      <c r="N27" s="25">
        <f t="shared" si="31"/>
        <v>0</v>
      </c>
      <c r="O27" s="25">
        <f t="shared" si="32"/>
        <v>0</v>
      </c>
      <c r="P27" s="25">
        <f t="shared" si="33"/>
        <v>0</v>
      </c>
      <c r="Q27" s="138">
        <f t="shared" si="34"/>
        <v>1</v>
      </c>
      <c r="R27" s="26">
        <f t="shared" si="51"/>
        <v>0.78072005835882663</v>
      </c>
      <c r="S27" s="148">
        <f t="shared" si="36"/>
        <v>1.9599639845400538</v>
      </c>
      <c r="T27" s="27">
        <f t="shared" si="52"/>
        <v>-1.5301831963913093</v>
      </c>
      <c r="U27" s="27">
        <f t="shared" si="53"/>
        <v>1.5301831963913093</v>
      </c>
      <c r="V27" s="28">
        <f t="shared" si="54"/>
        <v>0.21649600239651101</v>
      </c>
      <c r="W27" s="29">
        <f t="shared" si="55"/>
        <v>4.6190229331279129</v>
      </c>
      <c r="X27" s="107"/>
      <c r="Z27" s="129">
        <f>(N27-P34)^2</f>
        <v>6.3928129577167094E-4</v>
      </c>
      <c r="AA27" s="30">
        <f>M27*Z27</f>
        <v>1.0488208758753976E-3</v>
      </c>
      <c r="AB27" s="31">
        <v>1</v>
      </c>
      <c r="AC27" s="21"/>
      <c r="AD27" s="21"/>
      <c r="AE27" s="24">
        <f>M27^2</f>
        <v>2.6916503906249991</v>
      </c>
      <c r="AF27" s="32"/>
      <c r="AG27" s="111">
        <f>AG34</f>
        <v>-2.770705124156014E-2</v>
      </c>
      <c r="AH27" s="111" t="str">
        <f>AH34</f>
        <v>0</v>
      </c>
      <c r="AI27" s="30">
        <f>1/M27</f>
        <v>0.60952380952380958</v>
      </c>
      <c r="AJ27" s="33">
        <f t="shared" si="56"/>
        <v>1.6406249999999998</v>
      </c>
      <c r="AK27" s="125">
        <f>AJ27/AJ34</f>
        <v>1.6608332811275984E-2</v>
      </c>
      <c r="AL27" s="34">
        <f>AJ27*N27</f>
        <v>0</v>
      </c>
      <c r="AM27" s="64">
        <f t="shared" si="57"/>
        <v>0</v>
      </c>
      <c r="AN27" s="29">
        <f t="shared" si="43"/>
        <v>1</v>
      </c>
      <c r="AO27" s="65">
        <f t="shared" si="58"/>
        <v>0.60952380952380958</v>
      </c>
      <c r="AP27" s="29">
        <f t="shared" si="45"/>
        <v>0.78072005835882663</v>
      </c>
      <c r="AQ27" s="173">
        <f t="shared" si="46"/>
        <v>1.9599639845400538</v>
      </c>
      <c r="AR27" s="27">
        <f t="shared" si="59"/>
        <v>-1.5301831963913093</v>
      </c>
      <c r="AS27" s="27">
        <f t="shared" si="48"/>
        <v>1.5301831963913093</v>
      </c>
      <c r="AT27" s="66">
        <f t="shared" si="60"/>
        <v>0.21649600239651101</v>
      </c>
      <c r="AU27" s="66">
        <f t="shared" si="61"/>
        <v>4.6190229331279129</v>
      </c>
      <c r="AV27" s="188"/>
      <c r="AX27" s="82"/>
      <c r="AY27" s="82">
        <v>1</v>
      </c>
      <c r="AZ27" s="117"/>
      <c r="BA27" s="117"/>
      <c r="BC27" s="21"/>
      <c r="BD27" s="21"/>
      <c r="BE27" s="31"/>
      <c r="BF27" s="31"/>
      <c r="BG27" s="31"/>
      <c r="BH27" s="31"/>
      <c r="BI27" s="31"/>
      <c r="BJ27" s="31"/>
      <c r="BK27" s="31"/>
      <c r="BL27" s="31"/>
      <c r="BM27" s="21"/>
      <c r="BN27" s="21"/>
      <c r="BO27" s="21"/>
      <c r="BP27" s="21"/>
      <c r="BQ27" s="21"/>
      <c r="BR27" s="21"/>
      <c r="BS27" s="83"/>
      <c r="BT27" s="83"/>
      <c r="BU27" s="83"/>
      <c r="BV27" s="21"/>
      <c r="BW27" s="21"/>
    </row>
    <row r="28" spans="1:85">
      <c r="A28" s="10"/>
      <c r="B28" s="202" t="s">
        <v>102</v>
      </c>
      <c r="C28" s="160">
        <v>47</v>
      </c>
      <c r="D28" s="161">
        <f t="shared" si="26"/>
        <v>1296</v>
      </c>
      <c r="E28" s="152">
        <v>1343</v>
      </c>
      <c r="F28" s="160">
        <v>41</v>
      </c>
      <c r="G28" s="161">
        <f t="shared" si="29"/>
        <v>1291</v>
      </c>
      <c r="H28" s="152">
        <v>1332</v>
      </c>
      <c r="I28" s="225"/>
      <c r="K28" s="22">
        <f t="shared" si="27"/>
        <v>1.1369522183680512</v>
      </c>
      <c r="L28" s="23">
        <f t="shared" si="28"/>
        <v>4.4171487258245518E-2</v>
      </c>
      <c r="M28" s="24">
        <f t="shared" si="30"/>
        <v>22.639038485472987</v>
      </c>
      <c r="N28" s="25">
        <f t="shared" si="31"/>
        <v>0.12835118958284766</v>
      </c>
      <c r="O28" s="25">
        <f t="shared" si="32"/>
        <v>2.9057475206223278</v>
      </c>
      <c r="P28" s="25">
        <f t="shared" si="33"/>
        <v>0.12835118958284766</v>
      </c>
      <c r="Q28" s="138">
        <f t="shared" si="34"/>
        <v>1.1369522183680512</v>
      </c>
      <c r="R28" s="26">
        <f t="shared" si="51"/>
        <v>0.21017013883576685</v>
      </c>
      <c r="S28" s="148">
        <f t="shared" si="36"/>
        <v>1.9599639845400538</v>
      </c>
      <c r="T28" s="27">
        <f t="shared" si="52"/>
        <v>-0.28357471316103822</v>
      </c>
      <c r="U28" s="27">
        <f t="shared" si="53"/>
        <v>0.5402770923267336</v>
      </c>
      <c r="V28" s="28">
        <f t="shared" si="54"/>
        <v>0.75308685453868662</v>
      </c>
      <c r="W28" s="29">
        <f t="shared" si="55"/>
        <v>1.7164824204027158</v>
      </c>
      <c r="X28" s="107"/>
      <c r="Z28" s="129">
        <f>(N28-P34)^2</f>
        <v>2.3603775365652457E-2</v>
      </c>
      <c r="AA28" s="30">
        <f>M28*Z28</f>
        <v>0.53436677890546525</v>
      </c>
      <c r="AB28" s="31">
        <v>1</v>
      </c>
      <c r="AC28" s="21"/>
      <c r="AD28" s="21"/>
      <c r="AE28" s="24">
        <f>M28^2</f>
        <v>512.52606354672707</v>
      </c>
      <c r="AF28" s="32"/>
      <c r="AG28" s="111">
        <f>AG34</f>
        <v>-2.770705124156014E-2</v>
      </c>
      <c r="AH28" s="111" t="str">
        <f>AH34</f>
        <v>0</v>
      </c>
      <c r="AI28" s="30">
        <f>1/M28</f>
        <v>4.4171487258245518E-2</v>
      </c>
      <c r="AJ28" s="33">
        <f t="shared" si="56"/>
        <v>22.639038485472987</v>
      </c>
      <c r="AK28" s="125">
        <f>AJ28/AJ34</f>
        <v>0.22917893223254604</v>
      </c>
      <c r="AL28" s="34">
        <f>AJ28*N28</f>
        <v>2.9057475206223278</v>
      </c>
      <c r="AM28" s="64">
        <f t="shared" si="57"/>
        <v>0.12835118958284766</v>
      </c>
      <c r="AN28" s="29">
        <f t="shared" si="43"/>
        <v>1.1369522183680512</v>
      </c>
      <c r="AO28" s="65">
        <f t="shared" si="58"/>
        <v>4.4171487258245518E-2</v>
      </c>
      <c r="AP28" s="29">
        <f t="shared" si="45"/>
        <v>0.21017013883576685</v>
      </c>
      <c r="AQ28" s="173">
        <f t="shared" si="46"/>
        <v>1.9599639845400538</v>
      </c>
      <c r="AR28" s="27">
        <f t="shared" si="59"/>
        <v>-0.28357471316103822</v>
      </c>
      <c r="AS28" s="27">
        <f t="shared" si="48"/>
        <v>0.5402770923267336</v>
      </c>
      <c r="AT28" s="66">
        <f t="shared" si="60"/>
        <v>0.75308685453868662</v>
      </c>
      <c r="AU28" s="66">
        <f t="shared" si="61"/>
        <v>1.7164824204027158</v>
      </c>
      <c r="AV28" s="188"/>
      <c r="AX28" s="82"/>
      <c r="AY28" s="82">
        <v>1</v>
      </c>
      <c r="AZ28" s="117"/>
      <c r="BA28" s="117"/>
      <c r="BC28" s="21"/>
      <c r="BD28" s="21"/>
      <c r="BE28" s="31"/>
      <c r="BF28" s="31"/>
      <c r="BG28" s="31"/>
      <c r="BH28" s="31"/>
      <c r="BI28" s="31"/>
      <c r="BJ28" s="31"/>
      <c r="BK28" s="31"/>
      <c r="BL28" s="31"/>
      <c r="BM28" s="21"/>
      <c r="BN28" s="21"/>
      <c r="BO28" s="21"/>
      <c r="BP28" s="21"/>
      <c r="BQ28" s="21"/>
      <c r="BR28" s="21"/>
      <c r="BS28" s="83"/>
      <c r="BT28" s="83"/>
      <c r="BU28" s="83"/>
      <c r="BV28" s="21"/>
      <c r="BW28" s="21"/>
    </row>
    <row r="29" spans="1:85">
      <c r="A29" s="10"/>
      <c r="B29" s="202" t="s">
        <v>128</v>
      </c>
      <c r="C29" s="160">
        <v>44</v>
      </c>
      <c r="D29" s="161">
        <f t="shared" si="26"/>
        <v>4683</v>
      </c>
      <c r="E29" s="152">
        <v>4727</v>
      </c>
      <c r="F29" s="160">
        <v>66</v>
      </c>
      <c r="G29" s="161">
        <f t="shared" si="29"/>
        <v>4647</v>
      </c>
      <c r="H29" s="152">
        <v>4713</v>
      </c>
      <c r="I29" s="225"/>
      <c r="K29" s="22">
        <f t="shared" si="27"/>
        <v>0.66469219378041033</v>
      </c>
      <c r="L29" s="23">
        <f t="shared" si="28"/>
        <v>3.7455058133260485E-2</v>
      </c>
      <c r="M29" s="24">
        <f t="shared" si="30"/>
        <v>26.698663674265919</v>
      </c>
      <c r="N29" s="25">
        <f t="shared" si="31"/>
        <v>-0.40843121197767002</v>
      </c>
      <c r="O29" s="25">
        <f t="shared" si="32"/>
        <v>-10.904567562664623</v>
      </c>
      <c r="P29" s="25">
        <f t="shared" si="33"/>
        <v>-0.40843121197767002</v>
      </c>
      <c r="Q29" s="138">
        <f t="shared" si="34"/>
        <v>0.66469219378041033</v>
      </c>
      <c r="R29" s="26">
        <f t="shared" si="51"/>
        <v>0.19353309312172037</v>
      </c>
      <c r="S29" s="148">
        <f t="shared" si="36"/>
        <v>1.9599639845400538</v>
      </c>
      <c r="T29" s="27">
        <f t="shared" si="52"/>
        <v>-0.78774910431287837</v>
      </c>
      <c r="U29" s="27">
        <f t="shared" si="53"/>
        <v>-2.9113319642461666E-2</v>
      </c>
      <c r="V29" s="28">
        <f t="shared" si="54"/>
        <v>0.45486750314724217</v>
      </c>
      <c r="W29" s="29">
        <f t="shared" si="55"/>
        <v>0.97130639013707976</v>
      </c>
      <c r="X29" s="107"/>
      <c r="Z29" s="129">
        <f>(N29-P34)^2</f>
        <v>0.14680177635132938</v>
      </c>
      <c r="AA29" s="30">
        <f>M29*Z29</f>
        <v>3.9194112535889474</v>
      </c>
      <c r="AB29" s="31">
        <v>1</v>
      </c>
      <c r="AC29" s="21"/>
      <c r="AD29" s="21"/>
      <c r="AE29" s="24">
        <f>M29^2</f>
        <v>712.81864199156655</v>
      </c>
      <c r="AF29" s="32"/>
      <c r="AG29" s="111">
        <f>AG34</f>
        <v>-2.770705124156014E-2</v>
      </c>
      <c r="AH29" s="111" t="str">
        <f>AH34</f>
        <v>0</v>
      </c>
      <c r="AI29" s="30">
        <f>1/M29</f>
        <v>3.7455058133260485E-2</v>
      </c>
      <c r="AJ29" s="33">
        <f t="shared" si="56"/>
        <v>26.698663674265919</v>
      </c>
      <c r="AK29" s="125">
        <f>AJ29/AJ34</f>
        <v>0.27027522555034389</v>
      </c>
      <c r="AL29" s="34">
        <f>AJ29*N29</f>
        <v>-10.904567562664623</v>
      </c>
      <c r="AM29" s="64">
        <f t="shared" si="57"/>
        <v>-0.40843121197767002</v>
      </c>
      <c r="AN29" s="29">
        <f t="shared" si="43"/>
        <v>0.66469219378041033</v>
      </c>
      <c r="AO29" s="65">
        <f t="shared" si="58"/>
        <v>3.7455058133260485E-2</v>
      </c>
      <c r="AP29" s="29">
        <f t="shared" si="45"/>
        <v>0.19353309312172037</v>
      </c>
      <c r="AQ29" s="173">
        <f t="shared" si="46"/>
        <v>1.9599639845400538</v>
      </c>
      <c r="AR29" s="27">
        <f t="shared" si="59"/>
        <v>-0.78774910431287837</v>
      </c>
      <c r="AS29" s="27">
        <f t="shared" si="48"/>
        <v>-2.9113319642461666E-2</v>
      </c>
      <c r="AT29" s="66">
        <f t="shared" si="60"/>
        <v>0.45486750314724217</v>
      </c>
      <c r="AU29" s="66">
        <f t="shared" si="61"/>
        <v>0.97130639013707976</v>
      </c>
      <c r="AV29" s="188"/>
      <c r="AX29" s="82"/>
      <c r="AY29" s="82">
        <v>1</v>
      </c>
      <c r="AZ29" s="117"/>
      <c r="BA29" s="117"/>
      <c r="BC29" s="21"/>
      <c r="BD29" s="21"/>
      <c r="BE29" s="31"/>
      <c r="BF29" s="31"/>
      <c r="BG29" s="31"/>
      <c r="BH29" s="31"/>
      <c r="BI29" s="31"/>
      <c r="BJ29" s="31"/>
      <c r="BK29" s="31"/>
      <c r="BL29" s="31"/>
      <c r="BM29" s="21"/>
      <c r="BN29" s="21"/>
      <c r="BO29" s="21"/>
      <c r="BP29" s="21"/>
      <c r="BQ29" s="21"/>
      <c r="BR29" s="21"/>
      <c r="BS29" s="83"/>
      <c r="BT29" s="83"/>
      <c r="BU29" s="83"/>
      <c r="BV29" s="21"/>
      <c r="BW29" s="21"/>
    </row>
    <row r="30" spans="1:85">
      <c r="A30" s="10"/>
      <c r="B30" s="202" t="s">
        <v>103</v>
      </c>
      <c r="C30" s="160">
        <v>19</v>
      </c>
      <c r="D30" s="161">
        <f t="shared" si="26"/>
        <v>1112</v>
      </c>
      <c r="E30" s="152">
        <v>1131</v>
      </c>
      <c r="F30" s="160">
        <v>15</v>
      </c>
      <c r="G30" s="161">
        <f t="shared" si="29"/>
        <v>1112</v>
      </c>
      <c r="H30" s="152">
        <v>1127</v>
      </c>
      <c r="I30" s="225"/>
      <c r="K30" s="22">
        <f t="shared" si="27"/>
        <v>1.2621868552903035</v>
      </c>
      <c r="L30" s="23">
        <f t="shared" si="28"/>
        <v>0.11752676086975103</v>
      </c>
      <c r="M30" s="24">
        <f t="shared" si="30"/>
        <v>8.5087004236273422</v>
      </c>
      <c r="N30" s="25">
        <f t="shared" si="31"/>
        <v>0.2328458159878862</v>
      </c>
      <c r="O30" s="25">
        <f t="shared" si="32"/>
        <v>1.9812152931359814</v>
      </c>
      <c r="P30" s="25">
        <f t="shared" si="33"/>
        <v>0.2328458159878862</v>
      </c>
      <c r="Q30" s="138">
        <f t="shared" si="34"/>
        <v>1.2621868552903035</v>
      </c>
      <c r="R30" s="26">
        <f t="shared" si="51"/>
        <v>0.34282176253813151</v>
      </c>
      <c r="S30" s="148">
        <f t="shared" si="36"/>
        <v>1.9599639845400538</v>
      </c>
      <c r="T30" s="27">
        <f t="shared" si="52"/>
        <v>-0.43907249170339413</v>
      </c>
      <c r="U30" s="27">
        <f t="shared" si="53"/>
        <v>0.90476412367916659</v>
      </c>
      <c r="V30" s="28">
        <f t="shared" si="54"/>
        <v>0.64463404731581342</v>
      </c>
      <c r="W30" s="29">
        <f t="shared" si="55"/>
        <v>2.4713489216109314</v>
      </c>
      <c r="X30" s="107"/>
      <c r="Z30" s="129">
        <f>(N30-P34)^2</f>
        <v>6.6631008433505667E-2</v>
      </c>
      <c r="AA30" s="30">
        <f>M30*Z30</f>
        <v>0.56694328968488672</v>
      </c>
      <c r="AB30" s="31">
        <v>1</v>
      </c>
      <c r="AC30" s="21"/>
      <c r="AD30" s="21"/>
      <c r="AE30" s="24">
        <f>M30^2</f>
        <v>72.397982899036109</v>
      </c>
      <c r="AF30" s="32"/>
      <c r="AG30" s="111">
        <f>AG34</f>
        <v>-2.770705124156014E-2</v>
      </c>
      <c r="AH30" s="111" t="str">
        <f>AH34</f>
        <v>0</v>
      </c>
      <c r="AI30" s="30">
        <f>1/M30</f>
        <v>0.11752676086975104</v>
      </c>
      <c r="AJ30" s="33">
        <f t="shared" si="56"/>
        <v>8.5087004236273422</v>
      </c>
      <c r="AK30" s="125">
        <f>AJ30/AJ34</f>
        <v>8.6135057326962514E-2</v>
      </c>
      <c r="AL30" s="34">
        <f>AJ30*N30</f>
        <v>1.9812152931359814</v>
      </c>
      <c r="AM30" s="64">
        <f t="shared" si="57"/>
        <v>0.2328458159878862</v>
      </c>
      <c r="AN30" s="29">
        <f t="shared" si="43"/>
        <v>1.2621868552903035</v>
      </c>
      <c r="AO30" s="65">
        <f t="shared" si="58"/>
        <v>0.11752676086975104</v>
      </c>
      <c r="AP30" s="29">
        <f t="shared" si="45"/>
        <v>0.34282176253813151</v>
      </c>
      <c r="AQ30" s="173">
        <f t="shared" si="46"/>
        <v>1.9599639845400538</v>
      </c>
      <c r="AR30" s="27">
        <f t="shared" si="59"/>
        <v>-0.43907249170339413</v>
      </c>
      <c r="AS30" s="27">
        <f t="shared" si="48"/>
        <v>0.90476412367916659</v>
      </c>
      <c r="AT30" s="66">
        <f t="shared" si="60"/>
        <v>0.64463404731581342</v>
      </c>
      <c r="AU30" s="66">
        <f t="shared" si="61"/>
        <v>2.4713489216109314</v>
      </c>
      <c r="AV30" s="188"/>
      <c r="AX30" s="82"/>
      <c r="AY30" s="82">
        <v>1</v>
      </c>
      <c r="AZ30" s="117"/>
      <c r="BA30" s="117"/>
      <c r="BC30" s="21"/>
      <c r="BD30" s="21"/>
      <c r="BE30" s="31"/>
      <c r="BF30" s="31"/>
      <c r="BG30" s="31"/>
      <c r="BH30" s="31"/>
      <c r="BI30" s="31"/>
      <c r="BJ30" s="31"/>
      <c r="BK30" s="31"/>
      <c r="BL30" s="31"/>
      <c r="BM30" s="21"/>
      <c r="BN30" s="21"/>
      <c r="BO30" s="21"/>
      <c r="BP30" s="21"/>
      <c r="BQ30" s="21"/>
      <c r="BR30" s="21"/>
      <c r="BS30" s="83"/>
      <c r="BT30" s="83"/>
      <c r="BU30" s="83"/>
      <c r="BV30" s="21"/>
      <c r="BW30" s="21"/>
    </row>
    <row r="31" spans="1:85">
      <c r="A31" s="10"/>
      <c r="B31" s="202" t="s">
        <v>129</v>
      </c>
      <c r="C31" s="160">
        <v>0.01</v>
      </c>
      <c r="D31" s="161">
        <f t="shared" si="26"/>
        <v>22.99</v>
      </c>
      <c r="E31" s="152">
        <v>23</v>
      </c>
      <c r="F31" s="160">
        <v>0.01</v>
      </c>
      <c r="G31" s="161">
        <f t="shared" si="29"/>
        <v>23.99</v>
      </c>
      <c r="H31" s="152">
        <v>24</v>
      </c>
      <c r="I31" s="225"/>
      <c r="K31" s="22">
        <f t="shared" si="27"/>
        <v>1.0434782608695652</v>
      </c>
      <c r="L31" s="23">
        <f t="shared" si="28"/>
        <v>199.91485507246375</v>
      </c>
      <c r="M31" s="24">
        <f t="shared" si="30"/>
        <v>5.0021295297817013E-3</v>
      </c>
      <c r="N31" s="25">
        <f t="shared" si="31"/>
        <v>4.2559614418795903E-2</v>
      </c>
      <c r="O31" s="25">
        <f t="shared" si="32"/>
        <v>2.1288870406038207E-4</v>
      </c>
      <c r="P31" s="25">
        <f t="shared" si="33"/>
        <v>4.2559614418795903E-2</v>
      </c>
      <c r="Q31" s="138">
        <f t="shared" si="34"/>
        <v>1.0434782608695652</v>
      </c>
      <c r="R31" s="26">
        <f t="shared" si="35"/>
        <v>14.139124975487832</v>
      </c>
      <c r="S31" s="148">
        <f t="shared" si="36"/>
        <v>1.9599639845400538</v>
      </c>
      <c r="T31" s="27">
        <f t="shared" si="37"/>
        <v>-27.669616110448125</v>
      </c>
      <c r="U31" s="27">
        <f t="shared" si="38"/>
        <v>27.754735339285716</v>
      </c>
      <c r="V31" s="28">
        <f t="shared" si="39"/>
        <v>9.621403023427364E-13</v>
      </c>
      <c r="W31" s="29">
        <f t="shared" si="40"/>
        <v>1131692413524.4253</v>
      </c>
      <c r="X31" s="107"/>
      <c r="Z31" s="129">
        <f>(N31-P34)^2</f>
        <v>4.6027577340814509E-3</v>
      </c>
      <c r="AA31" s="30">
        <f>M31*Z31</f>
        <v>2.3023590380079937E-5</v>
      </c>
      <c r="AB31" s="31">
        <v>1</v>
      </c>
      <c r="AC31" s="21"/>
      <c r="AD31" s="21"/>
      <c r="AE31" s="24">
        <f>M31^2</f>
        <v>2.5021299832714104E-5</v>
      </c>
      <c r="AF31" s="32"/>
      <c r="AG31" s="111">
        <f>AG34</f>
        <v>-2.770705124156014E-2</v>
      </c>
      <c r="AH31" s="111" t="str">
        <f>AH34</f>
        <v>0</v>
      </c>
      <c r="AI31" s="30">
        <f>1/M31</f>
        <v>199.91485507246375</v>
      </c>
      <c r="AJ31" s="33">
        <f t="shared" si="56"/>
        <v>5.0021295297817013E-3</v>
      </c>
      <c r="AK31" s="125">
        <f>AJ31/AJ34</f>
        <v>5.06374290259663E-5</v>
      </c>
      <c r="AL31" s="34">
        <f>AJ31*N31</f>
        <v>2.1288870406038207E-4</v>
      </c>
      <c r="AM31" s="64">
        <f t="shared" si="57"/>
        <v>4.2559614418795903E-2</v>
      </c>
      <c r="AN31" s="29">
        <f t="shared" si="43"/>
        <v>1.0434782608695652</v>
      </c>
      <c r="AO31" s="65">
        <f t="shared" si="58"/>
        <v>199.91485507246375</v>
      </c>
      <c r="AP31" s="29">
        <f t="shared" si="45"/>
        <v>14.139124975487832</v>
      </c>
      <c r="AQ31" s="173">
        <f t="shared" si="46"/>
        <v>1.9599639845400538</v>
      </c>
      <c r="AR31" s="27">
        <f t="shared" si="59"/>
        <v>-27.669616110448125</v>
      </c>
      <c r="AS31" s="27">
        <f t="shared" si="48"/>
        <v>27.754735339285716</v>
      </c>
      <c r="AT31" s="66">
        <f t="shared" si="60"/>
        <v>9.621403023427364E-13</v>
      </c>
      <c r="AU31" s="66">
        <f t="shared" si="61"/>
        <v>1131692413524.4253</v>
      </c>
      <c r="AV31" s="188"/>
      <c r="AX31" s="82"/>
      <c r="AY31" s="82">
        <v>1</v>
      </c>
      <c r="AZ31" s="117"/>
      <c r="BA31" s="117"/>
      <c r="BC31" s="21"/>
      <c r="BD31" s="21"/>
      <c r="BE31" s="31"/>
      <c r="BF31" s="31"/>
      <c r="BG31" s="31"/>
      <c r="BH31" s="31"/>
      <c r="BI31" s="31"/>
      <c r="BJ31" s="31"/>
      <c r="BK31" s="31"/>
      <c r="BL31" s="31"/>
      <c r="BM31" s="21"/>
      <c r="BN31" s="21"/>
      <c r="BO31" s="21"/>
      <c r="BP31" s="21"/>
      <c r="BQ31" s="21"/>
      <c r="BR31" s="21"/>
      <c r="BS31" s="83"/>
      <c r="BT31" s="83"/>
      <c r="BU31" s="83"/>
      <c r="BV31" s="21"/>
      <c r="BW31" s="21"/>
    </row>
    <row r="32" spans="1:85">
      <c r="A32" s="10"/>
      <c r="B32" s="202" t="s">
        <v>105</v>
      </c>
      <c r="C32" s="160">
        <v>1</v>
      </c>
      <c r="D32" s="161">
        <f t="shared" si="26"/>
        <v>352</v>
      </c>
      <c r="E32" s="152">
        <v>353</v>
      </c>
      <c r="F32" s="160">
        <v>1</v>
      </c>
      <c r="G32" s="161">
        <f t="shared" ref="G32" si="62">H32-F32</f>
        <v>332</v>
      </c>
      <c r="H32" s="152">
        <v>333</v>
      </c>
      <c r="I32" s="225"/>
      <c r="K32" s="22">
        <f t="shared" si="27"/>
        <v>0.943342776203966</v>
      </c>
      <c r="L32" s="23">
        <f t="shared" si="28"/>
        <v>1.9941641358071953</v>
      </c>
      <c r="M32" s="24">
        <f t="shared" ref="M32:M33" si="63">1/L32</f>
        <v>0.50146323567052886</v>
      </c>
      <c r="N32" s="25">
        <f t="shared" ref="N32:N33" si="64">LN(K32)</f>
        <v>-5.8325566952852945E-2</v>
      </c>
      <c r="O32" s="25">
        <f t="shared" ref="O32:O33" si="65">M32*N32</f>
        <v>-2.9248127526495707E-2</v>
      </c>
      <c r="P32" s="25">
        <f t="shared" ref="P32:P33" si="66">LN(K32)</f>
        <v>-5.8325566952852945E-2</v>
      </c>
      <c r="Q32" s="138">
        <f t="shared" si="34"/>
        <v>0.943342776203966</v>
      </c>
      <c r="R32" s="26">
        <f t="shared" ref="R32:R33" si="67">SQRT(1/M32)</f>
        <v>1.4121487654660168</v>
      </c>
      <c r="S32" s="148">
        <f t="shared" si="36"/>
        <v>1.9599639845400538</v>
      </c>
      <c r="T32" s="27">
        <f t="shared" ref="T32:T33" si="68">P32-(R32*S32)</f>
        <v>-2.8260862880789452</v>
      </c>
      <c r="U32" s="27">
        <f t="shared" ref="U32:U33" si="69">P32+(R32*S32)</f>
        <v>2.7094351541732391</v>
      </c>
      <c r="V32" s="28">
        <f t="shared" ref="V32:V33" si="70">EXP(T32)</f>
        <v>5.9244265522633073E-2</v>
      </c>
      <c r="W32" s="29">
        <f t="shared" ref="W32:W33" si="71">EXP(U32)</f>
        <v>15.020788688421481</v>
      </c>
      <c r="X32" s="107"/>
      <c r="Z32" s="129">
        <f>(N32-P34)^2</f>
        <v>1.0917443106355873E-3</v>
      </c>
      <c r="AA32" s="30">
        <f>M32*Z32</f>
        <v>5.4746963453621261E-4</v>
      </c>
      <c r="AB32" s="31">
        <v>1</v>
      </c>
      <c r="AC32" s="21"/>
      <c r="AD32" s="21"/>
      <c r="AE32" s="24">
        <f>M32^2</f>
        <v>0.25146537672915636</v>
      </c>
      <c r="AF32" s="32"/>
      <c r="AG32" s="111">
        <f>AG34</f>
        <v>-2.770705124156014E-2</v>
      </c>
      <c r="AH32" s="111" t="str">
        <f>AH34</f>
        <v>0</v>
      </c>
      <c r="AI32" s="30">
        <f>1/M32</f>
        <v>1.9941641358071951</v>
      </c>
      <c r="AJ32" s="33">
        <f t="shared" si="56"/>
        <v>0.50146323567052886</v>
      </c>
      <c r="AK32" s="125">
        <f>AJ32/AJ34</f>
        <v>5.0763997321968566E-3</v>
      </c>
      <c r="AL32" s="34">
        <f>AJ32*N32</f>
        <v>-2.9248127526495707E-2</v>
      </c>
      <c r="AM32" s="64">
        <f t="shared" si="57"/>
        <v>-5.8325566952852945E-2</v>
      </c>
      <c r="AN32" s="29">
        <f t="shared" si="43"/>
        <v>0.943342776203966</v>
      </c>
      <c r="AO32" s="65">
        <f t="shared" si="58"/>
        <v>1.9941641358071951</v>
      </c>
      <c r="AP32" s="29">
        <f t="shared" si="45"/>
        <v>1.4121487654660168</v>
      </c>
      <c r="AQ32" s="173">
        <f t="shared" si="46"/>
        <v>1.9599639845400538</v>
      </c>
      <c r="AR32" s="27">
        <f t="shared" si="59"/>
        <v>-2.8260862880789452</v>
      </c>
      <c r="AS32" s="27">
        <f t="shared" si="48"/>
        <v>2.7094351541732391</v>
      </c>
      <c r="AT32" s="66">
        <f t="shared" ref="AT32:AT33" si="72">EXP(AR32)</f>
        <v>5.9244265522633073E-2</v>
      </c>
      <c r="AU32" s="66">
        <f t="shared" ref="AU32:AU33" si="73">EXP(AS32)</f>
        <v>15.020788688421481</v>
      </c>
      <c r="AV32" s="188"/>
      <c r="AX32" s="82"/>
      <c r="AY32" s="82">
        <v>1</v>
      </c>
      <c r="AZ32" s="117"/>
      <c r="BA32" s="117"/>
      <c r="BC32" s="21"/>
      <c r="BD32" s="21"/>
      <c r="BE32" s="31"/>
      <c r="BF32" s="31"/>
      <c r="BG32" s="31"/>
      <c r="BH32" s="31"/>
      <c r="BI32" s="31"/>
      <c r="BJ32" s="31"/>
      <c r="BK32" s="31"/>
      <c r="BL32" s="31"/>
      <c r="BM32" s="21"/>
      <c r="BN32" s="21"/>
      <c r="BO32" s="21"/>
      <c r="BP32" s="21"/>
      <c r="BQ32" s="21"/>
      <c r="BR32" s="21"/>
      <c r="BS32" s="83"/>
      <c r="BT32" s="83"/>
      <c r="BU32" s="83"/>
      <c r="BV32" s="21"/>
      <c r="BW32" s="21"/>
    </row>
    <row r="33" spans="1:75">
      <c r="A33" s="10"/>
      <c r="B33" s="202" t="s">
        <v>107</v>
      </c>
      <c r="C33" s="160">
        <v>2</v>
      </c>
      <c r="D33" s="161">
        <f t="shared" si="26"/>
        <v>100</v>
      </c>
      <c r="E33" s="152">
        <v>102</v>
      </c>
      <c r="F33" s="160">
        <v>0.01</v>
      </c>
      <c r="G33" s="161">
        <f t="shared" ref="G33" si="74">H33-F33</f>
        <v>101.99</v>
      </c>
      <c r="H33" s="152">
        <v>102</v>
      </c>
      <c r="I33" s="225"/>
      <c r="K33" s="22">
        <f t="shared" si="27"/>
        <v>200</v>
      </c>
      <c r="L33" s="23">
        <f t="shared" si="28"/>
        <v>100.48039215686273</v>
      </c>
      <c r="M33" s="24">
        <f t="shared" si="63"/>
        <v>9.9521904576056214E-3</v>
      </c>
      <c r="N33" s="25">
        <f t="shared" si="64"/>
        <v>5.2983173665480363</v>
      </c>
      <c r="O33" s="25">
        <f t="shared" si="65"/>
        <v>5.2729863536725513E-2</v>
      </c>
      <c r="P33" s="25">
        <f t="shared" si="66"/>
        <v>5.2983173665480363</v>
      </c>
      <c r="Q33" s="138">
        <f t="shared" si="34"/>
        <v>200</v>
      </c>
      <c r="R33" s="26">
        <f t="shared" si="67"/>
        <v>10.023990829847298</v>
      </c>
      <c r="S33" s="148">
        <f t="shared" si="36"/>
        <v>1.9599639845400538</v>
      </c>
      <c r="T33" s="27">
        <f t="shared" si="68"/>
        <v>-14.348343641312432</v>
      </c>
      <c r="U33" s="27">
        <f t="shared" si="69"/>
        <v>24.944978374408507</v>
      </c>
      <c r="V33" s="28">
        <f t="shared" si="70"/>
        <v>5.8693976268900855E-7</v>
      </c>
      <c r="W33" s="29">
        <f t="shared" si="71"/>
        <v>68150094000.692429</v>
      </c>
      <c r="X33" s="107"/>
      <c r="Z33" s="129">
        <f>(N33-P34)^2</f>
        <v>28.340731644617403</v>
      </c>
      <c r="AA33" s="30">
        <f>M33*Z33</f>
        <v>0.28205235903512299</v>
      </c>
      <c r="AB33" s="31">
        <v>1</v>
      </c>
      <c r="AC33" s="21"/>
      <c r="AD33" s="21"/>
      <c r="AE33" s="24">
        <f>M33^2</f>
        <v>9.9046094904456391E-5</v>
      </c>
      <c r="AF33" s="32"/>
      <c r="AG33" s="111">
        <f>AG34</f>
        <v>-2.770705124156014E-2</v>
      </c>
      <c r="AH33" s="111" t="str">
        <f>AH34</f>
        <v>0</v>
      </c>
      <c r="AI33" s="30">
        <f>1/M33</f>
        <v>100.48039215686273</v>
      </c>
      <c r="AJ33" s="33">
        <f t="shared" si="56"/>
        <v>9.9521904576056214E-3</v>
      </c>
      <c r="AK33" s="125">
        <f>AJ33/AJ34</f>
        <v>1.0074775851953934E-4</v>
      </c>
      <c r="AL33" s="34">
        <f>AJ33*N33</f>
        <v>5.2729863536725513E-2</v>
      </c>
      <c r="AM33" s="64">
        <f t="shared" si="57"/>
        <v>5.2983173665480363</v>
      </c>
      <c r="AN33" s="29">
        <f t="shared" si="43"/>
        <v>199.99999999999991</v>
      </c>
      <c r="AO33" s="65">
        <f t="shared" si="58"/>
        <v>100.48039215686273</v>
      </c>
      <c r="AP33" s="29">
        <f t="shared" si="45"/>
        <v>10.023990829847298</v>
      </c>
      <c r="AQ33" s="173">
        <f t="shared" si="46"/>
        <v>1.9599639845400538</v>
      </c>
      <c r="AR33" s="27">
        <f t="shared" si="59"/>
        <v>-14.348343641312432</v>
      </c>
      <c r="AS33" s="27">
        <f t="shared" si="48"/>
        <v>24.944978374408507</v>
      </c>
      <c r="AT33" s="66">
        <f t="shared" si="72"/>
        <v>5.8693976268900855E-7</v>
      </c>
      <c r="AU33" s="66">
        <f t="shared" si="73"/>
        <v>68150094000.692429</v>
      </c>
      <c r="AV33" s="188"/>
      <c r="AX33" s="82"/>
      <c r="AY33" s="82">
        <v>1</v>
      </c>
      <c r="AZ33" s="117"/>
      <c r="BA33" s="117"/>
      <c r="BC33" s="21"/>
      <c r="BD33" s="21"/>
      <c r="BE33" s="31"/>
      <c r="BF33" s="31"/>
      <c r="BG33" s="31"/>
      <c r="BH33" s="31"/>
      <c r="BI33" s="31"/>
      <c r="BJ33" s="31"/>
      <c r="BK33" s="31"/>
      <c r="BL33" s="31"/>
      <c r="BM33" s="21"/>
      <c r="BN33" s="21"/>
      <c r="BO33" s="21"/>
      <c r="BP33" s="21"/>
      <c r="BQ33" s="21"/>
      <c r="BR33" s="21"/>
      <c r="BS33" s="83"/>
      <c r="BT33" s="83"/>
      <c r="BU33" s="83"/>
      <c r="BV33" s="21"/>
      <c r="BW33" s="21"/>
    </row>
    <row r="34" spans="1:75">
      <c r="A34" s="10"/>
      <c r="B34" s="92">
        <f>COUNT(C24:C33)</f>
        <v>10</v>
      </c>
      <c r="C34" s="153">
        <f t="shared" ref="C34:H34" si="75">SUM(C24:C33)</f>
        <v>195.01999999999998</v>
      </c>
      <c r="D34" s="153">
        <f t="shared" si="75"/>
        <v>10190.98</v>
      </c>
      <c r="E34" s="153">
        <f t="shared" si="75"/>
        <v>10386</v>
      </c>
      <c r="F34" s="153">
        <f t="shared" si="75"/>
        <v>199.01999999999998</v>
      </c>
      <c r="G34" s="153">
        <f t="shared" si="75"/>
        <v>10131.98</v>
      </c>
      <c r="H34" s="153">
        <f t="shared" si="75"/>
        <v>10331</v>
      </c>
      <c r="I34" s="226"/>
      <c r="K34" s="35"/>
      <c r="L34" s="124"/>
      <c r="M34" s="37">
        <f>SUM(M24:M33)</f>
        <v>98.783244449805423</v>
      </c>
      <c r="N34" s="38"/>
      <c r="O34" s="39">
        <f>SUM(O24:O33)</f>
        <v>-2.4976368024455287</v>
      </c>
      <c r="P34" s="40">
        <f>O34/M34</f>
        <v>-2.5284012651706829E-2</v>
      </c>
      <c r="Q34" s="84">
        <f>EXP(P34)</f>
        <v>0.97503295100606047</v>
      </c>
      <c r="R34" s="41">
        <f>SQRT(1/M34)</f>
        <v>0.10061398652756097</v>
      </c>
      <c r="S34" s="148">
        <f>-NORMSINV(2.5/100)</f>
        <v>1.9599639845400538</v>
      </c>
      <c r="T34" s="42">
        <f>P34-(R34*S34)</f>
        <v>-0.22248380258672451</v>
      </c>
      <c r="U34" s="42">
        <f>P34+(R34*S34)</f>
        <v>0.17191577728331087</v>
      </c>
      <c r="V34" s="85">
        <f>EXP(T34)</f>
        <v>0.8005279731276369</v>
      </c>
      <c r="W34" s="86">
        <f>EXP(U34)</f>
        <v>1.187577807972499</v>
      </c>
      <c r="X34" s="43"/>
      <c r="Y34" s="43"/>
      <c r="Z34" s="44"/>
      <c r="AA34" s="45">
        <f>SUM(AA24:AA33)</f>
        <v>6.8744829271523455</v>
      </c>
      <c r="AB34" s="46">
        <f>SUM(AB24:AB33)</f>
        <v>10</v>
      </c>
      <c r="AC34" s="47">
        <f>AA34-(AB34-1)</f>
        <v>-2.1255170728476545</v>
      </c>
      <c r="AD34" s="37">
        <f>M34</f>
        <v>98.783244449805423</v>
      </c>
      <c r="AE34" s="37">
        <f>SUM(AE24:AE33)</f>
        <v>2180.0774737495058</v>
      </c>
      <c r="AF34" s="48">
        <f>AE34/AD34</f>
        <v>22.069304221499479</v>
      </c>
      <c r="AG34" s="112">
        <f>AC34/(AD34-AF34)</f>
        <v>-2.770705124156014E-2</v>
      </c>
      <c r="AH34" s="112" t="str">
        <f>IF(AA34&lt;AB34-1,"0",AG34)</f>
        <v>0</v>
      </c>
      <c r="AI34" s="44"/>
      <c r="AJ34" s="37">
        <f>SUM(AJ24:AJ33)</f>
        <v>98.783244449805423</v>
      </c>
      <c r="AK34" s="126">
        <f>SUM(AK24:AK33)</f>
        <v>1</v>
      </c>
      <c r="AL34" s="47">
        <f>SUM(AL24:AL33)</f>
        <v>-2.4976368024455287</v>
      </c>
      <c r="AM34" s="47">
        <f>AL34/AJ34</f>
        <v>-2.5284012651706829E-2</v>
      </c>
      <c r="AN34" s="166">
        <f>EXP(AM34)</f>
        <v>0.97503295100606047</v>
      </c>
      <c r="AO34" s="49">
        <f>1/AJ34</f>
        <v>1.0123174284968221E-2</v>
      </c>
      <c r="AP34" s="50">
        <f>SQRT(AO34)</f>
        <v>0.10061398652756097</v>
      </c>
      <c r="AQ34" s="48">
        <f>-NORMSINV(2.5/100)</f>
        <v>1.9599639845400538</v>
      </c>
      <c r="AR34" s="42">
        <f>AM34-(AQ34*AP34)</f>
        <v>-0.22248380258672451</v>
      </c>
      <c r="AS34" s="42">
        <f t="shared" si="48"/>
        <v>0.17191577728331087</v>
      </c>
      <c r="AT34" s="89">
        <f>EXP(AR34)</f>
        <v>0.8005279731276369</v>
      </c>
      <c r="AU34" s="90">
        <f>EXP(AS34)</f>
        <v>1.187577807972499</v>
      </c>
      <c r="AV34" s="239"/>
      <c r="AW34" s="9"/>
      <c r="AX34" s="91">
        <f>AA34</f>
        <v>6.8744829271523455</v>
      </c>
      <c r="AY34" s="92">
        <f>SUM(AY24:AY33)</f>
        <v>10</v>
      </c>
      <c r="AZ34" s="118">
        <f>(AX34-(AY34-1))/AX34</f>
        <v>-0.30918937400403423</v>
      </c>
      <c r="BA34" s="119" t="str">
        <f>IF(AA34&lt;AB34-1,"0%",AZ34)</f>
        <v>0%</v>
      </c>
      <c r="BB34" s="51"/>
      <c r="BC34" s="39">
        <f>AX34/(AY34-1)</f>
        <v>0.76383143635026063</v>
      </c>
      <c r="BD34" s="93">
        <f>LN(BC34)</f>
        <v>-0.26940814720806555</v>
      </c>
      <c r="BE34" s="39">
        <f>LN(AX34)</f>
        <v>1.9278164301281537</v>
      </c>
      <c r="BF34" s="39">
        <f>LN(AY34-1)</f>
        <v>2.1972245773362196</v>
      </c>
      <c r="BG34" s="39">
        <f>SQRT(2*AX34)</f>
        <v>3.7079597967487041</v>
      </c>
      <c r="BH34" s="39">
        <f>SQRT(2*AY34-3)</f>
        <v>4.1231056256176606</v>
      </c>
      <c r="BI34" s="39">
        <f>2*(AY34-2)</f>
        <v>16</v>
      </c>
      <c r="BJ34" s="39">
        <f>3*(AY34-2)^2</f>
        <v>192</v>
      </c>
      <c r="BK34" s="39">
        <f>1/BI34</f>
        <v>6.25E-2</v>
      </c>
      <c r="BL34" s="94">
        <f>1/BJ34</f>
        <v>5.208333333333333E-3</v>
      </c>
      <c r="BM34" s="94">
        <f>SQRT(BK34*(1-BL34))</f>
        <v>0.24934810840803798</v>
      </c>
      <c r="BN34" s="95">
        <f>0.5*(BE34-BF34)/(BG34-BH34)</f>
        <v>0.32447411063005804</v>
      </c>
      <c r="BO34" s="95">
        <f>IF(AA34&lt;=AB34,BM34,BN34)</f>
        <v>0.24934810840803798</v>
      </c>
      <c r="BP34" s="96">
        <f>BD34-(1.96*BO34)</f>
        <v>-0.7581304396878199</v>
      </c>
      <c r="BQ34" s="96">
        <f>BD34+(1.96*BO34)</f>
        <v>0.21931414527168885</v>
      </c>
      <c r="BR34" s="96"/>
      <c r="BS34" s="93">
        <f>EXP(BP34)</f>
        <v>0.46854157541764563</v>
      </c>
      <c r="BT34" s="93">
        <f>EXP(BQ34)</f>
        <v>1.2452223959780744</v>
      </c>
      <c r="BU34" s="97" t="str">
        <f>BA34</f>
        <v>0%</v>
      </c>
      <c r="BV34" s="97">
        <f>(BS34-1)/BS34</f>
        <v>-1.1342823187219326</v>
      </c>
      <c r="BW34" s="97">
        <f>(BT34-1)/BT34</f>
        <v>0.19693060193112058</v>
      </c>
    </row>
    <row r="35" spans="1:75" ht="13.5" thickBot="1">
      <c r="A35" s="4"/>
      <c r="B35" s="4"/>
      <c r="C35" s="154"/>
      <c r="D35" s="154"/>
      <c r="E35" s="154"/>
      <c r="F35" s="154"/>
      <c r="G35" s="154"/>
      <c r="H35" s="154"/>
      <c r="I35" s="227"/>
      <c r="J35" s="4"/>
      <c r="K35" s="4"/>
      <c r="L35" s="5"/>
      <c r="M35" s="5"/>
      <c r="N35" s="5"/>
      <c r="O35" s="5"/>
      <c r="P35" s="5"/>
      <c r="Q35" s="5" t="s">
        <v>69</v>
      </c>
      <c r="R35" s="52"/>
      <c r="S35" s="52"/>
      <c r="T35" s="52"/>
      <c r="U35" s="52"/>
      <c r="V35" s="52"/>
      <c r="W35" s="52"/>
      <c r="X35" s="52"/>
      <c r="Z35" s="5"/>
      <c r="AA35" s="5"/>
      <c r="AB35" s="53"/>
      <c r="AC35" s="54"/>
      <c r="AD35" s="123"/>
      <c r="AE35" s="54"/>
      <c r="AF35" s="55"/>
      <c r="AG35" s="55"/>
      <c r="AH35" s="55"/>
      <c r="AI35" s="55"/>
      <c r="AJ35" s="5"/>
      <c r="AK35" s="5"/>
      <c r="AL35" s="5"/>
      <c r="AM35" s="5"/>
      <c r="AN35" s="5" t="s">
        <v>110</v>
      </c>
      <c r="AO35" s="5"/>
      <c r="AP35" s="5"/>
      <c r="AQ35" s="5"/>
      <c r="AR35" s="5"/>
      <c r="AS35" s="5"/>
      <c r="AT35" s="56"/>
      <c r="AU35" s="56"/>
      <c r="AV35" s="56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7"/>
      <c r="BH35" s="5"/>
      <c r="BI35" s="5"/>
      <c r="BJ35" s="5"/>
      <c r="BK35" s="5"/>
      <c r="BN35" s="54"/>
      <c r="BT35" s="98" t="s">
        <v>49</v>
      </c>
      <c r="BU35" s="99" t="str">
        <f>BU34</f>
        <v>0%</v>
      </c>
      <c r="BV35" s="100" t="str">
        <f>IF(BV34&lt;0,"0%",BV34)</f>
        <v>0%</v>
      </c>
      <c r="BW35" s="101">
        <f>IF(BW34&lt;0,"0%",BW34)</f>
        <v>0.19693060193112058</v>
      </c>
    </row>
    <row r="36" spans="1:75" ht="15" customHeight="1" thickBot="1">
      <c r="A36" s="6"/>
      <c r="B36" s="6"/>
      <c r="C36" s="6"/>
      <c r="D36" s="6"/>
      <c r="E36" s="6"/>
      <c r="F36" s="6"/>
      <c r="G36" s="6"/>
      <c r="H36" s="6"/>
      <c r="I36" s="182"/>
      <c r="J36" s="6"/>
      <c r="K36" s="6"/>
      <c r="L36" s="6"/>
      <c r="M36" s="5"/>
      <c r="N36" s="5"/>
      <c r="O36" s="5"/>
      <c r="P36" s="5"/>
      <c r="Q36" s="5"/>
      <c r="R36" s="58"/>
      <c r="S36" s="58"/>
      <c r="T36" s="58"/>
      <c r="U36" s="58"/>
      <c r="V36" s="58"/>
      <c r="W36" s="58"/>
      <c r="X36" s="58"/>
      <c r="Z36" s="5"/>
      <c r="AA36" s="5"/>
      <c r="AB36" s="5"/>
      <c r="AC36" s="5"/>
      <c r="AD36" s="5"/>
      <c r="AE36" s="5"/>
      <c r="AF36" s="5"/>
      <c r="AG36" s="5"/>
      <c r="AH36" s="5"/>
      <c r="AI36" s="57"/>
      <c r="AJ36" s="121"/>
      <c r="AK36" s="121"/>
      <c r="AL36" s="122"/>
      <c r="AM36" s="62"/>
      <c r="AN36" s="59"/>
      <c r="AO36" s="60" t="s">
        <v>24</v>
      </c>
      <c r="AP36" s="61">
        <f>TINV(0.05,(AB34-2))</f>
        <v>2.3060041352041671</v>
      </c>
      <c r="AQ36" s="5"/>
      <c r="AR36" s="102"/>
      <c r="AS36" s="103" t="s">
        <v>25</v>
      </c>
      <c r="AT36" s="104">
        <f>EXP(AM34-AP36*SQRT((1/AD34)+AH34))</f>
        <v>0.77313602035053652</v>
      </c>
      <c r="AU36" s="105">
        <f>EXP(AM34+AP36*SQRT((1/AD34)+AH34))</f>
        <v>1.2296532958282662</v>
      </c>
      <c r="AV36" s="188"/>
      <c r="AW36" s="5"/>
      <c r="AX36" s="5"/>
      <c r="AY36" s="5"/>
      <c r="AZ36" s="5"/>
      <c r="BB36" s="5"/>
      <c r="BC36" s="5"/>
      <c r="BD36" s="5"/>
      <c r="BF36" s="106"/>
      <c r="BG36" s="57"/>
      <c r="BH36" s="57"/>
      <c r="BJ36" s="107"/>
      <c r="BK36" s="5"/>
      <c r="BL36" s="108"/>
      <c r="BM36" s="109"/>
      <c r="BN36" s="5"/>
      <c r="BQ36" s="108"/>
    </row>
    <row r="37" spans="1:75" ht="15" customHeight="1">
      <c r="A37" s="6"/>
      <c r="B37" s="6"/>
      <c r="C37" s="6"/>
      <c r="D37" s="6"/>
      <c r="E37" s="6"/>
      <c r="F37" s="6"/>
      <c r="G37" s="6"/>
      <c r="H37" s="6"/>
      <c r="I37" s="182"/>
      <c r="J37" s="6"/>
      <c r="K37" s="6"/>
      <c r="L37" s="6"/>
      <c r="M37" s="5"/>
      <c r="N37" s="5"/>
      <c r="O37" s="5"/>
      <c r="P37" s="5"/>
      <c r="Q37" s="5"/>
      <c r="R37" s="58"/>
      <c r="S37" s="58"/>
      <c r="T37" s="58"/>
      <c r="U37" s="58"/>
      <c r="V37" s="58"/>
      <c r="W37" s="58"/>
      <c r="X37" s="58"/>
      <c r="Z37" s="5"/>
      <c r="AA37" s="5"/>
      <c r="AB37" s="5"/>
      <c r="AC37" s="5"/>
      <c r="AD37" s="5"/>
      <c r="AE37" s="5"/>
      <c r="AF37" s="5"/>
      <c r="AG37" s="5"/>
      <c r="AH37" s="5"/>
      <c r="AI37" s="57"/>
      <c r="AJ37" s="121"/>
      <c r="AK37" s="121"/>
      <c r="AL37" s="12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5"/>
      <c r="AY37" s="5"/>
      <c r="AZ37" s="5"/>
      <c r="BB37" s="5"/>
      <c r="BC37" s="5"/>
      <c r="BD37" s="5"/>
      <c r="BF37" s="106"/>
      <c r="BG37" s="57"/>
      <c r="BH37" s="57"/>
      <c r="BJ37" s="107"/>
      <c r="BK37" s="5"/>
      <c r="BL37" s="108"/>
      <c r="BM37" s="109"/>
      <c r="BN37" s="5"/>
      <c r="BQ37" s="108"/>
    </row>
    <row r="38" spans="1:75" ht="38.1" customHeight="1">
      <c r="A38" s="4"/>
      <c r="B38" s="4"/>
      <c r="C38" s="154"/>
      <c r="D38" s="154"/>
      <c r="E38" s="154"/>
      <c r="F38" s="154"/>
      <c r="G38" s="154"/>
      <c r="H38" s="154"/>
      <c r="I38" s="227"/>
      <c r="J38" s="232" t="s">
        <v>74</v>
      </c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4"/>
      <c r="Y38" s="236" t="s">
        <v>73</v>
      </c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8"/>
      <c r="AW38" s="232" t="s">
        <v>150</v>
      </c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4"/>
    </row>
    <row r="39" spans="1:75" s="14" customFormat="1" ht="17.25" customHeight="1">
      <c r="A39" s="164"/>
      <c r="B39" s="139" t="s">
        <v>94</v>
      </c>
      <c r="C39" s="209" t="s">
        <v>68</v>
      </c>
      <c r="D39" s="209"/>
      <c r="E39" s="209"/>
      <c r="F39" s="209" t="s">
        <v>67</v>
      </c>
      <c r="G39" s="209"/>
      <c r="H39" s="209"/>
      <c r="I39" s="223"/>
      <c r="K39" s="145"/>
      <c r="X39" s="73"/>
      <c r="Y39" s="16"/>
      <c r="Z39" s="146"/>
      <c r="AA39" s="147"/>
      <c r="AN39" s="146"/>
      <c r="AV39" s="73"/>
      <c r="BS39" s="73"/>
      <c r="BT39" s="73"/>
    </row>
    <row r="40" spans="1:75" ht="55.5" customHeight="1">
      <c r="A40" s="4"/>
      <c r="B40" s="140"/>
      <c r="C40" s="151" t="s">
        <v>3</v>
      </c>
      <c r="D40" s="151" t="s">
        <v>4</v>
      </c>
      <c r="E40" s="151" t="s">
        <v>5</v>
      </c>
      <c r="F40" s="151" t="s">
        <v>3</v>
      </c>
      <c r="G40" s="151" t="s">
        <v>4</v>
      </c>
      <c r="H40" s="151" t="s">
        <v>5</v>
      </c>
      <c r="I40" s="224"/>
      <c r="K40" s="15" t="s">
        <v>62</v>
      </c>
      <c r="L40" s="15" t="s">
        <v>61</v>
      </c>
      <c r="M40" s="15" t="s">
        <v>60</v>
      </c>
      <c r="N40" s="17" t="s">
        <v>59</v>
      </c>
      <c r="O40" s="17" t="s">
        <v>6</v>
      </c>
      <c r="P40" s="17" t="s">
        <v>58</v>
      </c>
      <c r="Q40" s="74" t="s">
        <v>7</v>
      </c>
      <c r="R40" s="15" t="s">
        <v>8</v>
      </c>
      <c r="S40" s="18" t="s">
        <v>9</v>
      </c>
      <c r="T40" s="18" t="s">
        <v>10</v>
      </c>
      <c r="U40" s="18" t="s">
        <v>11</v>
      </c>
      <c r="V40" s="76" t="s">
        <v>12</v>
      </c>
      <c r="W40" s="77" t="s">
        <v>13</v>
      </c>
      <c r="X40" s="231"/>
      <c r="Y40" s="19"/>
      <c r="Z40" s="128" t="s">
        <v>14</v>
      </c>
      <c r="AA40" s="17" t="s">
        <v>57</v>
      </c>
      <c r="AB40" s="20" t="s">
        <v>15</v>
      </c>
      <c r="AC40" s="20" t="s">
        <v>16</v>
      </c>
      <c r="AD40" s="20" t="s">
        <v>56</v>
      </c>
      <c r="AE40" s="17" t="s">
        <v>55</v>
      </c>
      <c r="AF40" s="17" t="s">
        <v>52</v>
      </c>
      <c r="AG40" s="113" t="s">
        <v>17</v>
      </c>
      <c r="AH40" s="113" t="s">
        <v>18</v>
      </c>
      <c r="AI40" s="20" t="s">
        <v>53</v>
      </c>
      <c r="AJ40" s="17" t="s">
        <v>54</v>
      </c>
      <c r="AK40" s="17" t="s">
        <v>65</v>
      </c>
      <c r="AL40" s="17" t="s">
        <v>51</v>
      </c>
      <c r="AM40" s="20" t="s">
        <v>19</v>
      </c>
      <c r="AN40" s="78" t="s">
        <v>20</v>
      </c>
      <c r="AO40" s="17" t="s">
        <v>50</v>
      </c>
      <c r="AP40" s="17" t="s">
        <v>21</v>
      </c>
      <c r="AQ40" s="18" t="s">
        <v>9</v>
      </c>
      <c r="AR40" s="18" t="s">
        <v>22</v>
      </c>
      <c r="AS40" s="18" t="s">
        <v>23</v>
      </c>
      <c r="AT40" s="76" t="s">
        <v>12</v>
      </c>
      <c r="AU40" s="77" t="s">
        <v>13</v>
      </c>
      <c r="AV40" s="231"/>
      <c r="AX40" s="127" t="s">
        <v>28</v>
      </c>
      <c r="AY40" s="127" t="s">
        <v>15</v>
      </c>
      <c r="AZ40" s="120" t="s">
        <v>63</v>
      </c>
      <c r="BA40" s="116" t="s">
        <v>64</v>
      </c>
      <c r="BC40" s="20" t="s">
        <v>29</v>
      </c>
      <c r="BD40" s="20" t="s">
        <v>30</v>
      </c>
      <c r="BE40" s="20" t="s">
        <v>31</v>
      </c>
      <c r="BF40" s="20" t="s">
        <v>32</v>
      </c>
      <c r="BG40" s="20" t="s">
        <v>33</v>
      </c>
      <c r="BH40" s="20" t="s">
        <v>34</v>
      </c>
      <c r="BI40" s="20" t="s">
        <v>35</v>
      </c>
      <c r="BJ40" s="20" t="s">
        <v>36</v>
      </c>
      <c r="BK40" s="20" t="s">
        <v>37</v>
      </c>
      <c r="BL40" s="20" t="s">
        <v>38</v>
      </c>
      <c r="BM40" s="79" t="s">
        <v>39</v>
      </c>
      <c r="BN40" s="79" t="s">
        <v>40</v>
      </c>
      <c r="BO40" s="79" t="s">
        <v>41</v>
      </c>
      <c r="BP40" s="79" t="s">
        <v>42</v>
      </c>
      <c r="BQ40" s="79" t="s">
        <v>43</v>
      </c>
      <c r="BR40" s="21"/>
      <c r="BS40" s="18" t="s">
        <v>44</v>
      </c>
      <c r="BT40" s="18" t="s">
        <v>45</v>
      </c>
      <c r="BU40" s="74" t="s">
        <v>46</v>
      </c>
      <c r="BV40" s="76" t="s">
        <v>47</v>
      </c>
      <c r="BW40" s="77" t="s">
        <v>48</v>
      </c>
    </row>
    <row r="41" spans="1:75">
      <c r="A41" s="10"/>
      <c r="B41" s="203" t="s">
        <v>138</v>
      </c>
      <c r="C41" s="160">
        <v>0.01</v>
      </c>
      <c r="D41" s="161">
        <f t="shared" ref="D41:D47" si="76">E41-C41</f>
        <v>186.99</v>
      </c>
      <c r="E41" s="152">
        <v>187</v>
      </c>
      <c r="F41" s="160">
        <v>1</v>
      </c>
      <c r="G41" s="161">
        <f>H41-F41</f>
        <v>201</v>
      </c>
      <c r="H41" s="152">
        <v>202</v>
      </c>
      <c r="I41" s="225"/>
      <c r="K41" s="22">
        <f t="shared" ref="K41:K47" si="77">(C41/E41)/(F41/H41)</f>
        <v>1.0802139037433156E-2</v>
      </c>
      <c r="L41" s="23">
        <f t="shared" ref="L41:L47" si="78">(D41/(C41*E41)+(G41/(F41*H41)))</f>
        <v>100.98970191136762</v>
      </c>
      <c r="M41" s="24">
        <f>1/L41</f>
        <v>9.9019997195123697E-3</v>
      </c>
      <c r="N41" s="25">
        <f>LN(K41)</f>
        <v>-4.5280111054414736</v>
      </c>
      <c r="O41" s="25">
        <f>M41*N41</f>
        <v>-4.4836364696030369E-2</v>
      </c>
      <c r="P41" s="25">
        <f>LN(K41)</f>
        <v>-4.5280111054414736</v>
      </c>
      <c r="Q41" s="137">
        <f>K41</f>
        <v>1.0802139037433156E-2</v>
      </c>
      <c r="R41" s="26">
        <f>SQRT(1/M41)</f>
        <v>10.049363259001419</v>
      </c>
      <c r="S41" s="148">
        <f>-NORMSINV(2.5/100)</f>
        <v>1.9599639845400538</v>
      </c>
      <c r="T41" s="27">
        <f>P41-(R41*S41)</f>
        <v>-24.224401160644312</v>
      </c>
      <c r="U41" s="27">
        <f>P41+(R41*S41)</f>
        <v>15.168378949761367</v>
      </c>
      <c r="V41" s="28">
        <f>EXP(T41)</f>
        <v>3.0163119071549695E-11</v>
      </c>
      <c r="W41" s="29">
        <f>EXP(U41)</f>
        <v>3868506.0224457229</v>
      </c>
      <c r="X41" s="107"/>
      <c r="Z41" s="129">
        <f>(N41-P48)^2</f>
        <v>21.168461504780119</v>
      </c>
      <c r="AA41" s="30">
        <f>M41*Z41</f>
        <v>0.20961009988284113</v>
      </c>
      <c r="AB41" s="31">
        <v>1</v>
      </c>
      <c r="AC41" s="21"/>
      <c r="AD41" s="21"/>
      <c r="AE41" s="24">
        <f>M41^2</f>
        <v>9.8049598445223047E-5</v>
      </c>
      <c r="AF41" s="32"/>
      <c r="AG41" s="111">
        <f>AG48</f>
        <v>-0.11015820408096842</v>
      </c>
      <c r="AH41" s="111" t="str">
        <f>AH48</f>
        <v>0</v>
      </c>
      <c r="AI41" s="30">
        <f>1/M41</f>
        <v>100.98970191136762</v>
      </c>
      <c r="AJ41" s="33">
        <f>1/(AH41+AI41)</f>
        <v>9.9019997195123697E-3</v>
      </c>
      <c r="AK41" s="125">
        <f>AJ41/AJ48</f>
        <v>1.5634765582353579E-4</v>
      </c>
      <c r="AL41" s="34">
        <f>AJ41*N41</f>
        <v>-4.4836364696030369E-2</v>
      </c>
      <c r="AM41" s="64">
        <f>AL41/AJ41</f>
        <v>-4.5280111054414736</v>
      </c>
      <c r="AN41" s="29">
        <f>EXP(AM41)</f>
        <v>1.0802139037433151E-2</v>
      </c>
      <c r="AO41" s="65">
        <f>1/AJ41</f>
        <v>100.98970191136762</v>
      </c>
      <c r="AP41" s="29">
        <f>SQRT(AO41)</f>
        <v>10.049363259001419</v>
      </c>
      <c r="AQ41" s="173">
        <f>-NORMSINV(2.5/100)</f>
        <v>1.9599639845400538</v>
      </c>
      <c r="AR41" s="27">
        <f>AM41-(AQ41*AP41)</f>
        <v>-24.224401160644312</v>
      </c>
      <c r="AS41" s="27">
        <f>AM41+(1.96*AP41)</f>
        <v>15.168740882201307</v>
      </c>
      <c r="AT41" s="66">
        <f>EXP(AR41)</f>
        <v>3.0163119071549695E-11</v>
      </c>
      <c r="AU41" s="66">
        <f>EXP(AS41)</f>
        <v>3869906.4136775704</v>
      </c>
      <c r="AV41" s="188"/>
      <c r="AX41" s="82"/>
      <c r="AY41" s="82">
        <v>1</v>
      </c>
      <c r="AZ41" s="117"/>
      <c r="BA41" s="117"/>
      <c r="BC41" s="21"/>
      <c r="BD41" s="21"/>
      <c r="BE41" s="31"/>
      <c r="BF41" s="31"/>
      <c r="BG41" s="31"/>
      <c r="BH41" s="31"/>
      <c r="BI41" s="31"/>
      <c r="BJ41" s="31"/>
      <c r="BK41" s="31"/>
      <c r="BL41" s="31"/>
      <c r="BM41" s="21"/>
      <c r="BN41" s="21"/>
      <c r="BO41" s="21"/>
      <c r="BP41" s="21"/>
      <c r="BQ41" s="21"/>
      <c r="BR41" s="21"/>
      <c r="BS41" s="83"/>
      <c r="BT41" s="83"/>
      <c r="BU41" s="83"/>
      <c r="BV41" s="21"/>
      <c r="BW41" s="21"/>
    </row>
    <row r="42" spans="1:75">
      <c r="A42" s="10"/>
      <c r="B42" s="203" t="s">
        <v>139</v>
      </c>
      <c r="C42" s="160">
        <v>3</v>
      </c>
      <c r="D42" s="161">
        <f t="shared" si="76"/>
        <v>32</v>
      </c>
      <c r="E42" s="152">
        <v>35</v>
      </c>
      <c r="F42" s="160">
        <v>3</v>
      </c>
      <c r="G42" s="161">
        <f t="shared" ref="G42:G47" si="79">H42-F42</f>
        <v>32</v>
      </c>
      <c r="H42" s="152">
        <v>35</v>
      </c>
      <c r="I42" s="225"/>
      <c r="K42" s="22">
        <f t="shared" si="77"/>
        <v>1</v>
      </c>
      <c r="L42" s="23">
        <f t="shared" si="78"/>
        <v>0.60952380952380958</v>
      </c>
      <c r="M42" s="24">
        <f t="shared" ref="M42:M47" si="80">1/L42</f>
        <v>1.6406249999999998</v>
      </c>
      <c r="N42" s="25">
        <f t="shared" ref="N42:N47" si="81">LN(K42)</f>
        <v>0</v>
      </c>
      <c r="O42" s="25">
        <f t="shared" ref="O42:O47" si="82">M42*N42</f>
        <v>0</v>
      </c>
      <c r="P42" s="25">
        <f t="shared" ref="P42:P47" si="83">LN(K42)</f>
        <v>0</v>
      </c>
      <c r="Q42" s="137">
        <f t="shared" ref="Q42:Q47" si="84">K42</f>
        <v>1</v>
      </c>
      <c r="R42" s="26">
        <f t="shared" ref="R42:R47" si="85">SQRT(1/M42)</f>
        <v>0.78072005835882663</v>
      </c>
      <c r="S42" s="148">
        <f t="shared" ref="S42:S47" si="86">-NORMSINV(2.5/100)</f>
        <v>1.9599639845400538</v>
      </c>
      <c r="T42" s="27">
        <f t="shared" ref="T42:T47" si="87">P42-(R42*S42)</f>
        <v>-1.5301831963913093</v>
      </c>
      <c r="U42" s="27">
        <f t="shared" ref="U42:U47" si="88">P42+(R42*S42)</f>
        <v>1.5301831963913093</v>
      </c>
      <c r="V42" s="28">
        <f t="shared" ref="V42:V47" si="89">EXP(T42)</f>
        <v>0.21649600239651101</v>
      </c>
      <c r="W42" s="29">
        <f t="shared" ref="W42:W47" si="90">EXP(U42)</f>
        <v>4.6190229331279129</v>
      </c>
      <c r="X42" s="107"/>
      <c r="Z42" s="129">
        <f>(N42-P48)^2</f>
        <v>5.3156539525947748E-3</v>
      </c>
      <c r="AA42" s="30">
        <f>M42*Z42</f>
        <v>8.7209947659758012E-3</v>
      </c>
      <c r="AB42" s="31">
        <v>1</v>
      </c>
      <c r="AC42" s="21"/>
      <c r="AD42" s="21"/>
      <c r="AE42" s="24">
        <f>M42^2</f>
        <v>2.6916503906249991</v>
      </c>
      <c r="AF42" s="32"/>
      <c r="AG42" s="111">
        <f>AG48</f>
        <v>-0.11015820408096842</v>
      </c>
      <c r="AH42" s="111" t="str">
        <f>AH48</f>
        <v>0</v>
      </c>
      <c r="AI42" s="30">
        <f>1/M42</f>
        <v>0.60952380952380958</v>
      </c>
      <c r="AJ42" s="33">
        <f t="shared" ref="AJ42:AJ47" si="91">1/(AH42+AI42)</f>
        <v>1.6406249999999998</v>
      </c>
      <c r="AK42" s="125">
        <f>AJ42/AJ48</f>
        <v>2.5904653615574962E-2</v>
      </c>
      <c r="AL42" s="34">
        <f>AJ42*N42</f>
        <v>0</v>
      </c>
      <c r="AM42" s="64">
        <f t="shared" ref="AM42:AM47" si="92">AL42/AJ42</f>
        <v>0</v>
      </c>
      <c r="AN42" s="29">
        <f t="shared" ref="AN42:AN47" si="93">EXP(AM42)</f>
        <v>1</v>
      </c>
      <c r="AO42" s="65">
        <f t="shared" ref="AO42:AO47" si="94">1/AJ42</f>
        <v>0.60952380952380958</v>
      </c>
      <c r="AP42" s="29">
        <f t="shared" ref="AP42:AP47" si="95">SQRT(AO42)</f>
        <v>0.78072005835882663</v>
      </c>
      <c r="AQ42" s="173">
        <f t="shared" ref="AQ42:AQ47" si="96">-NORMSINV(2.5/100)</f>
        <v>1.9599639845400538</v>
      </c>
      <c r="AR42" s="27">
        <f t="shared" ref="AR42:AR47" si="97">AM42-(AQ42*AP42)</f>
        <v>-1.5301831963913093</v>
      </c>
      <c r="AS42" s="27">
        <f t="shared" ref="AS42:AS47" si="98">AM42+(1.96*AP42)</f>
        <v>1.5302113143833003</v>
      </c>
      <c r="AT42" s="66">
        <f t="shared" ref="AT42:AT47" si="99">EXP(AR42)</f>
        <v>0.21649600239651101</v>
      </c>
      <c r="AU42" s="66">
        <f t="shared" ref="AU42:AU47" si="100">EXP(AS42)</f>
        <v>4.6191528126037191</v>
      </c>
      <c r="AV42" s="188"/>
      <c r="AX42" s="82"/>
      <c r="AY42" s="82">
        <v>1</v>
      </c>
      <c r="AZ42" s="117"/>
      <c r="BA42" s="117"/>
      <c r="BC42" s="21"/>
      <c r="BD42" s="21"/>
      <c r="BE42" s="31"/>
      <c r="BF42" s="31"/>
      <c r="BG42" s="31"/>
      <c r="BH42" s="31"/>
      <c r="BI42" s="31"/>
      <c r="BJ42" s="31"/>
      <c r="BK42" s="31"/>
      <c r="BL42" s="31"/>
      <c r="BM42" s="21"/>
      <c r="BN42" s="21"/>
      <c r="BO42" s="21"/>
      <c r="BP42" s="21"/>
      <c r="BQ42" s="21"/>
      <c r="BR42" s="21"/>
      <c r="BS42" s="83"/>
      <c r="BT42" s="83"/>
      <c r="BU42" s="83"/>
      <c r="BV42" s="21"/>
      <c r="BW42" s="21"/>
    </row>
    <row r="43" spans="1:75">
      <c r="A43" s="10"/>
      <c r="B43" s="203" t="s">
        <v>140</v>
      </c>
      <c r="C43" s="160">
        <v>8</v>
      </c>
      <c r="D43" s="161">
        <f t="shared" si="76"/>
        <v>1313</v>
      </c>
      <c r="E43" s="152">
        <v>1321</v>
      </c>
      <c r="F43" s="160">
        <v>17</v>
      </c>
      <c r="G43" s="161">
        <f t="shared" si="79"/>
        <v>1976</v>
      </c>
      <c r="H43" s="152">
        <v>1993</v>
      </c>
      <c r="I43" s="225"/>
      <c r="K43" s="22">
        <f t="shared" si="77"/>
        <v>0.70997907111368386</v>
      </c>
      <c r="L43" s="23">
        <f t="shared" si="78"/>
        <v>0.18256477099424512</v>
      </c>
      <c r="M43" s="24">
        <f t="shared" si="80"/>
        <v>5.4775080348416312</v>
      </c>
      <c r="N43" s="25">
        <f t="shared" si="81"/>
        <v>-0.34251978668591088</v>
      </c>
      <c r="O43" s="25">
        <f t="shared" si="82"/>
        <v>-1.8761548836643185</v>
      </c>
      <c r="P43" s="25">
        <f t="shared" si="83"/>
        <v>-0.34251978668591088</v>
      </c>
      <c r="Q43" s="137">
        <f t="shared" si="84"/>
        <v>0.70997907111368386</v>
      </c>
      <c r="R43" s="26">
        <f t="shared" si="85"/>
        <v>0.42727598925547539</v>
      </c>
      <c r="S43" s="148">
        <f t="shared" si="86"/>
        <v>1.9599639845400538</v>
      </c>
      <c r="T43" s="27">
        <f t="shared" si="87"/>
        <v>-1.1799653370853656</v>
      </c>
      <c r="U43" s="27">
        <f t="shared" si="88"/>
        <v>0.49492576371354391</v>
      </c>
      <c r="V43" s="28">
        <f t="shared" si="89"/>
        <v>0.30728938996241889</v>
      </c>
      <c r="W43" s="29">
        <f t="shared" si="90"/>
        <v>1.6403764590801413</v>
      </c>
      <c r="X43" s="107"/>
      <c r="Z43" s="129">
        <f>(N43-P48)^2</f>
        <v>0.17258068747731822</v>
      </c>
      <c r="AA43" s="30">
        <f>M43*Z43</f>
        <v>0.945312102315503</v>
      </c>
      <c r="AB43" s="31">
        <v>1</v>
      </c>
      <c r="AC43" s="21"/>
      <c r="AD43" s="21"/>
      <c r="AE43" s="24">
        <f>M43^2</f>
        <v>30.003094271754627</v>
      </c>
      <c r="AF43" s="32"/>
      <c r="AG43" s="111">
        <f>AG48</f>
        <v>-0.11015820408096842</v>
      </c>
      <c r="AH43" s="111" t="str">
        <f>AH48</f>
        <v>0</v>
      </c>
      <c r="AI43" s="30">
        <f>1/M43</f>
        <v>0.18256477099424512</v>
      </c>
      <c r="AJ43" s="33">
        <f t="shared" si="91"/>
        <v>5.4775080348416312</v>
      </c>
      <c r="AK43" s="125">
        <f>AJ43/AJ48</f>
        <v>8.6487130404023588E-2</v>
      </c>
      <c r="AL43" s="34">
        <f>AJ43*N43</f>
        <v>-1.8761548836643185</v>
      </c>
      <c r="AM43" s="64">
        <f t="shared" si="92"/>
        <v>-0.34251978668591088</v>
      </c>
      <c r="AN43" s="29">
        <f t="shared" si="93"/>
        <v>0.70997907111368386</v>
      </c>
      <c r="AO43" s="65">
        <f t="shared" si="94"/>
        <v>0.18256477099424512</v>
      </c>
      <c r="AP43" s="29">
        <f t="shared" si="95"/>
        <v>0.42727598925547539</v>
      </c>
      <c r="AQ43" s="173">
        <f t="shared" si="96"/>
        <v>1.9599639845400538</v>
      </c>
      <c r="AR43" s="27">
        <f t="shared" si="97"/>
        <v>-1.1799653370853656</v>
      </c>
      <c r="AS43" s="27">
        <f t="shared" si="98"/>
        <v>0.49494115225482083</v>
      </c>
      <c r="AT43" s="66">
        <f t="shared" si="99"/>
        <v>0.30728938996241889</v>
      </c>
      <c r="AU43" s="66">
        <f t="shared" si="100"/>
        <v>1.6404017022752189</v>
      </c>
      <c r="AV43" s="188"/>
      <c r="AX43" s="82"/>
      <c r="AY43" s="82">
        <v>1</v>
      </c>
      <c r="AZ43" s="117"/>
      <c r="BA43" s="117"/>
      <c r="BC43" s="21"/>
      <c r="BD43" s="21"/>
      <c r="BE43" s="31"/>
      <c r="BF43" s="31"/>
      <c r="BG43" s="31"/>
      <c r="BH43" s="31"/>
      <c r="BI43" s="31"/>
      <c r="BJ43" s="31"/>
      <c r="BK43" s="31"/>
      <c r="BL43" s="31"/>
      <c r="BM43" s="21"/>
      <c r="BN43" s="21"/>
      <c r="BO43" s="21"/>
      <c r="BP43" s="21"/>
      <c r="BQ43" s="21"/>
      <c r="BR43" s="21"/>
      <c r="BS43" s="83"/>
      <c r="BT43" s="83"/>
      <c r="BU43" s="83"/>
      <c r="BV43" s="21"/>
      <c r="BW43" s="21"/>
    </row>
    <row r="44" spans="1:75">
      <c r="A44" s="10"/>
      <c r="B44" s="203" t="s">
        <v>141</v>
      </c>
      <c r="C44" s="160">
        <v>46</v>
      </c>
      <c r="D44" s="161">
        <f t="shared" si="76"/>
        <v>1260</v>
      </c>
      <c r="E44" s="152">
        <v>1306</v>
      </c>
      <c r="F44" s="160">
        <v>41</v>
      </c>
      <c r="G44" s="161">
        <f t="shared" si="79"/>
        <v>1291</v>
      </c>
      <c r="H44" s="152">
        <v>1332</v>
      </c>
      <c r="I44" s="225"/>
      <c r="K44" s="22">
        <f t="shared" si="77"/>
        <v>1.144287154969559</v>
      </c>
      <c r="L44" s="23">
        <f t="shared" si="78"/>
        <v>4.4612926802397375E-2</v>
      </c>
      <c r="M44" s="24">
        <f t="shared" si="80"/>
        <v>22.415027922944137</v>
      </c>
      <c r="N44" s="25">
        <f t="shared" si="81"/>
        <v>0.13478187104874539</v>
      </c>
      <c r="O44" s="25">
        <f t="shared" si="82"/>
        <v>3.021139403064284</v>
      </c>
      <c r="P44" s="25">
        <f t="shared" si="83"/>
        <v>0.13478187104874539</v>
      </c>
      <c r="Q44" s="137">
        <f t="shared" si="84"/>
        <v>1.144287154969559</v>
      </c>
      <c r="R44" s="26">
        <f t="shared" si="85"/>
        <v>0.21121772369381642</v>
      </c>
      <c r="S44" s="148">
        <f t="shared" si="86"/>
        <v>1.9599639845400538</v>
      </c>
      <c r="T44" s="27">
        <f t="shared" si="87"/>
        <v>-0.27919726028766717</v>
      </c>
      <c r="U44" s="27">
        <f t="shared" si="88"/>
        <v>0.5487610023851579</v>
      </c>
      <c r="V44" s="28">
        <f t="shared" si="89"/>
        <v>0.7563906826542367</v>
      </c>
      <c r="W44" s="29">
        <f t="shared" si="90"/>
        <v>1.7311068513344983</v>
      </c>
      <c r="X44" s="107"/>
      <c r="Z44" s="129">
        <f>(N44-P48)^2</f>
        <v>3.828310157854811E-3</v>
      </c>
      <c r="AA44" s="30">
        <f>M44*Z44</f>
        <v>8.5811679086006259E-2</v>
      </c>
      <c r="AB44" s="31">
        <v>1</v>
      </c>
      <c r="AC44" s="21"/>
      <c r="AD44" s="21"/>
      <c r="AE44" s="24">
        <f>M44^2</f>
        <v>502.43347678636536</v>
      </c>
      <c r="AF44" s="32"/>
      <c r="AG44" s="111">
        <f>AG48</f>
        <v>-0.11015820408096842</v>
      </c>
      <c r="AH44" s="111" t="str">
        <f>AH48</f>
        <v>0</v>
      </c>
      <c r="AI44" s="30">
        <f>1/M44</f>
        <v>4.4612926802397375E-2</v>
      </c>
      <c r="AJ44" s="33">
        <f t="shared" si="91"/>
        <v>22.415027922944137</v>
      </c>
      <c r="AK44" s="125">
        <f>AJ44/AJ48</f>
        <v>0.35392215413474054</v>
      </c>
      <c r="AL44" s="34">
        <f>AJ44*N44</f>
        <v>3.021139403064284</v>
      </c>
      <c r="AM44" s="64">
        <f t="shared" si="92"/>
        <v>0.13478187104874539</v>
      </c>
      <c r="AN44" s="29">
        <f t="shared" si="93"/>
        <v>1.144287154969559</v>
      </c>
      <c r="AO44" s="65">
        <f t="shared" si="94"/>
        <v>4.4612926802397375E-2</v>
      </c>
      <c r="AP44" s="29">
        <f t="shared" si="95"/>
        <v>0.21121772369381642</v>
      </c>
      <c r="AQ44" s="173">
        <f t="shared" si="96"/>
        <v>1.9599639845400538</v>
      </c>
      <c r="AR44" s="27">
        <f t="shared" si="97"/>
        <v>-0.27919726028766717</v>
      </c>
      <c r="AS44" s="27">
        <f t="shared" si="98"/>
        <v>0.54876860948862549</v>
      </c>
      <c r="AT44" s="66">
        <f t="shared" si="99"/>
        <v>0.7563906826542367</v>
      </c>
      <c r="AU44" s="66">
        <f t="shared" si="100"/>
        <v>1.731120020093518</v>
      </c>
      <c r="AV44" s="188"/>
      <c r="AX44" s="82"/>
      <c r="AY44" s="82">
        <v>1</v>
      </c>
      <c r="AZ44" s="117"/>
      <c r="BA44" s="117"/>
      <c r="BC44" s="21"/>
      <c r="BD44" s="21"/>
      <c r="BE44" s="31"/>
      <c r="BF44" s="31"/>
      <c r="BG44" s="31"/>
      <c r="BH44" s="31"/>
      <c r="BI44" s="31"/>
      <c r="BJ44" s="31"/>
      <c r="BK44" s="31"/>
      <c r="BL44" s="31"/>
      <c r="BM44" s="21"/>
      <c r="BN44" s="21"/>
      <c r="BO44" s="21"/>
      <c r="BP44" s="21"/>
      <c r="BQ44" s="21"/>
      <c r="BR44" s="21"/>
      <c r="BS44" s="83"/>
      <c r="BT44" s="83"/>
      <c r="BU44" s="83"/>
      <c r="BV44" s="21"/>
      <c r="BW44" s="21"/>
    </row>
    <row r="45" spans="1:75">
      <c r="A45" s="10"/>
      <c r="B45" s="203" t="s">
        <v>142</v>
      </c>
      <c r="C45" s="160">
        <v>67</v>
      </c>
      <c r="D45" s="161">
        <f t="shared" si="76"/>
        <v>3948</v>
      </c>
      <c r="E45" s="152">
        <v>4015</v>
      </c>
      <c r="F45" s="160">
        <v>61</v>
      </c>
      <c r="G45" s="161">
        <f t="shared" si="79"/>
        <v>3896</v>
      </c>
      <c r="H45" s="152">
        <v>3957</v>
      </c>
      <c r="I45" s="225"/>
      <c r="K45" s="22">
        <f t="shared" si="77"/>
        <v>1.0824939264642837</v>
      </c>
      <c r="L45" s="23">
        <f t="shared" si="78"/>
        <v>3.0817033050214347E-2</v>
      </c>
      <c r="M45" s="24">
        <f t="shared" si="80"/>
        <v>32.449587160794003</v>
      </c>
      <c r="N45" s="25">
        <f t="shared" si="81"/>
        <v>7.9267570222217185E-2</v>
      </c>
      <c r="O45" s="25">
        <f t="shared" si="82"/>
        <v>2.5721999289501958</v>
      </c>
      <c r="P45" s="25">
        <f t="shared" si="83"/>
        <v>7.9267570222217185E-2</v>
      </c>
      <c r="Q45" s="137">
        <f t="shared" si="84"/>
        <v>1.0824939264642837</v>
      </c>
      <c r="R45" s="26">
        <f t="shared" si="85"/>
        <v>0.17554780844605936</v>
      </c>
      <c r="S45" s="148">
        <f t="shared" si="86"/>
        <v>1.9599639845400538</v>
      </c>
      <c r="T45" s="27">
        <f t="shared" si="87"/>
        <v>-0.26479981189699542</v>
      </c>
      <c r="U45" s="27">
        <f t="shared" si="88"/>
        <v>0.42333495234142982</v>
      </c>
      <c r="V45" s="28">
        <f t="shared" si="89"/>
        <v>0.7673595508536164</v>
      </c>
      <c r="W45" s="29">
        <f t="shared" si="90"/>
        <v>1.5270456978460107</v>
      </c>
      <c r="X45" s="107"/>
      <c r="Z45" s="129">
        <f>(N45-P48)^2</f>
        <v>4.043737459506549E-5</v>
      </c>
      <c r="AA45" s="30">
        <f>M45*Z45</f>
        <v>1.3121761114762546E-3</v>
      </c>
      <c r="AB45" s="31">
        <v>1</v>
      </c>
      <c r="AC45" s="21"/>
      <c r="AD45" s="21"/>
      <c r="AE45" s="24">
        <f>M45^2</f>
        <v>1052.9757069059669</v>
      </c>
      <c r="AF45" s="32"/>
      <c r="AG45" s="111">
        <f>AG48</f>
        <v>-0.11015820408096842</v>
      </c>
      <c r="AH45" s="111" t="str">
        <f>AH48</f>
        <v>0</v>
      </c>
      <c r="AI45" s="30">
        <f>1/M45</f>
        <v>3.0817033050214351E-2</v>
      </c>
      <c r="AJ45" s="33">
        <f t="shared" si="91"/>
        <v>32.449587160794003</v>
      </c>
      <c r="AK45" s="125">
        <f>AJ45/AJ48</f>
        <v>0.51236285889144528</v>
      </c>
      <c r="AL45" s="34">
        <f>AJ45*N45</f>
        <v>2.5721999289501958</v>
      </c>
      <c r="AM45" s="64">
        <f t="shared" si="92"/>
        <v>7.9267570222217185E-2</v>
      </c>
      <c r="AN45" s="29">
        <f t="shared" si="93"/>
        <v>1.0824939264642837</v>
      </c>
      <c r="AO45" s="65">
        <f t="shared" si="94"/>
        <v>3.0817033050214351E-2</v>
      </c>
      <c r="AP45" s="29">
        <f t="shared" si="95"/>
        <v>0.17554780844605936</v>
      </c>
      <c r="AQ45" s="173">
        <f t="shared" si="96"/>
        <v>1.9599639845400538</v>
      </c>
      <c r="AR45" s="27">
        <f t="shared" si="97"/>
        <v>-0.26479981189699542</v>
      </c>
      <c r="AS45" s="27">
        <f t="shared" si="98"/>
        <v>0.42334127477649353</v>
      </c>
      <c r="AT45" s="66">
        <f t="shared" si="99"/>
        <v>0.7673595508536164</v>
      </c>
      <c r="AU45" s="66">
        <f t="shared" si="100"/>
        <v>1.5270553525237951</v>
      </c>
      <c r="AV45" s="188"/>
      <c r="AX45" s="82"/>
      <c r="AY45" s="82">
        <v>1</v>
      </c>
      <c r="AZ45" s="117"/>
      <c r="BA45" s="117"/>
      <c r="BC45" s="21"/>
      <c r="BD45" s="21"/>
      <c r="BE45" s="31"/>
      <c r="BF45" s="31"/>
      <c r="BG45" s="31"/>
      <c r="BH45" s="31"/>
      <c r="BI45" s="31"/>
      <c r="BJ45" s="31"/>
      <c r="BK45" s="31"/>
      <c r="BL45" s="31"/>
      <c r="BM45" s="21"/>
      <c r="BN45" s="21"/>
      <c r="BO45" s="21"/>
      <c r="BP45" s="21"/>
      <c r="BQ45" s="21"/>
      <c r="BR45" s="21"/>
      <c r="BS45" s="83"/>
      <c r="BT45" s="83"/>
      <c r="BU45" s="83"/>
      <c r="BV45" s="21"/>
      <c r="BW45" s="21"/>
    </row>
    <row r="46" spans="1:75">
      <c r="A46" s="10"/>
      <c r="B46" s="203" t="s">
        <v>143</v>
      </c>
      <c r="C46" s="160">
        <v>4</v>
      </c>
      <c r="D46" s="161">
        <f t="shared" si="76"/>
        <v>1582</v>
      </c>
      <c r="E46" s="152">
        <v>1586</v>
      </c>
      <c r="F46" s="160">
        <v>2</v>
      </c>
      <c r="G46" s="161">
        <f t="shared" si="79"/>
        <v>1607</v>
      </c>
      <c r="H46" s="152">
        <v>1609</v>
      </c>
      <c r="I46" s="225"/>
      <c r="K46" s="22">
        <f t="shared" si="77"/>
        <v>2.0290037831021439</v>
      </c>
      <c r="L46" s="23">
        <f t="shared" si="78"/>
        <v>0.7487479789362641</v>
      </c>
      <c r="M46" s="24">
        <f t="shared" si="80"/>
        <v>1.3355628704610143</v>
      </c>
      <c r="N46" s="25">
        <f t="shared" si="81"/>
        <v>0.70754492535753533</v>
      </c>
      <c r="O46" s="25">
        <f t="shared" si="82"/>
        <v>0.94497073149063393</v>
      </c>
      <c r="P46" s="25">
        <f t="shared" si="83"/>
        <v>0.70754492535753533</v>
      </c>
      <c r="Q46" s="137">
        <f t="shared" si="84"/>
        <v>2.0290037831021439</v>
      </c>
      <c r="R46" s="26">
        <f t="shared" si="85"/>
        <v>0.86530224715775705</v>
      </c>
      <c r="S46" s="148">
        <f t="shared" si="86"/>
        <v>1.9599639845400538</v>
      </c>
      <c r="T46" s="27">
        <f t="shared" si="87"/>
        <v>-0.98841631481324466</v>
      </c>
      <c r="U46" s="27">
        <f t="shared" si="88"/>
        <v>2.4035061655283152</v>
      </c>
      <c r="V46" s="28">
        <f t="shared" si="89"/>
        <v>0.37216561773752999</v>
      </c>
      <c r="W46" s="29">
        <f t="shared" si="90"/>
        <v>11.061893295974016</v>
      </c>
      <c r="X46" s="107"/>
      <c r="Z46" s="129">
        <f>(N46-P48)^2</f>
        <v>0.40276335252071332</v>
      </c>
      <c r="AA46" s="30">
        <f>M46*Z46</f>
        <v>0.5379157792090653</v>
      </c>
      <c r="AB46" s="31">
        <v>1</v>
      </c>
      <c r="AC46" s="21"/>
      <c r="AD46" s="21"/>
      <c r="AE46" s="24">
        <f>M46^2</f>
        <v>1.7837281809540642</v>
      </c>
      <c r="AF46" s="32"/>
      <c r="AG46" s="111">
        <f>AG48</f>
        <v>-0.11015820408096842</v>
      </c>
      <c r="AH46" s="111" t="str">
        <f>AH48</f>
        <v>0</v>
      </c>
      <c r="AI46" s="30">
        <f>1/M46</f>
        <v>0.7487479789362641</v>
      </c>
      <c r="AJ46" s="33">
        <f t="shared" si="91"/>
        <v>1.3355628704610143</v>
      </c>
      <c r="AK46" s="125">
        <f>AJ46/AJ48</f>
        <v>2.1087874158394266E-2</v>
      </c>
      <c r="AL46" s="34">
        <f>AJ46*N46</f>
        <v>0.94497073149063393</v>
      </c>
      <c r="AM46" s="64">
        <f t="shared" si="92"/>
        <v>0.70754492535753533</v>
      </c>
      <c r="AN46" s="29">
        <f t="shared" si="93"/>
        <v>2.0290037831021439</v>
      </c>
      <c r="AO46" s="65">
        <f t="shared" si="94"/>
        <v>0.7487479789362641</v>
      </c>
      <c r="AP46" s="29">
        <f t="shared" si="95"/>
        <v>0.86530224715775705</v>
      </c>
      <c r="AQ46" s="173">
        <f t="shared" si="96"/>
        <v>1.9599639845400538</v>
      </c>
      <c r="AR46" s="27">
        <f t="shared" si="97"/>
        <v>-0.98841631481324466</v>
      </c>
      <c r="AS46" s="27">
        <f t="shared" si="98"/>
        <v>2.4035373297867393</v>
      </c>
      <c r="AT46" s="66">
        <f t="shared" si="99"/>
        <v>0.37216561773752999</v>
      </c>
      <c r="AU46" s="66">
        <f t="shared" si="100"/>
        <v>11.062238037047123</v>
      </c>
      <c r="AV46" s="188"/>
      <c r="AX46" s="82"/>
      <c r="AY46" s="82">
        <v>1</v>
      </c>
      <c r="AZ46" s="117"/>
      <c r="BA46" s="117"/>
      <c r="BC46" s="21"/>
      <c r="BD46" s="21"/>
      <c r="BE46" s="31"/>
      <c r="BF46" s="31"/>
      <c r="BG46" s="31"/>
      <c r="BH46" s="31"/>
      <c r="BI46" s="31"/>
      <c r="BJ46" s="31"/>
      <c r="BK46" s="31"/>
      <c r="BL46" s="31"/>
      <c r="BM46" s="21"/>
      <c r="BN46" s="21"/>
      <c r="BO46" s="21"/>
      <c r="BP46" s="21"/>
      <c r="BQ46" s="21"/>
      <c r="BR46" s="21"/>
      <c r="BS46" s="83"/>
      <c r="BT46" s="83"/>
      <c r="BU46" s="83"/>
      <c r="BV46" s="21"/>
      <c r="BW46" s="21"/>
    </row>
    <row r="47" spans="1:75">
      <c r="A47" s="10"/>
      <c r="B47" s="203" t="s">
        <v>144</v>
      </c>
      <c r="C47" s="160">
        <v>0.01</v>
      </c>
      <c r="D47" s="161">
        <f t="shared" si="76"/>
        <v>22.99</v>
      </c>
      <c r="E47" s="152">
        <v>23</v>
      </c>
      <c r="F47" s="160">
        <v>0.01</v>
      </c>
      <c r="G47" s="161">
        <f t="shared" si="79"/>
        <v>23.99</v>
      </c>
      <c r="H47" s="152">
        <v>24</v>
      </c>
      <c r="I47" s="225"/>
      <c r="K47" s="22">
        <f t="shared" si="77"/>
        <v>1.0434782608695652</v>
      </c>
      <c r="L47" s="23">
        <f t="shared" si="78"/>
        <v>199.91485507246375</v>
      </c>
      <c r="M47" s="24">
        <f t="shared" si="80"/>
        <v>5.0021295297817013E-3</v>
      </c>
      <c r="N47" s="25">
        <f t="shared" si="81"/>
        <v>4.2559614418795903E-2</v>
      </c>
      <c r="O47" s="25">
        <f t="shared" si="82"/>
        <v>2.1288870406038207E-4</v>
      </c>
      <c r="P47" s="25">
        <f t="shared" si="83"/>
        <v>4.2559614418795903E-2</v>
      </c>
      <c r="Q47" s="137">
        <f t="shared" si="84"/>
        <v>1.0434782608695652</v>
      </c>
      <c r="R47" s="26">
        <f t="shared" si="85"/>
        <v>14.139124975487832</v>
      </c>
      <c r="S47" s="148">
        <f t="shared" si="86"/>
        <v>1.9599639845400538</v>
      </c>
      <c r="T47" s="27">
        <f t="shared" si="87"/>
        <v>-27.669616110448125</v>
      </c>
      <c r="U47" s="27">
        <f t="shared" si="88"/>
        <v>27.754735339285716</v>
      </c>
      <c r="V47" s="28">
        <f t="shared" si="89"/>
        <v>9.621403023427364E-13</v>
      </c>
      <c r="W47" s="29">
        <f t="shared" si="90"/>
        <v>1131692413524.4253</v>
      </c>
      <c r="X47" s="107"/>
      <c r="Z47" s="129">
        <f>(N47-P48)^2</f>
        <v>9.2105676263549345E-4</v>
      </c>
      <c r="AA47" s="30">
        <f>M47*Z47</f>
        <v>4.6072452309841367E-6</v>
      </c>
      <c r="AB47" s="31">
        <v>1</v>
      </c>
      <c r="AC47" s="21"/>
      <c r="AD47" s="21"/>
      <c r="AE47" s="24">
        <f>M47^2</f>
        <v>2.5021299832714104E-5</v>
      </c>
      <c r="AF47" s="32"/>
      <c r="AG47" s="111">
        <f>AG48</f>
        <v>-0.11015820408096842</v>
      </c>
      <c r="AH47" s="111" t="str">
        <f>AH48</f>
        <v>0</v>
      </c>
      <c r="AI47" s="30">
        <f>1/M47</f>
        <v>199.91485507246375</v>
      </c>
      <c r="AJ47" s="33">
        <f t="shared" si="91"/>
        <v>5.0021295297817013E-3</v>
      </c>
      <c r="AK47" s="125">
        <f>AJ47/AJ48</f>
        <v>7.8981139998009206E-5</v>
      </c>
      <c r="AL47" s="34">
        <f>AJ47*N47</f>
        <v>2.1288870406038207E-4</v>
      </c>
      <c r="AM47" s="64">
        <f t="shared" si="92"/>
        <v>4.2559614418795903E-2</v>
      </c>
      <c r="AN47" s="29">
        <f t="shared" si="93"/>
        <v>1.0434782608695652</v>
      </c>
      <c r="AO47" s="65">
        <f t="shared" si="94"/>
        <v>199.91485507246375</v>
      </c>
      <c r="AP47" s="29">
        <f t="shared" si="95"/>
        <v>14.139124975487832</v>
      </c>
      <c r="AQ47" s="173">
        <f t="shared" si="96"/>
        <v>1.9599639845400538</v>
      </c>
      <c r="AR47" s="27">
        <f t="shared" si="97"/>
        <v>-27.669616110448125</v>
      </c>
      <c r="AS47" s="27">
        <f t="shared" si="98"/>
        <v>27.755244566374945</v>
      </c>
      <c r="AT47" s="66">
        <f t="shared" si="99"/>
        <v>9.621403023427364E-13</v>
      </c>
      <c r="AU47" s="66">
        <f t="shared" si="100"/>
        <v>1132268848713.8167</v>
      </c>
      <c r="AV47" s="188"/>
      <c r="AX47" s="82"/>
      <c r="AY47" s="82">
        <v>1</v>
      </c>
      <c r="AZ47" s="117"/>
      <c r="BA47" s="117"/>
      <c r="BC47" s="21"/>
      <c r="BD47" s="21"/>
      <c r="BE47" s="31"/>
      <c r="BF47" s="31"/>
      <c r="BG47" s="31"/>
      <c r="BH47" s="31"/>
      <c r="BI47" s="31"/>
      <c r="BJ47" s="31"/>
      <c r="BK47" s="31"/>
      <c r="BL47" s="31"/>
      <c r="BM47" s="21"/>
      <c r="BN47" s="21"/>
      <c r="BO47" s="21"/>
      <c r="BP47" s="21"/>
      <c r="BQ47" s="21"/>
      <c r="BR47" s="21"/>
      <c r="BS47" s="83"/>
      <c r="BT47" s="83"/>
      <c r="BU47" s="83"/>
      <c r="BV47" s="21"/>
      <c r="BW47" s="21"/>
    </row>
    <row r="48" spans="1:75">
      <c r="A48" s="10"/>
      <c r="B48" s="92">
        <f>COUNT(C41:C47)</f>
        <v>7</v>
      </c>
      <c r="C48" s="153">
        <f t="shared" ref="C48:H48" si="101">SUM(C41:C47)</f>
        <v>128.01999999999998</v>
      </c>
      <c r="D48" s="153">
        <f t="shared" si="101"/>
        <v>8344.98</v>
      </c>
      <c r="E48" s="153">
        <f t="shared" si="101"/>
        <v>8473</v>
      </c>
      <c r="F48" s="153">
        <f t="shared" si="101"/>
        <v>125.01</v>
      </c>
      <c r="G48" s="153">
        <f t="shared" si="101"/>
        <v>9026.99</v>
      </c>
      <c r="H48" s="153">
        <f t="shared" si="101"/>
        <v>9152</v>
      </c>
      <c r="I48" s="226"/>
      <c r="K48" s="35"/>
      <c r="L48" s="124"/>
      <c r="M48" s="37">
        <f>SUM(M41:M47)</f>
        <v>63.33321511829007</v>
      </c>
      <c r="N48" s="38"/>
      <c r="O48" s="39">
        <f>SUM(O41:O47)</f>
        <v>4.6175317038488251</v>
      </c>
      <c r="P48" s="40">
        <f>O48/M48</f>
        <v>7.2908531411589789E-2</v>
      </c>
      <c r="Q48" s="84">
        <f>EXP(P48)</f>
        <v>1.0756321458608962</v>
      </c>
      <c r="R48" s="41">
        <f>SQRT(1/M48)</f>
        <v>0.12565628975964546</v>
      </c>
      <c r="S48" s="148">
        <f>-NORMSINV(2.5/100)</f>
        <v>1.9599639845400538</v>
      </c>
      <c r="T48" s="42">
        <f>P48-(R48*S48)</f>
        <v>-0.17337327094824451</v>
      </c>
      <c r="U48" s="42">
        <f>P48+(R48*S48)</f>
        <v>0.31919033377142408</v>
      </c>
      <c r="V48" s="85">
        <f>EXP(T48)</f>
        <v>0.84082370120059269</v>
      </c>
      <c r="W48" s="86">
        <f>EXP(U48)</f>
        <v>1.3760132017654649</v>
      </c>
      <c r="X48" s="43"/>
      <c r="Y48" s="43"/>
      <c r="Z48" s="44"/>
      <c r="AA48" s="45">
        <f>SUM(AA41:AA47)</f>
        <v>1.7886874386160987</v>
      </c>
      <c r="AB48" s="46">
        <f>SUM(AB41:AB47)</f>
        <v>7</v>
      </c>
      <c r="AC48" s="47">
        <f>AA48-(AB48-1)</f>
        <v>-4.2113125613839015</v>
      </c>
      <c r="AD48" s="37">
        <f>M48</f>
        <v>63.33321511829007</v>
      </c>
      <c r="AE48" s="37">
        <f>SUM(AE41:AE47)</f>
        <v>1589.8877796065642</v>
      </c>
      <c r="AF48" s="48">
        <f>AE48/AD48</f>
        <v>25.103538114038027</v>
      </c>
      <c r="AG48" s="112">
        <f>AC48/(AD48-AF48)</f>
        <v>-0.11015820408096842</v>
      </c>
      <c r="AH48" s="112" t="str">
        <f>IF(AA48&lt;AB48-1,"0",AG48)</f>
        <v>0</v>
      </c>
      <c r="AI48" s="44"/>
      <c r="AJ48" s="37">
        <f>SUM(AJ41:AJ47)</f>
        <v>63.33321511829007</v>
      </c>
      <c r="AK48" s="126">
        <f>SUM(AK41:AK47)</f>
        <v>1.0000000000000002</v>
      </c>
      <c r="AL48" s="47">
        <f>SUM(AL41:AL47)</f>
        <v>4.6175317038488251</v>
      </c>
      <c r="AM48" s="47">
        <f>AL48/AJ48</f>
        <v>7.2908531411589789E-2</v>
      </c>
      <c r="AN48" s="166">
        <f>EXP(AM48)</f>
        <v>1.0756321458608962</v>
      </c>
      <c r="AO48" s="49">
        <f>1/AJ48</f>
        <v>1.5789503156159981E-2</v>
      </c>
      <c r="AP48" s="50">
        <f>SQRT(AO48)</f>
        <v>0.12565628975964546</v>
      </c>
      <c r="AQ48" s="48">
        <f>-NORMSINV(2.5/100)</f>
        <v>1.9599639845400538</v>
      </c>
      <c r="AR48" s="42">
        <f>AM48-(AQ48*AP48)</f>
        <v>-0.17337327094824451</v>
      </c>
      <c r="AS48" s="42">
        <f>AM48+(1.96*AP48)</f>
        <v>0.31919485934049485</v>
      </c>
      <c r="AT48" s="89">
        <f>EXP(AR48)</f>
        <v>0.84082370120059269</v>
      </c>
      <c r="AU48" s="90">
        <f>EXP(AS48)</f>
        <v>1.3760194290223429</v>
      </c>
      <c r="AV48" s="239"/>
      <c r="AW48" s="9"/>
      <c r="AX48" s="91">
        <f>AA48</f>
        <v>1.7886874386160987</v>
      </c>
      <c r="AY48" s="92">
        <f>SUM(AY41:AY47)</f>
        <v>7</v>
      </c>
      <c r="AZ48" s="118">
        <f>(AX48-(AY48-1))/AX48</f>
        <v>-2.3544150143091405</v>
      </c>
      <c r="BA48" s="119" t="str">
        <f>IF(AA48&lt;AB48-1,"0%",AZ48)</f>
        <v>0%</v>
      </c>
      <c r="BB48" s="51"/>
      <c r="BC48" s="39">
        <f>AX48/(AY48-1)</f>
        <v>0.29811457310268313</v>
      </c>
      <c r="BD48" s="93">
        <f>LN(BC48)</f>
        <v>-1.2102773928687929</v>
      </c>
      <c r="BE48" s="39">
        <f>LN(AX48)</f>
        <v>0.58148207635926219</v>
      </c>
      <c r="BF48" s="39">
        <f>LN(AY48-1)</f>
        <v>1.791759469228055</v>
      </c>
      <c r="BG48" s="39">
        <f>SQRT(2*AX48)</f>
        <v>1.8913949553787537</v>
      </c>
      <c r="BH48" s="39">
        <f>SQRT(2*AY48-3)</f>
        <v>3.3166247903553998</v>
      </c>
      <c r="BI48" s="39">
        <f>2*(AY48-2)</f>
        <v>10</v>
      </c>
      <c r="BJ48" s="39">
        <f>3*(AY48-2)^2</f>
        <v>75</v>
      </c>
      <c r="BK48" s="39">
        <f>1/BI48</f>
        <v>0.1</v>
      </c>
      <c r="BL48" s="94">
        <f>1/BJ48</f>
        <v>1.3333333333333334E-2</v>
      </c>
      <c r="BM48" s="94">
        <f>SQRT(BK48*(1-BL48))</f>
        <v>0.31411250638372662</v>
      </c>
      <c r="BN48" s="95">
        <f>0.5*(BE48-BF48)/(BG48-BH48)</f>
        <v>0.42459025315331839</v>
      </c>
      <c r="BO48" s="95">
        <f>IF(AA48&lt;=AB48,BM48,BN48)</f>
        <v>0.31411250638372662</v>
      </c>
      <c r="BP48" s="96">
        <f>BD48-(1.96*BO48)</f>
        <v>-1.8259379053808971</v>
      </c>
      <c r="BQ48" s="96">
        <f>BD48+(1.96*BO48)</f>
        <v>-0.59461688035668869</v>
      </c>
      <c r="BR48" s="96"/>
      <c r="BS48" s="93">
        <f>EXP(BP48)</f>
        <v>0.16106650812056914</v>
      </c>
      <c r="BT48" s="93">
        <f>EXP(BQ48)</f>
        <v>0.55177392080585796</v>
      </c>
      <c r="BU48" s="97" t="str">
        <f>BA48</f>
        <v>0%</v>
      </c>
      <c r="BV48" s="97">
        <f>(BS48-1)/BS48</f>
        <v>-5.2086153829785182</v>
      </c>
      <c r="BW48" s="97">
        <f>(BT48-1)/BT48</f>
        <v>-0.81233647023316036</v>
      </c>
    </row>
    <row r="49" spans="1:75">
      <c r="A49" s="4"/>
      <c r="B49" s="4"/>
      <c r="C49" s="154"/>
      <c r="D49" s="154"/>
      <c r="E49" s="154"/>
      <c r="F49" s="154"/>
      <c r="G49" s="154"/>
      <c r="H49" s="154"/>
      <c r="I49" s="227"/>
      <c r="J49" s="4"/>
      <c r="K49" s="4"/>
      <c r="L49" s="5"/>
      <c r="M49" s="5"/>
      <c r="N49" s="5"/>
      <c r="O49" s="5"/>
      <c r="P49" s="5"/>
      <c r="Q49" s="5" t="s">
        <v>70</v>
      </c>
      <c r="R49" s="52"/>
      <c r="S49" s="52"/>
      <c r="T49" s="52"/>
      <c r="U49" s="52"/>
      <c r="V49" s="52"/>
      <c r="W49" s="52"/>
      <c r="X49" s="52"/>
      <c r="Z49" s="5"/>
      <c r="AA49" s="5"/>
      <c r="AB49" s="53"/>
      <c r="AC49" s="54"/>
      <c r="AD49" s="123"/>
      <c r="AE49" s="54"/>
      <c r="AF49" s="55"/>
      <c r="AG49" s="55"/>
      <c r="AH49" s="55"/>
      <c r="AI49" s="55"/>
      <c r="AJ49" s="5"/>
      <c r="AK49" s="5"/>
      <c r="AL49" s="5"/>
      <c r="AM49" s="5"/>
      <c r="AN49" s="5" t="s">
        <v>70</v>
      </c>
      <c r="AO49" s="5"/>
      <c r="AP49" s="5"/>
      <c r="AQ49" s="5"/>
      <c r="AR49" s="5"/>
      <c r="AS49" s="5"/>
      <c r="AT49" s="56"/>
      <c r="AU49" s="56"/>
      <c r="AV49" s="56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7"/>
      <c r="BH49" s="5"/>
      <c r="BI49" s="5"/>
      <c r="BJ49" s="5"/>
      <c r="BK49" s="5"/>
      <c r="BN49" s="54"/>
      <c r="BT49" s="98" t="s">
        <v>49</v>
      </c>
      <c r="BU49" s="99" t="str">
        <f>BU48</f>
        <v>0%</v>
      </c>
      <c r="BV49" s="100" t="str">
        <f>IF(BV48&lt;0,"0%",BV48)</f>
        <v>0%</v>
      </c>
      <c r="BW49" s="101" t="str">
        <f>IF(BW48&lt;0,"0%",BW48)</f>
        <v>0%</v>
      </c>
    </row>
    <row r="50" spans="1:75" ht="13.5" thickBot="1">
      <c r="A50" s="4"/>
      <c r="B50" s="4"/>
      <c r="C50" s="154"/>
      <c r="D50" s="154"/>
      <c r="E50" s="154"/>
      <c r="F50" s="154"/>
      <c r="G50" s="154"/>
      <c r="H50" s="154"/>
      <c r="I50" s="227"/>
      <c r="J50" s="4"/>
      <c r="K50" s="4"/>
      <c r="L50" s="5"/>
      <c r="M50" s="5"/>
      <c r="N50" s="5"/>
      <c r="O50" s="5"/>
      <c r="P50" s="5"/>
      <c r="Q50" s="5"/>
      <c r="R50" s="52"/>
      <c r="S50" s="52"/>
      <c r="T50" s="52"/>
      <c r="U50" s="52"/>
      <c r="V50" s="52"/>
      <c r="W50" s="52"/>
      <c r="X50" s="52"/>
      <c r="Z50" s="5"/>
      <c r="AA50" s="5"/>
      <c r="AB50" s="53"/>
      <c r="AC50" s="54"/>
      <c r="AD50" s="123"/>
      <c r="AE50" s="54"/>
      <c r="AF50" s="55"/>
      <c r="AG50" s="55"/>
      <c r="AH50" s="55"/>
      <c r="AI50" s="5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6"/>
      <c r="AU50" s="56"/>
      <c r="AV50" s="56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7"/>
      <c r="BH50" s="5"/>
      <c r="BI50" s="5"/>
      <c r="BJ50" s="5"/>
      <c r="BK50" s="5"/>
      <c r="BN50" s="54"/>
      <c r="BT50" s="174"/>
      <c r="BU50" s="175"/>
      <c r="BV50" s="176"/>
      <c r="BW50" s="177"/>
    </row>
    <row r="51" spans="1:75" ht="15" customHeight="1" thickBot="1">
      <c r="A51" s="6"/>
      <c r="B51" s="6"/>
      <c r="C51" s="155"/>
      <c r="D51" s="155"/>
      <c r="E51" s="155"/>
      <c r="F51" s="155"/>
      <c r="G51" s="155"/>
      <c r="H51" s="155"/>
      <c r="I51" s="183"/>
      <c r="J51" s="6"/>
      <c r="K51" s="6"/>
      <c r="L51" s="6"/>
      <c r="M51" s="5"/>
      <c r="N51" s="5"/>
      <c r="O51" s="5"/>
      <c r="P51" s="5"/>
      <c r="Q51" s="5"/>
      <c r="R51" s="58"/>
      <c r="S51" s="58"/>
      <c r="T51" s="58"/>
      <c r="U51" s="58"/>
      <c r="V51" s="58"/>
      <c r="W51" s="58"/>
      <c r="X51" s="58"/>
      <c r="Z51" s="5"/>
      <c r="AA51" s="5"/>
      <c r="AB51" s="5"/>
      <c r="AC51" s="5"/>
      <c r="AD51" s="5"/>
      <c r="AE51" s="5"/>
      <c r="AF51" s="5"/>
      <c r="AG51" s="5"/>
      <c r="AH51" s="5"/>
      <c r="AI51" s="57"/>
      <c r="AJ51" s="121"/>
      <c r="AK51" s="121"/>
      <c r="AL51" s="122"/>
      <c r="AM51" s="62"/>
      <c r="AN51" s="59"/>
      <c r="AO51" s="60" t="s">
        <v>24</v>
      </c>
      <c r="AP51" s="61">
        <f>TINV(0.05,(AB48-2))</f>
        <v>2.570581835636315</v>
      </c>
      <c r="AQ51" s="5"/>
      <c r="AR51" s="102"/>
      <c r="AS51" s="103" t="s">
        <v>25</v>
      </c>
      <c r="AT51" s="104">
        <f>EXP(AM48-AP51*SQRT((1/AD48)+AH48))</f>
        <v>0.77872193770617049</v>
      </c>
      <c r="AU51" s="105">
        <f>EXP(AM48+AP51*SQRT((1/AD48)+AH48))</f>
        <v>1.4857479379833174</v>
      </c>
      <c r="AV51" s="188"/>
      <c r="AW51" s="5"/>
      <c r="AX51" s="5"/>
      <c r="AY51" s="5"/>
      <c r="AZ51" s="5"/>
      <c r="BB51" s="5"/>
      <c r="BC51" s="5"/>
      <c r="BD51" s="5"/>
      <c r="BF51" s="106"/>
      <c r="BG51" s="57"/>
      <c r="BH51" s="57"/>
      <c r="BJ51" s="107"/>
      <c r="BK51" s="5"/>
      <c r="BL51" s="108"/>
      <c r="BM51" s="109"/>
      <c r="BN51" s="5"/>
      <c r="BQ51" s="108"/>
    </row>
    <row r="52" spans="1:75" s="3" customFormat="1" ht="15" customHeight="1">
      <c r="A52" s="182"/>
      <c r="B52" s="182"/>
      <c r="C52" s="183"/>
      <c r="D52" s="183"/>
      <c r="E52" s="183"/>
      <c r="F52" s="183"/>
      <c r="G52" s="183"/>
      <c r="H52" s="183"/>
      <c r="I52" s="183"/>
      <c r="J52" s="182"/>
      <c r="K52" s="182"/>
      <c r="L52" s="182"/>
      <c r="M52" s="5"/>
      <c r="N52" s="5"/>
      <c r="O52" s="5"/>
      <c r="P52" s="5"/>
      <c r="Q52" s="5"/>
      <c r="R52" s="58"/>
      <c r="S52" s="58"/>
      <c r="T52" s="58"/>
      <c r="U52" s="58"/>
      <c r="V52" s="58"/>
      <c r="W52" s="58"/>
      <c r="X52" s="58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7"/>
      <c r="AJ52" s="121"/>
      <c r="AK52" s="121"/>
      <c r="AL52" s="122"/>
      <c r="AM52" s="62"/>
      <c r="AN52" s="184"/>
      <c r="AO52" s="185"/>
      <c r="AP52" s="186"/>
      <c r="AQ52" s="5"/>
      <c r="AR52" s="5"/>
      <c r="AS52" s="5"/>
      <c r="AT52" s="5"/>
      <c r="AU52" s="5"/>
      <c r="AV52" s="5"/>
      <c r="AW52" s="5"/>
      <c r="AX52" s="5"/>
      <c r="AY52" s="5"/>
      <c r="AZ52" s="5"/>
      <c r="BB52" s="5"/>
      <c r="BC52" s="5"/>
      <c r="BD52" s="5"/>
      <c r="BF52" s="106"/>
      <c r="BG52" s="57"/>
      <c r="BH52" s="57"/>
      <c r="BJ52" s="107"/>
      <c r="BK52" s="5"/>
      <c r="BL52" s="189"/>
      <c r="BM52" s="190"/>
      <c r="BN52" s="5"/>
      <c r="BQ52" s="189"/>
    </row>
    <row r="53" spans="1:75" ht="38.1" customHeight="1">
      <c r="A53" s="4"/>
      <c r="B53" s="4"/>
      <c r="C53" s="154"/>
      <c r="D53" s="154"/>
      <c r="E53" s="154"/>
      <c r="F53" s="154"/>
      <c r="G53" s="154"/>
      <c r="H53" s="154"/>
      <c r="I53" s="227"/>
      <c r="J53" s="232" t="s">
        <v>74</v>
      </c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4"/>
      <c r="Y53" s="236" t="s">
        <v>73</v>
      </c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8"/>
      <c r="AW53" s="232" t="s">
        <v>150</v>
      </c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4"/>
    </row>
    <row r="54" spans="1:75" s="14" customFormat="1" ht="17.25" customHeight="1">
      <c r="A54" s="165"/>
      <c r="B54" s="141" t="s">
        <v>95</v>
      </c>
      <c r="C54" s="209" t="s">
        <v>66</v>
      </c>
      <c r="D54" s="209"/>
      <c r="E54" s="209"/>
      <c r="F54" s="209" t="s">
        <v>67</v>
      </c>
      <c r="G54" s="209"/>
      <c r="H54" s="209"/>
      <c r="I54" s="223"/>
      <c r="K54" s="145"/>
      <c r="X54" s="73"/>
      <c r="Y54" s="16"/>
      <c r="Z54" s="146"/>
      <c r="AA54" s="147"/>
      <c r="AN54" s="146"/>
      <c r="AV54" s="73"/>
      <c r="BS54" s="73"/>
      <c r="BT54" s="73"/>
    </row>
    <row r="55" spans="1:75" ht="55.5" customHeight="1">
      <c r="A55" s="4"/>
      <c r="B55" s="142"/>
      <c r="C55" s="151" t="s">
        <v>3</v>
      </c>
      <c r="D55" s="151" t="s">
        <v>4</v>
      </c>
      <c r="E55" s="151" t="s">
        <v>5</v>
      </c>
      <c r="F55" s="151" t="s">
        <v>3</v>
      </c>
      <c r="G55" s="151" t="s">
        <v>4</v>
      </c>
      <c r="H55" s="151" t="s">
        <v>5</v>
      </c>
      <c r="I55" s="224"/>
      <c r="K55" s="15" t="s">
        <v>62</v>
      </c>
      <c r="L55" s="15" t="s">
        <v>61</v>
      </c>
      <c r="M55" s="15" t="s">
        <v>60</v>
      </c>
      <c r="N55" s="17" t="s">
        <v>59</v>
      </c>
      <c r="O55" s="17" t="s">
        <v>6</v>
      </c>
      <c r="P55" s="17" t="s">
        <v>58</v>
      </c>
      <c r="Q55" s="74" t="s">
        <v>7</v>
      </c>
      <c r="R55" s="15" t="s">
        <v>8</v>
      </c>
      <c r="S55" s="18" t="s">
        <v>9</v>
      </c>
      <c r="T55" s="18" t="s">
        <v>10</v>
      </c>
      <c r="U55" s="18" t="s">
        <v>11</v>
      </c>
      <c r="V55" s="76" t="s">
        <v>12</v>
      </c>
      <c r="W55" s="77" t="s">
        <v>13</v>
      </c>
      <c r="X55" s="231"/>
      <c r="Y55" s="19"/>
      <c r="Z55" s="128" t="s">
        <v>14</v>
      </c>
      <c r="AA55" s="17" t="s">
        <v>57</v>
      </c>
      <c r="AB55" s="20" t="s">
        <v>15</v>
      </c>
      <c r="AC55" s="20" t="s">
        <v>16</v>
      </c>
      <c r="AD55" s="20" t="s">
        <v>56</v>
      </c>
      <c r="AE55" s="17" t="s">
        <v>55</v>
      </c>
      <c r="AF55" s="17" t="s">
        <v>52</v>
      </c>
      <c r="AG55" s="113" t="s">
        <v>17</v>
      </c>
      <c r="AH55" s="113" t="s">
        <v>18</v>
      </c>
      <c r="AI55" s="20" t="s">
        <v>53</v>
      </c>
      <c r="AJ55" s="17" t="s">
        <v>54</v>
      </c>
      <c r="AK55" s="17" t="s">
        <v>65</v>
      </c>
      <c r="AL55" s="17" t="s">
        <v>51</v>
      </c>
      <c r="AM55" s="20" t="s">
        <v>19</v>
      </c>
      <c r="AN55" s="78" t="s">
        <v>20</v>
      </c>
      <c r="AO55" s="17" t="s">
        <v>50</v>
      </c>
      <c r="AP55" s="17" t="s">
        <v>21</v>
      </c>
      <c r="AQ55" s="18" t="s">
        <v>9</v>
      </c>
      <c r="AR55" s="18" t="s">
        <v>22</v>
      </c>
      <c r="AS55" s="18" t="s">
        <v>23</v>
      </c>
      <c r="AT55" s="76" t="s">
        <v>12</v>
      </c>
      <c r="AU55" s="77" t="s">
        <v>13</v>
      </c>
      <c r="AV55" s="231"/>
      <c r="AX55" s="127" t="s">
        <v>28</v>
      </c>
      <c r="AY55" s="127" t="s">
        <v>15</v>
      </c>
      <c r="AZ55" s="120" t="s">
        <v>63</v>
      </c>
      <c r="BA55" s="116" t="s">
        <v>64</v>
      </c>
      <c r="BC55" s="20" t="s">
        <v>29</v>
      </c>
      <c r="BD55" s="20" t="s">
        <v>30</v>
      </c>
      <c r="BE55" s="20" t="s">
        <v>31</v>
      </c>
      <c r="BF55" s="20" t="s">
        <v>32</v>
      </c>
      <c r="BG55" s="20" t="s">
        <v>33</v>
      </c>
      <c r="BH55" s="20" t="s">
        <v>34</v>
      </c>
      <c r="BI55" s="20" t="s">
        <v>35</v>
      </c>
      <c r="BJ55" s="20" t="s">
        <v>36</v>
      </c>
      <c r="BK55" s="20" t="s">
        <v>37</v>
      </c>
      <c r="BL55" s="20" t="s">
        <v>38</v>
      </c>
      <c r="BM55" s="79" t="s">
        <v>39</v>
      </c>
      <c r="BN55" s="79" t="s">
        <v>40</v>
      </c>
      <c r="BO55" s="79" t="s">
        <v>41</v>
      </c>
      <c r="BP55" s="79" t="s">
        <v>42</v>
      </c>
      <c r="BQ55" s="79" t="s">
        <v>43</v>
      </c>
      <c r="BR55" s="21"/>
      <c r="BS55" s="18" t="s">
        <v>44</v>
      </c>
      <c r="BT55" s="18" t="s">
        <v>45</v>
      </c>
      <c r="BU55" s="74" t="s">
        <v>46</v>
      </c>
      <c r="BV55" s="76" t="s">
        <v>47</v>
      </c>
      <c r="BW55" s="77" t="s">
        <v>48</v>
      </c>
    </row>
    <row r="56" spans="1:75">
      <c r="A56" s="10"/>
      <c r="B56" s="68" t="s">
        <v>100</v>
      </c>
      <c r="C56" s="160">
        <v>101</v>
      </c>
      <c r="D56" s="161">
        <f t="shared" ref="D56:D64" si="102">E56-C56</f>
        <v>1244</v>
      </c>
      <c r="E56" s="152">
        <v>1345</v>
      </c>
      <c r="F56" s="160">
        <v>121</v>
      </c>
      <c r="G56" s="161">
        <f>H56-F56</f>
        <v>1220</v>
      </c>
      <c r="H56" s="152">
        <v>1341</v>
      </c>
      <c r="I56" s="225"/>
      <c r="K56" s="22">
        <f t="shared" ref="K56:K64" si="103">(C56/E56)/(F56/H56)</f>
        <v>0.83222833266767038</v>
      </c>
      <c r="L56" s="23">
        <f t="shared" ref="L56:L64" si="104">(D56/(C56*E56)+(G56/(F56*H56)))</f>
        <v>1.6676246330027306E-2</v>
      </c>
      <c r="M56" s="24">
        <f>1/L56</f>
        <v>59.965533022824005</v>
      </c>
      <c r="N56" s="25">
        <f>LN(K56)</f>
        <v>-0.18364843750974247</v>
      </c>
      <c r="O56" s="25">
        <f>M56*N56</f>
        <v>-11.012576444080493</v>
      </c>
      <c r="P56" s="25">
        <f>LN(K56)</f>
        <v>-0.18364843750974247</v>
      </c>
      <c r="Q56" s="137">
        <f>K56</f>
        <v>0.83222833266767038</v>
      </c>
      <c r="R56" s="26">
        <f>SQRT(1/M56)</f>
        <v>0.12913654142041789</v>
      </c>
      <c r="S56" s="148">
        <f>-NORMSINV(2.5/100)</f>
        <v>1.9599639845400538</v>
      </c>
      <c r="T56" s="27">
        <f>P56-(R56*S56)</f>
        <v>-0.43675140778182642</v>
      </c>
      <c r="U56" s="27">
        <f>P56+(R56*S56)</f>
        <v>6.9454532762341481E-2</v>
      </c>
      <c r="V56" s="28">
        <f>EXP(T56)</f>
        <v>0.64613203484319026</v>
      </c>
      <c r="W56" s="29">
        <f>EXP(U56)</f>
        <v>1.0719233227043117</v>
      </c>
      <c r="X56" s="107"/>
      <c r="Z56" s="129">
        <f>(N56-P65)^2</f>
        <v>3.2815842639761783E-2</v>
      </c>
      <c r="AA56" s="30">
        <f>M56*Z56</f>
        <v>1.9678194954864312</v>
      </c>
      <c r="AB56" s="31">
        <v>1</v>
      </c>
      <c r="AC56" s="21"/>
      <c r="AD56" s="21"/>
      <c r="AE56" s="24">
        <f>M56^2</f>
        <v>3595.8651507113964</v>
      </c>
      <c r="AF56" s="32"/>
      <c r="AG56" s="111">
        <f>AG65</f>
        <v>1.3583734388647659E-4</v>
      </c>
      <c r="AH56" s="111">
        <f>AH65</f>
        <v>1.3583734388647659E-4</v>
      </c>
      <c r="AI56" s="30">
        <f>1/M56</f>
        <v>1.6676246330027306E-2</v>
      </c>
      <c r="AJ56" s="33">
        <f>1/(AH56+AI56)</f>
        <v>59.481026825463339</v>
      </c>
      <c r="AK56" s="125">
        <f>AJ56/AJ65</f>
        <v>0.12962733650808445</v>
      </c>
      <c r="AL56" s="34">
        <f>AJ56*N56</f>
        <v>-10.923597637971419</v>
      </c>
      <c r="AM56" s="64">
        <f>AL56/AJ56</f>
        <v>-0.18364843750974247</v>
      </c>
      <c r="AN56" s="29">
        <f>EXP(AM56)</f>
        <v>0.83222833266767038</v>
      </c>
      <c r="AO56" s="65">
        <f>1/AJ56</f>
        <v>1.6812083673913784E-2</v>
      </c>
      <c r="AP56" s="29">
        <f>SQRT(AO56)</f>
        <v>0.12966141937335787</v>
      </c>
      <c r="AQ56" s="173">
        <f>-NORMSINV(2.5/100)</f>
        <v>1.9599639845400538</v>
      </c>
      <c r="AR56" s="27">
        <f>AM56-(AQ56*AP56)</f>
        <v>-0.43778014966586787</v>
      </c>
      <c r="AS56" s="27">
        <f>AM56+(1.96*AP56)</f>
        <v>7.0487944462038932E-2</v>
      </c>
      <c r="AT56" s="66">
        <f>EXP(AR56)</f>
        <v>0.64546767354306567</v>
      </c>
      <c r="AU56" s="66">
        <f>EXP(AS56)</f>
        <v>1.0730316333791479</v>
      </c>
      <c r="AV56" s="188"/>
      <c r="AX56" s="82"/>
      <c r="AY56" s="82">
        <v>1</v>
      </c>
      <c r="AZ56" s="117"/>
      <c r="BA56" s="117"/>
      <c r="BC56" s="21"/>
      <c r="BD56" s="21"/>
      <c r="BE56" s="31"/>
      <c r="BF56" s="31"/>
      <c r="BG56" s="31"/>
      <c r="BH56" s="31"/>
      <c r="BI56" s="31"/>
      <c r="BJ56" s="31"/>
      <c r="BK56" s="31"/>
      <c r="BL56" s="31"/>
      <c r="BM56" s="21"/>
      <c r="BN56" s="21"/>
      <c r="BO56" s="21"/>
      <c r="BP56" s="21"/>
      <c r="BQ56" s="21"/>
      <c r="BR56" s="21"/>
      <c r="BS56" s="83"/>
      <c r="BT56" s="83"/>
      <c r="BU56" s="83"/>
      <c r="BV56" s="21"/>
      <c r="BW56" s="21"/>
    </row>
    <row r="57" spans="1:75">
      <c r="A57" s="10"/>
      <c r="B57" s="68" t="s">
        <v>125</v>
      </c>
      <c r="C57" s="160">
        <v>0.01</v>
      </c>
      <c r="D57" s="161">
        <f t="shared" si="102"/>
        <v>34.99</v>
      </c>
      <c r="E57" s="152">
        <v>35</v>
      </c>
      <c r="F57" s="160">
        <v>1</v>
      </c>
      <c r="G57" s="161">
        <f t="shared" ref="G57:G64" si="105">H57-F57</f>
        <v>34</v>
      </c>
      <c r="H57" s="152">
        <v>35</v>
      </c>
      <c r="I57" s="225"/>
      <c r="K57" s="22">
        <f t="shared" si="103"/>
        <v>0.01</v>
      </c>
      <c r="L57" s="23">
        <f t="shared" si="104"/>
        <v>100.94285714285714</v>
      </c>
      <c r="M57" s="24">
        <f t="shared" ref="M57:M64" si="106">1/L57</f>
        <v>9.9065949617888494E-3</v>
      </c>
      <c r="N57" s="25">
        <f t="shared" ref="N57:N64" si="107">LN(K57)</f>
        <v>-4.6051701859880909</v>
      </c>
      <c r="O57" s="25">
        <f t="shared" ref="O57:O64" si="108">M57*N57</f>
        <v>-4.5621555762689843E-2</v>
      </c>
      <c r="P57" s="25">
        <f t="shared" ref="P57:P64" si="109">LN(K57)</f>
        <v>-4.6051701859880909</v>
      </c>
      <c r="Q57" s="137">
        <f t="shared" ref="Q57:Q64" si="110">K57</f>
        <v>0.01</v>
      </c>
      <c r="R57" s="26">
        <f t="shared" ref="R57:R64" si="111">SQRT(1/M57)</f>
        <v>10.047032255490032</v>
      </c>
      <c r="S57" s="148">
        <f t="shared" ref="S57:S64" si="112">-NORMSINV(2.5/100)</f>
        <v>1.9599639845400538</v>
      </c>
      <c r="T57" s="27">
        <f t="shared" ref="T57:T64" si="113">P57-(R57*S57)</f>
        <v>-24.296991558260778</v>
      </c>
      <c r="U57" s="27">
        <f t="shared" ref="U57:U64" si="114">P57+(R57*S57)</f>
        <v>15.086651186284598</v>
      </c>
      <c r="V57" s="28">
        <f t="shared" ref="V57:V64" si="115">EXP(T57)</f>
        <v>2.8051147989349736E-11</v>
      </c>
      <c r="W57" s="29">
        <f t="shared" ref="W57:W64" si="116">EXP(U57)</f>
        <v>3564916.4889068916</v>
      </c>
      <c r="X57" s="107"/>
      <c r="Z57" s="129">
        <f>(N57-P65)^2</f>
        <v>21.18460043993753</v>
      </c>
      <c r="AA57" s="30">
        <f>M57*Z57</f>
        <v>0.20986725598579498</v>
      </c>
      <c r="AB57" s="31">
        <v>1</v>
      </c>
      <c r="AC57" s="21"/>
      <c r="AD57" s="21"/>
      <c r="AE57" s="24">
        <f>M57^2</f>
        <v>9.8140623736940209E-5</v>
      </c>
      <c r="AF57" s="32"/>
      <c r="AG57" s="111">
        <f>AG65</f>
        <v>1.3583734388647659E-4</v>
      </c>
      <c r="AH57" s="111">
        <f>AH65</f>
        <v>1.3583734388647659E-4</v>
      </c>
      <c r="AI57" s="30">
        <f>1/M57</f>
        <v>100.94285714285712</v>
      </c>
      <c r="AJ57" s="33">
        <f t="shared" ref="AJ57:AJ64" si="117">1/(AH57+AI57)</f>
        <v>9.9065816306451327E-3</v>
      </c>
      <c r="AK57" s="125">
        <f>AJ57/AJ65</f>
        <v>2.1589469099929938E-5</v>
      </c>
      <c r="AL57" s="34">
        <f>AJ57*N57</f>
        <v>-4.5621494370504251E-2</v>
      </c>
      <c r="AM57" s="64">
        <f t="shared" ref="AM57:AM64" si="118">AL57/AJ57</f>
        <v>-4.6051701859880909</v>
      </c>
      <c r="AN57" s="29">
        <f t="shared" ref="AN57:AN64" si="119">EXP(AM57)</f>
        <v>1.0000000000000004E-2</v>
      </c>
      <c r="AO57" s="65">
        <f t="shared" ref="AO57:AO64" si="120">1/AJ57</f>
        <v>100.94299298020103</v>
      </c>
      <c r="AP57" s="29">
        <f t="shared" ref="AP57:AP64" si="121">SQRT(AO57)</f>
        <v>10.047039015560804</v>
      </c>
      <c r="AQ57" s="173">
        <f t="shared" ref="AQ57:AQ64" si="122">-NORMSINV(2.5/100)</f>
        <v>1.9599639845400538</v>
      </c>
      <c r="AR57" s="27">
        <f t="shared" ref="AR57:AR64" si="123">AM57-(AQ57*AP57)</f>
        <v>-24.297004807756025</v>
      </c>
      <c r="AS57" s="27">
        <f t="shared" ref="AS57:AS64" si="124">AM57+(1.96*AP57)</f>
        <v>15.087026284511087</v>
      </c>
      <c r="AT57" s="66">
        <f t="shared" ref="AT57:AT64" si="125">EXP(AR57)</f>
        <v>2.8050776328259952E-11</v>
      </c>
      <c r="AU57" s="66">
        <f t="shared" ref="AU57:AU64" si="126">EXP(AS57)</f>
        <v>3566253.9335803404</v>
      </c>
      <c r="AV57" s="188"/>
      <c r="AX57" s="82"/>
      <c r="AY57" s="82">
        <v>1</v>
      </c>
      <c r="AZ57" s="117"/>
      <c r="BA57" s="117"/>
      <c r="BC57" s="21"/>
      <c r="BD57" s="21"/>
      <c r="BE57" s="31"/>
      <c r="BF57" s="31"/>
      <c r="BG57" s="31"/>
      <c r="BH57" s="31"/>
      <c r="BI57" s="31"/>
      <c r="BJ57" s="31"/>
      <c r="BK57" s="31"/>
      <c r="BL57" s="31"/>
      <c r="BM57" s="21"/>
      <c r="BN57" s="21"/>
      <c r="BO57" s="21"/>
      <c r="BP57" s="21"/>
      <c r="BQ57" s="21"/>
      <c r="BR57" s="21"/>
      <c r="BS57" s="83"/>
      <c r="BT57" s="83"/>
      <c r="BU57" s="83"/>
      <c r="BV57" s="21"/>
      <c r="BW57" s="21"/>
    </row>
    <row r="58" spans="1:75">
      <c r="A58" s="10"/>
      <c r="B58" s="68" t="s">
        <v>102</v>
      </c>
      <c r="C58" s="160">
        <v>184</v>
      </c>
      <c r="D58" s="161">
        <f t="shared" si="102"/>
        <v>1159</v>
      </c>
      <c r="E58" s="152">
        <v>1343</v>
      </c>
      <c r="F58" s="160">
        <v>178</v>
      </c>
      <c r="G58" s="161">
        <f t="shared" si="105"/>
        <v>1155</v>
      </c>
      <c r="H58" s="152">
        <v>1333</v>
      </c>
      <c r="I58" s="225"/>
      <c r="K58" s="22">
        <f t="shared" si="103"/>
        <v>1.0260108594710819</v>
      </c>
      <c r="L58" s="23">
        <f t="shared" si="104"/>
        <v>9.5579709517752132E-3</v>
      </c>
      <c r="M58" s="24">
        <f t="shared" si="106"/>
        <v>104.62471638023432</v>
      </c>
      <c r="N58" s="25">
        <f t="shared" si="107"/>
        <v>2.5678330972371665E-2</v>
      </c>
      <c r="O58" s="25">
        <f t="shared" si="108"/>
        <v>2.6865880951021719</v>
      </c>
      <c r="P58" s="25">
        <f t="shared" si="109"/>
        <v>2.5678330972371665E-2</v>
      </c>
      <c r="Q58" s="137">
        <f t="shared" si="110"/>
        <v>1.0260108594710819</v>
      </c>
      <c r="R58" s="26">
        <f t="shared" si="111"/>
        <v>9.7764875859253322E-2</v>
      </c>
      <c r="S58" s="148">
        <f t="shared" si="112"/>
        <v>1.9599639845400538</v>
      </c>
      <c r="T58" s="27">
        <f t="shared" si="113"/>
        <v>-0.1659373046647942</v>
      </c>
      <c r="U58" s="27">
        <f t="shared" si="114"/>
        <v>0.21729396660953751</v>
      </c>
      <c r="V58" s="28">
        <f t="shared" si="115"/>
        <v>0.84709934170176626</v>
      </c>
      <c r="W58" s="29">
        <f t="shared" si="116"/>
        <v>1.2427093635060411</v>
      </c>
      <c r="X58" s="107"/>
      <c r="Z58" s="129">
        <f>(N58-P65)^2</f>
        <v>7.9384937993511409E-4</v>
      </c>
      <c r="AA58" s="30">
        <f>M58*Z58</f>
        <v>8.3056266224336192E-2</v>
      </c>
      <c r="AB58" s="31">
        <v>1</v>
      </c>
      <c r="AC58" s="21"/>
      <c r="AD58" s="21"/>
      <c r="AE58" s="24">
        <f>M58^2</f>
        <v>10946.331277644471</v>
      </c>
      <c r="AF58" s="32"/>
      <c r="AG58" s="111">
        <f>AG65</f>
        <v>1.3583734388647659E-4</v>
      </c>
      <c r="AH58" s="111">
        <f>AH65</f>
        <v>1.3583734388647659E-4</v>
      </c>
      <c r="AI58" s="30">
        <f>1/M58</f>
        <v>9.5579709517752132E-3</v>
      </c>
      <c r="AJ58" s="33">
        <f t="shared" si="117"/>
        <v>103.15863172655624</v>
      </c>
      <c r="AK58" s="125">
        <f>AJ58/AJ65</f>
        <v>0.22481418667788267</v>
      </c>
      <c r="AL58" s="34">
        <f>AJ58*N58</f>
        <v>2.6489414881315114</v>
      </c>
      <c r="AM58" s="64">
        <f t="shared" si="118"/>
        <v>2.5678330972371665E-2</v>
      </c>
      <c r="AN58" s="29">
        <f t="shared" si="119"/>
        <v>1.0260108594710819</v>
      </c>
      <c r="AO58" s="65">
        <f t="shared" si="120"/>
        <v>9.6938082956616895E-3</v>
      </c>
      <c r="AP58" s="29">
        <f t="shared" si="121"/>
        <v>9.8457139383904962E-2</v>
      </c>
      <c r="AQ58" s="173">
        <f t="shared" si="122"/>
        <v>1.9599639845400538</v>
      </c>
      <c r="AR58" s="27">
        <f t="shared" si="123"/>
        <v>-0.16729411624092216</v>
      </c>
      <c r="AS58" s="27">
        <f t="shared" si="124"/>
        <v>0.21865432416482539</v>
      </c>
      <c r="AT58" s="66">
        <f t="shared" si="125"/>
        <v>0.84595076688482329</v>
      </c>
      <c r="AU58" s="66">
        <f t="shared" si="126"/>
        <v>1.2444010429612962</v>
      </c>
      <c r="AV58" s="188"/>
      <c r="AX58" s="82"/>
      <c r="AY58" s="82">
        <v>1</v>
      </c>
      <c r="AZ58" s="117"/>
      <c r="BA58" s="117"/>
      <c r="BC58" s="21"/>
      <c r="BD58" s="21"/>
      <c r="BE58" s="31"/>
      <c r="BF58" s="31"/>
      <c r="BG58" s="31"/>
      <c r="BH58" s="31"/>
      <c r="BI58" s="31"/>
      <c r="BJ58" s="31"/>
      <c r="BK58" s="31"/>
      <c r="BL58" s="31"/>
      <c r="BM58" s="21"/>
      <c r="BN58" s="21"/>
      <c r="BO58" s="21"/>
      <c r="BP58" s="21"/>
      <c r="BQ58" s="21"/>
      <c r="BR58" s="21"/>
      <c r="BS58" s="83"/>
      <c r="BT58" s="83"/>
      <c r="BU58" s="83"/>
      <c r="BV58" s="21"/>
      <c r="BW58" s="21"/>
    </row>
    <row r="59" spans="1:75">
      <c r="A59" s="10"/>
      <c r="B59" s="68" t="s">
        <v>128</v>
      </c>
      <c r="C59" s="160">
        <v>279</v>
      </c>
      <c r="D59" s="161">
        <f t="shared" si="102"/>
        <v>4448</v>
      </c>
      <c r="E59" s="152">
        <v>4727</v>
      </c>
      <c r="F59" s="160">
        <v>306</v>
      </c>
      <c r="G59" s="161">
        <f t="shared" si="105"/>
        <v>4408</v>
      </c>
      <c r="H59" s="152">
        <v>4714</v>
      </c>
      <c r="I59" s="225"/>
      <c r="K59" s="22">
        <f t="shared" si="103"/>
        <v>0.90925720827785306</v>
      </c>
      <c r="L59" s="23">
        <f t="shared" si="104"/>
        <v>6.4285185117741173E-3</v>
      </c>
      <c r="M59" s="24">
        <f t="shared" si="106"/>
        <v>155.5568360219319</v>
      </c>
      <c r="N59" s="25">
        <f t="shared" si="107"/>
        <v>-9.5127267428175163E-2</v>
      </c>
      <c r="O59" s="25">
        <f t="shared" si="108"/>
        <v>-14.797696740539108</v>
      </c>
      <c r="P59" s="25">
        <f t="shared" si="109"/>
        <v>-9.5127267428175163E-2</v>
      </c>
      <c r="Q59" s="137">
        <f t="shared" si="110"/>
        <v>0.90925720827785306</v>
      </c>
      <c r="R59" s="26">
        <f t="shared" si="111"/>
        <v>8.0178042578838982E-2</v>
      </c>
      <c r="S59" s="148">
        <f t="shared" si="112"/>
        <v>1.9599639845400538</v>
      </c>
      <c r="T59" s="27">
        <f t="shared" si="113"/>
        <v>-0.2522733432336185</v>
      </c>
      <c r="U59" s="27">
        <f t="shared" si="114"/>
        <v>6.2018808377268184E-2</v>
      </c>
      <c r="V59" s="28">
        <f t="shared" si="115"/>
        <v>0.77703231251279625</v>
      </c>
      <c r="W59" s="29">
        <f t="shared" si="116"/>
        <v>1.0639823563214046</v>
      </c>
      <c r="X59" s="107"/>
      <c r="Z59" s="129">
        <f>(N59-P65)^2</f>
        <v>8.5803661001505604E-3</v>
      </c>
      <c r="AA59" s="30">
        <f>M59*Z59</f>
        <v>1.3347346024492641</v>
      </c>
      <c r="AB59" s="31">
        <v>1</v>
      </c>
      <c r="AC59" s="21"/>
      <c r="AD59" s="21"/>
      <c r="AE59" s="24">
        <f>M59^2</f>
        <v>24197.929233154209</v>
      </c>
      <c r="AF59" s="32"/>
      <c r="AG59" s="111">
        <f>AG65</f>
        <v>1.3583734388647659E-4</v>
      </c>
      <c r="AH59" s="111">
        <f>AH65</f>
        <v>1.3583734388647659E-4</v>
      </c>
      <c r="AI59" s="30">
        <f>1/M59</f>
        <v>6.4285185117741173E-3</v>
      </c>
      <c r="AJ59" s="33">
        <f t="shared" si="117"/>
        <v>152.33787167977454</v>
      </c>
      <c r="AK59" s="125">
        <f>AJ59/AJ65</f>
        <v>0.33199078107888225</v>
      </c>
      <c r="AL59" s="34">
        <f>AJ59*N59</f>
        <v>-14.491485458720945</v>
      </c>
      <c r="AM59" s="64">
        <f t="shared" si="118"/>
        <v>-9.5127267428175163E-2</v>
      </c>
      <c r="AN59" s="29">
        <f t="shared" si="119"/>
        <v>0.90925720827785306</v>
      </c>
      <c r="AO59" s="65">
        <f t="shared" si="120"/>
        <v>6.5643558556605927E-3</v>
      </c>
      <c r="AP59" s="29">
        <f t="shared" si="121"/>
        <v>8.102071251020071E-2</v>
      </c>
      <c r="AQ59" s="173">
        <f t="shared" si="122"/>
        <v>1.9599639845400538</v>
      </c>
      <c r="AR59" s="27">
        <f t="shared" si="123"/>
        <v>-0.25392494594994236</v>
      </c>
      <c r="AS59" s="27">
        <f t="shared" si="124"/>
        <v>6.3673329091818234E-2</v>
      </c>
      <c r="AT59" s="66">
        <f t="shared" si="125"/>
        <v>0.77575002304264962</v>
      </c>
      <c r="AU59" s="66">
        <f t="shared" si="126"/>
        <v>1.0657441942666319</v>
      </c>
      <c r="AV59" s="188"/>
      <c r="AX59" s="82"/>
      <c r="AY59" s="82">
        <v>1</v>
      </c>
      <c r="AZ59" s="117"/>
      <c r="BA59" s="117"/>
      <c r="BC59" s="21"/>
      <c r="BD59" s="21"/>
      <c r="BE59" s="31"/>
      <c r="BF59" s="31"/>
      <c r="BG59" s="31"/>
      <c r="BH59" s="31"/>
      <c r="BI59" s="31"/>
      <c r="BJ59" s="31"/>
      <c r="BK59" s="31"/>
      <c r="BL59" s="31"/>
      <c r="BM59" s="21"/>
      <c r="BN59" s="21"/>
      <c r="BO59" s="21"/>
      <c r="BP59" s="21"/>
      <c r="BQ59" s="21"/>
      <c r="BR59" s="21"/>
      <c r="BS59" s="83"/>
      <c r="BT59" s="83"/>
      <c r="BU59" s="83"/>
      <c r="BV59" s="21"/>
      <c r="BW59" s="21"/>
    </row>
    <row r="60" spans="1:75">
      <c r="A60" s="10"/>
      <c r="B60" s="68" t="s">
        <v>103</v>
      </c>
      <c r="C60" s="160">
        <v>124</v>
      </c>
      <c r="D60" s="161">
        <f t="shared" si="102"/>
        <v>1007</v>
      </c>
      <c r="E60" s="152">
        <v>1131</v>
      </c>
      <c r="F60" s="160">
        <v>101</v>
      </c>
      <c r="G60" s="161">
        <f t="shared" si="105"/>
        <v>1026</v>
      </c>
      <c r="H60" s="152">
        <v>1127</v>
      </c>
      <c r="I60" s="225"/>
      <c r="K60" s="22">
        <f t="shared" si="103"/>
        <v>1.2233806935070164</v>
      </c>
      <c r="L60" s="23">
        <f t="shared" si="104"/>
        <v>1.6194021483758099E-2</v>
      </c>
      <c r="M60" s="24">
        <f t="shared" si="106"/>
        <v>61.751183978788504</v>
      </c>
      <c r="N60" s="25">
        <f t="shared" si="107"/>
        <v>0.2016180866874332</v>
      </c>
      <c r="O60" s="25">
        <f t="shared" si="108"/>
        <v>12.450155564487016</v>
      </c>
      <c r="P60" s="25">
        <f t="shared" si="109"/>
        <v>0.2016180866874332</v>
      </c>
      <c r="Q60" s="137">
        <f t="shared" si="110"/>
        <v>1.2233806935070164</v>
      </c>
      <c r="R60" s="26">
        <f t="shared" si="111"/>
        <v>0.12725573261648412</v>
      </c>
      <c r="S60" s="148">
        <f t="shared" si="112"/>
        <v>1.9599639845400538</v>
      </c>
      <c r="T60" s="27">
        <f t="shared" si="113"/>
        <v>-4.7798566067134729E-2</v>
      </c>
      <c r="U60" s="27">
        <f t="shared" si="114"/>
        <v>0.45103473944200112</v>
      </c>
      <c r="V60" s="28">
        <f t="shared" si="115"/>
        <v>0.95332579990308264</v>
      </c>
      <c r="W60" s="29">
        <f t="shared" si="116"/>
        <v>1.5699358198402504</v>
      </c>
      <c r="X60" s="107"/>
      <c r="Z60" s="129">
        <f>(N60-P65)^2</f>
        <v>4.1662969370699444E-2</v>
      </c>
      <c r="AA60" s="30">
        <f>M60*Z60</f>
        <v>2.5727376867126917</v>
      </c>
      <c r="AB60" s="31">
        <v>1</v>
      </c>
      <c r="AC60" s="21"/>
      <c r="AD60" s="21"/>
      <c r="AE60" s="24">
        <f>M60^2</f>
        <v>3813.2087227821858</v>
      </c>
      <c r="AF60" s="32"/>
      <c r="AG60" s="111">
        <f>AG65</f>
        <v>1.3583734388647659E-4</v>
      </c>
      <c r="AH60" s="111">
        <f>AH65</f>
        <v>1.3583734388647659E-4</v>
      </c>
      <c r="AI60" s="30">
        <f>1/M60</f>
        <v>1.6194021483758099E-2</v>
      </c>
      <c r="AJ60" s="33">
        <f t="shared" si="117"/>
        <v>61.237516536708497</v>
      </c>
      <c r="AK60" s="125">
        <f>AJ60/AJ65</f>
        <v>0.13345526442097469</v>
      </c>
      <c r="AL60" s="34">
        <f>AJ60*N60</f>
        <v>12.346590917621217</v>
      </c>
      <c r="AM60" s="64">
        <f t="shared" si="118"/>
        <v>0.2016180866874332</v>
      </c>
      <c r="AN60" s="29">
        <f t="shared" si="119"/>
        <v>1.2233806935070164</v>
      </c>
      <c r="AO60" s="65">
        <f t="shared" si="120"/>
        <v>1.6329858827644577E-2</v>
      </c>
      <c r="AP60" s="29">
        <f t="shared" si="121"/>
        <v>0.1277883360391103</v>
      </c>
      <c r="AQ60" s="173">
        <f t="shared" si="122"/>
        <v>1.9599639845400538</v>
      </c>
      <c r="AR60" s="27">
        <f t="shared" si="123"/>
        <v>-4.8842449593524795E-2</v>
      </c>
      <c r="AS60" s="27">
        <f t="shared" si="124"/>
        <v>0.4520832253240894</v>
      </c>
      <c r="AT60" s="66">
        <f t="shared" si="125"/>
        <v>0.95233115804072965</v>
      </c>
      <c r="AU60" s="66">
        <f t="shared" si="126"/>
        <v>1.5715827386178065</v>
      </c>
      <c r="AV60" s="188"/>
      <c r="AX60" s="82"/>
      <c r="AY60" s="82">
        <v>1</v>
      </c>
      <c r="AZ60" s="117"/>
      <c r="BA60" s="117"/>
      <c r="BC60" s="21"/>
      <c r="BD60" s="21"/>
      <c r="BE60" s="31"/>
      <c r="BF60" s="31"/>
      <c r="BG60" s="31"/>
      <c r="BH60" s="31"/>
      <c r="BI60" s="31"/>
      <c r="BJ60" s="31"/>
      <c r="BK60" s="31"/>
      <c r="BL60" s="31"/>
      <c r="BM60" s="21"/>
      <c r="BN60" s="21"/>
      <c r="BO60" s="21"/>
      <c r="BP60" s="21"/>
      <c r="BQ60" s="21"/>
      <c r="BR60" s="21"/>
      <c r="BS60" s="83"/>
      <c r="BT60" s="83"/>
      <c r="BU60" s="83"/>
      <c r="BV60" s="21"/>
      <c r="BW60" s="21"/>
    </row>
    <row r="61" spans="1:75">
      <c r="A61" s="10"/>
      <c r="B61" s="68" t="s">
        <v>129</v>
      </c>
      <c r="C61" s="160">
        <v>1</v>
      </c>
      <c r="D61" s="161">
        <f t="shared" si="102"/>
        <v>22</v>
      </c>
      <c r="E61" s="152">
        <v>23</v>
      </c>
      <c r="F61" s="160">
        <v>0.01</v>
      </c>
      <c r="G61" s="161">
        <f t="shared" si="105"/>
        <v>23.99</v>
      </c>
      <c r="H61" s="152">
        <v>24</v>
      </c>
      <c r="I61" s="225"/>
      <c r="K61" s="22">
        <f t="shared" si="103"/>
        <v>104.34782608695652</v>
      </c>
      <c r="L61" s="23">
        <f t="shared" si="104"/>
        <v>100.91485507246377</v>
      </c>
      <c r="M61" s="24">
        <f t="shared" si="106"/>
        <v>9.9093438650031413E-3</v>
      </c>
      <c r="N61" s="25">
        <f t="shared" si="107"/>
        <v>4.6477298004068874</v>
      </c>
      <c r="O61" s="25">
        <f t="shared" si="108"/>
        <v>4.6055952783854263E-2</v>
      </c>
      <c r="P61" s="25">
        <f t="shared" si="109"/>
        <v>4.6477298004068874</v>
      </c>
      <c r="Q61" s="137">
        <f t="shared" si="110"/>
        <v>104.34782608695652</v>
      </c>
      <c r="R61" s="26">
        <f t="shared" si="111"/>
        <v>10.045638609489382</v>
      </c>
      <c r="S61" s="148">
        <f t="shared" si="112"/>
        <v>1.9599639845400538</v>
      </c>
      <c r="T61" s="27">
        <f t="shared" si="113"/>
        <v>-15.041360075897328</v>
      </c>
      <c r="U61" s="27">
        <f t="shared" si="114"/>
        <v>24.336819676711102</v>
      </c>
      <c r="V61" s="28">
        <f t="shared" si="115"/>
        <v>2.9350825385875948E-7</v>
      </c>
      <c r="W61" s="29">
        <f t="shared" si="116"/>
        <v>37097657956.540466</v>
      </c>
      <c r="X61" s="107"/>
      <c r="Z61" s="129">
        <f>(N61-P65)^2</f>
        <v>21.624609312475137</v>
      </c>
      <c r="AA61" s="30">
        <f>M61*Z61</f>
        <v>0.21428568962366529</v>
      </c>
      <c r="AB61" s="31">
        <v>1</v>
      </c>
      <c r="AC61" s="21"/>
      <c r="AD61" s="21"/>
      <c r="AE61" s="24">
        <f>M61^2</f>
        <v>9.8195095834875399E-5</v>
      </c>
      <c r="AF61" s="32"/>
      <c r="AG61" s="111">
        <f>AG65</f>
        <v>1.3583734388647659E-4</v>
      </c>
      <c r="AH61" s="111">
        <f>AH65</f>
        <v>1.3583734388647659E-4</v>
      </c>
      <c r="AI61" s="30">
        <f>1/M61</f>
        <v>100.91485507246377</v>
      </c>
      <c r="AJ61" s="33">
        <f t="shared" si="117"/>
        <v>9.9093305264600952E-3</v>
      </c>
      <c r="AK61" s="125">
        <f>AJ61/AJ65</f>
        <v>2.1595459784049723E-5</v>
      </c>
      <c r="AL61" s="34">
        <f>AJ61*N61</f>
        <v>4.6055890789910257E-2</v>
      </c>
      <c r="AM61" s="64">
        <f t="shared" si="118"/>
        <v>4.6477298004068874</v>
      </c>
      <c r="AN61" s="29">
        <f t="shared" si="119"/>
        <v>104.34782608695653</v>
      </c>
      <c r="AO61" s="65">
        <f t="shared" si="120"/>
        <v>100.91499090980766</v>
      </c>
      <c r="AP61" s="29">
        <f t="shared" si="121"/>
        <v>10.045645370497988</v>
      </c>
      <c r="AQ61" s="173">
        <f t="shared" si="122"/>
        <v>1.9599639845400538</v>
      </c>
      <c r="AR61" s="27">
        <f t="shared" si="123"/>
        <v>-15.041373327230696</v>
      </c>
      <c r="AS61" s="27">
        <f t="shared" si="124"/>
        <v>24.337194726582943</v>
      </c>
      <c r="AT61" s="66">
        <f t="shared" si="125"/>
        <v>2.9350436450881108E-7</v>
      </c>
      <c r="AU61" s="66">
        <f t="shared" si="126"/>
        <v>37111574037.85183</v>
      </c>
      <c r="AV61" s="188"/>
      <c r="AX61" s="82"/>
      <c r="AY61" s="82">
        <v>1</v>
      </c>
      <c r="AZ61" s="117"/>
      <c r="BA61" s="117"/>
      <c r="BC61" s="21"/>
      <c r="BD61" s="21"/>
      <c r="BE61" s="31"/>
      <c r="BF61" s="31"/>
      <c r="BG61" s="31"/>
      <c r="BH61" s="31"/>
      <c r="BI61" s="31"/>
      <c r="BJ61" s="31"/>
      <c r="BK61" s="31"/>
      <c r="BL61" s="31"/>
      <c r="BM61" s="21"/>
      <c r="BN61" s="21"/>
      <c r="BO61" s="21"/>
      <c r="BP61" s="21"/>
      <c r="BQ61" s="21"/>
      <c r="BR61" s="21"/>
      <c r="BS61" s="83"/>
      <c r="BT61" s="83"/>
      <c r="BU61" s="83"/>
      <c r="BV61" s="21"/>
      <c r="BW61" s="21"/>
    </row>
    <row r="62" spans="1:75">
      <c r="A62" s="10"/>
      <c r="B62" s="68" t="s">
        <v>105</v>
      </c>
      <c r="C62" s="160">
        <v>10</v>
      </c>
      <c r="D62" s="161">
        <f t="shared" si="102"/>
        <v>343</v>
      </c>
      <c r="E62" s="152">
        <v>353</v>
      </c>
      <c r="F62" s="160">
        <v>10</v>
      </c>
      <c r="G62" s="161">
        <f t="shared" si="105"/>
        <v>323</v>
      </c>
      <c r="H62" s="152">
        <v>333</v>
      </c>
      <c r="I62" s="225"/>
      <c r="K62" s="22">
        <f t="shared" si="103"/>
        <v>0.943342776203966</v>
      </c>
      <c r="L62" s="23">
        <f t="shared" si="104"/>
        <v>0.1941641358071953</v>
      </c>
      <c r="M62" s="24">
        <f t="shared" si="106"/>
        <v>5.1502817234641034</v>
      </c>
      <c r="N62" s="25">
        <f t="shared" si="107"/>
        <v>-5.8325566952852945E-2</v>
      </c>
      <c r="O62" s="25">
        <f t="shared" si="108"/>
        <v>-0.30039310148796039</v>
      </c>
      <c r="P62" s="25">
        <f t="shared" si="109"/>
        <v>-5.8325566952852945E-2</v>
      </c>
      <c r="Q62" s="137">
        <f t="shared" si="110"/>
        <v>0.943342776203966</v>
      </c>
      <c r="R62" s="26">
        <f t="shared" si="111"/>
        <v>0.4406405970938167</v>
      </c>
      <c r="S62" s="148">
        <f t="shared" si="112"/>
        <v>1.9599639845400538</v>
      </c>
      <c r="T62" s="27">
        <f t="shared" si="113"/>
        <v>-0.92196526738295836</v>
      </c>
      <c r="U62" s="27">
        <f t="shared" si="114"/>
        <v>0.80531413347725245</v>
      </c>
      <c r="V62" s="28">
        <f t="shared" si="115"/>
        <v>0.39773661370291841</v>
      </c>
      <c r="W62" s="29">
        <f t="shared" si="116"/>
        <v>2.2373992304387045</v>
      </c>
      <c r="X62" s="107"/>
      <c r="Z62" s="129">
        <f>(N62-P65)^2</f>
        <v>3.1168286808813464E-3</v>
      </c>
      <c r="AA62" s="30">
        <f>M62*Z62</f>
        <v>1.6052545790311928E-2</v>
      </c>
      <c r="AB62" s="31">
        <v>1</v>
      </c>
      <c r="AC62" s="21"/>
      <c r="AD62" s="21"/>
      <c r="AE62" s="24">
        <f>M62^2</f>
        <v>26.525401831048374</v>
      </c>
      <c r="AF62" s="32"/>
      <c r="AG62" s="111">
        <f>AG65</f>
        <v>1.3583734388647659E-4</v>
      </c>
      <c r="AH62" s="111">
        <f>AH65</f>
        <v>1.3583734388647659E-4</v>
      </c>
      <c r="AI62" s="30">
        <f>1/M62</f>
        <v>0.1941641358071953</v>
      </c>
      <c r="AJ62" s="33">
        <f t="shared" si="117"/>
        <v>5.1466811023305201</v>
      </c>
      <c r="AK62" s="125">
        <f>AJ62/AJ65</f>
        <v>1.1216191090803357E-2</v>
      </c>
      <c r="AL62" s="34">
        <f>AJ62*N62</f>
        <v>-0.30018309321896175</v>
      </c>
      <c r="AM62" s="64">
        <f t="shared" si="118"/>
        <v>-5.8325566952852945E-2</v>
      </c>
      <c r="AN62" s="29">
        <f t="shared" si="119"/>
        <v>0.943342776203966</v>
      </c>
      <c r="AO62" s="65">
        <f t="shared" si="120"/>
        <v>0.19429997315108177</v>
      </c>
      <c r="AP62" s="29">
        <f t="shared" si="121"/>
        <v>0.44079470635555706</v>
      </c>
      <c r="AQ62" s="173">
        <f t="shared" si="122"/>
        <v>1.9599639845400538</v>
      </c>
      <c r="AR62" s="27">
        <f t="shared" si="123"/>
        <v>-0.92226731598565359</v>
      </c>
      <c r="AS62" s="27">
        <f t="shared" si="124"/>
        <v>0.80563205750403888</v>
      </c>
      <c r="AT62" s="66">
        <f t="shared" si="125"/>
        <v>0.39761649605610561</v>
      </c>
      <c r="AU62" s="66">
        <f t="shared" si="126"/>
        <v>2.2381106664968899</v>
      </c>
      <c r="AV62" s="188"/>
      <c r="AX62" s="82"/>
      <c r="AY62" s="82">
        <v>1</v>
      </c>
      <c r="AZ62" s="117"/>
      <c r="BA62" s="117"/>
      <c r="BC62" s="21"/>
      <c r="BD62" s="21"/>
      <c r="BE62" s="31"/>
      <c r="BF62" s="31"/>
      <c r="BG62" s="31"/>
      <c r="BH62" s="31"/>
      <c r="BI62" s="31"/>
      <c r="BJ62" s="31"/>
      <c r="BK62" s="31"/>
      <c r="BL62" s="31"/>
      <c r="BM62" s="21"/>
      <c r="BN62" s="21"/>
      <c r="BO62" s="21"/>
      <c r="BP62" s="21"/>
      <c r="BQ62" s="21"/>
      <c r="BR62" s="21"/>
      <c r="BS62" s="83"/>
      <c r="BT62" s="83"/>
      <c r="BU62" s="83"/>
      <c r="BV62" s="21"/>
      <c r="BW62" s="21"/>
    </row>
    <row r="63" spans="1:75">
      <c r="A63" s="10"/>
      <c r="B63" s="68" t="s">
        <v>106</v>
      </c>
      <c r="C63" s="160">
        <v>2</v>
      </c>
      <c r="D63" s="161">
        <f t="shared" si="102"/>
        <v>78</v>
      </c>
      <c r="E63" s="152">
        <v>80</v>
      </c>
      <c r="F63" s="160">
        <v>3</v>
      </c>
      <c r="G63" s="161">
        <f t="shared" si="105"/>
        <v>76</v>
      </c>
      <c r="H63" s="152">
        <v>79</v>
      </c>
      <c r="I63" s="225"/>
      <c r="K63" s="22">
        <f t="shared" si="103"/>
        <v>0.65833333333333333</v>
      </c>
      <c r="L63" s="23">
        <f t="shared" si="104"/>
        <v>0.80817510548523208</v>
      </c>
      <c r="M63" s="24">
        <f t="shared" si="106"/>
        <v>1.2373556092149056</v>
      </c>
      <c r="N63" s="25">
        <f t="shared" si="107"/>
        <v>-0.41804389031502454</v>
      </c>
      <c r="O63" s="25">
        <f t="shared" si="108"/>
        <v>-0.51726895257931638</v>
      </c>
      <c r="P63" s="25">
        <f t="shared" si="109"/>
        <v>-0.41804389031502454</v>
      </c>
      <c r="Q63" s="137">
        <f t="shared" si="110"/>
        <v>0.65833333333333333</v>
      </c>
      <c r="R63" s="26">
        <f t="shared" si="111"/>
        <v>0.89898559804105427</v>
      </c>
      <c r="S63" s="148">
        <f t="shared" si="112"/>
        <v>1.9599639845400538</v>
      </c>
      <c r="T63" s="27">
        <f t="shared" si="113"/>
        <v>-2.1800232850956922</v>
      </c>
      <c r="U63" s="27">
        <f t="shared" si="114"/>
        <v>1.3439355044656434</v>
      </c>
      <c r="V63" s="28">
        <f t="shared" si="115"/>
        <v>0.11303889848823678</v>
      </c>
      <c r="W63" s="29">
        <f t="shared" si="116"/>
        <v>3.8341029820179928</v>
      </c>
      <c r="X63" s="107"/>
      <c r="Z63" s="129">
        <f>(N63-P65)^2</f>
        <v>0.17267921650877938</v>
      </c>
      <c r="AA63" s="30">
        <f>M63*Z63</f>
        <v>0.21366559714197328</v>
      </c>
      <c r="AB63" s="31">
        <v>1</v>
      </c>
      <c r="AC63" s="21"/>
      <c r="AD63" s="21"/>
      <c r="AE63" s="24">
        <f>M63^2</f>
        <v>1.5310489036555903</v>
      </c>
      <c r="AF63" s="32"/>
      <c r="AG63" s="111">
        <f>AG65</f>
        <v>1.3583734388647659E-4</v>
      </c>
      <c r="AH63" s="111">
        <f>AH65</f>
        <v>1.3583734388647659E-4</v>
      </c>
      <c r="AI63" s="30">
        <f>1/M63</f>
        <v>0.80817510548523208</v>
      </c>
      <c r="AJ63" s="33">
        <f t="shared" si="117"/>
        <v>1.2371476705486166</v>
      </c>
      <c r="AK63" s="125">
        <f>AJ63/AJ65</f>
        <v>2.6961228808468725E-3</v>
      </c>
      <c r="AL63" s="34">
        <f>AJ63*N63</f>
        <v>-0.51718202509031397</v>
      </c>
      <c r="AM63" s="64">
        <f t="shared" si="118"/>
        <v>-0.41804389031502454</v>
      </c>
      <c r="AN63" s="29">
        <f t="shared" si="119"/>
        <v>0.65833333333333333</v>
      </c>
      <c r="AO63" s="65">
        <f t="shared" si="120"/>
        <v>0.80831094282911853</v>
      </c>
      <c r="AP63" s="29">
        <f t="shared" si="121"/>
        <v>0.89906114521155822</v>
      </c>
      <c r="AQ63" s="173">
        <f t="shared" si="122"/>
        <v>1.9599639845400538</v>
      </c>
      <c r="AR63" s="27">
        <f t="shared" si="123"/>
        <v>-2.1801713548290138</v>
      </c>
      <c r="AS63" s="27">
        <f t="shared" si="124"/>
        <v>1.3441159542996295</v>
      </c>
      <c r="AT63" s="66">
        <f t="shared" si="125"/>
        <v>0.11302216208779041</v>
      </c>
      <c r="AU63" s="66">
        <f t="shared" si="126"/>
        <v>3.8347949076916428</v>
      </c>
      <c r="AV63" s="188"/>
      <c r="AX63" s="82"/>
      <c r="AY63" s="82">
        <v>1</v>
      </c>
      <c r="AZ63" s="117"/>
      <c r="BA63" s="117"/>
      <c r="BC63" s="21"/>
      <c r="BD63" s="21"/>
      <c r="BE63" s="31"/>
      <c r="BF63" s="31"/>
      <c r="BG63" s="31"/>
      <c r="BH63" s="31"/>
      <c r="BI63" s="31"/>
      <c r="BJ63" s="31"/>
      <c r="BK63" s="31"/>
      <c r="BL63" s="31"/>
      <c r="BM63" s="21"/>
      <c r="BN63" s="21"/>
      <c r="BO63" s="21"/>
      <c r="BP63" s="21"/>
      <c r="BQ63" s="21"/>
      <c r="BR63" s="21"/>
      <c r="BS63" s="83"/>
      <c r="BT63" s="83"/>
      <c r="BU63" s="83"/>
      <c r="BV63" s="21"/>
      <c r="BW63" s="21"/>
    </row>
    <row r="64" spans="1:75">
      <c r="A64" s="10"/>
      <c r="B64" s="68" t="s">
        <v>108</v>
      </c>
      <c r="C64" s="160">
        <v>156</v>
      </c>
      <c r="D64" s="161">
        <f t="shared" si="102"/>
        <v>2402</v>
      </c>
      <c r="E64" s="152">
        <v>2558</v>
      </c>
      <c r="F64" s="160">
        <v>136</v>
      </c>
      <c r="G64" s="161">
        <f t="shared" si="105"/>
        <v>2414</v>
      </c>
      <c r="H64" s="152">
        <v>2550</v>
      </c>
      <c r="I64" s="225"/>
      <c r="K64" s="22">
        <f t="shared" si="103"/>
        <v>1.1434714620797497</v>
      </c>
      <c r="L64" s="23">
        <f t="shared" si="104"/>
        <v>1.2980110309595661E-2</v>
      </c>
      <c r="M64" s="24">
        <f t="shared" si="106"/>
        <v>77.040947738382556</v>
      </c>
      <c r="N64" s="25">
        <f t="shared" si="107"/>
        <v>0.13406877752716878</v>
      </c>
      <c r="O64" s="25">
        <f t="shared" si="108"/>
        <v>10.328785682819447</v>
      </c>
      <c r="P64" s="25">
        <f t="shared" si="109"/>
        <v>0.13406877752716878</v>
      </c>
      <c r="Q64" s="137">
        <f t="shared" si="110"/>
        <v>1.1434714620797497</v>
      </c>
      <c r="R64" s="26">
        <f t="shared" si="111"/>
        <v>0.11393028706009505</v>
      </c>
      <c r="S64" s="148">
        <f t="shared" si="112"/>
        <v>1.9599639845400538</v>
      </c>
      <c r="T64" s="27">
        <f t="shared" si="113"/>
        <v>-8.9230481858927235E-2</v>
      </c>
      <c r="U64" s="27">
        <f t="shared" si="114"/>
        <v>0.3573680369132648</v>
      </c>
      <c r="V64" s="28">
        <f t="shared" si="115"/>
        <v>0.91463474256331823</v>
      </c>
      <c r="W64" s="29">
        <f t="shared" si="116"/>
        <v>1.4295619045985268</v>
      </c>
      <c r="X64" s="107"/>
      <c r="Z64" s="129">
        <f>(N64-P65)^2</f>
        <v>1.8650212098268629E-2</v>
      </c>
      <c r="AA64" s="30">
        <f>M64*Z64</f>
        <v>1.4368300155724636</v>
      </c>
      <c r="AB64" s="31">
        <v>1</v>
      </c>
      <c r="AC64" s="21"/>
      <c r="AD64" s="21"/>
      <c r="AE64" s="24">
        <f>M64^2</f>
        <v>5935.3076284281924</v>
      </c>
      <c r="AF64" s="32"/>
      <c r="AG64" s="111">
        <f>AG65</f>
        <v>1.3583734388647659E-4</v>
      </c>
      <c r="AH64" s="111">
        <f>AH65</f>
        <v>1.3583734388647659E-4</v>
      </c>
      <c r="AI64" s="30">
        <f>1/M64</f>
        <v>1.2980110309595661E-2</v>
      </c>
      <c r="AJ64" s="33">
        <f t="shared" si="117"/>
        <v>76.24306122741433</v>
      </c>
      <c r="AK64" s="125">
        <f>AJ64/AJ65</f>
        <v>0.16615693241364174</v>
      </c>
      <c r="AL64" s="34">
        <f>AJ64*N64</f>
        <v>10.221814013688519</v>
      </c>
      <c r="AM64" s="64">
        <f t="shared" si="118"/>
        <v>0.13406877752716878</v>
      </c>
      <c r="AN64" s="29">
        <f t="shared" si="119"/>
        <v>1.1434714620797497</v>
      </c>
      <c r="AO64" s="65">
        <f t="shared" si="120"/>
        <v>1.3115947653482139E-2</v>
      </c>
      <c r="AP64" s="29">
        <f t="shared" si="121"/>
        <v>0.11452487788023238</v>
      </c>
      <c r="AQ64" s="173">
        <f t="shared" si="122"/>
        <v>1.9599639845400538</v>
      </c>
      <c r="AR64" s="27">
        <f t="shared" si="123"/>
        <v>-9.0395858451934569E-2</v>
      </c>
      <c r="AS64" s="27">
        <f t="shared" si="124"/>
        <v>0.35853753817242429</v>
      </c>
      <c r="AT64" s="66">
        <f t="shared" si="125"/>
        <v>0.9135694694859009</v>
      </c>
      <c r="AU64" s="66">
        <f t="shared" si="126"/>
        <v>1.4312347570568615</v>
      </c>
      <c r="AV64" s="188"/>
      <c r="AX64" s="82"/>
      <c r="AY64" s="82">
        <v>1</v>
      </c>
      <c r="AZ64" s="117"/>
      <c r="BA64" s="117"/>
      <c r="BC64" s="21"/>
      <c r="BD64" s="21"/>
      <c r="BE64" s="31"/>
      <c r="BF64" s="31"/>
      <c r="BG64" s="31"/>
      <c r="BH64" s="31"/>
      <c r="BI64" s="31"/>
      <c r="BJ64" s="31"/>
      <c r="BK64" s="31"/>
      <c r="BL64" s="31"/>
      <c r="BM64" s="21"/>
      <c r="BN64" s="21"/>
      <c r="BO64" s="21"/>
      <c r="BP64" s="21"/>
      <c r="BQ64" s="21"/>
      <c r="BR64" s="21"/>
      <c r="BS64" s="83"/>
      <c r="BT64" s="83"/>
      <c r="BU64" s="83"/>
      <c r="BV64" s="21"/>
      <c r="BW64" s="21"/>
    </row>
    <row r="65" spans="1:75">
      <c r="A65" s="10"/>
      <c r="B65" s="92">
        <f>COUNT(C56:C64)</f>
        <v>9</v>
      </c>
      <c r="C65" s="153">
        <f t="shared" ref="C65:H65" si="127">SUM(C56:C64)</f>
        <v>857.01</v>
      </c>
      <c r="D65" s="153">
        <f t="shared" si="127"/>
        <v>10737.99</v>
      </c>
      <c r="E65" s="153">
        <f t="shared" si="127"/>
        <v>11595</v>
      </c>
      <c r="F65" s="153">
        <f t="shared" si="127"/>
        <v>856.01</v>
      </c>
      <c r="G65" s="153">
        <f t="shared" si="127"/>
        <v>10679.99</v>
      </c>
      <c r="H65" s="153">
        <f t="shared" si="127"/>
        <v>11536</v>
      </c>
      <c r="I65" s="226"/>
      <c r="K65" s="35"/>
      <c r="L65" s="124"/>
      <c r="M65" s="37">
        <f>SUM(M56:M64)</f>
        <v>465.34667041366703</v>
      </c>
      <c r="N65" s="38"/>
      <c r="O65" s="39">
        <f>SUM(O56:O64)</f>
        <v>-1.161971499257076</v>
      </c>
      <c r="P65" s="40">
        <f>O65/M65</f>
        <v>-2.4970018550345458E-3</v>
      </c>
      <c r="Q65" s="84">
        <f>EXP(P65)</f>
        <v>0.99750611306090775</v>
      </c>
      <c r="R65" s="41">
        <f>SQRT(1/M65)</f>
        <v>4.6356612724424692E-2</v>
      </c>
      <c r="S65" s="148">
        <f>-NORMSINV(2.5/100)</f>
        <v>1.9599639845400538</v>
      </c>
      <c r="T65" s="42">
        <f>P65-(R65*S65)</f>
        <v>-9.3354293240178118E-2</v>
      </c>
      <c r="U65" s="42">
        <f>P65+(R65*S65)</f>
        <v>8.8360289530109035E-2</v>
      </c>
      <c r="V65" s="85">
        <f>EXP(T65)</f>
        <v>0.91087072777992795</v>
      </c>
      <c r="W65" s="86">
        <f>EXP(U65)</f>
        <v>1.0923816247987752</v>
      </c>
      <c r="X65" s="43"/>
      <c r="Y65" s="43"/>
      <c r="Z65" s="44"/>
      <c r="AA65" s="45">
        <f>SUM(AA56:AA64)</f>
        <v>8.0490491549869319</v>
      </c>
      <c r="AB65" s="46">
        <f>SUM(AB56:AB64)</f>
        <v>9</v>
      </c>
      <c r="AC65" s="47">
        <f>AA65-(AB65-1)</f>
        <v>4.9049154986931853E-2</v>
      </c>
      <c r="AD65" s="37">
        <f>M65</f>
        <v>465.34667041366703</v>
      </c>
      <c r="AE65" s="37">
        <f>SUM(AE56:AE64)</f>
        <v>48516.698659790876</v>
      </c>
      <c r="AF65" s="48">
        <f>AE65/AD65</f>
        <v>104.25925819274103</v>
      </c>
      <c r="AG65" s="112">
        <f>AC65/(AD65-AF65)</f>
        <v>1.3583734388647659E-4</v>
      </c>
      <c r="AH65" s="112">
        <f>IF(AA65&lt;AB65-1,"0",AG65)</f>
        <v>1.3583734388647659E-4</v>
      </c>
      <c r="AI65" s="44"/>
      <c r="AJ65" s="37">
        <f>SUM(AJ56:AJ64)</f>
        <v>458.8617526809532</v>
      </c>
      <c r="AK65" s="126">
        <f>SUM(AK56:AK64)</f>
        <v>1</v>
      </c>
      <c r="AL65" s="47">
        <f>SUM(AL56:AL64)</f>
        <v>-1.014667399140988</v>
      </c>
      <c r="AM65" s="47">
        <f>AL65/AJ65</f>
        <v>-2.211270373293646E-3</v>
      </c>
      <c r="AN65" s="166">
        <f>EXP(AM65)</f>
        <v>0.99779117268395312</v>
      </c>
      <c r="AO65" s="49">
        <f>1/AJ65</f>
        <v>2.1793056278004946E-3</v>
      </c>
      <c r="AP65" s="50">
        <f>SQRT(AO65)</f>
        <v>4.6683033618226809E-2</v>
      </c>
      <c r="AQ65" s="48">
        <f>-NORMSINV(2.5/100)</f>
        <v>1.9599639845400538</v>
      </c>
      <c r="AR65" s="42">
        <f>AM65-(AQ65*AP65)</f>
        <v>-9.3708334954090755E-2</v>
      </c>
      <c r="AS65" s="42">
        <f>AM65+(1.96*AP65)</f>
        <v>8.92874755184309E-2</v>
      </c>
      <c r="AT65" s="89">
        <f>EXP(AR65)</f>
        <v>0.91054829862636488</v>
      </c>
      <c r="AU65" s="90">
        <f>EXP(AS65)</f>
        <v>1.0933949354263035</v>
      </c>
      <c r="AV65" s="239"/>
      <c r="AW65" s="9"/>
      <c r="AX65" s="91">
        <f>AA65</f>
        <v>8.0490491549869319</v>
      </c>
      <c r="AY65" s="92">
        <f>SUM(AY56:AY64)</f>
        <v>9</v>
      </c>
      <c r="AZ65" s="118">
        <f>(AX65-(AY65-1))/AX65</f>
        <v>6.0937825129993867E-3</v>
      </c>
      <c r="BA65" s="119">
        <f>IF(AA65&lt;AB65-1,"0%",AZ65)</f>
        <v>6.0937825129993867E-3</v>
      </c>
      <c r="BB65" s="51"/>
      <c r="BC65" s="39">
        <f>AX65/(AY65-1)</f>
        <v>1.0061311443733665</v>
      </c>
      <c r="BD65" s="93">
        <f>LN(BC65)</f>
        <v>6.112425381299736E-3</v>
      </c>
      <c r="BE65" s="39">
        <f>LN(AX65)</f>
        <v>2.0855539670611356</v>
      </c>
      <c r="BF65" s="39">
        <f>LN(AY65-1)</f>
        <v>2.0794415416798357</v>
      </c>
      <c r="BG65" s="39">
        <f>SQRT(2*AX65)</f>
        <v>4.0122435506800764</v>
      </c>
      <c r="BH65" s="39">
        <f>SQRT(2*AY65-3)</f>
        <v>3.872983346207417</v>
      </c>
      <c r="BI65" s="39">
        <f>2*(AY65-2)</f>
        <v>14</v>
      </c>
      <c r="BJ65" s="39">
        <f>3*(AY65-2)^2</f>
        <v>147</v>
      </c>
      <c r="BK65" s="39">
        <f>1/BI65</f>
        <v>7.1428571428571425E-2</v>
      </c>
      <c r="BL65" s="94">
        <f>1/BJ65</f>
        <v>6.8027210884353739E-3</v>
      </c>
      <c r="BM65" s="94">
        <f>SQRT(BK65*(1-BL65))</f>
        <v>0.26635063878165838</v>
      </c>
      <c r="BN65" s="95">
        <f>0.5*(BE65-BF65)/(BG65-BH65)</f>
        <v>2.1946059193457143E-2</v>
      </c>
      <c r="BO65" s="95">
        <f>IF(AA65&lt;=AB65,BM65,BN65)</f>
        <v>0.26635063878165838</v>
      </c>
      <c r="BP65" s="96">
        <f>BD65-(1.96*BO65)</f>
        <v>-0.51593482663075063</v>
      </c>
      <c r="BQ65" s="96">
        <f>BD65+(1.96*BO65)</f>
        <v>0.52815967739335012</v>
      </c>
      <c r="BR65" s="96"/>
      <c r="BS65" s="93">
        <f>EXP(BP65)</f>
        <v>0.59694229614729644</v>
      </c>
      <c r="BT65" s="93">
        <f>EXP(BQ65)</f>
        <v>1.6958086002809785</v>
      </c>
      <c r="BU65" s="97">
        <f>BA65</f>
        <v>6.0937825129993867E-3</v>
      </c>
      <c r="BV65" s="97">
        <f>(BS65-1)/BS65</f>
        <v>-0.67520379516422879</v>
      </c>
      <c r="BW65" s="97">
        <f>(BT65-1)/BT65</f>
        <v>0.41031080993791985</v>
      </c>
    </row>
    <row r="66" spans="1:75" ht="13.5" thickBot="1">
      <c r="A66" s="4"/>
      <c r="B66" s="4"/>
      <c r="C66" s="154"/>
      <c r="D66" s="154"/>
      <c r="E66" s="154"/>
      <c r="F66" s="154"/>
      <c r="G66" s="154"/>
      <c r="H66" s="154"/>
      <c r="I66" s="227"/>
      <c r="J66" s="4"/>
      <c r="K66" s="4"/>
      <c r="L66" s="5"/>
      <c r="M66" s="5"/>
      <c r="N66" s="5"/>
      <c r="O66" s="5"/>
      <c r="P66" s="5"/>
      <c r="Q66" s="5" t="s">
        <v>71</v>
      </c>
      <c r="R66" s="52"/>
      <c r="S66" s="52"/>
      <c r="T66" s="52"/>
      <c r="U66" s="52"/>
      <c r="V66" s="52"/>
      <c r="W66" s="52"/>
      <c r="X66" s="52"/>
      <c r="Z66" s="5"/>
      <c r="AA66" s="5"/>
      <c r="AB66" s="53"/>
      <c r="AC66" s="54"/>
      <c r="AD66" s="123"/>
      <c r="AE66" s="54"/>
      <c r="AF66" s="55"/>
      <c r="AG66" s="55"/>
      <c r="AH66" s="55"/>
      <c r="AI66" s="55"/>
      <c r="AJ66" s="5"/>
      <c r="AK66" s="5"/>
      <c r="AL66" s="5"/>
      <c r="AM66" s="5"/>
      <c r="AN66" s="5" t="s">
        <v>111</v>
      </c>
      <c r="AO66" s="5"/>
      <c r="AP66" s="5"/>
      <c r="AQ66" s="5"/>
      <c r="AR66" s="5"/>
      <c r="AS66" s="5"/>
      <c r="AT66" s="56"/>
      <c r="AU66" s="56"/>
      <c r="AV66" s="56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7"/>
      <c r="BH66" s="5"/>
      <c r="BI66" s="5"/>
      <c r="BJ66" s="5"/>
      <c r="BK66" s="5"/>
      <c r="BN66" s="54"/>
      <c r="BT66" s="98" t="s">
        <v>49</v>
      </c>
      <c r="BU66" s="99">
        <f>BU65</f>
        <v>6.0937825129993867E-3</v>
      </c>
      <c r="BV66" s="100" t="str">
        <f>IF(BV65&lt;0,"0%",BV65)</f>
        <v>0%</v>
      </c>
      <c r="BW66" s="101">
        <f>IF(BW65&lt;0,"0%",BW65)</f>
        <v>0.41031080993791985</v>
      </c>
    </row>
    <row r="67" spans="1:75" ht="15" customHeight="1" thickBot="1">
      <c r="A67" s="6"/>
      <c r="B67" s="6"/>
      <c r="C67" s="155"/>
      <c r="D67" s="155"/>
      <c r="E67" s="155"/>
      <c r="F67" s="155"/>
      <c r="G67" s="155"/>
      <c r="H67" s="155"/>
      <c r="I67" s="183"/>
      <c r="J67" s="6"/>
      <c r="K67" s="6"/>
      <c r="L67" s="6"/>
      <c r="M67" s="5"/>
      <c r="N67" s="5"/>
      <c r="O67" s="5"/>
      <c r="P67" s="5"/>
      <c r="Q67" s="5"/>
      <c r="R67" s="58"/>
      <c r="S67" s="58"/>
      <c r="T67" s="58"/>
      <c r="U67" s="58"/>
      <c r="V67" s="58"/>
      <c r="W67" s="58"/>
      <c r="X67" s="58"/>
      <c r="Z67" s="5"/>
      <c r="AA67" s="5"/>
      <c r="AB67" s="5"/>
      <c r="AC67" s="5"/>
      <c r="AD67" s="5"/>
      <c r="AE67" s="5"/>
      <c r="AF67" s="5"/>
      <c r="AG67" s="5"/>
      <c r="AH67" s="5"/>
      <c r="AI67" s="57"/>
      <c r="AJ67" s="121"/>
      <c r="AK67" s="121"/>
      <c r="AL67" s="122"/>
      <c r="AM67" s="62"/>
      <c r="AN67" s="59"/>
      <c r="AO67" s="60" t="s">
        <v>24</v>
      </c>
      <c r="AP67" s="61">
        <f>TINV(0.05,(AB65-2))</f>
        <v>2.3646242515927849</v>
      </c>
      <c r="AQ67" s="5"/>
      <c r="AR67" s="102"/>
      <c r="AS67" s="103" t="s">
        <v>25</v>
      </c>
      <c r="AT67" s="104">
        <f>EXP(AM65-AP67*SQRT((1/AD65)+AH65))</f>
        <v>0.8911534451316141</v>
      </c>
      <c r="AU67" s="105">
        <f>EXP(AM65+AP67*SQRT((1/AD65)+AH65))</f>
        <v>1.1171894466939758</v>
      </c>
      <c r="AV67" s="188"/>
      <c r="AW67" s="5"/>
      <c r="AX67" s="5"/>
      <c r="AY67" s="5"/>
      <c r="AZ67" s="5"/>
      <c r="BB67" s="5"/>
      <c r="BC67" s="5"/>
      <c r="BD67" s="5"/>
      <c r="BF67" s="106"/>
      <c r="BG67" s="57"/>
      <c r="BH67" s="57"/>
      <c r="BJ67" s="107"/>
      <c r="BK67" s="5"/>
      <c r="BL67" s="108"/>
      <c r="BM67" s="109"/>
      <c r="BN67" s="5"/>
      <c r="BQ67" s="108"/>
    </row>
    <row r="68" spans="1:75">
      <c r="A68" s="4"/>
      <c r="B68" s="4"/>
      <c r="C68" s="154"/>
      <c r="D68" s="154"/>
      <c r="E68" s="154"/>
      <c r="F68" s="154"/>
      <c r="G68" s="154"/>
      <c r="H68" s="154"/>
      <c r="I68" s="227"/>
      <c r="J68" s="4"/>
      <c r="K68" s="4"/>
      <c r="M68" s="8"/>
      <c r="P68" s="3"/>
      <c r="Q68" s="3"/>
      <c r="R68" s="3"/>
      <c r="S68" s="3"/>
      <c r="T68" s="3"/>
      <c r="U68" s="3"/>
      <c r="V68" s="3"/>
      <c r="W68" s="3"/>
      <c r="AA68" s="4"/>
      <c r="AE68" s="11"/>
      <c r="AF68" s="1"/>
      <c r="BS68" s="1"/>
      <c r="BT68" s="1"/>
      <c r="BU68" s="3"/>
      <c r="BV68" s="3"/>
    </row>
    <row r="69" spans="1:75" ht="38.1" customHeight="1">
      <c r="A69" s="4"/>
      <c r="B69" s="4"/>
      <c r="C69" s="154"/>
      <c r="D69" s="154"/>
      <c r="E69" s="154"/>
      <c r="F69" s="154"/>
      <c r="G69" s="154"/>
      <c r="H69" s="154"/>
      <c r="I69" s="227"/>
      <c r="J69" s="232" t="s">
        <v>74</v>
      </c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4"/>
      <c r="Y69" s="236" t="s">
        <v>73</v>
      </c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8"/>
      <c r="AW69" s="232" t="s">
        <v>150</v>
      </c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4"/>
    </row>
    <row r="70" spans="1:75" s="14" customFormat="1" ht="17.25" customHeight="1">
      <c r="A70" s="165"/>
      <c r="B70" s="141" t="s">
        <v>95</v>
      </c>
      <c r="C70" s="209" t="s">
        <v>68</v>
      </c>
      <c r="D70" s="209"/>
      <c r="E70" s="209"/>
      <c r="F70" s="209" t="s">
        <v>67</v>
      </c>
      <c r="G70" s="209"/>
      <c r="H70" s="209"/>
      <c r="I70" s="223"/>
      <c r="K70" s="145"/>
      <c r="X70" s="73"/>
      <c r="Y70" s="16"/>
      <c r="Z70" s="146"/>
      <c r="AA70" s="147"/>
      <c r="AN70" s="146"/>
      <c r="AV70" s="73"/>
      <c r="BS70" s="73"/>
      <c r="BT70" s="73"/>
    </row>
    <row r="71" spans="1:75" ht="55.5" customHeight="1">
      <c r="A71" s="4"/>
      <c r="B71" s="142"/>
      <c r="C71" s="151" t="s">
        <v>3</v>
      </c>
      <c r="D71" s="151" t="s">
        <v>4</v>
      </c>
      <c r="E71" s="151" t="s">
        <v>5</v>
      </c>
      <c r="F71" s="151" t="s">
        <v>3</v>
      </c>
      <c r="G71" s="151" t="s">
        <v>4</v>
      </c>
      <c r="H71" s="151" t="s">
        <v>5</v>
      </c>
      <c r="I71" s="224"/>
      <c r="K71" s="15" t="s">
        <v>62</v>
      </c>
      <c r="L71" s="15" t="s">
        <v>61</v>
      </c>
      <c r="M71" s="15" t="s">
        <v>60</v>
      </c>
      <c r="N71" s="17" t="s">
        <v>59</v>
      </c>
      <c r="O71" s="17" t="s">
        <v>6</v>
      </c>
      <c r="P71" s="17" t="s">
        <v>58</v>
      </c>
      <c r="Q71" s="74" t="s">
        <v>7</v>
      </c>
      <c r="R71" s="15" t="s">
        <v>8</v>
      </c>
      <c r="S71" s="18" t="s">
        <v>9</v>
      </c>
      <c r="T71" s="18" t="s">
        <v>10</v>
      </c>
      <c r="U71" s="18" t="s">
        <v>11</v>
      </c>
      <c r="V71" s="76" t="s">
        <v>12</v>
      </c>
      <c r="W71" s="77" t="s">
        <v>13</v>
      </c>
      <c r="X71" s="231"/>
      <c r="Y71" s="19"/>
      <c r="Z71" s="128" t="s">
        <v>14</v>
      </c>
      <c r="AA71" s="17" t="s">
        <v>57</v>
      </c>
      <c r="AB71" s="20" t="s">
        <v>15</v>
      </c>
      <c r="AC71" s="20" t="s">
        <v>16</v>
      </c>
      <c r="AD71" s="20" t="s">
        <v>56</v>
      </c>
      <c r="AE71" s="17" t="s">
        <v>55</v>
      </c>
      <c r="AF71" s="17" t="s">
        <v>52</v>
      </c>
      <c r="AG71" s="113" t="s">
        <v>17</v>
      </c>
      <c r="AH71" s="113" t="s">
        <v>18</v>
      </c>
      <c r="AI71" s="20" t="s">
        <v>53</v>
      </c>
      <c r="AJ71" s="17" t="s">
        <v>54</v>
      </c>
      <c r="AK71" s="17" t="s">
        <v>65</v>
      </c>
      <c r="AL71" s="17" t="s">
        <v>51</v>
      </c>
      <c r="AM71" s="20" t="s">
        <v>19</v>
      </c>
      <c r="AN71" s="78" t="s">
        <v>20</v>
      </c>
      <c r="AO71" s="17" t="s">
        <v>50</v>
      </c>
      <c r="AP71" s="17" t="s">
        <v>21</v>
      </c>
      <c r="AQ71" s="18" t="s">
        <v>9</v>
      </c>
      <c r="AR71" s="18" t="s">
        <v>22</v>
      </c>
      <c r="AS71" s="18" t="s">
        <v>23</v>
      </c>
      <c r="AT71" s="76" t="s">
        <v>12</v>
      </c>
      <c r="AU71" s="77" t="s">
        <v>13</v>
      </c>
      <c r="AV71" s="231"/>
      <c r="AX71" s="127" t="s">
        <v>28</v>
      </c>
      <c r="AY71" s="127" t="s">
        <v>15</v>
      </c>
      <c r="AZ71" s="120" t="s">
        <v>63</v>
      </c>
      <c r="BA71" s="116" t="s">
        <v>64</v>
      </c>
      <c r="BC71" s="20" t="s">
        <v>29</v>
      </c>
      <c r="BD71" s="20" t="s">
        <v>30</v>
      </c>
      <c r="BE71" s="20" t="s">
        <v>31</v>
      </c>
      <c r="BF71" s="20" t="s">
        <v>32</v>
      </c>
      <c r="BG71" s="20" t="s">
        <v>33</v>
      </c>
      <c r="BH71" s="20" t="s">
        <v>34</v>
      </c>
      <c r="BI71" s="20" t="s">
        <v>35</v>
      </c>
      <c r="BJ71" s="20" t="s">
        <v>36</v>
      </c>
      <c r="BK71" s="20" t="s">
        <v>37</v>
      </c>
      <c r="BL71" s="20" t="s">
        <v>38</v>
      </c>
      <c r="BM71" s="79" t="s">
        <v>39</v>
      </c>
      <c r="BN71" s="79" t="s">
        <v>40</v>
      </c>
      <c r="BO71" s="79" t="s">
        <v>41</v>
      </c>
      <c r="BP71" s="79" t="s">
        <v>42</v>
      </c>
      <c r="BQ71" s="79" t="s">
        <v>43</v>
      </c>
      <c r="BR71" s="21"/>
      <c r="BS71" s="18" t="s">
        <v>44</v>
      </c>
      <c r="BT71" s="18" t="s">
        <v>45</v>
      </c>
      <c r="BU71" s="74" t="s">
        <v>46</v>
      </c>
      <c r="BV71" s="76" t="s">
        <v>47</v>
      </c>
      <c r="BW71" s="77" t="s">
        <v>48</v>
      </c>
    </row>
    <row r="72" spans="1:75">
      <c r="A72" s="10"/>
      <c r="B72" s="68" t="s">
        <v>123</v>
      </c>
      <c r="C72" s="160">
        <v>11</v>
      </c>
      <c r="D72" s="161">
        <f t="shared" ref="D72:D77" si="128">E72-C72</f>
        <v>176</v>
      </c>
      <c r="E72" s="152">
        <v>187</v>
      </c>
      <c r="F72" s="160">
        <v>26</v>
      </c>
      <c r="G72" s="161">
        <f>H72-F72</f>
        <v>177</v>
      </c>
      <c r="H72" s="152">
        <v>203</v>
      </c>
      <c r="I72" s="225"/>
      <c r="K72" s="22">
        <f t="shared" ref="K72:K77" si="129">(C72/E72)/(F72/H72)</f>
        <v>0.45927601809954749</v>
      </c>
      <c r="L72" s="23">
        <f t="shared" ref="L72:L77" si="130">(D72/(C72*E72)+(G72/(F72*H72)))</f>
        <v>0.11909692741335742</v>
      </c>
      <c r="M72" s="24">
        <f>1/L72</f>
        <v>8.396522242166963</v>
      </c>
      <c r="N72" s="25">
        <f>LN(K72)</f>
        <v>-0.77810390303591082</v>
      </c>
      <c r="O72" s="25">
        <f>M72*N72</f>
        <v>-6.5333667285579509</v>
      </c>
      <c r="P72" s="25">
        <f>LN(K72)</f>
        <v>-0.77810390303591082</v>
      </c>
      <c r="Q72" s="137">
        <f>K72</f>
        <v>0.45927601809954749</v>
      </c>
      <c r="R72" s="26">
        <f>SQRT(1/M72)</f>
        <v>0.34510422688422326</v>
      </c>
      <c r="S72" s="148">
        <f>-NORMSINV(2.5/100)</f>
        <v>1.9599639845400538</v>
      </c>
      <c r="T72" s="27">
        <f>P72-(R72*S72)</f>
        <v>-1.4544957586415279</v>
      </c>
      <c r="U72" s="27">
        <f>P72+(R72*S72)</f>
        <v>-0.10171204743029383</v>
      </c>
      <c r="V72" s="28">
        <f>EXP(T72)</f>
        <v>0.23351808369481278</v>
      </c>
      <c r="W72" s="29">
        <f>EXP(U72)</f>
        <v>0.90328961879050151</v>
      </c>
      <c r="X72" s="107"/>
      <c r="Z72" s="129">
        <f>(N72-P78)^2</f>
        <v>0.43860120716203005</v>
      </c>
      <c r="AA72" s="30">
        <f>M72*Z72</f>
        <v>3.6827247913772654</v>
      </c>
      <c r="AB72" s="31">
        <v>1</v>
      </c>
      <c r="AC72" s="21"/>
      <c r="AD72" s="21"/>
      <c r="AE72" s="24">
        <f>M72^2</f>
        <v>70.501585763204517</v>
      </c>
      <c r="AF72" s="32"/>
      <c r="AG72" s="111">
        <f>AG78</f>
        <v>-1.2995929904649406E-2</v>
      </c>
      <c r="AH72" s="111" t="str">
        <f>AH78</f>
        <v>0</v>
      </c>
      <c r="AI72" s="30">
        <f>1/M72</f>
        <v>0.11909692741335744</v>
      </c>
      <c r="AJ72" s="33">
        <f>1/(AH72+AI72)</f>
        <v>8.396522242166963</v>
      </c>
      <c r="AK72" s="125">
        <f>AJ72/AJ78</f>
        <v>5.6616667567304359E-2</v>
      </c>
      <c r="AL72" s="34">
        <f>AJ72*N72</f>
        <v>-6.5333667285579509</v>
      </c>
      <c r="AM72" s="64">
        <f>AL72/AJ72</f>
        <v>-0.77810390303591082</v>
      </c>
      <c r="AN72" s="29">
        <f>EXP(AM72)</f>
        <v>0.45927601809954749</v>
      </c>
      <c r="AO72" s="65">
        <f>1/AJ72</f>
        <v>0.11909692741335744</v>
      </c>
      <c r="AP72" s="29">
        <f>SQRT(AO72)</f>
        <v>0.34510422688422326</v>
      </c>
      <c r="AQ72" s="173">
        <f>-NORMSINV(2.5/100)</f>
        <v>1.9599639845400538</v>
      </c>
      <c r="AR72" s="27">
        <f>AM72-(AQ72*AP72)</f>
        <v>-1.4544957586415279</v>
      </c>
      <c r="AS72" s="27">
        <f>AM72+(1.96*AP72)</f>
        <v>-0.10169961834283325</v>
      </c>
      <c r="AT72" s="66">
        <f>EXP(AR72)</f>
        <v>0.23351808369481278</v>
      </c>
      <c r="AU72" s="66">
        <f>EXP(AS72)</f>
        <v>0.90330084592594706</v>
      </c>
      <c r="AV72" s="188"/>
      <c r="AX72" s="82"/>
      <c r="AY72" s="82">
        <v>1</v>
      </c>
      <c r="AZ72" s="117"/>
      <c r="BA72" s="117"/>
      <c r="BC72" s="21"/>
      <c r="BD72" s="21"/>
      <c r="BE72" s="31"/>
      <c r="BF72" s="31"/>
      <c r="BG72" s="31"/>
      <c r="BH72" s="31"/>
      <c r="BI72" s="31"/>
      <c r="BJ72" s="31"/>
      <c r="BK72" s="31"/>
      <c r="BL72" s="31"/>
      <c r="BM72" s="21"/>
      <c r="BN72" s="21"/>
      <c r="BO72" s="21"/>
      <c r="BP72" s="21"/>
      <c r="BQ72" s="21"/>
      <c r="BR72" s="21"/>
      <c r="BS72" s="83"/>
      <c r="BT72" s="83"/>
      <c r="BU72" s="83"/>
      <c r="BV72" s="21"/>
      <c r="BW72" s="21"/>
    </row>
    <row r="73" spans="1:75">
      <c r="A73" s="10"/>
      <c r="B73" s="68" t="s">
        <v>125</v>
      </c>
      <c r="C73" s="160">
        <v>1</v>
      </c>
      <c r="D73" s="161">
        <f t="shared" si="128"/>
        <v>34</v>
      </c>
      <c r="E73" s="152">
        <v>35</v>
      </c>
      <c r="F73" s="160">
        <v>1</v>
      </c>
      <c r="G73" s="161">
        <f t="shared" ref="G73:G77" si="131">H73-F73</f>
        <v>34</v>
      </c>
      <c r="H73" s="152">
        <v>35</v>
      </c>
      <c r="I73" s="225"/>
      <c r="K73" s="22">
        <f t="shared" si="129"/>
        <v>1</v>
      </c>
      <c r="L73" s="23">
        <f t="shared" si="130"/>
        <v>1.9428571428571428</v>
      </c>
      <c r="M73" s="24">
        <f t="shared" ref="M73:M77" si="132">1/L73</f>
        <v>0.51470588235294124</v>
      </c>
      <c r="N73" s="25">
        <f t="shared" ref="N73:N77" si="133">LN(K73)</f>
        <v>0</v>
      </c>
      <c r="O73" s="25">
        <f t="shared" ref="O73:O77" si="134">M73*N73</f>
        <v>0</v>
      </c>
      <c r="P73" s="25">
        <f t="shared" ref="P73:P77" si="135">LN(K73)</f>
        <v>0</v>
      </c>
      <c r="Q73" s="137">
        <f t="shared" ref="Q73:Q77" si="136">K73</f>
        <v>1</v>
      </c>
      <c r="R73" s="26">
        <f t="shared" ref="R73:R77" si="137">SQRT(1/M73)</f>
        <v>1.3938641048743392</v>
      </c>
      <c r="S73" s="148">
        <f t="shared" ref="S73:S77" si="138">-NORMSINV(2.5/100)</f>
        <v>1.9599639845400538</v>
      </c>
      <c r="T73" s="27">
        <f t="shared" ref="T73:T77" si="139">P73-(R73*S73)</f>
        <v>-2.7319234448968652</v>
      </c>
      <c r="U73" s="27">
        <f t="shared" ref="U73:U77" si="140">P73+(R73*S73)</f>
        <v>2.7319234448968652</v>
      </c>
      <c r="V73" s="28">
        <f t="shared" ref="V73:V77" si="141">EXP(T73)</f>
        <v>6.5093964524879963E-2</v>
      </c>
      <c r="W73" s="29">
        <f t="shared" ref="W73:W77" si="142">EXP(U73)</f>
        <v>15.362407364476685</v>
      </c>
      <c r="X73" s="107"/>
      <c r="Z73" s="129">
        <f>(N73-P78)^2</f>
        <v>1.3417553563687323E-2</v>
      </c>
      <c r="AA73" s="30">
        <f>M73*Z73</f>
        <v>6.9060937460155344E-3</v>
      </c>
      <c r="AB73" s="31">
        <v>1</v>
      </c>
      <c r="AC73" s="21"/>
      <c r="AD73" s="21"/>
      <c r="AE73" s="24">
        <f>M73^2</f>
        <v>0.26492214532871977</v>
      </c>
      <c r="AF73" s="32"/>
      <c r="AG73" s="111">
        <f>AG78</f>
        <v>-1.2995929904649406E-2</v>
      </c>
      <c r="AH73" s="111" t="str">
        <f>AH78</f>
        <v>0</v>
      </c>
      <c r="AI73" s="30">
        <f>1/M73</f>
        <v>1.9428571428571426</v>
      </c>
      <c r="AJ73" s="33">
        <f t="shared" ref="AJ73:AJ77" si="143">1/(AH73+AI73)</f>
        <v>0.51470588235294124</v>
      </c>
      <c r="AK73" s="125">
        <f>AJ73/AJ78</f>
        <v>3.4705954436430918E-3</v>
      </c>
      <c r="AL73" s="34">
        <f>AJ73*N73</f>
        <v>0</v>
      </c>
      <c r="AM73" s="64">
        <f t="shared" ref="AM73:AM77" si="144">AL73/AJ73</f>
        <v>0</v>
      </c>
      <c r="AN73" s="29">
        <f t="shared" ref="AN73:AN77" si="145">EXP(AM73)</f>
        <v>1</v>
      </c>
      <c r="AO73" s="65">
        <f t="shared" ref="AO73:AO77" si="146">1/AJ73</f>
        <v>1.9428571428571426</v>
      </c>
      <c r="AP73" s="29">
        <f t="shared" ref="AP73:AP77" si="147">SQRT(AO73)</f>
        <v>1.3938641048743392</v>
      </c>
      <c r="AQ73" s="173">
        <f t="shared" ref="AQ73:AQ77" si="148">-NORMSINV(2.5/100)</f>
        <v>1.9599639845400538</v>
      </c>
      <c r="AR73" s="27">
        <f t="shared" ref="AR73:AR77" si="149">AM73-(AQ73*AP73)</f>
        <v>-2.7319234448968652</v>
      </c>
      <c r="AS73" s="27">
        <f t="shared" ref="AS73:AS77" si="150">AM73+(1.96*AP73)</f>
        <v>2.7319736455537047</v>
      </c>
      <c r="AT73" s="66">
        <f t="shared" ref="AT73:AT77" si="151">EXP(AR73)</f>
        <v>6.5093964524879963E-2</v>
      </c>
      <c r="AU73" s="66">
        <f t="shared" ref="AU73:AU77" si="152">EXP(AS73)</f>
        <v>15.363178586774788</v>
      </c>
      <c r="AV73" s="188"/>
      <c r="AX73" s="82"/>
      <c r="AY73" s="82">
        <v>1</v>
      </c>
      <c r="AZ73" s="117"/>
      <c r="BA73" s="117"/>
      <c r="BC73" s="21"/>
      <c r="BD73" s="21"/>
      <c r="BE73" s="31"/>
      <c r="BF73" s="31"/>
      <c r="BG73" s="31"/>
      <c r="BH73" s="31"/>
      <c r="BI73" s="31"/>
      <c r="BJ73" s="31"/>
      <c r="BK73" s="31"/>
      <c r="BL73" s="31"/>
      <c r="BM73" s="21"/>
      <c r="BN73" s="21"/>
      <c r="BO73" s="21"/>
      <c r="BP73" s="21"/>
      <c r="BQ73" s="21"/>
      <c r="BR73" s="21"/>
      <c r="BS73" s="83"/>
      <c r="BT73" s="83"/>
      <c r="BU73" s="83"/>
      <c r="BV73" s="21"/>
      <c r="BW73" s="21"/>
    </row>
    <row r="74" spans="1:75">
      <c r="A74" s="10"/>
      <c r="B74" s="68" t="s">
        <v>102</v>
      </c>
      <c r="C74" s="160">
        <v>165</v>
      </c>
      <c r="D74" s="161">
        <f t="shared" si="128"/>
        <v>1141</v>
      </c>
      <c r="E74" s="152">
        <v>1306</v>
      </c>
      <c r="F74" s="160">
        <v>178</v>
      </c>
      <c r="G74" s="161">
        <f t="shared" si="131"/>
        <v>1155</v>
      </c>
      <c r="H74" s="152">
        <v>1333</v>
      </c>
      <c r="I74" s="225"/>
      <c r="K74" s="22">
        <f t="shared" si="129"/>
        <v>0.94613022007330039</v>
      </c>
      <c r="L74" s="23">
        <f t="shared" si="130"/>
        <v>1.0162699257735719E-2</v>
      </c>
      <c r="M74" s="24">
        <f t="shared" si="132"/>
        <v>98.399054684100051</v>
      </c>
      <c r="N74" s="25">
        <f t="shared" si="133"/>
        <v>-5.5375066049172264E-2</v>
      </c>
      <c r="O74" s="25">
        <f t="shared" si="134"/>
        <v>-5.4488541523081535</v>
      </c>
      <c r="P74" s="25">
        <f t="shared" si="135"/>
        <v>-5.5375066049172264E-2</v>
      </c>
      <c r="Q74" s="137">
        <f t="shared" si="136"/>
        <v>0.94613022007330039</v>
      </c>
      <c r="R74" s="26">
        <f t="shared" si="137"/>
        <v>0.10081021405460718</v>
      </c>
      <c r="S74" s="148">
        <f t="shared" si="138"/>
        <v>1.9599639845400538</v>
      </c>
      <c r="T74" s="27">
        <f t="shared" si="139"/>
        <v>-0.2529594548699759</v>
      </c>
      <c r="U74" s="27">
        <f t="shared" si="140"/>
        <v>0.14220932277163134</v>
      </c>
      <c r="V74" s="28">
        <f t="shared" si="141"/>
        <v>0.77649936445319523</v>
      </c>
      <c r="W74" s="29">
        <f t="shared" si="142"/>
        <v>1.1528179343280185</v>
      </c>
      <c r="X74" s="107"/>
      <c r="Z74" s="129">
        <f>(N74-P78)^2</f>
        <v>3.6553025323916096E-3</v>
      </c>
      <c r="AA74" s="30">
        <f>M74*Z74</f>
        <v>0.35967831377173137</v>
      </c>
      <c r="AB74" s="31">
        <v>1</v>
      </c>
      <c r="AC74" s="21"/>
      <c r="AD74" s="21"/>
      <c r="AE74" s="24">
        <f>M74^2</f>
        <v>9682.3739627245122</v>
      </c>
      <c r="AF74" s="32"/>
      <c r="AG74" s="111">
        <f>AG78</f>
        <v>-1.2995929904649406E-2</v>
      </c>
      <c r="AH74" s="111" t="str">
        <f>AH78</f>
        <v>0</v>
      </c>
      <c r="AI74" s="30">
        <f>1/M74</f>
        <v>1.0162699257735719E-2</v>
      </c>
      <c r="AJ74" s="33">
        <f t="shared" si="143"/>
        <v>98.399054684100051</v>
      </c>
      <c r="AK74" s="125">
        <f>AJ74/AJ78</f>
        <v>0.66349214678539725</v>
      </c>
      <c r="AL74" s="34">
        <f>AJ74*N74</f>
        <v>-5.4488541523081535</v>
      </c>
      <c r="AM74" s="64">
        <f t="shared" si="144"/>
        <v>-5.5375066049172264E-2</v>
      </c>
      <c r="AN74" s="29">
        <f t="shared" si="145"/>
        <v>0.94613022007330039</v>
      </c>
      <c r="AO74" s="65">
        <f t="shared" si="146"/>
        <v>1.0162699257735719E-2</v>
      </c>
      <c r="AP74" s="29">
        <f t="shared" si="147"/>
        <v>0.10081021405460718</v>
      </c>
      <c r="AQ74" s="173">
        <f t="shared" si="148"/>
        <v>1.9599639845400538</v>
      </c>
      <c r="AR74" s="27">
        <f t="shared" si="149"/>
        <v>-0.2529594548699759</v>
      </c>
      <c r="AS74" s="27">
        <f t="shared" si="150"/>
        <v>0.14221295349785779</v>
      </c>
      <c r="AT74" s="66">
        <f t="shared" si="151"/>
        <v>0.77649936445319523</v>
      </c>
      <c r="AU74" s="66">
        <f t="shared" si="152"/>
        <v>1.1528221199019253</v>
      </c>
      <c r="AV74" s="188"/>
      <c r="AX74" s="82"/>
      <c r="AY74" s="82">
        <v>1</v>
      </c>
      <c r="AZ74" s="117"/>
      <c r="BA74" s="117"/>
      <c r="BC74" s="21"/>
      <c r="BD74" s="21"/>
      <c r="BE74" s="31"/>
      <c r="BF74" s="31"/>
      <c r="BG74" s="31"/>
      <c r="BH74" s="31"/>
      <c r="BI74" s="31"/>
      <c r="BJ74" s="31"/>
      <c r="BK74" s="31"/>
      <c r="BL74" s="31"/>
      <c r="BM74" s="21"/>
      <c r="BN74" s="21"/>
      <c r="BO74" s="21"/>
      <c r="BP74" s="21"/>
      <c r="BQ74" s="21"/>
      <c r="BR74" s="21"/>
      <c r="BS74" s="83"/>
      <c r="BT74" s="83"/>
      <c r="BU74" s="83"/>
      <c r="BV74" s="21"/>
      <c r="BW74" s="21"/>
    </row>
    <row r="75" spans="1:75">
      <c r="A75" s="10"/>
      <c r="B75" s="68" t="s">
        <v>127</v>
      </c>
      <c r="C75" s="160">
        <v>2</v>
      </c>
      <c r="D75" s="161">
        <f t="shared" si="128"/>
        <v>60</v>
      </c>
      <c r="E75" s="152">
        <v>62</v>
      </c>
      <c r="F75" s="160">
        <v>2</v>
      </c>
      <c r="G75" s="161">
        <f t="shared" si="131"/>
        <v>59</v>
      </c>
      <c r="H75" s="152">
        <v>61</v>
      </c>
      <c r="I75" s="225"/>
      <c r="K75" s="22">
        <f t="shared" si="129"/>
        <v>0.98387096774193539</v>
      </c>
      <c r="L75" s="23">
        <f t="shared" si="130"/>
        <v>0.96747752511898466</v>
      </c>
      <c r="M75" s="24">
        <f t="shared" si="132"/>
        <v>1.0336157420060126</v>
      </c>
      <c r="N75" s="25">
        <f t="shared" si="133"/>
        <v>-1.6260520871780405E-2</v>
      </c>
      <c r="O75" s="25">
        <f t="shared" si="134"/>
        <v>-1.680713034628956E-2</v>
      </c>
      <c r="P75" s="25">
        <f t="shared" si="135"/>
        <v>-1.6260520871780405E-2</v>
      </c>
      <c r="Q75" s="137">
        <f t="shared" si="136"/>
        <v>0.98387096774193539</v>
      </c>
      <c r="R75" s="26">
        <f t="shared" si="137"/>
        <v>0.98360435395487378</v>
      </c>
      <c r="S75" s="148">
        <f t="shared" si="138"/>
        <v>1.9599639845400538</v>
      </c>
      <c r="T75" s="27">
        <f t="shared" si="139"/>
        <v>-1.9440896296601202</v>
      </c>
      <c r="U75" s="27">
        <f t="shared" si="140"/>
        <v>1.9115685879165596</v>
      </c>
      <c r="V75" s="28">
        <f t="shared" si="141"/>
        <v>0.14311745393524383</v>
      </c>
      <c r="W75" s="29">
        <f t="shared" si="142"/>
        <v>6.7636899242453214</v>
      </c>
      <c r="X75" s="107"/>
      <c r="Z75" s="129">
        <f>(N75-P78)^2</f>
        <v>9.9149104179539552E-3</v>
      </c>
      <c r="AA75" s="30">
        <f>M75*Z75</f>
        <v>1.0248207488576622E-2</v>
      </c>
      <c r="AB75" s="31">
        <v>1</v>
      </c>
      <c r="AC75" s="21"/>
      <c r="AD75" s="21"/>
      <c r="AE75" s="24">
        <f>M75^2</f>
        <v>1.06836150212264</v>
      </c>
      <c r="AF75" s="32"/>
      <c r="AG75" s="111">
        <f>AG78</f>
        <v>-1.2995929904649406E-2</v>
      </c>
      <c r="AH75" s="111" t="str">
        <f>AH78</f>
        <v>0</v>
      </c>
      <c r="AI75" s="30">
        <f>1/M75</f>
        <v>0.96747752511898466</v>
      </c>
      <c r="AJ75" s="33">
        <f t="shared" si="143"/>
        <v>1.0336157420060126</v>
      </c>
      <c r="AK75" s="125">
        <f>AJ75/AJ78</f>
        <v>6.9695377645286041E-3</v>
      </c>
      <c r="AL75" s="34">
        <f>AJ75*N75</f>
        <v>-1.680713034628956E-2</v>
      </c>
      <c r="AM75" s="64">
        <f t="shared" si="144"/>
        <v>-1.6260520871780405E-2</v>
      </c>
      <c r="AN75" s="29">
        <f t="shared" si="145"/>
        <v>0.98387096774193539</v>
      </c>
      <c r="AO75" s="65">
        <f t="shared" si="146"/>
        <v>0.96747752511898466</v>
      </c>
      <c r="AP75" s="29">
        <f t="shared" si="147"/>
        <v>0.98360435395487378</v>
      </c>
      <c r="AQ75" s="173">
        <f t="shared" si="148"/>
        <v>1.9599639845400538</v>
      </c>
      <c r="AR75" s="27">
        <f t="shared" si="149"/>
        <v>-1.9440896296601202</v>
      </c>
      <c r="AS75" s="27">
        <f t="shared" si="150"/>
        <v>1.9116040128797722</v>
      </c>
      <c r="AT75" s="66">
        <f t="shared" si="151"/>
        <v>0.14311745393524383</v>
      </c>
      <c r="AU75" s="66">
        <f t="shared" si="152"/>
        <v>6.7639295319560908</v>
      </c>
      <c r="AV75" s="188"/>
      <c r="AX75" s="82"/>
      <c r="AY75" s="82">
        <v>1</v>
      </c>
      <c r="AZ75" s="117"/>
      <c r="BA75" s="117"/>
      <c r="BC75" s="21"/>
      <c r="BD75" s="21"/>
      <c r="BE75" s="31"/>
      <c r="BF75" s="31"/>
      <c r="BG75" s="31"/>
      <c r="BH75" s="31"/>
      <c r="BI75" s="31"/>
      <c r="BJ75" s="31"/>
      <c r="BK75" s="31"/>
      <c r="BL75" s="31"/>
      <c r="BM75" s="21"/>
      <c r="BN75" s="21"/>
      <c r="BO75" s="21"/>
      <c r="BP75" s="21"/>
      <c r="BQ75" s="21"/>
      <c r="BR75" s="21"/>
      <c r="BS75" s="83"/>
      <c r="BT75" s="83"/>
      <c r="BU75" s="83"/>
      <c r="BV75" s="21"/>
      <c r="BW75" s="21"/>
    </row>
    <row r="76" spans="1:75">
      <c r="A76" s="10"/>
      <c r="B76" s="68" t="s">
        <v>104</v>
      </c>
      <c r="C76" s="160">
        <v>71</v>
      </c>
      <c r="D76" s="161">
        <f t="shared" si="128"/>
        <v>1515</v>
      </c>
      <c r="E76" s="152">
        <v>1586</v>
      </c>
      <c r="F76" s="160">
        <v>82</v>
      </c>
      <c r="G76" s="161">
        <f t="shared" si="131"/>
        <v>1527</v>
      </c>
      <c r="H76" s="152">
        <v>1609</v>
      </c>
      <c r="I76" s="225"/>
      <c r="K76" s="22">
        <f t="shared" si="129"/>
        <v>0.87841017439178171</v>
      </c>
      <c r="L76" s="23">
        <f t="shared" si="130"/>
        <v>2.5027607929737128E-2</v>
      </c>
      <c r="M76" s="24">
        <f t="shared" si="132"/>
        <v>39.955876039268901</v>
      </c>
      <c r="N76" s="25">
        <f t="shared" si="133"/>
        <v>-0.12964162542534782</v>
      </c>
      <c r="O76" s="25">
        <f t="shared" si="134"/>
        <v>-5.1799447150245292</v>
      </c>
      <c r="P76" s="25">
        <f t="shared" si="135"/>
        <v>-0.12964162542534782</v>
      </c>
      <c r="Q76" s="137">
        <f t="shared" si="136"/>
        <v>0.87841017439178171</v>
      </c>
      <c r="R76" s="26">
        <f t="shared" si="137"/>
        <v>0.15820116285835931</v>
      </c>
      <c r="S76" s="148">
        <f t="shared" si="138"/>
        <v>1.9599639845400538</v>
      </c>
      <c r="T76" s="27">
        <f t="shared" si="139"/>
        <v>-0.43971020694008767</v>
      </c>
      <c r="U76" s="27">
        <f t="shared" si="140"/>
        <v>0.18042695608939205</v>
      </c>
      <c r="V76" s="28">
        <f t="shared" si="141"/>
        <v>0.64422308541400952</v>
      </c>
      <c r="W76" s="29">
        <f t="shared" si="142"/>
        <v>1.1977286315021285</v>
      </c>
      <c r="X76" s="107"/>
      <c r="Z76" s="129">
        <f>(N76-P78)^2</f>
        <v>1.9064598933074011E-4</v>
      </c>
      <c r="AA76" s="30">
        <f>M76*Z76</f>
        <v>7.6174275170828335E-3</v>
      </c>
      <c r="AB76" s="31">
        <v>1</v>
      </c>
      <c r="AC76" s="21"/>
      <c r="AD76" s="21"/>
      <c r="AE76" s="24">
        <f>M76^2</f>
        <v>1596.4720300654226</v>
      </c>
      <c r="AF76" s="32"/>
      <c r="AG76" s="111">
        <f>AG78</f>
        <v>-1.2995929904649406E-2</v>
      </c>
      <c r="AH76" s="111" t="str">
        <f>AH78</f>
        <v>0</v>
      </c>
      <c r="AI76" s="30">
        <f>1/M76</f>
        <v>2.5027607929737128E-2</v>
      </c>
      <c r="AJ76" s="33">
        <f t="shared" si="143"/>
        <v>39.955876039268901</v>
      </c>
      <c r="AK76" s="125">
        <f>AJ76/AJ78</f>
        <v>0.26941732372424365</v>
      </c>
      <c r="AL76" s="34">
        <f>AJ76*N76</f>
        <v>-5.1799447150245292</v>
      </c>
      <c r="AM76" s="64">
        <f t="shared" si="144"/>
        <v>-0.12964162542534782</v>
      </c>
      <c r="AN76" s="29">
        <f t="shared" si="145"/>
        <v>0.87841017439178171</v>
      </c>
      <c r="AO76" s="65">
        <f t="shared" si="146"/>
        <v>2.5027607929737128E-2</v>
      </c>
      <c r="AP76" s="29">
        <f t="shared" si="147"/>
        <v>0.15820116285835931</v>
      </c>
      <c r="AQ76" s="173">
        <f t="shared" si="148"/>
        <v>1.9599639845400538</v>
      </c>
      <c r="AR76" s="27">
        <f t="shared" si="149"/>
        <v>-0.43971020694008767</v>
      </c>
      <c r="AS76" s="27">
        <f t="shared" si="150"/>
        <v>0.18043265377703641</v>
      </c>
      <c r="AT76" s="66">
        <f t="shared" si="151"/>
        <v>0.64422308541400952</v>
      </c>
      <c r="AU76" s="66">
        <f t="shared" si="152"/>
        <v>1.1977354558051947</v>
      </c>
      <c r="AV76" s="188"/>
      <c r="AX76" s="82"/>
      <c r="AY76" s="82">
        <v>1</v>
      </c>
      <c r="AZ76" s="117"/>
      <c r="BA76" s="117"/>
      <c r="BC76" s="21"/>
      <c r="BD76" s="21"/>
      <c r="BE76" s="31"/>
      <c r="BF76" s="31"/>
      <c r="BG76" s="31"/>
      <c r="BH76" s="31"/>
      <c r="BI76" s="31"/>
      <c r="BJ76" s="31"/>
      <c r="BK76" s="31"/>
      <c r="BL76" s="31"/>
      <c r="BM76" s="21"/>
      <c r="BN76" s="21"/>
      <c r="BO76" s="21"/>
      <c r="BP76" s="21"/>
      <c r="BQ76" s="21"/>
      <c r="BR76" s="21"/>
      <c r="BS76" s="83"/>
      <c r="BT76" s="83"/>
      <c r="BU76" s="83"/>
      <c r="BV76" s="21"/>
      <c r="BW76" s="21"/>
    </row>
    <row r="77" spans="1:75">
      <c r="A77" s="10"/>
      <c r="B77" s="68" t="s">
        <v>129</v>
      </c>
      <c r="C77" s="160">
        <v>0.01</v>
      </c>
      <c r="D77" s="161">
        <f t="shared" si="128"/>
        <v>22.99</v>
      </c>
      <c r="E77" s="152">
        <v>23</v>
      </c>
      <c r="F77" s="160">
        <v>0.01</v>
      </c>
      <c r="G77" s="161">
        <f t="shared" si="131"/>
        <v>23.99</v>
      </c>
      <c r="H77" s="152">
        <v>24</v>
      </c>
      <c r="I77" s="225"/>
      <c r="K77" s="22">
        <f t="shared" si="129"/>
        <v>1.0434782608695652</v>
      </c>
      <c r="L77" s="23">
        <f t="shared" si="130"/>
        <v>199.91485507246375</v>
      </c>
      <c r="M77" s="24">
        <f t="shared" si="132"/>
        <v>5.0021295297817013E-3</v>
      </c>
      <c r="N77" s="25">
        <f t="shared" si="133"/>
        <v>4.2559614418795903E-2</v>
      </c>
      <c r="O77" s="25">
        <f t="shared" si="134"/>
        <v>2.1288870406038207E-4</v>
      </c>
      <c r="P77" s="25">
        <f t="shared" si="135"/>
        <v>4.2559614418795903E-2</v>
      </c>
      <c r="Q77" s="137">
        <f t="shared" si="136"/>
        <v>1.0434782608695652</v>
      </c>
      <c r="R77" s="26">
        <f t="shared" si="137"/>
        <v>14.139124975487832</v>
      </c>
      <c r="S77" s="148">
        <f t="shared" si="138"/>
        <v>1.9599639845400538</v>
      </c>
      <c r="T77" s="27">
        <f t="shared" si="139"/>
        <v>-27.669616110448125</v>
      </c>
      <c r="U77" s="27">
        <f t="shared" si="140"/>
        <v>27.754735339285716</v>
      </c>
      <c r="V77" s="28">
        <f t="shared" si="141"/>
        <v>9.621403023427364E-13</v>
      </c>
      <c r="W77" s="29">
        <f t="shared" si="142"/>
        <v>1131692413524.4253</v>
      </c>
      <c r="X77" s="107"/>
      <c r="Z77" s="129">
        <f>(N77-P78)^2</f>
        <v>2.508858906107474E-2</v>
      </c>
      <c r="AA77" s="30">
        <f>M77*Z77</f>
        <v>1.2549637220296014E-4</v>
      </c>
      <c r="AB77" s="31">
        <v>1</v>
      </c>
      <c r="AC77" s="21"/>
      <c r="AD77" s="21"/>
      <c r="AE77" s="24">
        <f>M77^2</f>
        <v>2.5021299832714104E-5</v>
      </c>
      <c r="AF77" s="32"/>
      <c r="AG77" s="111">
        <f>AG78</f>
        <v>-1.2995929904649406E-2</v>
      </c>
      <c r="AH77" s="111" t="str">
        <f>AH78</f>
        <v>0</v>
      </c>
      <c r="AI77" s="30">
        <f>1/M77</f>
        <v>199.91485507246375</v>
      </c>
      <c r="AJ77" s="33">
        <f t="shared" si="143"/>
        <v>5.0021295297817013E-3</v>
      </c>
      <c r="AK77" s="125">
        <f>AJ77/AJ78</f>
        <v>3.3728714883170266E-5</v>
      </c>
      <c r="AL77" s="34">
        <f>AJ77*N77</f>
        <v>2.1288870406038207E-4</v>
      </c>
      <c r="AM77" s="64">
        <f t="shared" si="144"/>
        <v>4.2559614418795903E-2</v>
      </c>
      <c r="AN77" s="29">
        <f t="shared" si="145"/>
        <v>1.0434782608695652</v>
      </c>
      <c r="AO77" s="65">
        <f t="shared" si="146"/>
        <v>199.91485507246375</v>
      </c>
      <c r="AP77" s="29">
        <f t="shared" si="147"/>
        <v>14.139124975487832</v>
      </c>
      <c r="AQ77" s="173">
        <f t="shared" si="148"/>
        <v>1.9599639845400538</v>
      </c>
      <c r="AR77" s="27">
        <f t="shared" si="149"/>
        <v>-27.669616110448125</v>
      </c>
      <c r="AS77" s="27">
        <f t="shared" si="150"/>
        <v>27.755244566374945</v>
      </c>
      <c r="AT77" s="66">
        <f t="shared" si="151"/>
        <v>9.621403023427364E-13</v>
      </c>
      <c r="AU77" s="66">
        <f t="shared" si="152"/>
        <v>1132268848713.8167</v>
      </c>
      <c r="AV77" s="188"/>
      <c r="AX77" s="82"/>
      <c r="AY77" s="82">
        <v>1</v>
      </c>
      <c r="AZ77" s="117"/>
      <c r="BA77" s="117"/>
      <c r="BC77" s="21"/>
      <c r="BD77" s="21"/>
      <c r="BE77" s="31"/>
      <c r="BF77" s="31"/>
      <c r="BG77" s="31"/>
      <c r="BH77" s="31"/>
      <c r="BI77" s="31"/>
      <c r="BJ77" s="31"/>
      <c r="BK77" s="31"/>
      <c r="BL77" s="31"/>
      <c r="BM77" s="21"/>
      <c r="BN77" s="21"/>
      <c r="BO77" s="21"/>
      <c r="BP77" s="21"/>
      <c r="BQ77" s="21"/>
      <c r="BR77" s="21"/>
      <c r="BS77" s="83"/>
      <c r="BT77" s="83"/>
      <c r="BU77" s="83"/>
      <c r="BV77" s="21"/>
      <c r="BW77" s="21"/>
    </row>
    <row r="78" spans="1:75">
      <c r="A78" s="10"/>
      <c r="B78" s="92">
        <f>COUNT(C72:C77)</f>
        <v>6</v>
      </c>
      <c r="C78" s="153">
        <f t="shared" ref="C78:H78" si="153">SUM(C72:C77)</f>
        <v>250.01</v>
      </c>
      <c r="D78" s="153">
        <f t="shared" si="153"/>
        <v>2948.99</v>
      </c>
      <c r="E78" s="153">
        <f t="shared" si="153"/>
        <v>3199</v>
      </c>
      <c r="F78" s="153">
        <f t="shared" si="153"/>
        <v>289.01</v>
      </c>
      <c r="G78" s="153">
        <f t="shared" si="153"/>
        <v>2975.99</v>
      </c>
      <c r="H78" s="153">
        <f t="shared" si="153"/>
        <v>3265</v>
      </c>
      <c r="I78" s="226"/>
      <c r="K78" s="35"/>
      <c r="L78" s="124"/>
      <c r="M78" s="37">
        <f>SUM(M72:M77)</f>
        <v>148.30477671942464</v>
      </c>
      <c r="N78" s="38"/>
      <c r="O78" s="39">
        <f>SUM(O72:O77)</f>
        <v>-17.178759837532866</v>
      </c>
      <c r="P78" s="40">
        <f>O78/M78</f>
        <v>-0.11583416406089925</v>
      </c>
      <c r="Q78" s="84">
        <f>EXP(P78)</f>
        <v>0.89062290833777935</v>
      </c>
      <c r="R78" s="41">
        <f>SQRT(1/M78)</f>
        <v>8.2114987350966784E-2</v>
      </c>
      <c r="S78" s="148">
        <f>-NORMSINV(2.5/100)</f>
        <v>1.9599639845400538</v>
      </c>
      <c r="T78" s="42">
        <f>P78-(R78*S78)</f>
        <v>-0.27677658185975623</v>
      </c>
      <c r="U78" s="42">
        <f>P78+(R78*S78)</f>
        <v>4.5108253737957738E-2</v>
      </c>
      <c r="V78" s="85">
        <f>EXP(T78)</f>
        <v>0.75822387915726253</v>
      </c>
      <c r="W78" s="86">
        <f>EXP(U78)</f>
        <v>1.0461411024639145</v>
      </c>
      <c r="X78" s="43"/>
      <c r="Y78" s="43"/>
      <c r="Z78" s="44"/>
      <c r="AA78" s="45">
        <f>SUM(AA72:AA77)</f>
        <v>4.0673003302728743</v>
      </c>
      <c r="AB78" s="46">
        <f>SUM(AB72:AB77)</f>
        <v>6</v>
      </c>
      <c r="AC78" s="47">
        <f>AA78-(AB78-1)</f>
        <v>-0.9326996697271257</v>
      </c>
      <c r="AD78" s="37">
        <f>M78</f>
        <v>148.30477671942464</v>
      </c>
      <c r="AE78" s="37">
        <f>SUM(AE72:AE77)</f>
        <v>11350.68088722189</v>
      </c>
      <c r="AF78" s="48">
        <f>AE78/AD78</f>
        <v>76.536178660624373</v>
      </c>
      <c r="AG78" s="112">
        <f>AC78/(AD78-AF78)</f>
        <v>-1.2995929904649406E-2</v>
      </c>
      <c r="AH78" s="112" t="str">
        <f>IF(AA78&lt;AB78-1,"0",AG78)</f>
        <v>0</v>
      </c>
      <c r="AI78" s="44"/>
      <c r="AJ78" s="37">
        <f>SUM(AJ72:AJ77)</f>
        <v>148.30477671942464</v>
      </c>
      <c r="AK78" s="126">
        <f>SUM(AK72:AK77)</f>
        <v>1.0000000000000002</v>
      </c>
      <c r="AL78" s="47">
        <f>SUM(AL72:AL77)</f>
        <v>-17.178759837532866</v>
      </c>
      <c r="AM78" s="47">
        <f>AL78/AJ78</f>
        <v>-0.11583416406089925</v>
      </c>
      <c r="AN78" s="166">
        <f>EXP(AM78)</f>
        <v>0.89062290833777935</v>
      </c>
      <c r="AO78" s="49">
        <f>1/AJ78</f>
        <v>6.7428711476494353E-3</v>
      </c>
      <c r="AP78" s="50">
        <f>SQRT(AO78)</f>
        <v>8.2114987350966784E-2</v>
      </c>
      <c r="AQ78" s="48">
        <f>-NORMSINV(2.5/100)</f>
        <v>1.9599639845400538</v>
      </c>
      <c r="AR78" s="42">
        <f>AM78-(AQ78*AP78)</f>
        <v>-0.27677658185975623</v>
      </c>
      <c r="AS78" s="42">
        <f>AM78+(1.96*AP78)</f>
        <v>4.511121114699565E-2</v>
      </c>
      <c r="AT78" s="89">
        <f>EXP(AR78)</f>
        <v>0.75822387915726253</v>
      </c>
      <c r="AU78" s="90">
        <f>EXP(AS78)</f>
        <v>1.0461441963356406</v>
      </c>
      <c r="AV78" s="239"/>
      <c r="AW78" s="9"/>
      <c r="AX78" s="91">
        <f>AA78</f>
        <v>4.0673003302728743</v>
      </c>
      <c r="AY78" s="92">
        <f>SUM(AY72:AY77)</f>
        <v>6</v>
      </c>
      <c r="AZ78" s="118">
        <f>(AX78-(AY78-1))/AX78</f>
        <v>-0.22931664592974649</v>
      </c>
      <c r="BA78" s="119" t="str">
        <f>IF(AA78&lt;AB78-1,"0%",AZ78)</f>
        <v>0%</v>
      </c>
      <c r="BB78" s="51"/>
      <c r="BC78" s="39">
        <f>AX78/(AY78-1)</f>
        <v>0.81346006605457488</v>
      </c>
      <c r="BD78" s="93">
        <f>LN(BC78)</f>
        <v>-0.20645844258194684</v>
      </c>
      <c r="BE78" s="39">
        <f>LN(AX78)</f>
        <v>1.4029794698521536</v>
      </c>
      <c r="BF78" s="39">
        <f>LN(AY78-1)</f>
        <v>1.6094379124341003</v>
      </c>
      <c r="BG78" s="39">
        <f>SQRT(2*AX78)</f>
        <v>2.8521221328242148</v>
      </c>
      <c r="BH78" s="39">
        <f>SQRT(2*AY78-3)</f>
        <v>3</v>
      </c>
      <c r="BI78" s="39">
        <f>2*(AY78-2)</f>
        <v>8</v>
      </c>
      <c r="BJ78" s="39">
        <f>3*(AY78-2)^2</f>
        <v>48</v>
      </c>
      <c r="BK78" s="39">
        <f>1/BI78</f>
        <v>0.125</v>
      </c>
      <c r="BL78" s="94">
        <f>1/BJ78</f>
        <v>2.0833333333333332E-2</v>
      </c>
      <c r="BM78" s="94">
        <f>SQRT(BK78*(1-BL78))</f>
        <v>0.34985115882805551</v>
      </c>
      <c r="BN78" s="95">
        <f>0.5*(BE78-BF78)/(BG78-BH78)</f>
        <v>0.69807080168571012</v>
      </c>
      <c r="BO78" s="95">
        <f>IF(AA78&lt;=AB78,BM78,BN78)</f>
        <v>0.34985115882805551</v>
      </c>
      <c r="BP78" s="96">
        <f>BD78-(1.96*BO78)</f>
        <v>-0.89216671388493562</v>
      </c>
      <c r="BQ78" s="96">
        <f>BD78+(1.96*BO78)</f>
        <v>0.47924982872104199</v>
      </c>
      <c r="BR78" s="96"/>
      <c r="BS78" s="93">
        <f>EXP(BP78)</f>
        <v>0.40976694247743117</v>
      </c>
      <c r="BT78" s="93">
        <f>EXP(BQ78)</f>
        <v>1.6148625242065713</v>
      </c>
      <c r="BU78" s="97" t="str">
        <f>BA78</f>
        <v>0%</v>
      </c>
      <c r="BV78" s="97">
        <f>(BS78-1)/BS78</f>
        <v>-1.4404116006870837</v>
      </c>
      <c r="BW78" s="97">
        <f>(BT78-1)/BT78</f>
        <v>0.38075224050955736</v>
      </c>
    </row>
    <row r="79" spans="1:75" ht="13.5" thickBot="1">
      <c r="B79" s="4"/>
      <c r="C79" s="154"/>
      <c r="D79" s="154"/>
      <c r="E79" s="154"/>
      <c r="F79" s="154"/>
      <c r="G79" s="154"/>
      <c r="H79" s="154"/>
      <c r="I79" s="227"/>
      <c r="J79" s="4"/>
      <c r="K79" s="4"/>
      <c r="L79" s="5"/>
      <c r="M79" s="5"/>
      <c r="N79" s="5"/>
      <c r="O79" s="5"/>
      <c r="P79" s="5"/>
      <c r="Q79" s="5" t="s">
        <v>72</v>
      </c>
      <c r="R79" s="52"/>
      <c r="S79" s="52"/>
      <c r="T79" s="52"/>
      <c r="U79" s="52"/>
      <c r="V79" s="52"/>
      <c r="W79" s="52"/>
      <c r="X79" s="52"/>
      <c r="Z79" s="5"/>
      <c r="AA79" s="5"/>
      <c r="AB79" s="53"/>
      <c r="AC79" s="54"/>
      <c r="AD79" s="54"/>
      <c r="AE79" s="54"/>
      <c r="AF79" s="55"/>
      <c r="AG79" s="55"/>
      <c r="AH79" s="55"/>
      <c r="AI79" s="55"/>
      <c r="AJ79" s="5"/>
      <c r="AK79" s="5"/>
      <c r="AL79" s="5"/>
      <c r="AM79" s="5"/>
      <c r="AN79" s="5" t="s">
        <v>72</v>
      </c>
      <c r="AO79" s="5"/>
      <c r="AP79" s="5"/>
      <c r="AQ79" s="5"/>
      <c r="AR79" s="5"/>
      <c r="AS79" s="5"/>
      <c r="AT79" s="56"/>
      <c r="AU79" s="56"/>
      <c r="AV79" s="56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7"/>
      <c r="BH79" s="5"/>
      <c r="BI79" s="5"/>
      <c r="BJ79" s="5"/>
      <c r="BK79" s="5"/>
      <c r="BN79" s="54"/>
      <c r="BT79" s="98" t="s">
        <v>49</v>
      </c>
      <c r="BU79" s="99" t="str">
        <f>BU78</f>
        <v>0%</v>
      </c>
      <c r="BV79" s="100" t="str">
        <f>IF(BV78&lt;0,"0%",BV78)</f>
        <v>0%</v>
      </c>
      <c r="BW79" s="101">
        <f>IF(BW78&lt;0,"0%",BW78)</f>
        <v>0.38075224050955736</v>
      </c>
    </row>
    <row r="80" spans="1:75" ht="15.75" thickBot="1">
      <c r="B80" s="6"/>
      <c r="C80" s="155"/>
      <c r="D80" s="155"/>
      <c r="E80" s="155"/>
      <c r="F80" s="155"/>
      <c r="G80" s="155"/>
      <c r="H80" s="155"/>
      <c r="I80" s="183"/>
      <c r="J80" s="6"/>
      <c r="K80" s="6"/>
      <c r="L80" s="5"/>
      <c r="M80" s="5"/>
      <c r="N80" s="5"/>
      <c r="O80" s="5"/>
      <c r="P80" s="5"/>
      <c r="Q80" s="5"/>
      <c r="R80" s="58"/>
      <c r="S80" s="58"/>
      <c r="T80" s="58"/>
      <c r="U80" s="58"/>
      <c r="V80" s="58"/>
      <c r="W80" s="58"/>
      <c r="X80" s="58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9"/>
      <c r="AO80" s="60" t="s">
        <v>24</v>
      </c>
      <c r="AP80" s="61">
        <f>TINV(0.05,(AB78-2))</f>
        <v>2.7764451051977934</v>
      </c>
      <c r="AQ80" s="5"/>
      <c r="AR80" s="102"/>
      <c r="AS80" s="103" t="s">
        <v>25</v>
      </c>
      <c r="AT80" s="104">
        <f>EXP(AM78-AP80*SQRT((1/AD78)+AH78))</f>
        <v>0.70905518623750075</v>
      </c>
      <c r="AU80" s="105">
        <f>EXP(AM78+AP80*SQRT((1/AD78)+AH78))</f>
        <v>1.1186846669369908</v>
      </c>
      <c r="AV80" s="188"/>
      <c r="AW80" s="5"/>
      <c r="AX80" s="5"/>
      <c r="AY80" s="5"/>
      <c r="AZ80" s="5"/>
      <c r="BB80" s="5"/>
      <c r="BC80" s="5"/>
      <c r="BD80" s="5"/>
      <c r="BF80" s="106"/>
      <c r="BG80" s="57"/>
      <c r="BH80" s="57"/>
      <c r="BJ80" s="107"/>
      <c r="BK80" s="5"/>
      <c r="BL80" s="108"/>
      <c r="BM80" s="109"/>
      <c r="BN80" s="5"/>
      <c r="BQ80" s="108"/>
    </row>
    <row r="81" spans="1:74">
      <c r="A81" s="4"/>
      <c r="F81" s="6"/>
      <c r="G81" s="6"/>
      <c r="H81" s="6"/>
      <c r="I81" s="182"/>
      <c r="J81" s="4"/>
      <c r="K81" s="4"/>
      <c r="M81" s="8"/>
      <c r="P81" s="3"/>
      <c r="Q81" s="3"/>
      <c r="R81" s="3"/>
      <c r="S81" s="3"/>
      <c r="T81" s="3"/>
      <c r="U81" s="3"/>
      <c r="V81" s="3"/>
      <c r="W81" s="3"/>
      <c r="AA81" s="4"/>
      <c r="AE81" s="11"/>
      <c r="AF81" s="1"/>
      <c r="BS81" s="1"/>
      <c r="BT81" s="1"/>
      <c r="BU81" s="3"/>
      <c r="BV81" s="3"/>
    </row>
    <row r="82" spans="1:74">
      <c r="F82" s="6"/>
      <c r="G82" s="6"/>
      <c r="H82" s="6"/>
      <c r="I82" s="182"/>
    </row>
    <row r="83" spans="1:74">
      <c r="B83" s="6"/>
      <c r="C83" s="155"/>
      <c r="D83" s="240" t="s">
        <v>151</v>
      </c>
      <c r="E83" s="241"/>
      <c r="F83" s="241"/>
      <c r="G83" s="241"/>
      <c r="H83" s="242"/>
      <c r="I83" s="182"/>
    </row>
    <row r="84" spans="1:74">
      <c r="B84" s="196"/>
      <c r="C84" s="1"/>
      <c r="D84" s="197" t="s">
        <v>137</v>
      </c>
      <c r="E84" s="1"/>
      <c r="F84" s="197" t="s">
        <v>130</v>
      </c>
      <c r="G84" s="1"/>
      <c r="H84" s="197" t="s">
        <v>131</v>
      </c>
      <c r="I84" s="182"/>
    </row>
    <row r="85" spans="1:74">
      <c r="B85" s="168" t="s">
        <v>99</v>
      </c>
      <c r="C85" s="1"/>
      <c r="D85" s="199" t="s">
        <v>132</v>
      </c>
      <c r="E85" s="1"/>
      <c r="F85" s="198" t="s">
        <v>132</v>
      </c>
      <c r="G85" s="1"/>
      <c r="H85" s="198" t="s">
        <v>132</v>
      </c>
      <c r="I85" s="182"/>
    </row>
    <row r="86" spans="1:74">
      <c r="B86" s="168" t="s">
        <v>123</v>
      </c>
      <c r="C86" s="1"/>
      <c r="D86" s="199"/>
      <c r="E86" s="1"/>
      <c r="F86" s="198" t="s">
        <v>132</v>
      </c>
      <c r="G86" s="1"/>
      <c r="H86" s="198" t="s">
        <v>132</v>
      </c>
      <c r="I86" s="182"/>
      <c r="P86" s="169"/>
      <c r="V86" s="169"/>
    </row>
    <row r="87" spans="1:74">
      <c r="B87" s="168" t="s">
        <v>100</v>
      </c>
      <c r="C87" s="1"/>
      <c r="D87" s="199" t="s">
        <v>133</v>
      </c>
      <c r="E87" s="1"/>
      <c r="F87" s="198" t="s">
        <v>133</v>
      </c>
      <c r="G87" s="1"/>
      <c r="H87" s="198" t="s">
        <v>133</v>
      </c>
      <c r="I87" s="182"/>
    </row>
    <row r="88" spans="1:74">
      <c r="B88" s="168" t="s">
        <v>124</v>
      </c>
      <c r="C88" s="1"/>
      <c r="D88" s="200"/>
      <c r="E88" s="1"/>
      <c r="F88" s="204" t="s">
        <v>134</v>
      </c>
      <c r="G88" s="3"/>
      <c r="H88" s="204"/>
      <c r="I88" s="182"/>
    </row>
    <row r="89" spans="1:74">
      <c r="B89" s="168" t="s">
        <v>125</v>
      </c>
      <c r="C89" s="1"/>
      <c r="D89" s="201"/>
      <c r="E89" s="1"/>
      <c r="F89" s="204" t="s">
        <v>134</v>
      </c>
      <c r="G89" s="3"/>
      <c r="H89" s="204" t="s">
        <v>134</v>
      </c>
      <c r="I89" s="182"/>
    </row>
    <row r="90" spans="1:74">
      <c r="B90" s="168" t="s">
        <v>101</v>
      </c>
      <c r="C90" s="1"/>
      <c r="D90" s="199" t="s">
        <v>134</v>
      </c>
      <c r="E90" s="1"/>
      <c r="F90" s="204" t="s">
        <v>134</v>
      </c>
      <c r="G90" s="3"/>
      <c r="H90" s="204"/>
      <c r="I90" s="182"/>
    </row>
    <row r="91" spans="1:74">
      <c r="B91" s="168" t="s">
        <v>102</v>
      </c>
      <c r="C91" s="1"/>
      <c r="D91" s="199" t="s">
        <v>135</v>
      </c>
      <c r="E91" s="1"/>
      <c r="F91" s="204" t="s">
        <v>135</v>
      </c>
      <c r="G91" s="3"/>
      <c r="H91" s="204" t="s">
        <v>135</v>
      </c>
      <c r="I91" s="182"/>
    </row>
    <row r="92" spans="1:74">
      <c r="B92" s="168" t="s">
        <v>126</v>
      </c>
      <c r="C92" s="1"/>
      <c r="D92" s="200"/>
      <c r="E92" s="1"/>
      <c r="F92" s="204" t="s">
        <v>132</v>
      </c>
      <c r="G92" s="3"/>
      <c r="H92" s="204"/>
      <c r="I92" s="228"/>
    </row>
    <row r="93" spans="1:74">
      <c r="B93" s="168" t="s">
        <v>127</v>
      </c>
      <c r="C93" s="1"/>
      <c r="D93" s="200"/>
      <c r="E93" s="1"/>
      <c r="F93" s="204"/>
      <c r="G93" s="3"/>
      <c r="H93" s="204" t="s">
        <v>133</v>
      </c>
      <c r="I93" s="228"/>
    </row>
    <row r="94" spans="1:74">
      <c r="B94" s="168" t="s">
        <v>128</v>
      </c>
      <c r="C94" s="1"/>
      <c r="D94" s="200"/>
      <c r="E94" s="1"/>
      <c r="F94" s="204" t="s">
        <v>133</v>
      </c>
      <c r="G94" s="3"/>
      <c r="H94" s="204" t="s">
        <v>133</v>
      </c>
      <c r="I94" s="228"/>
    </row>
    <row r="95" spans="1:74">
      <c r="B95" s="168" t="s">
        <v>103</v>
      </c>
      <c r="C95" s="1"/>
      <c r="D95" s="199" t="s">
        <v>132</v>
      </c>
      <c r="E95" s="1"/>
      <c r="F95" s="204" t="s">
        <v>132</v>
      </c>
      <c r="G95" s="3"/>
      <c r="H95" s="204" t="s">
        <v>132</v>
      </c>
      <c r="I95" s="228"/>
    </row>
    <row r="96" spans="1:74">
      <c r="B96" s="168" t="s">
        <v>104</v>
      </c>
      <c r="C96" s="1"/>
      <c r="D96" s="199" t="s">
        <v>136</v>
      </c>
      <c r="E96" s="1"/>
      <c r="F96" s="204" t="s">
        <v>136</v>
      </c>
      <c r="G96" s="3"/>
      <c r="H96" s="204" t="s">
        <v>136</v>
      </c>
      <c r="I96" s="228"/>
    </row>
    <row r="97" spans="2:9">
      <c r="B97" s="168" t="s">
        <v>129</v>
      </c>
      <c r="C97" s="1"/>
      <c r="D97" s="200"/>
      <c r="E97" s="1"/>
      <c r="F97" s="204" t="s">
        <v>135</v>
      </c>
      <c r="G97" s="3"/>
      <c r="H97" s="204" t="s">
        <v>135</v>
      </c>
      <c r="I97" s="228"/>
    </row>
    <row r="98" spans="2:9">
      <c r="B98" s="168" t="s">
        <v>105</v>
      </c>
      <c r="C98" s="1"/>
      <c r="D98" s="204" t="s">
        <v>134</v>
      </c>
      <c r="E98" s="1"/>
      <c r="F98" s="204" t="s">
        <v>134</v>
      </c>
      <c r="G98" s="3"/>
      <c r="H98" s="204" t="s">
        <v>134</v>
      </c>
      <c r="I98" s="228"/>
    </row>
    <row r="99" spans="2:9">
      <c r="B99" s="168" t="s">
        <v>106</v>
      </c>
      <c r="C99" s="1"/>
      <c r="D99" s="199" t="s">
        <v>132</v>
      </c>
      <c r="E99" s="1"/>
      <c r="F99" s="204"/>
      <c r="G99" s="3"/>
      <c r="H99" s="204" t="s">
        <v>134</v>
      </c>
      <c r="I99" s="228"/>
    </row>
    <row r="100" spans="2:9">
      <c r="B100" s="168" t="s">
        <v>107</v>
      </c>
      <c r="C100" s="1"/>
      <c r="D100" s="199" t="s">
        <v>132</v>
      </c>
      <c r="E100" s="1"/>
      <c r="F100" s="204" t="s">
        <v>134</v>
      </c>
      <c r="G100" s="3"/>
      <c r="H100" s="204"/>
      <c r="I100" s="228"/>
    </row>
    <row r="101" spans="2:9">
      <c r="B101" s="168" t="s">
        <v>108</v>
      </c>
      <c r="C101" s="1"/>
      <c r="D101" s="199" t="s">
        <v>132</v>
      </c>
      <c r="E101" s="1"/>
      <c r="F101" s="204"/>
      <c r="G101" s="3"/>
      <c r="H101" s="204" t="s">
        <v>132</v>
      </c>
      <c r="I101" s="228"/>
    </row>
    <row r="102" spans="2:9">
      <c r="C102" s="156"/>
      <c r="D102" s="156"/>
      <c r="E102" s="156"/>
      <c r="F102" s="156"/>
      <c r="G102" s="156"/>
      <c r="H102" s="156"/>
      <c r="I102" s="228"/>
    </row>
    <row r="103" spans="2:9">
      <c r="C103" s="156"/>
      <c r="D103" s="156"/>
      <c r="E103" s="156"/>
      <c r="F103" s="156"/>
      <c r="G103" s="156"/>
      <c r="H103" s="156"/>
      <c r="I103" s="228"/>
    </row>
    <row r="104" spans="2:9">
      <c r="C104" s="156"/>
      <c r="D104" s="156"/>
      <c r="E104" s="156"/>
      <c r="F104" s="156"/>
      <c r="G104" s="156"/>
      <c r="H104" s="156"/>
      <c r="I104" s="228"/>
    </row>
    <row r="105" spans="2:9">
      <c r="C105" s="156"/>
      <c r="D105" s="156"/>
      <c r="E105" s="156"/>
      <c r="F105" s="156"/>
      <c r="G105" s="156"/>
      <c r="H105" s="156"/>
      <c r="I105" s="228"/>
    </row>
    <row r="106" spans="2:9">
      <c r="C106" s="156"/>
      <c r="D106" s="156"/>
      <c r="E106" s="156"/>
      <c r="F106" s="156"/>
      <c r="G106" s="156"/>
      <c r="H106" s="156"/>
      <c r="I106" s="228"/>
    </row>
    <row r="107" spans="2:9">
      <c r="C107" s="156"/>
      <c r="D107" s="156"/>
      <c r="E107" s="156"/>
      <c r="F107" s="156"/>
      <c r="G107" s="156"/>
      <c r="H107" s="156"/>
      <c r="I107" s="228"/>
    </row>
    <row r="108" spans="2:9">
      <c r="C108" s="156"/>
      <c r="D108" s="156"/>
      <c r="E108" s="156"/>
      <c r="F108" s="156"/>
      <c r="G108" s="156"/>
      <c r="H108" s="156"/>
      <c r="I108" s="228"/>
    </row>
    <row r="109" spans="2:9">
      <c r="C109" s="156"/>
      <c r="D109" s="156"/>
      <c r="E109" s="156"/>
      <c r="F109" s="156"/>
      <c r="G109" s="156"/>
      <c r="H109" s="156"/>
      <c r="I109" s="228"/>
    </row>
    <row r="110" spans="2:9">
      <c r="C110" s="156"/>
      <c r="D110" s="156"/>
      <c r="E110" s="156"/>
      <c r="F110" s="156"/>
      <c r="G110" s="156"/>
      <c r="H110" s="156"/>
      <c r="I110" s="228"/>
    </row>
    <row r="111" spans="2:9">
      <c r="C111" s="156"/>
      <c r="D111" s="156"/>
      <c r="E111" s="156"/>
      <c r="F111" s="156"/>
      <c r="G111" s="156"/>
      <c r="H111" s="156"/>
      <c r="I111" s="228"/>
    </row>
    <row r="112" spans="2:9">
      <c r="C112" s="156"/>
      <c r="D112" s="156"/>
      <c r="E112" s="156"/>
      <c r="F112" s="156"/>
      <c r="G112" s="156"/>
      <c r="H112" s="156"/>
      <c r="I112" s="228"/>
    </row>
    <row r="113" spans="3:9">
      <c r="C113" s="156"/>
      <c r="D113" s="156"/>
      <c r="E113" s="156"/>
      <c r="F113" s="156"/>
      <c r="G113" s="156"/>
      <c r="H113" s="156"/>
      <c r="I113" s="228"/>
    </row>
    <row r="114" spans="3:9">
      <c r="C114" s="156"/>
      <c r="D114" s="156"/>
      <c r="E114" s="156"/>
      <c r="F114" s="156"/>
      <c r="G114" s="156"/>
      <c r="H114" s="156"/>
      <c r="I114" s="228"/>
    </row>
    <row r="115" spans="3:9">
      <c r="C115" s="156"/>
      <c r="D115" s="156"/>
      <c r="E115" s="156"/>
      <c r="F115" s="156"/>
      <c r="G115" s="156"/>
      <c r="H115" s="156"/>
      <c r="I115" s="228"/>
    </row>
    <row r="116" spans="3:9">
      <c r="C116" s="156"/>
      <c r="D116" s="156"/>
      <c r="E116" s="156"/>
      <c r="F116" s="156"/>
      <c r="G116" s="156"/>
      <c r="H116" s="156"/>
      <c r="I116" s="228"/>
    </row>
    <row r="117" spans="3:9">
      <c r="C117" s="156"/>
      <c r="D117" s="156"/>
      <c r="E117" s="156"/>
      <c r="F117" s="156"/>
      <c r="G117" s="156"/>
      <c r="H117" s="156"/>
      <c r="I117" s="228"/>
    </row>
    <row r="118" spans="3:9">
      <c r="C118" s="156"/>
      <c r="D118" s="156"/>
      <c r="E118" s="156"/>
      <c r="F118" s="156"/>
      <c r="G118" s="156"/>
      <c r="H118" s="156"/>
      <c r="I118" s="228"/>
    </row>
    <row r="119" spans="3:9">
      <c r="C119" s="156"/>
      <c r="D119" s="156"/>
      <c r="E119" s="156"/>
      <c r="F119" s="156"/>
      <c r="G119" s="156"/>
      <c r="H119" s="156"/>
      <c r="I119" s="228"/>
    </row>
    <row r="120" spans="3:9">
      <c r="C120" s="156"/>
      <c r="D120" s="156"/>
      <c r="E120" s="156"/>
      <c r="F120" s="156"/>
      <c r="G120" s="156"/>
      <c r="H120" s="156"/>
      <c r="I120" s="228"/>
    </row>
    <row r="121" spans="3:9">
      <c r="C121" s="156"/>
      <c r="D121" s="156"/>
      <c r="E121" s="156"/>
      <c r="F121" s="156"/>
      <c r="G121" s="156"/>
      <c r="H121" s="156"/>
      <c r="I121" s="228"/>
    </row>
    <row r="122" spans="3:9">
      <c r="C122" s="156"/>
      <c r="D122" s="156"/>
      <c r="E122" s="156"/>
      <c r="F122" s="156"/>
      <c r="G122" s="156"/>
      <c r="H122" s="156"/>
      <c r="I122" s="228"/>
    </row>
    <row r="123" spans="3:9">
      <c r="C123" s="156"/>
      <c r="D123" s="156"/>
      <c r="E123" s="156"/>
      <c r="F123" s="156"/>
      <c r="G123" s="156"/>
      <c r="H123" s="156"/>
      <c r="I123" s="228"/>
    </row>
    <row r="124" spans="3:9">
      <c r="C124" s="156"/>
      <c r="D124" s="156"/>
      <c r="E124" s="156"/>
      <c r="F124" s="156"/>
      <c r="G124" s="156"/>
      <c r="H124" s="156"/>
      <c r="I124" s="228"/>
    </row>
    <row r="125" spans="3:9">
      <c r="C125" s="156"/>
      <c r="D125" s="156"/>
      <c r="E125" s="156"/>
      <c r="F125" s="156"/>
      <c r="G125" s="156"/>
      <c r="H125" s="156"/>
      <c r="I125" s="228"/>
    </row>
    <row r="126" spans="3:9">
      <c r="C126" s="156"/>
      <c r="D126" s="156"/>
      <c r="E126" s="156"/>
      <c r="F126" s="156"/>
      <c r="G126" s="156"/>
      <c r="H126" s="156"/>
      <c r="I126" s="228"/>
    </row>
    <row r="127" spans="3:9">
      <c r="C127" s="156"/>
      <c r="D127" s="156"/>
      <c r="E127" s="156"/>
      <c r="F127" s="156"/>
      <c r="G127" s="156"/>
      <c r="H127" s="156"/>
      <c r="I127" s="228"/>
    </row>
    <row r="128" spans="3:9">
      <c r="C128" s="156"/>
      <c r="D128" s="156"/>
      <c r="E128" s="156"/>
      <c r="F128" s="156"/>
      <c r="G128" s="156"/>
      <c r="H128" s="156"/>
      <c r="I128" s="228"/>
    </row>
    <row r="129" spans="3:9">
      <c r="C129" s="156"/>
      <c r="D129" s="156"/>
      <c r="E129" s="156"/>
      <c r="F129" s="156"/>
      <c r="G129" s="156"/>
      <c r="H129" s="156"/>
      <c r="I129" s="228"/>
    </row>
    <row r="130" spans="3:9">
      <c r="C130" s="156"/>
      <c r="D130" s="156"/>
      <c r="E130" s="156"/>
      <c r="F130" s="156"/>
      <c r="G130" s="156"/>
      <c r="H130" s="156"/>
      <c r="I130" s="228"/>
    </row>
    <row r="131" spans="3:9">
      <c r="C131" s="156"/>
      <c r="D131" s="156"/>
      <c r="E131" s="156"/>
      <c r="F131" s="156"/>
      <c r="G131" s="156"/>
      <c r="H131" s="156"/>
      <c r="I131" s="228"/>
    </row>
    <row r="132" spans="3:9">
      <c r="C132" s="156"/>
      <c r="D132" s="156"/>
      <c r="E132" s="156"/>
      <c r="F132" s="156"/>
      <c r="G132" s="156"/>
      <c r="H132" s="156"/>
      <c r="I132" s="228"/>
    </row>
    <row r="133" spans="3:9">
      <c r="C133" s="156"/>
      <c r="D133" s="156"/>
      <c r="E133" s="156"/>
      <c r="F133" s="156"/>
      <c r="G133" s="156"/>
      <c r="H133" s="156"/>
      <c r="I133" s="228"/>
    </row>
    <row r="134" spans="3:9">
      <c r="C134" s="156"/>
      <c r="D134" s="156"/>
      <c r="E134" s="156"/>
      <c r="F134" s="156"/>
      <c r="G134" s="156"/>
      <c r="H134" s="156"/>
      <c r="I134" s="228"/>
    </row>
    <row r="135" spans="3:9">
      <c r="C135" s="156"/>
      <c r="D135" s="156"/>
      <c r="E135" s="156"/>
      <c r="F135" s="156"/>
      <c r="G135" s="156"/>
      <c r="H135" s="156"/>
      <c r="I135" s="228"/>
    </row>
    <row r="136" spans="3:9">
      <c r="C136" s="156"/>
      <c r="D136" s="156"/>
      <c r="E136" s="156"/>
      <c r="F136" s="156"/>
      <c r="G136" s="156"/>
      <c r="H136" s="156"/>
      <c r="I136" s="228"/>
    </row>
    <row r="137" spans="3:9">
      <c r="C137" s="156"/>
      <c r="D137" s="156"/>
      <c r="E137" s="156"/>
      <c r="F137" s="156"/>
      <c r="G137" s="156"/>
      <c r="H137" s="156"/>
      <c r="I137" s="228"/>
    </row>
    <row r="138" spans="3:9">
      <c r="C138" s="156"/>
      <c r="D138" s="156"/>
      <c r="E138" s="156"/>
      <c r="F138" s="156"/>
      <c r="G138" s="156"/>
      <c r="H138" s="156"/>
      <c r="I138" s="228"/>
    </row>
    <row r="139" spans="3:9">
      <c r="C139" s="156"/>
      <c r="D139" s="156"/>
      <c r="E139" s="156"/>
      <c r="F139" s="156"/>
      <c r="G139" s="156"/>
      <c r="H139" s="156"/>
      <c r="I139" s="228"/>
    </row>
    <row r="140" spans="3:9">
      <c r="C140" s="156"/>
      <c r="D140" s="156"/>
      <c r="E140" s="156"/>
      <c r="F140" s="156"/>
      <c r="G140" s="156"/>
      <c r="H140" s="156"/>
      <c r="I140" s="228"/>
    </row>
    <row r="141" spans="3:9">
      <c r="C141" s="156"/>
      <c r="D141" s="156"/>
      <c r="E141" s="156"/>
      <c r="F141" s="156"/>
      <c r="G141" s="156"/>
      <c r="H141" s="156"/>
      <c r="I141" s="228"/>
    </row>
    <row r="142" spans="3:9">
      <c r="C142" s="156"/>
      <c r="D142" s="156"/>
      <c r="E142" s="156"/>
      <c r="F142" s="156"/>
      <c r="G142" s="156"/>
      <c r="H142" s="156"/>
      <c r="I142" s="228"/>
    </row>
    <row r="143" spans="3:9">
      <c r="C143" s="156"/>
      <c r="D143" s="156"/>
      <c r="E143" s="156"/>
      <c r="F143" s="156"/>
      <c r="G143" s="156"/>
      <c r="H143" s="156"/>
      <c r="I143" s="228"/>
    </row>
    <row r="144" spans="3:9">
      <c r="C144" s="156"/>
      <c r="D144" s="156"/>
      <c r="E144" s="156"/>
      <c r="F144" s="156"/>
      <c r="G144" s="156"/>
      <c r="H144" s="156"/>
      <c r="I144" s="228"/>
    </row>
    <row r="145" spans="3:9">
      <c r="C145" s="156"/>
      <c r="D145" s="156"/>
      <c r="E145" s="156"/>
      <c r="F145" s="156"/>
      <c r="G145" s="156"/>
      <c r="H145" s="156"/>
      <c r="I145" s="228"/>
    </row>
    <row r="146" spans="3:9">
      <c r="C146" s="156"/>
      <c r="D146" s="156"/>
      <c r="E146" s="156"/>
      <c r="F146" s="156"/>
      <c r="G146" s="156"/>
      <c r="H146" s="156"/>
      <c r="I146" s="228"/>
    </row>
    <row r="147" spans="3:9">
      <c r="C147" s="156"/>
      <c r="D147" s="156"/>
      <c r="E147" s="156"/>
      <c r="F147" s="156"/>
      <c r="G147" s="156"/>
      <c r="H147" s="156"/>
      <c r="I147" s="228"/>
    </row>
    <row r="148" spans="3:9">
      <c r="C148" s="156"/>
      <c r="D148" s="156"/>
      <c r="E148" s="156"/>
      <c r="F148" s="156"/>
      <c r="G148" s="156"/>
      <c r="H148" s="156"/>
      <c r="I148" s="228"/>
    </row>
    <row r="149" spans="3:9">
      <c r="C149" s="156"/>
      <c r="D149" s="156"/>
      <c r="E149" s="156"/>
      <c r="F149" s="156"/>
      <c r="G149" s="156"/>
      <c r="H149" s="156"/>
      <c r="I149" s="228"/>
    </row>
    <row r="150" spans="3:9">
      <c r="C150" s="156"/>
      <c r="D150" s="156"/>
      <c r="E150" s="156"/>
      <c r="F150" s="156"/>
      <c r="G150" s="156"/>
      <c r="H150" s="156"/>
      <c r="I150" s="228"/>
    </row>
    <row r="151" spans="3:9">
      <c r="C151" s="156"/>
      <c r="D151" s="156"/>
      <c r="E151" s="156"/>
      <c r="F151" s="156"/>
      <c r="G151" s="156"/>
      <c r="H151" s="156"/>
      <c r="I151" s="228"/>
    </row>
  </sheetData>
  <mergeCells count="26">
    <mergeCell ref="AW69:BW69"/>
    <mergeCell ref="J4:W4"/>
    <mergeCell ref="Y4:AU4"/>
    <mergeCell ref="AW4:BW4"/>
    <mergeCell ref="D83:H83"/>
    <mergeCell ref="J21:W21"/>
    <mergeCell ref="J38:W38"/>
    <mergeCell ref="J53:W53"/>
    <mergeCell ref="J69:W69"/>
    <mergeCell ref="Y21:AU21"/>
    <mergeCell ref="Y38:AU38"/>
    <mergeCell ref="Y53:AU53"/>
    <mergeCell ref="Y69:AU69"/>
    <mergeCell ref="AW21:BW21"/>
    <mergeCell ref="AW38:BW38"/>
    <mergeCell ref="AW53:BW53"/>
    <mergeCell ref="C5:E5"/>
    <mergeCell ref="F5:H5"/>
    <mergeCell ref="C54:E54"/>
    <mergeCell ref="F54:H54"/>
    <mergeCell ref="C70:E70"/>
    <mergeCell ref="F70:H70"/>
    <mergeCell ref="C22:E22"/>
    <mergeCell ref="F22:H22"/>
    <mergeCell ref="C39:E39"/>
    <mergeCell ref="F39:H3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6C1CB-F368-4CC2-9701-94817E334A1C}">
  <dimension ref="A2:BW95"/>
  <sheetViews>
    <sheetView workbookViewId="0">
      <selection activeCell="B6" sqref="B6"/>
    </sheetView>
  </sheetViews>
  <sheetFormatPr baseColWidth="10" defaultRowHeight="12.75"/>
  <cols>
    <col min="1" max="1" width="4.42578125" style="1" customWidth="1"/>
    <col min="2" max="2" width="33.42578125" style="1" customWidth="1"/>
    <col min="3" max="3" width="8.28515625" style="1" customWidth="1"/>
    <col min="4" max="4" width="9.7109375" style="1" customWidth="1"/>
    <col min="5" max="5" width="11.140625" style="1" customWidth="1"/>
    <col min="6" max="6" width="8.42578125" style="1" customWidth="1"/>
    <col min="7" max="7" width="10.140625" style="1" customWidth="1"/>
    <col min="8" max="8" width="10.5703125" style="1" customWidth="1"/>
    <col min="9" max="9" width="2.5703125" style="3" customWidth="1"/>
    <col min="10" max="10" width="3" style="1" customWidth="1"/>
    <col min="11" max="11" width="9.5703125" style="1" hidden="1" customWidth="1"/>
    <col min="12" max="12" width="10" style="1" hidden="1" customWidth="1"/>
    <col min="13" max="13" width="10.7109375" style="1" hidden="1" customWidth="1"/>
    <col min="14" max="14" width="8.5703125" style="1" hidden="1" customWidth="1"/>
    <col min="15" max="15" width="8.140625" style="1" hidden="1" customWidth="1"/>
    <col min="16" max="16" width="11.42578125" style="1" hidden="1" customWidth="1"/>
    <col min="17" max="17" width="10.140625" style="1" customWidth="1"/>
    <col min="18" max="18" width="6.5703125" style="1" customWidth="1"/>
    <col min="19" max="19" width="7.140625" style="1" customWidth="1"/>
    <col min="20" max="21" width="7.7109375" style="1" customWidth="1"/>
    <col min="22" max="22" width="9.140625" style="1" customWidth="1"/>
    <col min="23" max="23" width="8.140625" style="1" customWidth="1"/>
    <col min="24" max="24" width="3.140625" style="3" customWidth="1"/>
    <col min="25" max="25" width="3" style="5" customWidth="1"/>
    <col min="26" max="26" width="18.28515625" style="1" hidden="1" customWidth="1"/>
    <col min="27" max="27" width="21.85546875" style="1" hidden="1" customWidth="1"/>
    <col min="28" max="28" width="9.42578125" style="1" hidden="1" customWidth="1"/>
    <col min="29" max="29" width="11.7109375" style="1" hidden="1" customWidth="1"/>
    <col min="30" max="30" width="8.85546875" style="1" hidden="1" customWidth="1"/>
    <col min="31" max="31" width="10.5703125" style="1" hidden="1" customWidth="1"/>
    <col min="32" max="32" width="14.7109375" style="2" hidden="1" customWidth="1"/>
    <col min="33" max="34" width="11.7109375" style="1" hidden="1" customWidth="1"/>
    <col min="35" max="35" width="13.85546875" style="1" hidden="1" customWidth="1"/>
    <col min="36" max="37" width="11.140625" style="1" hidden="1" customWidth="1"/>
    <col min="38" max="38" width="16.7109375" style="1" hidden="1" customWidth="1"/>
    <col min="39" max="39" width="11.42578125" style="1" hidden="1" customWidth="1"/>
    <col min="40" max="40" width="13" style="1" customWidth="1"/>
    <col min="41" max="42" width="11.42578125" style="1"/>
    <col min="43" max="43" width="9.140625" style="1" customWidth="1"/>
    <col min="44" max="44" width="11.42578125" style="1"/>
    <col min="45" max="45" width="12.42578125" style="1" customWidth="1"/>
    <col min="46" max="47" width="10.7109375" style="1" customWidth="1"/>
    <col min="48" max="48" width="2.42578125" style="3" customWidth="1"/>
    <col min="49" max="49" width="2.28515625" style="1" customWidth="1"/>
    <col min="50" max="53" width="0" style="1" hidden="1" customWidth="1"/>
    <col min="54" max="54" width="4.5703125" style="1" hidden="1" customWidth="1"/>
    <col min="55" max="57" width="0" style="1" hidden="1" customWidth="1"/>
    <col min="58" max="58" width="12.5703125" style="1" hidden="1" customWidth="1"/>
    <col min="59" max="64" width="0" style="1" hidden="1" customWidth="1"/>
    <col min="65" max="65" width="21" style="1" hidden="1" customWidth="1"/>
    <col min="66" max="66" width="19.85546875" style="1" hidden="1" customWidth="1"/>
    <col min="67" max="67" width="18.42578125" style="1" hidden="1" customWidth="1"/>
    <col min="68" max="68" width="20.140625" style="1" hidden="1" customWidth="1"/>
    <col min="69" max="69" width="20.5703125" style="1" hidden="1" customWidth="1"/>
    <col min="70" max="70" width="7.140625" style="1" hidden="1" customWidth="1"/>
    <col min="71" max="71" width="20" style="3" hidden="1" customWidth="1"/>
    <col min="72" max="72" width="19.28515625" style="3" hidden="1" customWidth="1"/>
    <col min="73" max="73" width="13" style="1" customWidth="1"/>
    <col min="74" max="75" width="12.28515625" style="1" customWidth="1"/>
    <col min="76" max="258" width="11.42578125" style="1"/>
    <col min="259" max="259" width="4.42578125" style="1" customWidth="1"/>
    <col min="260" max="260" width="11.42578125" style="1"/>
    <col min="261" max="261" width="8.28515625" style="1" customWidth="1"/>
    <col min="262" max="262" width="9.7109375" style="1" customWidth="1"/>
    <col min="263" max="263" width="11.140625" style="1" customWidth="1"/>
    <col min="264" max="264" width="8.42578125" style="1" customWidth="1"/>
    <col min="265" max="265" width="10.140625" style="1" customWidth="1"/>
    <col min="266" max="266" width="10.5703125" style="1" customWidth="1"/>
    <col min="267" max="267" width="7.28515625" style="1" customWidth="1"/>
    <col min="268" max="268" width="8.85546875" style="1" customWidth="1"/>
    <col min="269" max="269" width="13" style="1" customWidth="1"/>
    <col min="270" max="271" width="6.5703125" style="1" customWidth="1"/>
    <col min="272" max="272" width="8.5703125" style="1" customWidth="1"/>
    <col min="273" max="273" width="8.140625" style="1" customWidth="1"/>
    <col min="274" max="274" width="11.85546875" style="1" customWidth="1"/>
    <col min="275" max="275" width="6.85546875" style="1" customWidth="1"/>
    <col min="276" max="276" width="6.5703125" style="1" customWidth="1"/>
    <col min="277" max="277" width="7.140625" style="1" customWidth="1"/>
    <col min="278" max="279" width="7.7109375" style="1" customWidth="1"/>
    <col min="280" max="280" width="7.140625" style="1" customWidth="1"/>
    <col min="281" max="281" width="6.7109375" style="1" customWidth="1"/>
    <col min="282" max="282" width="5.42578125" style="1" customWidth="1"/>
    <col min="283" max="283" width="22.85546875" style="1" customWidth="1"/>
    <col min="284" max="284" width="21.85546875" style="1" customWidth="1"/>
    <col min="285" max="285" width="9.42578125" style="1" customWidth="1"/>
    <col min="286" max="286" width="11.7109375" style="1" customWidth="1"/>
    <col min="287" max="287" width="9.28515625" style="1" customWidth="1"/>
    <col min="288" max="288" width="10.5703125" style="1" customWidth="1"/>
    <col min="289" max="289" width="18.85546875" style="1" customWidth="1"/>
    <col min="290" max="291" width="11.7109375" style="1" customWidth="1"/>
    <col min="292" max="292" width="13.85546875" style="1" customWidth="1"/>
    <col min="293" max="293" width="19" style="1" customWidth="1"/>
    <col min="294" max="294" width="16.7109375" style="1" customWidth="1"/>
    <col min="295" max="295" width="11.42578125" style="1"/>
    <col min="296" max="296" width="13" style="1" customWidth="1"/>
    <col min="297" max="298" width="11.42578125" style="1"/>
    <col min="299" max="299" width="9.140625" style="1" customWidth="1"/>
    <col min="300" max="300" width="11.42578125" style="1"/>
    <col min="301" max="301" width="12.42578125" style="1" customWidth="1"/>
    <col min="302" max="303" width="10.7109375" style="1" customWidth="1"/>
    <col min="304" max="304" width="7" style="1" customWidth="1"/>
    <col min="305" max="308" width="11.42578125" style="1"/>
    <col min="309" max="309" width="4.5703125" style="1" customWidth="1"/>
    <col min="310" max="312" width="11.42578125" style="1"/>
    <col min="313" max="313" width="12.5703125" style="1" customWidth="1"/>
    <col min="314" max="319" width="11.42578125" style="1"/>
    <col min="320" max="320" width="21" style="1" customWidth="1"/>
    <col min="321" max="321" width="19.85546875" style="1" customWidth="1"/>
    <col min="322" max="322" width="18.42578125" style="1" customWidth="1"/>
    <col min="323" max="323" width="20.140625" style="1" customWidth="1"/>
    <col min="324" max="324" width="20.5703125" style="1" customWidth="1"/>
    <col min="325" max="325" width="7.140625" style="1" customWidth="1"/>
    <col min="326" max="326" width="20" style="1" customWidth="1"/>
    <col min="327" max="327" width="19.28515625" style="1" customWidth="1"/>
    <col min="328" max="328" width="16" style="1" customWidth="1"/>
    <col min="329" max="329" width="22.28515625" style="1" customWidth="1"/>
    <col min="330" max="330" width="22" style="1" customWidth="1"/>
    <col min="331" max="514" width="11.42578125" style="1"/>
    <col min="515" max="515" width="4.42578125" style="1" customWidth="1"/>
    <col min="516" max="516" width="11.42578125" style="1"/>
    <col min="517" max="517" width="8.28515625" style="1" customWidth="1"/>
    <col min="518" max="518" width="9.7109375" style="1" customWidth="1"/>
    <col min="519" max="519" width="11.140625" style="1" customWidth="1"/>
    <col min="520" max="520" width="8.42578125" style="1" customWidth="1"/>
    <col min="521" max="521" width="10.140625" style="1" customWidth="1"/>
    <col min="522" max="522" width="10.5703125" style="1" customWidth="1"/>
    <col min="523" max="523" width="7.28515625" style="1" customWidth="1"/>
    <col min="524" max="524" width="8.85546875" style="1" customWidth="1"/>
    <col min="525" max="525" width="13" style="1" customWidth="1"/>
    <col min="526" max="527" width="6.5703125" style="1" customWidth="1"/>
    <col min="528" max="528" width="8.5703125" style="1" customWidth="1"/>
    <col min="529" max="529" width="8.140625" style="1" customWidth="1"/>
    <col min="530" max="530" width="11.85546875" style="1" customWidth="1"/>
    <col min="531" max="531" width="6.85546875" style="1" customWidth="1"/>
    <col min="532" max="532" width="6.5703125" style="1" customWidth="1"/>
    <col min="533" max="533" width="7.140625" style="1" customWidth="1"/>
    <col min="534" max="535" width="7.7109375" style="1" customWidth="1"/>
    <col min="536" max="536" width="7.140625" style="1" customWidth="1"/>
    <col min="537" max="537" width="6.7109375" style="1" customWidth="1"/>
    <col min="538" max="538" width="5.42578125" style="1" customWidth="1"/>
    <col min="539" max="539" width="22.85546875" style="1" customWidth="1"/>
    <col min="540" max="540" width="21.85546875" style="1" customWidth="1"/>
    <col min="541" max="541" width="9.42578125" style="1" customWidth="1"/>
    <col min="542" max="542" width="11.7109375" style="1" customWidth="1"/>
    <col min="543" max="543" width="9.28515625" style="1" customWidth="1"/>
    <col min="544" max="544" width="10.5703125" style="1" customWidth="1"/>
    <col min="545" max="545" width="18.85546875" style="1" customWidth="1"/>
    <col min="546" max="547" width="11.7109375" style="1" customWidth="1"/>
    <col min="548" max="548" width="13.85546875" style="1" customWidth="1"/>
    <col min="549" max="549" width="19" style="1" customWidth="1"/>
    <col min="550" max="550" width="16.7109375" style="1" customWidth="1"/>
    <col min="551" max="551" width="11.42578125" style="1"/>
    <col min="552" max="552" width="13" style="1" customWidth="1"/>
    <col min="553" max="554" width="11.42578125" style="1"/>
    <col min="555" max="555" width="9.140625" style="1" customWidth="1"/>
    <col min="556" max="556" width="11.42578125" style="1"/>
    <col min="557" max="557" width="12.42578125" style="1" customWidth="1"/>
    <col min="558" max="559" width="10.7109375" style="1" customWidth="1"/>
    <col min="560" max="560" width="7" style="1" customWidth="1"/>
    <col min="561" max="564" width="11.42578125" style="1"/>
    <col min="565" max="565" width="4.5703125" style="1" customWidth="1"/>
    <col min="566" max="568" width="11.42578125" style="1"/>
    <col min="569" max="569" width="12.5703125" style="1" customWidth="1"/>
    <col min="570" max="575" width="11.42578125" style="1"/>
    <col min="576" max="576" width="21" style="1" customWidth="1"/>
    <col min="577" max="577" width="19.85546875" style="1" customWidth="1"/>
    <col min="578" max="578" width="18.42578125" style="1" customWidth="1"/>
    <col min="579" max="579" width="20.140625" style="1" customWidth="1"/>
    <col min="580" max="580" width="20.5703125" style="1" customWidth="1"/>
    <col min="581" max="581" width="7.140625" style="1" customWidth="1"/>
    <col min="582" max="582" width="20" style="1" customWidth="1"/>
    <col min="583" max="583" width="19.28515625" style="1" customWidth="1"/>
    <col min="584" max="584" width="16" style="1" customWidth="1"/>
    <col min="585" max="585" width="22.28515625" style="1" customWidth="1"/>
    <col min="586" max="586" width="22" style="1" customWidth="1"/>
    <col min="587" max="770" width="11.42578125" style="1"/>
    <col min="771" max="771" width="4.42578125" style="1" customWidth="1"/>
    <col min="772" max="772" width="11.42578125" style="1"/>
    <col min="773" max="773" width="8.28515625" style="1" customWidth="1"/>
    <col min="774" max="774" width="9.7109375" style="1" customWidth="1"/>
    <col min="775" max="775" width="11.140625" style="1" customWidth="1"/>
    <col min="776" max="776" width="8.42578125" style="1" customWidth="1"/>
    <col min="777" max="777" width="10.140625" style="1" customWidth="1"/>
    <col min="778" max="778" width="10.5703125" style="1" customWidth="1"/>
    <col min="779" max="779" width="7.28515625" style="1" customWidth="1"/>
    <col min="780" max="780" width="8.85546875" style="1" customWidth="1"/>
    <col min="781" max="781" width="13" style="1" customWidth="1"/>
    <col min="782" max="783" width="6.5703125" style="1" customWidth="1"/>
    <col min="784" max="784" width="8.5703125" style="1" customWidth="1"/>
    <col min="785" max="785" width="8.140625" style="1" customWidth="1"/>
    <col min="786" max="786" width="11.85546875" style="1" customWidth="1"/>
    <col min="787" max="787" width="6.85546875" style="1" customWidth="1"/>
    <col min="788" max="788" width="6.5703125" style="1" customWidth="1"/>
    <col min="789" max="789" width="7.140625" style="1" customWidth="1"/>
    <col min="790" max="791" width="7.7109375" style="1" customWidth="1"/>
    <col min="792" max="792" width="7.140625" style="1" customWidth="1"/>
    <col min="793" max="793" width="6.7109375" style="1" customWidth="1"/>
    <col min="794" max="794" width="5.42578125" style="1" customWidth="1"/>
    <col min="795" max="795" width="22.85546875" style="1" customWidth="1"/>
    <col min="796" max="796" width="21.85546875" style="1" customWidth="1"/>
    <col min="797" max="797" width="9.42578125" style="1" customWidth="1"/>
    <col min="798" max="798" width="11.7109375" style="1" customWidth="1"/>
    <col min="799" max="799" width="9.28515625" style="1" customWidth="1"/>
    <col min="800" max="800" width="10.5703125" style="1" customWidth="1"/>
    <col min="801" max="801" width="18.85546875" style="1" customWidth="1"/>
    <col min="802" max="803" width="11.7109375" style="1" customWidth="1"/>
    <col min="804" max="804" width="13.85546875" style="1" customWidth="1"/>
    <col min="805" max="805" width="19" style="1" customWidth="1"/>
    <col min="806" max="806" width="16.7109375" style="1" customWidth="1"/>
    <col min="807" max="807" width="11.42578125" style="1"/>
    <col min="808" max="808" width="13" style="1" customWidth="1"/>
    <col min="809" max="810" width="11.42578125" style="1"/>
    <col min="811" max="811" width="9.140625" style="1" customWidth="1"/>
    <col min="812" max="812" width="11.42578125" style="1"/>
    <col min="813" max="813" width="12.42578125" style="1" customWidth="1"/>
    <col min="814" max="815" width="10.7109375" style="1" customWidth="1"/>
    <col min="816" max="816" width="7" style="1" customWidth="1"/>
    <col min="817" max="820" width="11.42578125" style="1"/>
    <col min="821" max="821" width="4.5703125" style="1" customWidth="1"/>
    <col min="822" max="824" width="11.42578125" style="1"/>
    <col min="825" max="825" width="12.5703125" style="1" customWidth="1"/>
    <col min="826" max="831" width="11.42578125" style="1"/>
    <col min="832" max="832" width="21" style="1" customWidth="1"/>
    <col min="833" max="833" width="19.85546875" style="1" customWidth="1"/>
    <col min="834" max="834" width="18.42578125" style="1" customWidth="1"/>
    <col min="835" max="835" width="20.140625" style="1" customWidth="1"/>
    <col min="836" max="836" width="20.5703125" style="1" customWidth="1"/>
    <col min="837" max="837" width="7.140625" style="1" customWidth="1"/>
    <col min="838" max="838" width="20" style="1" customWidth="1"/>
    <col min="839" max="839" width="19.28515625" style="1" customWidth="1"/>
    <col min="840" max="840" width="16" style="1" customWidth="1"/>
    <col min="841" max="841" width="22.28515625" style="1" customWidth="1"/>
    <col min="842" max="842" width="22" style="1" customWidth="1"/>
    <col min="843" max="1026" width="11.42578125" style="1"/>
    <col min="1027" max="1027" width="4.42578125" style="1" customWidth="1"/>
    <col min="1028" max="1028" width="11.42578125" style="1"/>
    <col min="1029" max="1029" width="8.28515625" style="1" customWidth="1"/>
    <col min="1030" max="1030" width="9.7109375" style="1" customWidth="1"/>
    <col min="1031" max="1031" width="11.140625" style="1" customWidth="1"/>
    <col min="1032" max="1032" width="8.42578125" style="1" customWidth="1"/>
    <col min="1033" max="1033" width="10.140625" style="1" customWidth="1"/>
    <col min="1034" max="1034" width="10.5703125" style="1" customWidth="1"/>
    <col min="1035" max="1035" width="7.28515625" style="1" customWidth="1"/>
    <col min="1036" max="1036" width="8.85546875" style="1" customWidth="1"/>
    <col min="1037" max="1037" width="13" style="1" customWidth="1"/>
    <col min="1038" max="1039" width="6.5703125" style="1" customWidth="1"/>
    <col min="1040" max="1040" width="8.5703125" style="1" customWidth="1"/>
    <col min="1041" max="1041" width="8.140625" style="1" customWidth="1"/>
    <col min="1042" max="1042" width="11.85546875" style="1" customWidth="1"/>
    <col min="1043" max="1043" width="6.85546875" style="1" customWidth="1"/>
    <col min="1044" max="1044" width="6.5703125" style="1" customWidth="1"/>
    <col min="1045" max="1045" width="7.140625" style="1" customWidth="1"/>
    <col min="1046" max="1047" width="7.7109375" style="1" customWidth="1"/>
    <col min="1048" max="1048" width="7.140625" style="1" customWidth="1"/>
    <col min="1049" max="1049" width="6.7109375" style="1" customWidth="1"/>
    <col min="1050" max="1050" width="5.42578125" style="1" customWidth="1"/>
    <col min="1051" max="1051" width="22.85546875" style="1" customWidth="1"/>
    <col min="1052" max="1052" width="21.85546875" style="1" customWidth="1"/>
    <col min="1053" max="1053" width="9.42578125" style="1" customWidth="1"/>
    <col min="1054" max="1054" width="11.7109375" style="1" customWidth="1"/>
    <col min="1055" max="1055" width="9.28515625" style="1" customWidth="1"/>
    <col min="1056" max="1056" width="10.5703125" style="1" customWidth="1"/>
    <col min="1057" max="1057" width="18.85546875" style="1" customWidth="1"/>
    <col min="1058" max="1059" width="11.7109375" style="1" customWidth="1"/>
    <col min="1060" max="1060" width="13.85546875" style="1" customWidth="1"/>
    <col min="1061" max="1061" width="19" style="1" customWidth="1"/>
    <col min="1062" max="1062" width="16.7109375" style="1" customWidth="1"/>
    <col min="1063" max="1063" width="11.42578125" style="1"/>
    <col min="1064" max="1064" width="13" style="1" customWidth="1"/>
    <col min="1065" max="1066" width="11.42578125" style="1"/>
    <col min="1067" max="1067" width="9.140625" style="1" customWidth="1"/>
    <col min="1068" max="1068" width="11.42578125" style="1"/>
    <col min="1069" max="1069" width="12.42578125" style="1" customWidth="1"/>
    <col min="1070" max="1071" width="10.7109375" style="1" customWidth="1"/>
    <col min="1072" max="1072" width="7" style="1" customWidth="1"/>
    <col min="1073" max="1076" width="11.42578125" style="1"/>
    <col min="1077" max="1077" width="4.5703125" style="1" customWidth="1"/>
    <col min="1078" max="1080" width="11.42578125" style="1"/>
    <col min="1081" max="1081" width="12.5703125" style="1" customWidth="1"/>
    <col min="1082" max="1087" width="11.42578125" style="1"/>
    <col min="1088" max="1088" width="21" style="1" customWidth="1"/>
    <col min="1089" max="1089" width="19.85546875" style="1" customWidth="1"/>
    <col min="1090" max="1090" width="18.42578125" style="1" customWidth="1"/>
    <col min="1091" max="1091" width="20.140625" style="1" customWidth="1"/>
    <col min="1092" max="1092" width="20.5703125" style="1" customWidth="1"/>
    <col min="1093" max="1093" width="7.140625" style="1" customWidth="1"/>
    <col min="1094" max="1094" width="20" style="1" customWidth="1"/>
    <col min="1095" max="1095" width="19.28515625" style="1" customWidth="1"/>
    <col min="1096" max="1096" width="16" style="1" customWidth="1"/>
    <col min="1097" max="1097" width="22.28515625" style="1" customWidth="1"/>
    <col min="1098" max="1098" width="22" style="1" customWidth="1"/>
    <col min="1099" max="1282" width="11.42578125" style="1"/>
    <col min="1283" max="1283" width="4.42578125" style="1" customWidth="1"/>
    <col min="1284" max="1284" width="11.42578125" style="1"/>
    <col min="1285" max="1285" width="8.28515625" style="1" customWidth="1"/>
    <col min="1286" max="1286" width="9.7109375" style="1" customWidth="1"/>
    <col min="1287" max="1287" width="11.140625" style="1" customWidth="1"/>
    <col min="1288" max="1288" width="8.42578125" style="1" customWidth="1"/>
    <col min="1289" max="1289" width="10.140625" style="1" customWidth="1"/>
    <col min="1290" max="1290" width="10.5703125" style="1" customWidth="1"/>
    <col min="1291" max="1291" width="7.28515625" style="1" customWidth="1"/>
    <col min="1292" max="1292" width="8.85546875" style="1" customWidth="1"/>
    <col min="1293" max="1293" width="13" style="1" customWidth="1"/>
    <col min="1294" max="1295" width="6.5703125" style="1" customWidth="1"/>
    <col min="1296" max="1296" width="8.5703125" style="1" customWidth="1"/>
    <col min="1297" max="1297" width="8.140625" style="1" customWidth="1"/>
    <col min="1298" max="1298" width="11.85546875" style="1" customWidth="1"/>
    <col min="1299" max="1299" width="6.85546875" style="1" customWidth="1"/>
    <col min="1300" max="1300" width="6.5703125" style="1" customWidth="1"/>
    <col min="1301" max="1301" width="7.140625" style="1" customWidth="1"/>
    <col min="1302" max="1303" width="7.7109375" style="1" customWidth="1"/>
    <col min="1304" max="1304" width="7.140625" style="1" customWidth="1"/>
    <col min="1305" max="1305" width="6.7109375" style="1" customWidth="1"/>
    <col min="1306" max="1306" width="5.42578125" style="1" customWidth="1"/>
    <col min="1307" max="1307" width="22.85546875" style="1" customWidth="1"/>
    <col min="1308" max="1308" width="21.85546875" style="1" customWidth="1"/>
    <col min="1309" max="1309" width="9.42578125" style="1" customWidth="1"/>
    <col min="1310" max="1310" width="11.7109375" style="1" customWidth="1"/>
    <col min="1311" max="1311" width="9.28515625" style="1" customWidth="1"/>
    <col min="1312" max="1312" width="10.5703125" style="1" customWidth="1"/>
    <col min="1313" max="1313" width="18.85546875" style="1" customWidth="1"/>
    <col min="1314" max="1315" width="11.7109375" style="1" customWidth="1"/>
    <col min="1316" max="1316" width="13.85546875" style="1" customWidth="1"/>
    <col min="1317" max="1317" width="19" style="1" customWidth="1"/>
    <col min="1318" max="1318" width="16.7109375" style="1" customWidth="1"/>
    <col min="1319" max="1319" width="11.42578125" style="1"/>
    <col min="1320" max="1320" width="13" style="1" customWidth="1"/>
    <col min="1321" max="1322" width="11.42578125" style="1"/>
    <col min="1323" max="1323" width="9.140625" style="1" customWidth="1"/>
    <col min="1324" max="1324" width="11.42578125" style="1"/>
    <col min="1325" max="1325" width="12.42578125" style="1" customWidth="1"/>
    <col min="1326" max="1327" width="10.7109375" style="1" customWidth="1"/>
    <col min="1328" max="1328" width="7" style="1" customWidth="1"/>
    <col min="1329" max="1332" width="11.42578125" style="1"/>
    <col min="1333" max="1333" width="4.5703125" style="1" customWidth="1"/>
    <col min="1334" max="1336" width="11.42578125" style="1"/>
    <col min="1337" max="1337" width="12.5703125" style="1" customWidth="1"/>
    <col min="1338" max="1343" width="11.42578125" style="1"/>
    <col min="1344" max="1344" width="21" style="1" customWidth="1"/>
    <col min="1345" max="1345" width="19.85546875" style="1" customWidth="1"/>
    <col min="1346" max="1346" width="18.42578125" style="1" customWidth="1"/>
    <col min="1347" max="1347" width="20.140625" style="1" customWidth="1"/>
    <col min="1348" max="1348" width="20.5703125" style="1" customWidth="1"/>
    <col min="1349" max="1349" width="7.140625" style="1" customWidth="1"/>
    <col min="1350" max="1350" width="20" style="1" customWidth="1"/>
    <col min="1351" max="1351" width="19.28515625" style="1" customWidth="1"/>
    <col min="1352" max="1352" width="16" style="1" customWidth="1"/>
    <col min="1353" max="1353" width="22.28515625" style="1" customWidth="1"/>
    <col min="1354" max="1354" width="22" style="1" customWidth="1"/>
    <col min="1355" max="1538" width="11.42578125" style="1"/>
    <col min="1539" max="1539" width="4.42578125" style="1" customWidth="1"/>
    <col min="1540" max="1540" width="11.42578125" style="1"/>
    <col min="1541" max="1541" width="8.28515625" style="1" customWidth="1"/>
    <col min="1542" max="1542" width="9.7109375" style="1" customWidth="1"/>
    <col min="1543" max="1543" width="11.140625" style="1" customWidth="1"/>
    <col min="1544" max="1544" width="8.42578125" style="1" customWidth="1"/>
    <col min="1545" max="1545" width="10.140625" style="1" customWidth="1"/>
    <col min="1546" max="1546" width="10.5703125" style="1" customWidth="1"/>
    <col min="1547" max="1547" width="7.28515625" style="1" customWidth="1"/>
    <col min="1548" max="1548" width="8.85546875" style="1" customWidth="1"/>
    <col min="1549" max="1549" width="13" style="1" customWidth="1"/>
    <col min="1550" max="1551" width="6.5703125" style="1" customWidth="1"/>
    <col min="1552" max="1552" width="8.5703125" style="1" customWidth="1"/>
    <col min="1553" max="1553" width="8.140625" style="1" customWidth="1"/>
    <col min="1554" max="1554" width="11.85546875" style="1" customWidth="1"/>
    <col min="1555" max="1555" width="6.85546875" style="1" customWidth="1"/>
    <col min="1556" max="1556" width="6.5703125" style="1" customWidth="1"/>
    <col min="1557" max="1557" width="7.140625" style="1" customWidth="1"/>
    <col min="1558" max="1559" width="7.7109375" style="1" customWidth="1"/>
    <col min="1560" max="1560" width="7.140625" style="1" customWidth="1"/>
    <col min="1561" max="1561" width="6.7109375" style="1" customWidth="1"/>
    <col min="1562" max="1562" width="5.42578125" style="1" customWidth="1"/>
    <col min="1563" max="1563" width="22.85546875" style="1" customWidth="1"/>
    <col min="1564" max="1564" width="21.85546875" style="1" customWidth="1"/>
    <col min="1565" max="1565" width="9.42578125" style="1" customWidth="1"/>
    <col min="1566" max="1566" width="11.7109375" style="1" customWidth="1"/>
    <col min="1567" max="1567" width="9.28515625" style="1" customWidth="1"/>
    <col min="1568" max="1568" width="10.5703125" style="1" customWidth="1"/>
    <col min="1569" max="1569" width="18.85546875" style="1" customWidth="1"/>
    <col min="1570" max="1571" width="11.7109375" style="1" customWidth="1"/>
    <col min="1572" max="1572" width="13.85546875" style="1" customWidth="1"/>
    <col min="1573" max="1573" width="19" style="1" customWidth="1"/>
    <col min="1574" max="1574" width="16.7109375" style="1" customWidth="1"/>
    <col min="1575" max="1575" width="11.42578125" style="1"/>
    <col min="1576" max="1576" width="13" style="1" customWidth="1"/>
    <col min="1577" max="1578" width="11.42578125" style="1"/>
    <col min="1579" max="1579" width="9.140625" style="1" customWidth="1"/>
    <col min="1580" max="1580" width="11.42578125" style="1"/>
    <col min="1581" max="1581" width="12.42578125" style="1" customWidth="1"/>
    <col min="1582" max="1583" width="10.7109375" style="1" customWidth="1"/>
    <col min="1584" max="1584" width="7" style="1" customWidth="1"/>
    <col min="1585" max="1588" width="11.42578125" style="1"/>
    <col min="1589" max="1589" width="4.5703125" style="1" customWidth="1"/>
    <col min="1590" max="1592" width="11.42578125" style="1"/>
    <col min="1593" max="1593" width="12.5703125" style="1" customWidth="1"/>
    <col min="1594" max="1599" width="11.42578125" style="1"/>
    <col min="1600" max="1600" width="21" style="1" customWidth="1"/>
    <col min="1601" max="1601" width="19.85546875" style="1" customWidth="1"/>
    <col min="1602" max="1602" width="18.42578125" style="1" customWidth="1"/>
    <col min="1603" max="1603" width="20.140625" style="1" customWidth="1"/>
    <col min="1604" max="1604" width="20.5703125" style="1" customWidth="1"/>
    <col min="1605" max="1605" width="7.140625" style="1" customWidth="1"/>
    <col min="1606" max="1606" width="20" style="1" customWidth="1"/>
    <col min="1607" max="1607" width="19.28515625" style="1" customWidth="1"/>
    <col min="1608" max="1608" width="16" style="1" customWidth="1"/>
    <col min="1609" max="1609" width="22.28515625" style="1" customWidth="1"/>
    <col min="1610" max="1610" width="22" style="1" customWidth="1"/>
    <col min="1611" max="1794" width="11.42578125" style="1"/>
    <col min="1795" max="1795" width="4.42578125" style="1" customWidth="1"/>
    <col min="1796" max="1796" width="11.42578125" style="1"/>
    <col min="1797" max="1797" width="8.28515625" style="1" customWidth="1"/>
    <col min="1798" max="1798" width="9.7109375" style="1" customWidth="1"/>
    <col min="1799" max="1799" width="11.140625" style="1" customWidth="1"/>
    <col min="1800" max="1800" width="8.42578125" style="1" customWidth="1"/>
    <col min="1801" max="1801" width="10.140625" style="1" customWidth="1"/>
    <col min="1802" max="1802" width="10.5703125" style="1" customWidth="1"/>
    <col min="1803" max="1803" width="7.28515625" style="1" customWidth="1"/>
    <col min="1804" max="1804" width="8.85546875" style="1" customWidth="1"/>
    <col min="1805" max="1805" width="13" style="1" customWidth="1"/>
    <col min="1806" max="1807" width="6.5703125" style="1" customWidth="1"/>
    <col min="1808" max="1808" width="8.5703125" style="1" customWidth="1"/>
    <col min="1809" max="1809" width="8.140625" style="1" customWidth="1"/>
    <col min="1810" max="1810" width="11.85546875" style="1" customWidth="1"/>
    <col min="1811" max="1811" width="6.85546875" style="1" customWidth="1"/>
    <col min="1812" max="1812" width="6.5703125" style="1" customWidth="1"/>
    <col min="1813" max="1813" width="7.140625" style="1" customWidth="1"/>
    <col min="1814" max="1815" width="7.7109375" style="1" customWidth="1"/>
    <col min="1816" max="1816" width="7.140625" style="1" customWidth="1"/>
    <col min="1817" max="1817" width="6.7109375" style="1" customWidth="1"/>
    <col min="1818" max="1818" width="5.42578125" style="1" customWidth="1"/>
    <col min="1819" max="1819" width="22.85546875" style="1" customWidth="1"/>
    <col min="1820" max="1820" width="21.85546875" style="1" customWidth="1"/>
    <col min="1821" max="1821" width="9.42578125" style="1" customWidth="1"/>
    <col min="1822" max="1822" width="11.7109375" style="1" customWidth="1"/>
    <col min="1823" max="1823" width="9.28515625" style="1" customWidth="1"/>
    <col min="1824" max="1824" width="10.5703125" style="1" customWidth="1"/>
    <col min="1825" max="1825" width="18.85546875" style="1" customWidth="1"/>
    <col min="1826" max="1827" width="11.7109375" style="1" customWidth="1"/>
    <col min="1828" max="1828" width="13.85546875" style="1" customWidth="1"/>
    <col min="1829" max="1829" width="19" style="1" customWidth="1"/>
    <col min="1830" max="1830" width="16.7109375" style="1" customWidth="1"/>
    <col min="1831" max="1831" width="11.42578125" style="1"/>
    <col min="1832" max="1832" width="13" style="1" customWidth="1"/>
    <col min="1833" max="1834" width="11.42578125" style="1"/>
    <col min="1835" max="1835" width="9.140625" style="1" customWidth="1"/>
    <col min="1836" max="1836" width="11.42578125" style="1"/>
    <col min="1837" max="1837" width="12.42578125" style="1" customWidth="1"/>
    <col min="1838" max="1839" width="10.7109375" style="1" customWidth="1"/>
    <col min="1840" max="1840" width="7" style="1" customWidth="1"/>
    <col min="1841" max="1844" width="11.42578125" style="1"/>
    <col min="1845" max="1845" width="4.5703125" style="1" customWidth="1"/>
    <col min="1846" max="1848" width="11.42578125" style="1"/>
    <col min="1849" max="1849" width="12.5703125" style="1" customWidth="1"/>
    <col min="1850" max="1855" width="11.42578125" style="1"/>
    <col min="1856" max="1856" width="21" style="1" customWidth="1"/>
    <col min="1857" max="1857" width="19.85546875" style="1" customWidth="1"/>
    <col min="1858" max="1858" width="18.42578125" style="1" customWidth="1"/>
    <col min="1859" max="1859" width="20.140625" style="1" customWidth="1"/>
    <col min="1860" max="1860" width="20.5703125" style="1" customWidth="1"/>
    <col min="1861" max="1861" width="7.140625" style="1" customWidth="1"/>
    <col min="1862" max="1862" width="20" style="1" customWidth="1"/>
    <col min="1863" max="1863" width="19.28515625" style="1" customWidth="1"/>
    <col min="1864" max="1864" width="16" style="1" customWidth="1"/>
    <col min="1865" max="1865" width="22.28515625" style="1" customWidth="1"/>
    <col min="1866" max="1866" width="22" style="1" customWidth="1"/>
    <col min="1867" max="2050" width="11.42578125" style="1"/>
    <col min="2051" max="2051" width="4.42578125" style="1" customWidth="1"/>
    <col min="2052" max="2052" width="11.42578125" style="1"/>
    <col min="2053" max="2053" width="8.28515625" style="1" customWidth="1"/>
    <col min="2054" max="2054" width="9.7109375" style="1" customWidth="1"/>
    <col min="2055" max="2055" width="11.140625" style="1" customWidth="1"/>
    <col min="2056" max="2056" width="8.42578125" style="1" customWidth="1"/>
    <col min="2057" max="2057" width="10.140625" style="1" customWidth="1"/>
    <col min="2058" max="2058" width="10.5703125" style="1" customWidth="1"/>
    <col min="2059" max="2059" width="7.28515625" style="1" customWidth="1"/>
    <col min="2060" max="2060" width="8.85546875" style="1" customWidth="1"/>
    <col min="2061" max="2061" width="13" style="1" customWidth="1"/>
    <col min="2062" max="2063" width="6.5703125" style="1" customWidth="1"/>
    <col min="2064" max="2064" width="8.5703125" style="1" customWidth="1"/>
    <col min="2065" max="2065" width="8.140625" style="1" customWidth="1"/>
    <col min="2066" max="2066" width="11.85546875" style="1" customWidth="1"/>
    <col min="2067" max="2067" width="6.85546875" style="1" customWidth="1"/>
    <col min="2068" max="2068" width="6.5703125" style="1" customWidth="1"/>
    <col min="2069" max="2069" width="7.140625" style="1" customWidth="1"/>
    <col min="2070" max="2071" width="7.7109375" style="1" customWidth="1"/>
    <col min="2072" max="2072" width="7.140625" style="1" customWidth="1"/>
    <col min="2073" max="2073" width="6.7109375" style="1" customWidth="1"/>
    <col min="2074" max="2074" width="5.42578125" style="1" customWidth="1"/>
    <col min="2075" max="2075" width="22.85546875" style="1" customWidth="1"/>
    <col min="2076" max="2076" width="21.85546875" style="1" customWidth="1"/>
    <col min="2077" max="2077" width="9.42578125" style="1" customWidth="1"/>
    <col min="2078" max="2078" width="11.7109375" style="1" customWidth="1"/>
    <col min="2079" max="2079" width="9.28515625" style="1" customWidth="1"/>
    <col min="2080" max="2080" width="10.5703125" style="1" customWidth="1"/>
    <col min="2081" max="2081" width="18.85546875" style="1" customWidth="1"/>
    <col min="2082" max="2083" width="11.7109375" style="1" customWidth="1"/>
    <col min="2084" max="2084" width="13.85546875" style="1" customWidth="1"/>
    <col min="2085" max="2085" width="19" style="1" customWidth="1"/>
    <col min="2086" max="2086" width="16.7109375" style="1" customWidth="1"/>
    <col min="2087" max="2087" width="11.42578125" style="1"/>
    <col min="2088" max="2088" width="13" style="1" customWidth="1"/>
    <col min="2089" max="2090" width="11.42578125" style="1"/>
    <col min="2091" max="2091" width="9.140625" style="1" customWidth="1"/>
    <col min="2092" max="2092" width="11.42578125" style="1"/>
    <col min="2093" max="2093" width="12.42578125" style="1" customWidth="1"/>
    <col min="2094" max="2095" width="10.7109375" style="1" customWidth="1"/>
    <col min="2096" max="2096" width="7" style="1" customWidth="1"/>
    <col min="2097" max="2100" width="11.42578125" style="1"/>
    <col min="2101" max="2101" width="4.5703125" style="1" customWidth="1"/>
    <col min="2102" max="2104" width="11.42578125" style="1"/>
    <col min="2105" max="2105" width="12.5703125" style="1" customWidth="1"/>
    <col min="2106" max="2111" width="11.42578125" style="1"/>
    <col min="2112" max="2112" width="21" style="1" customWidth="1"/>
    <col min="2113" max="2113" width="19.85546875" style="1" customWidth="1"/>
    <col min="2114" max="2114" width="18.42578125" style="1" customWidth="1"/>
    <col min="2115" max="2115" width="20.140625" style="1" customWidth="1"/>
    <col min="2116" max="2116" width="20.5703125" style="1" customWidth="1"/>
    <col min="2117" max="2117" width="7.140625" style="1" customWidth="1"/>
    <col min="2118" max="2118" width="20" style="1" customWidth="1"/>
    <col min="2119" max="2119" width="19.28515625" style="1" customWidth="1"/>
    <col min="2120" max="2120" width="16" style="1" customWidth="1"/>
    <col min="2121" max="2121" width="22.28515625" style="1" customWidth="1"/>
    <col min="2122" max="2122" width="22" style="1" customWidth="1"/>
    <col min="2123" max="2306" width="11.42578125" style="1"/>
    <col min="2307" max="2307" width="4.42578125" style="1" customWidth="1"/>
    <col min="2308" max="2308" width="11.42578125" style="1"/>
    <col min="2309" max="2309" width="8.28515625" style="1" customWidth="1"/>
    <col min="2310" max="2310" width="9.7109375" style="1" customWidth="1"/>
    <col min="2311" max="2311" width="11.140625" style="1" customWidth="1"/>
    <col min="2312" max="2312" width="8.42578125" style="1" customWidth="1"/>
    <col min="2313" max="2313" width="10.140625" style="1" customWidth="1"/>
    <col min="2314" max="2314" width="10.5703125" style="1" customWidth="1"/>
    <col min="2315" max="2315" width="7.28515625" style="1" customWidth="1"/>
    <col min="2316" max="2316" width="8.85546875" style="1" customWidth="1"/>
    <col min="2317" max="2317" width="13" style="1" customWidth="1"/>
    <col min="2318" max="2319" width="6.5703125" style="1" customWidth="1"/>
    <col min="2320" max="2320" width="8.5703125" style="1" customWidth="1"/>
    <col min="2321" max="2321" width="8.140625" style="1" customWidth="1"/>
    <col min="2322" max="2322" width="11.85546875" style="1" customWidth="1"/>
    <col min="2323" max="2323" width="6.85546875" style="1" customWidth="1"/>
    <col min="2324" max="2324" width="6.5703125" style="1" customWidth="1"/>
    <col min="2325" max="2325" width="7.140625" style="1" customWidth="1"/>
    <col min="2326" max="2327" width="7.7109375" style="1" customWidth="1"/>
    <col min="2328" max="2328" width="7.140625" style="1" customWidth="1"/>
    <col min="2329" max="2329" width="6.7109375" style="1" customWidth="1"/>
    <col min="2330" max="2330" width="5.42578125" style="1" customWidth="1"/>
    <col min="2331" max="2331" width="22.85546875" style="1" customWidth="1"/>
    <col min="2332" max="2332" width="21.85546875" style="1" customWidth="1"/>
    <col min="2333" max="2333" width="9.42578125" style="1" customWidth="1"/>
    <col min="2334" max="2334" width="11.7109375" style="1" customWidth="1"/>
    <col min="2335" max="2335" width="9.28515625" style="1" customWidth="1"/>
    <col min="2336" max="2336" width="10.5703125" style="1" customWidth="1"/>
    <col min="2337" max="2337" width="18.85546875" style="1" customWidth="1"/>
    <col min="2338" max="2339" width="11.7109375" style="1" customWidth="1"/>
    <col min="2340" max="2340" width="13.85546875" style="1" customWidth="1"/>
    <col min="2341" max="2341" width="19" style="1" customWidth="1"/>
    <col min="2342" max="2342" width="16.7109375" style="1" customWidth="1"/>
    <col min="2343" max="2343" width="11.42578125" style="1"/>
    <col min="2344" max="2344" width="13" style="1" customWidth="1"/>
    <col min="2345" max="2346" width="11.42578125" style="1"/>
    <col min="2347" max="2347" width="9.140625" style="1" customWidth="1"/>
    <col min="2348" max="2348" width="11.42578125" style="1"/>
    <col min="2349" max="2349" width="12.42578125" style="1" customWidth="1"/>
    <col min="2350" max="2351" width="10.7109375" style="1" customWidth="1"/>
    <col min="2352" max="2352" width="7" style="1" customWidth="1"/>
    <col min="2353" max="2356" width="11.42578125" style="1"/>
    <col min="2357" max="2357" width="4.5703125" style="1" customWidth="1"/>
    <col min="2358" max="2360" width="11.42578125" style="1"/>
    <col min="2361" max="2361" width="12.5703125" style="1" customWidth="1"/>
    <col min="2362" max="2367" width="11.42578125" style="1"/>
    <col min="2368" max="2368" width="21" style="1" customWidth="1"/>
    <col min="2369" max="2369" width="19.85546875" style="1" customWidth="1"/>
    <col min="2370" max="2370" width="18.42578125" style="1" customWidth="1"/>
    <col min="2371" max="2371" width="20.140625" style="1" customWidth="1"/>
    <col min="2372" max="2372" width="20.5703125" style="1" customWidth="1"/>
    <col min="2373" max="2373" width="7.140625" style="1" customWidth="1"/>
    <col min="2374" max="2374" width="20" style="1" customWidth="1"/>
    <col min="2375" max="2375" width="19.28515625" style="1" customWidth="1"/>
    <col min="2376" max="2376" width="16" style="1" customWidth="1"/>
    <col min="2377" max="2377" width="22.28515625" style="1" customWidth="1"/>
    <col min="2378" max="2378" width="22" style="1" customWidth="1"/>
    <col min="2379" max="2562" width="11.42578125" style="1"/>
    <col min="2563" max="2563" width="4.42578125" style="1" customWidth="1"/>
    <col min="2564" max="2564" width="11.42578125" style="1"/>
    <col min="2565" max="2565" width="8.28515625" style="1" customWidth="1"/>
    <col min="2566" max="2566" width="9.7109375" style="1" customWidth="1"/>
    <col min="2567" max="2567" width="11.140625" style="1" customWidth="1"/>
    <col min="2568" max="2568" width="8.42578125" style="1" customWidth="1"/>
    <col min="2569" max="2569" width="10.140625" style="1" customWidth="1"/>
    <col min="2570" max="2570" width="10.5703125" style="1" customWidth="1"/>
    <col min="2571" max="2571" width="7.28515625" style="1" customWidth="1"/>
    <col min="2572" max="2572" width="8.85546875" style="1" customWidth="1"/>
    <col min="2573" max="2573" width="13" style="1" customWidth="1"/>
    <col min="2574" max="2575" width="6.5703125" style="1" customWidth="1"/>
    <col min="2576" max="2576" width="8.5703125" style="1" customWidth="1"/>
    <col min="2577" max="2577" width="8.140625" style="1" customWidth="1"/>
    <col min="2578" max="2578" width="11.85546875" style="1" customWidth="1"/>
    <col min="2579" max="2579" width="6.85546875" style="1" customWidth="1"/>
    <col min="2580" max="2580" width="6.5703125" style="1" customWidth="1"/>
    <col min="2581" max="2581" width="7.140625" style="1" customWidth="1"/>
    <col min="2582" max="2583" width="7.7109375" style="1" customWidth="1"/>
    <col min="2584" max="2584" width="7.140625" style="1" customWidth="1"/>
    <col min="2585" max="2585" width="6.7109375" style="1" customWidth="1"/>
    <col min="2586" max="2586" width="5.42578125" style="1" customWidth="1"/>
    <col min="2587" max="2587" width="22.85546875" style="1" customWidth="1"/>
    <col min="2588" max="2588" width="21.85546875" style="1" customWidth="1"/>
    <col min="2589" max="2589" width="9.42578125" style="1" customWidth="1"/>
    <col min="2590" max="2590" width="11.7109375" style="1" customWidth="1"/>
    <col min="2591" max="2591" width="9.28515625" style="1" customWidth="1"/>
    <col min="2592" max="2592" width="10.5703125" style="1" customWidth="1"/>
    <col min="2593" max="2593" width="18.85546875" style="1" customWidth="1"/>
    <col min="2594" max="2595" width="11.7109375" style="1" customWidth="1"/>
    <col min="2596" max="2596" width="13.85546875" style="1" customWidth="1"/>
    <col min="2597" max="2597" width="19" style="1" customWidth="1"/>
    <col min="2598" max="2598" width="16.7109375" style="1" customWidth="1"/>
    <col min="2599" max="2599" width="11.42578125" style="1"/>
    <col min="2600" max="2600" width="13" style="1" customWidth="1"/>
    <col min="2601" max="2602" width="11.42578125" style="1"/>
    <col min="2603" max="2603" width="9.140625" style="1" customWidth="1"/>
    <col min="2604" max="2604" width="11.42578125" style="1"/>
    <col min="2605" max="2605" width="12.42578125" style="1" customWidth="1"/>
    <col min="2606" max="2607" width="10.7109375" style="1" customWidth="1"/>
    <col min="2608" max="2608" width="7" style="1" customWidth="1"/>
    <col min="2609" max="2612" width="11.42578125" style="1"/>
    <col min="2613" max="2613" width="4.5703125" style="1" customWidth="1"/>
    <col min="2614" max="2616" width="11.42578125" style="1"/>
    <col min="2617" max="2617" width="12.5703125" style="1" customWidth="1"/>
    <col min="2618" max="2623" width="11.42578125" style="1"/>
    <col min="2624" max="2624" width="21" style="1" customWidth="1"/>
    <col min="2625" max="2625" width="19.85546875" style="1" customWidth="1"/>
    <col min="2626" max="2626" width="18.42578125" style="1" customWidth="1"/>
    <col min="2627" max="2627" width="20.140625" style="1" customWidth="1"/>
    <col min="2628" max="2628" width="20.5703125" style="1" customWidth="1"/>
    <col min="2629" max="2629" width="7.140625" style="1" customWidth="1"/>
    <col min="2630" max="2630" width="20" style="1" customWidth="1"/>
    <col min="2631" max="2631" width="19.28515625" style="1" customWidth="1"/>
    <col min="2632" max="2632" width="16" style="1" customWidth="1"/>
    <col min="2633" max="2633" width="22.28515625" style="1" customWidth="1"/>
    <col min="2634" max="2634" width="22" style="1" customWidth="1"/>
    <col min="2635" max="2818" width="11.42578125" style="1"/>
    <col min="2819" max="2819" width="4.42578125" style="1" customWidth="1"/>
    <col min="2820" max="2820" width="11.42578125" style="1"/>
    <col min="2821" max="2821" width="8.28515625" style="1" customWidth="1"/>
    <col min="2822" max="2822" width="9.7109375" style="1" customWidth="1"/>
    <col min="2823" max="2823" width="11.140625" style="1" customWidth="1"/>
    <col min="2824" max="2824" width="8.42578125" style="1" customWidth="1"/>
    <col min="2825" max="2825" width="10.140625" style="1" customWidth="1"/>
    <col min="2826" max="2826" width="10.5703125" style="1" customWidth="1"/>
    <col min="2827" max="2827" width="7.28515625" style="1" customWidth="1"/>
    <col min="2828" max="2828" width="8.85546875" style="1" customWidth="1"/>
    <col min="2829" max="2829" width="13" style="1" customWidth="1"/>
    <col min="2830" max="2831" width="6.5703125" style="1" customWidth="1"/>
    <col min="2832" max="2832" width="8.5703125" style="1" customWidth="1"/>
    <col min="2833" max="2833" width="8.140625" style="1" customWidth="1"/>
    <col min="2834" max="2834" width="11.85546875" style="1" customWidth="1"/>
    <col min="2835" max="2835" width="6.85546875" style="1" customWidth="1"/>
    <col min="2836" max="2836" width="6.5703125" style="1" customWidth="1"/>
    <col min="2837" max="2837" width="7.140625" style="1" customWidth="1"/>
    <col min="2838" max="2839" width="7.7109375" style="1" customWidth="1"/>
    <col min="2840" max="2840" width="7.140625" style="1" customWidth="1"/>
    <col min="2841" max="2841" width="6.7109375" style="1" customWidth="1"/>
    <col min="2842" max="2842" width="5.42578125" style="1" customWidth="1"/>
    <col min="2843" max="2843" width="22.85546875" style="1" customWidth="1"/>
    <col min="2844" max="2844" width="21.85546875" style="1" customWidth="1"/>
    <col min="2845" max="2845" width="9.42578125" style="1" customWidth="1"/>
    <col min="2846" max="2846" width="11.7109375" style="1" customWidth="1"/>
    <col min="2847" max="2847" width="9.28515625" style="1" customWidth="1"/>
    <col min="2848" max="2848" width="10.5703125" style="1" customWidth="1"/>
    <col min="2849" max="2849" width="18.85546875" style="1" customWidth="1"/>
    <col min="2850" max="2851" width="11.7109375" style="1" customWidth="1"/>
    <col min="2852" max="2852" width="13.85546875" style="1" customWidth="1"/>
    <col min="2853" max="2853" width="19" style="1" customWidth="1"/>
    <col min="2854" max="2854" width="16.7109375" style="1" customWidth="1"/>
    <col min="2855" max="2855" width="11.42578125" style="1"/>
    <col min="2856" max="2856" width="13" style="1" customWidth="1"/>
    <col min="2857" max="2858" width="11.42578125" style="1"/>
    <col min="2859" max="2859" width="9.140625" style="1" customWidth="1"/>
    <col min="2860" max="2860" width="11.42578125" style="1"/>
    <col min="2861" max="2861" width="12.42578125" style="1" customWidth="1"/>
    <col min="2862" max="2863" width="10.7109375" style="1" customWidth="1"/>
    <col min="2864" max="2864" width="7" style="1" customWidth="1"/>
    <col min="2865" max="2868" width="11.42578125" style="1"/>
    <col min="2869" max="2869" width="4.5703125" style="1" customWidth="1"/>
    <col min="2870" max="2872" width="11.42578125" style="1"/>
    <col min="2873" max="2873" width="12.5703125" style="1" customWidth="1"/>
    <col min="2874" max="2879" width="11.42578125" style="1"/>
    <col min="2880" max="2880" width="21" style="1" customWidth="1"/>
    <col min="2881" max="2881" width="19.85546875" style="1" customWidth="1"/>
    <col min="2882" max="2882" width="18.42578125" style="1" customWidth="1"/>
    <col min="2883" max="2883" width="20.140625" style="1" customWidth="1"/>
    <col min="2884" max="2884" width="20.5703125" style="1" customWidth="1"/>
    <col min="2885" max="2885" width="7.140625" style="1" customWidth="1"/>
    <col min="2886" max="2886" width="20" style="1" customWidth="1"/>
    <col min="2887" max="2887" width="19.28515625" style="1" customWidth="1"/>
    <col min="2888" max="2888" width="16" style="1" customWidth="1"/>
    <col min="2889" max="2889" width="22.28515625" style="1" customWidth="1"/>
    <col min="2890" max="2890" width="22" style="1" customWidth="1"/>
    <col min="2891" max="3074" width="11.42578125" style="1"/>
    <col min="3075" max="3075" width="4.42578125" style="1" customWidth="1"/>
    <col min="3076" max="3076" width="11.42578125" style="1"/>
    <col min="3077" max="3077" width="8.28515625" style="1" customWidth="1"/>
    <col min="3078" max="3078" width="9.7109375" style="1" customWidth="1"/>
    <col min="3079" max="3079" width="11.140625" style="1" customWidth="1"/>
    <col min="3080" max="3080" width="8.42578125" style="1" customWidth="1"/>
    <col min="3081" max="3081" width="10.140625" style="1" customWidth="1"/>
    <col min="3082" max="3082" width="10.5703125" style="1" customWidth="1"/>
    <col min="3083" max="3083" width="7.28515625" style="1" customWidth="1"/>
    <col min="3084" max="3084" width="8.85546875" style="1" customWidth="1"/>
    <col min="3085" max="3085" width="13" style="1" customWidth="1"/>
    <col min="3086" max="3087" width="6.5703125" style="1" customWidth="1"/>
    <col min="3088" max="3088" width="8.5703125" style="1" customWidth="1"/>
    <col min="3089" max="3089" width="8.140625" style="1" customWidth="1"/>
    <col min="3090" max="3090" width="11.85546875" style="1" customWidth="1"/>
    <col min="3091" max="3091" width="6.85546875" style="1" customWidth="1"/>
    <col min="3092" max="3092" width="6.5703125" style="1" customWidth="1"/>
    <col min="3093" max="3093" width="7.140625" style="1" customWidth="1"/>
    <col min="3094" max="3095" width="7.7109375" style="1" customWidth="1"/>
    <col min="3096" max="3096" width="7.140625" style="1" customWidth="1"/>
    <col min="3097" max="3097" width="6.7109375" style="1" customWidth="1"/>
    <col min="3098" max="3098" width="5.42578125" style="1" customWidth="1"/>
    <col min="3099" max="3099" width="22.85546875" style="1" customWidth="1"/>
    <col min="3100" max="3100" width="21.85546875" style="1" customWidth="1"/>
    <col min="3101" max="3101" width="9.42578125" style="1" customWidth="1"/>
    <col min="3102" max="3102" width="11.7109375" style="1" customWidth="1"/>
    <col min="3103" max="3103" width="9.28515625" style="1" customWidth="1"/>
    <col min="3104" max="3104" width="10.5703125" style="1" customWidth="1"/>
    <col min="3105" max="3105" width="18.85546875" style="1" customWidth="1"/>
    <col min="3106" max="3107" width="11.7109375" style="1" customWidth="1"/>
    <col min="3108" max="3108" width="13.85546875" style="1" customWidth="1"/>
    <col min="3109" max="3109" width="19" style="1" customWidth="1"/>
    <col min="3110" max="3110" width="16.7109375" style="1" customWidth="1"/>
    <col min="3111" max="3111" width="11.42578125" style="1"/>
    <col min="3112" max="3112" width="13" style="1" customWidth="1"/>
    <col min="3113" max="3114" width="11.42578125" style="1"/>
    <col min="3115" max="3115" width="9.140625" style="1" customWidth="1"/>
    <col min="3116" max="3116" width="11.42578125" style="1"/>
    <col min="3117" max="3117" width="12.42578125" style="1" customWidth="1"/>
    <col min="3118" max="3119" width="10.7109375" style="1" customWidth="1"/>
    <col min="3120" max="3120" width="7" style="1" customWidth="1"/>
    <col min="3121" max="3124" width="11.42578125" style="1"/>
    <col min="3125" max="3125" width="4.5703125" style="1" customWidth="1"/>
    <col min="3126" max="3128" width="11.42578125" style="1"/>
    <col min="3129" max="3129" width="12.5703125" style="1" customWidth="1"/>
    <col min="3130" max="3135" width="11.42578125" style="1"/>
    <col min="3136" max="3136" width="21" style="1" customWidth="1"/>
    <col min="3137" max="3137" width="19.85546875" style="1" customWidth="1"/>
    <col min="3138" max="3138" width="18.42578125" style="1" customWidth="1"/>
    <col min="3139" max="3139" width="20.140625" style="1" customWidth="1"/>
    <col min="3140" max="3140" width="20.5703125" style="1" customWidth="1"/>
    <col min="3141" max="3141" width="7.140625" style="1" customWidth="1"/>
    <col min="3142" max="3142" width="20" style="1" customWidth="1"/>
    <col min="3143" max="3143" width="19.28515625" style="1" customWidth="1"/>
    <col min="3144" max="3144" width="16" style="1" customWidth="1"/>
    <col min="3145" max="3145" width="22.28515625" style="1" customWidth="1"/>
    <col min="3146" max="3146" width="22" style="1" customWidth="1"/>
    <col min="3147" max="3330" width="11.42578125" style="1"/>
    <col min="3331" max="3331" width="4.42578125" style="1" customWidth="1"/>
    <col min="3332" max="3332" width="11.42578125" style="1"/>
    <col min="3333" max="3333" width="8.28515625" style="1" customWidth="1"/>
    <col min="3334" max="3334" width="9.7109375" style="1" customWidth="1"/>
    <col min="3335" max="3335" width="11.140625" style="1" customWidth="1"/>
    <col min="3336" max="3336" width="8.42578125" style="1" customWidth="1"/>
    <col min="3337" max="3337" width="10.140625" style="1" customWidth="1"/>
    <col min="3338" max="3338" width="10.5703125" style="1" customWidth="1"/>
    <col min="3339" max="3339" width="7.28515625" style="1" customWidth="1"/>
    <col min="3340" max="3340" width="8.85546875" style="1" customWidth="1"/>
    <col min="3341" max="3341" width="13" style="1" customWidth="1"/>
    <col min="3342" max="3343" width="6.5703125" style="1" customWidth="1"/>
    <col min="3344" max="3344" width="8.5703125" style="1" customWidth="1"/>
    <col min="3345" max="3345" width="8.140625" style="1" customWidth="1"/>
    <col min="3346" max="3346" width="11.85546875" style="1" customWidth="1"/>
    <col min="3347" max="3347" width="6.85546875" style="1" customWidth="1"/>
    <col min="3348" max="3348" width="6.5703125" style="1" customWidth="1"/>
    <col min="3349" max="3349" width="7.140625" style="1" customWidth="1"/>
    <col min="3350" max="3351" width="7.7109375" style="1" customWidth="1"/>
    <col min="3352" max="3352" width="7.140625" style="1" customWidth="1"/>
    <col min="3353" max="3353" width="6.7109375" style="1" customWidth="1"/>
    <col min="3354" max="3354" width="5.42578125" style="1" customWidth="1"/>
    <col min="3355" max="3355" width="22.85546875" style="1" customWidth="1"/>
    <col min="3356" max="3356" width="21.85546875" style="1" customWidth="1"/>
    <col min="3357" max="3357" width="9.42578125" style="1" customWidth="1"/>
    <col min="3358" max="3358" width="11.7109375" style="1" customWidth="1"/>
    <col min="3359" max="3359" width="9.28515625" style="1" customWidth="1"/>
    <col min="3360" max="3360" width="10.5703125" style="1" customWidth="1"/>
    <col min="3361" max="3361" width="18.85546875" style="1" customWidth="1"/>
    <col min="3362" max="3363" width="11.7109375" style="1" customWidth="1"/>
    <col min="3364" max="3364" width="13.85546875" style="1" customWidth="1"/>
    <col min="3365" max="3365" width="19" style="1" customWidth="1"/>
    <col min="3366" max="3366" width="16.7109375" style="1" customWidth="1"/>
    <col min="3367" max="3367" width="11.42578125" style="1"/>
    <col min="3368" max="3368" width="13" style="1" customWidth="1"/>
    <col min="3369" max="3370" width="11.42578125" style="1"/>
    <col min="3371" max="3371" width="9.140625" style="1" customWidth="1"/>
    <col min="3372" max="3372" width="11.42578125" style="1"/>
    <col min="3373" max="3373" width="12.42578125" style="1" customWidth="1"/>
    <col min="3374" max="3375" width="10.7109375" style="1" customWidth="1"/>
    <col min="3376" max="3376" width="7" style="1" customWidth="1"/>
    <col min="3377" max="3380" width="11.42578125" style="1"/>
    <col min="3381" max="3381" width="4.5703125" style="1" customWidth="1"/>
    <col min="3382" max="3384" width="11.42578125" style="1"/>
    <col min="3385" max="3385" width="12.5703125" style="1" customWidth="1"/>
    <col min="3386" max="3391" width="11.42578125" style="1"/>
    <col min="3392" max="3392" width="21" style="1" customWidth="1"/>
    <col min="3393" max="3393" width="19.85546875" style="1" customWidth="1"/>
    <col min="3394" max="3394" width="18.42578125" style="1" customWidth="1"/>
    <col min="3395" max="3395" width="20.140625" style="1" customWidth="1"/>
    <col min="3396" max="3396" width="20.5703125" style="1" customWidth="1"/>
    <col min="3397" max="3397" width="7.140625" style="1" customWidth="1"/>
    <col min="3398" max="3398" width="20" style="1" customWidth="1"/>
    <col min="3399" max="3399" width="19.28515625" style="1" customWidth="1"/>
    <col min="3400" max="3400" width="16" style="1" customWidth="1"/>
    <col min="3401" max="3401" width="22.28515625" style="1" customWidth="1"/>
    <col min="3402" max="3402" width="22" style="1" customWidth="1"/>
    <col min="3403" max="3586" width="11.42578125" style="1"/>
    <col min="3587" max="3587" width="4.42578125" style="1" customWidth="1"/>
    <col min="3588" max="3588" width="11.42578125" style="1"/>
    <col min="3589" max="3589" width="8.28515625" style="1" customWidth="1"/>
    <col min="3590" max="3590" width="9.7109375" style="1" customWidth="1"/>
    <col min="3591" max="3591" width="11.140625" style="1" customWidth="1"/>
    <col min="3592" max="3592" width="8.42578125" style="1" customWidth="1"/>
    <col min="3593" max="3593" width="10.140625" style="1" customWidth="1"/>
    <col min="3594" max="3594" width="10.5703125" style="1" customWidth="1"/>
    <col min="3595" max="3595" width="7.28515625" style="1" customWidth="1"/>
    <col min="3596" max="3596" width="8.85546875" style="1" customWidth="1"/>
    <col min="3597" max="3597" width="13" style="1" customWidth="1"/>
    <col min="3598" max="3599" width="6.5703125" style="1" customWidth="1"/>
    <col min="3600" max="3600" width="8.5703125" style="1" customWidth="1"/>
    <col min="3601" max="3601" width="8.140625" style="1" customWidth="1"/>
    <col min="3602" max="3602" width="11.85546875" style="1" customWidth="1"/>
    <col min="3603" max="3603" width="6.85546875" style="1" customWidth="1"/>
    <col min="3604" max="3604" width="6.5703125" style="1" customWidth="1"/>
    <col min="3605" max="3605" width="7.140625" style="1" customWidth="1"/>
    <col min="3606" max="3607" width="7.7109375" style="1" customWidth="1"/>
    <col min="3608" max="3608" width="7.140625" style="1" customWidth="1"/>
    <col min="3609" max="3609" width="6.7109375" style="1" customWidth="1"/>
    <col min="3610" max="3610" width="5.42578125" style="1" customWidth="1"/>
    <col min="3611" max="3611" width="22.85546875" style="1" customWidth="1"/>
    <col min="3612" max="3612" width="21.85546875" style="1" customWidth="1"/>
    <col min="3613" max="3613" width="9.42578125" style="1" customWidth="1"/>
    <col min="3614" max="3614" width="11.7109375" style="1" customWidth="1"/>
    <col min="3615" max="3615" width="9.28515625" style="1" customWidth="1"/>
    <col min="3616" max="3616" width="10.5703125" style="1" customWidth="1"/>
    <col min="3617" max="3617" width="18.85546875" style="1" customWidth="1"/>
    <col min="3618" max="3619" width="11.7109375" style="1" customWidth="1"/>
    <col min="3620" max="3620" width="13.85546875" style="1" customWidth="1"/>
    <col min="3621" max="3621" width="19" style="1" customWidth="1"/>
    <col min="3622" max="3622" width="16.7109375" style="1" customWidth="1"/>
    <col min="3623" max="3623" width="11.42578125" style="1"/>
    <col min="3624" max="3624" width="13" style="1" customWidth="1"/>
    <col min="3625" max="3626" width="11.42578125" style="1"/>
    <col min="3627" max="3627" width="9.140625" style="1" customWidth="1"/>
    <col min="3628" max="3628" width="11.42578125" style="1"/>
    <col min="3629" max="3629" width="12.42578125" style="1" customWidth="1"/>
    <col min="3630" max="3631" width="10.7109375" style="1" customWidth="1"/>
    <col min="3632" max="3632" width="7" style="1" customWidth="1"/>
    <col min="3633" max="3636" width="11.42578125" style="1"/>
    <col min="3637" max="3637" width="4.5703125" style="1" customWidth="1"/>
    <col min="3638" max="3640" width="11.42578125" style="1"/>
    <col min="3641" max="3641" width="12.5703125" style="1" customWidth="1"/>
    <col min="3642" max="3647" width="11.42578125" style="1"/>
    <col min="3648" max="3648" width="21" style="1" customWidth="1"/>
    <col min="3649" max="3649" width="19.85546875" style="1" customWidth="1"/>
    <col min="3650" max="3650" width="18.42578125" style="1" customWidth="1"/>
    <col min="3651" max="3651" width="20.140625" style="1" customWidth="1"/>
    <col min="3652" max="3652" width="20.5703125" style="1" customWidth="1"/>
    <col min="3653" max="3653" width="7.140625" style="1" customWidth="1"/>
    <col min="3654" max="3654" width="20" style="1" customWidth="1"/>
    <col min="3655" max="3655" width="19.28515625" style="1" customWidth="1"/>
    <col min="3656" max="3656" width="16" style="1" customWidth="1"/>
    <col min="3657" max="3657" width="22.28515625" style="1" customWidth="1"/>
    <col min="3658" max="3658" width="22" style="1" customWidth="1"/>
    <col min="3659" max="3842" width="11.42578125" style="1"/>
    <col min="3843" max="3843" width="4.42578125" style="1" customWidth="1"/>
    <col min="3844" max="3844" width="11.42578125" style="1"/>
    <col min="3845" max="3845" width="8.28515625" style="1" customWidth="1"/>
    <col min="3846" max="3846" width="9.7109375" style="1" customWidth="1"/>
    <col min="3847" max="3847" width="11.140625" style="1" customWidth="1"/>
    <col min="3848" max="3848" width="8.42578125" style="1" customWidth="1"/>
    <col min="3849" max="3849" width="10.140625" style="1" customWidth="1"/>
    <col min="3850" max="3850" width="10.5703125" style="1" customWidth="1"/>
    <col min="3851" max="3851" width="7.28515625" style="1" customWidth="1"/>
    <col min="3852" max="3852" width="8.85546875" style="1" customWidth="1"/>
    <col min="3853" max="3853" width="13" style="1" customWidth="1"/>
    <col min="3854" max="3855" width="6.5703125" style="1" customWidth="1"/>
    <col min="3856" max="3856" width="8.5703125" style="1" customWidth="1"/>
    <col min="3857" max="3857" width="8.140625" style="1" customWidth="1"/>
    <col min="3858" max="3858" width="11.85546875" style="1" customWidth="1"/>
    <col min="3859" max="3859" width="6.85546875" style="1" customWidth="1"/>
    <col min="3860" max="3860" width="6.5703125" style="1" customWidth="1"/>
    <col min="3861" max="3861" width="7.140625" style="1" customWidth="1"/>
    <col min="3862" max="3863" width="7.7109375" style="1" customWidth="1"/>
    <col min="3864" max="3864" width="7.140625" style="1" customWidth="1"/>
    <col min="3865" max="3865" width="6.7109375" style="1" customWidth="1"/>
    <col min="3866" max="3866" width="5.42578125" style="1" customWidth="1"/>
    <col min="3867" max="3867" width="22.85546875" style="1" customWidth="1"/>
    <col min="3868" max="3868" width="21.85546875" style="1" customWidth="1"/>
    <col min="3869" max="3869" width="9.42578125" style="1" customWidth="1"/>
    <col min="3870" max="3870" width="11.7109375" style="1" customWidth="1"/>
    <col min="3871" max="3871" width="9.28515625" style="1" customWidth="1"/>
    <col min="3872" max="3872" width="10.5703125" style="1" customWidth="1"/>
    <col min="3873" max="3873" width="18.85546875" style="1" customWidth="1"/>
    <col min="3874" max="3875" width="11.7109375" style="1" customWidth="1"/>
    <col min="3876" max="3876" width="13.85546875" style="1" customWidth="1"/>
    <col min="3877" max="3877" width="19" style="1" customWidth="1"/>
    <col min="3878" max="3878" width="16.7109375" style="1" customWidth="1"/>
    <col min="3879" max="3879" width="11.42578125" style="1"/>
    <col min="3880" max="3880" width="13" style="1" customWidth="1"/>
    <col min="3881" max="3882" width="11.42578125" style="1"/>
    <col min="3883" max="3883" width="9.140625" style="1" customWidth="1"/>
    <col min="3884" max="3884" width="11.42578125" style="1"/>
    <col min="3885" max="3885" width="12.42578125" style="1" customWidth="1"/>
    <col min="3886" max="3887" width="10.7109375" style="1" customWidth="1"/>
    <col min="3888" max="3888" width="7" style="1" customWidth="1"/>
    <col min="3889" max="3892" width="11.42578125" style="1"/>
    <col min="3893" max="3893" width="4.5703125" style="1" customWidth="1"/>
    <col min="3894" max="3896" width="11.42578125" style="1"/>
    <col min="3897" max="3897" width="12.5703125" style="1" customWidth="1"/>
    <col min="3898" max="3903" width="11.42578125" style="1"/>
    <col min="3904" max="3904" width="21" style="1" customWidth="1"/>
    <col min="3905" max="3905" width="19.85546875" style="1" customWidth="1"/>
    <col min="3906" max="3906" width="18.42578125" style="1" customWidth="1"/>
    <col min="3907" max="3907" width="20.140625" style="1" customWidth="1"/>
    <col min="3908" max="3908" width="20.5703125" style="1" customWidth="1"/>
    <col min="3909" max="3909" width="7.140625" style="1" customWidth="1"/>
    <col min="3910" max="3910" width="20" style="1" customWidth="1"/>
    <col min="3911" max="3911" width="19.28515625" style="1" customWidth="1"/>
    <col min="3912" max="3912" width="16" style="1" customWidth="1"/>
    <col min="3913" max="3913" width="22.28515625" style="1" customWidth="1"/>
    <col min="3914" max="3914" width="22" style="1" customWidth="1"/>
    <col min="3915" max="4098" width="11.42578125" style="1"/>
    <col min="4099" max="4099" width="4.42578125" style="1" customWidth="1"/>
    <col min="4100" max="4100" width="11.42578125" style="1"/>
    <col min="4101" max="4101" width="8.28515625" style="1" customWidth="1"/>
    <col min="4102" max="4102" width="9.7109375" style="1" customWidth="1"/>
    <col min="4103" max="4103" width="11.140625" style="1" customWidth="1"/>
    <col min="4104" max="4104" width="8.42578125" style="1" customWidth="1"/>
    <col min="4105" max="4105" width="10.140625" style="1" customWidth="1"/>
    <col min="4106" max="4106" width="10.5703125" style="1" customWidth="1"/>
    <col min="4107" max="4107" width="7.28515625" style="1" customWidth="1"/>
    <col min="4108" max="4108" width="8.85546875" style="1" customWidth="1"/>
    <col min="4109" max="4109" width="13" style="1" customWidth="1"/>
    <col min="4110" max="4111" width="6.5703125" style="1" customWidth="1"/>
    <col min="4112" max="4112" width="8.5703125" style="1" customWidth="1"/>
    <col min="4113" max="4113" width="8.140625" style="1" customWidth="1"/>
    <col min="4114" max="4114" width="11.85546875" style="1" customWidth="1"/>
    <col min="4115" max="4115" width="6.85546875" style="1" customWidth="1"/>
    <col min="4116" max="4116" width="6.5703125" style="1" customWidth="1"/>
    <col min="4117" max="4117" width="7.140625" style="1" customWidth="1"/>
    <col min="4118" max="4119" width="7.7109375" style="1" customWidth="1"/>
    <col min="4120" max="4120" width="7.140625" style="1" customWidth="1"/>
    <col min="4121" max="4121" width="6.7109375" style="1" customWidth="1"/>
    <col min="4122" max="4122" width="5.42578125" style="1" customWidth="1"/>
    <col min="4123" max="4123" width="22.85546875" style="1" customWidth="1"/>
    <col min="4124" max="4124" width="21.85546875" style="1" customWidth="1"/>
    <col min="4125" max="4125" width="9.42578125" style="1" customWidth="1"/>
    <col min="4126" max="4126" width="11.7109375" style="1" customWidth="1"/>
    <col min="4127" max="4127" width="9.28515625" style="1" customWidth="1"/>
    <col min="4128" max="4128" width="10.5703125" style="1" customWidth="1"/>
    <col min="4129" max="4129" width="18.85546875" style="1" customWidth="1"/>
    <col min="4130" max="4131" width="11.7109375" style="1" customWidth="1"/>
    <col min="4132" max="4132" width="13.85546875" style="1" customWidth="1"/>
    <col min="4133" max="4133" width="19" style="1" customWidth="1"/>
    <col min="4134" max="4134" width="16.7109375" style="1" customWidth="1"/>
    <col min="4135" max="4135" width="11.42578125" style="1"/>
    <col min="4136" max="4136" width="13" style="1" customWidth="1"/>
    <col min="4137" max="4138" width="11.42578125" style="1"/>
    <col min="4139" max="4139" width="9.140625" style="1" customWidth="1"/>
    <col min="4140" max="4140" width="11.42578125" style="1"/>
    <col min="4141" max="4141" width="12.42578125" style="1" customWidth="1"/>
    <col min="4142" max="4143" width="10.7109375" style="1" customWidth="1"/>
    <col min="4144" max="4144" width="7" style="1" customWidth="1"/>
    <col min="4145" max="4148" width="11.42578125" style="1"/>
    <col min="4149" max="4149" width="4.5703125" style="1" customWidth="1"/>
    <col min="4150" max="4152" width="11.42578125" style="1"/>
    <col min="4153" max="4153" width="12.5703125" style="1" customWidth="1"/>
    <col min="4154" max="4159" width="11.42578125" style="1"/>
    <col min="4160" max="4160" width="21" style="1" customWidth="1"/>
    <col min="4161" max="4161" width="19.85546875" style="1" customWidth="1"/>
    <col min="4162" max="4162" width="18.42578125" style="1" customWidth="1"/>
    <col min="4163" max="4163" width="20.140625" style="1" customWidth="1"/>
    <col min="4164" max="4164" width="20.5703125" style="1" customWidth="1"/>
    <col min="4165" max="4165" width="7.140625" style="1" customWidth="1"/>
    <col min="4166" max="4166" width="20" style="1" customWidth="1"/>
    <col min="4167" max="4167" width="19.28515625" style="1" customWidth="1"/>
    <col min="4168" max="4168" width="16" style="1" customWidth="1"/>
    <col min="4169" max="4169" width="22.28515625" style="1" customWidth="1"/>
    <col min="4170" max="4170" width="22" style="1" customWidth="1"/>
    <col min="4171" max="4354" width="11.42578125" style="1"/>
    <col min="4355" max="4355" width="4.42578125" style="1" customWidth="1"/>
    <col min="4356" max="4356" width="11.42578125" style="1"/>
    <col min="4357" max="4357" width="8.28515625" style="1" customWidth="1"/>
    <col min="4358" max="4358" width="9.7109375" style="1" customWidth="1"/>
    <col min="4359" max="4359" width="11.140625" style="1" customWidth="1"/>
    <col min="4360" max="4360" width="8.42578125" style="1" customWidth="1"/>
    <col min="4361" max="4361" width="10.140625" style="1" customWidth="1"/>
    <col min="4362" max="4362" width="10.5703125" style="1" customWidth="1"/>
    <col min="4363" max="4363" width="7.28515625" style="1" customWidth="1"/>
    <col min="4364" max="4364" width="8.85546875" style="1" customWidth="1"/>
    <col min="4365" max="4365" width="13" style="1" customWidth="1"/>
    <col min="4366" max="4367" width="6.5703125" style="1" customWidth="1"/>
    <col min="4368" max="4368" width="8.5703125" style="1" customWidth="1"/>
    <col min="4369" max="4369" width="8.140625" style="1" customWidth="1"/>
    <col min="4370" max="4370" width="11.85546875" style="1" customWidth="1"/>
    <col min="4371" max="4371" width="6.85546875" style="1" customWidth="1"/>
    <col min="4372" max="4372" width="6.5703125" style="1" customWidth="1"/>
    <col min="4373" max="4373" width="7.140625" style="1" customWidth="1"/>
    <col min="4374" max="4375" width="7.7109375" style="1" customWidth="1"/>
    <col min="4376" max="4376" width="7.140625" style="1" customWidth="1"/>
    <col min="4377" max="4377" width="6.7109375" style="1" customWidth="1"/>
    <col min="4378" max="4378" width="5.42578125" style="1" customWidth="1"/>
    <col min="4379" max="4379" width="22.85546875" style="1" customWidth="1"/>
    <col min="4380" max="4380" width="21.85546875" style="1" customWidth="1"/>
    <col min="4381" max="4381" width="9.42578125" style="1" customWidth="1"/>
    <col min="4382" max="4382" width="11.7109375" style="1" customWidth="1"/>
    <col min="4383" max="4383" width="9.28515625" style="1" customWidth="1"/>
    <col min="4384" max="4384" width="10.5703125" style="1" customWidth="1"/>
    <col min="4385" max="4385" width="18.85546875" style="1" customWidth="1"/>
    <col min="4386" max="4387" width="11.7109375" style="1" customWidth="1"/>
    <col min="4388" max="4388" width="13.85546875" style="1" customWidth="1"/>
    <col min="4389" max="4389" width="19" style="1" customWidth="1"/>
    <col min="4390" max="4390" width="16.7109375" style="1" customWidth="1"/>
    <col min="4391" max="4391" width="11.42578125" style="1"/>
    <col min="4392" max="4392" width="13" style="1" customWidth="1"/>
    <col min="4393" max="4394" width="11.42578125" style="1"/>
    <col min="4395" max="4395" width="9.140625" style="1" customWidth="1"/>
    <col min="4396" max="4396" width="11.42578125" style="1"/>
    <col min="4397" max="4397" width="12.42578125" style="1" customWidth="1"/>
    <col min="4398" max="4399" width="10.7109375" style="1" customWidth="1"/>
    <col min="4400" max="4400" width="7" style="1" customWidth="1"/>
    <col min="4401" max="4404" width="11.42578125" style="1"/>
    <col min="4405" max="4405" width="4.5703125" style="1" customWidth="1"/>
    <col min="4406" max="4408" width="11.42578125" style="1"/>
    <col min="4409" max="4409" width="12.5703125" style="1" customWidth="1"/>
    <col min="4410" max="4415" width="11.42578125" style="1"/>
    <col min="4416" max="4416" width="21" style="1" customWidth="1"/>
    <col min="4417" max="4417" width="19.85546875" style="1" customWidth="1"/>
    <col min="4418" max="4418" width="18.42578125" style="1" customWidth="1"/>
    <col min="4419" max="4419" width="20.140625" style="1" customWidth="1"/>
    <col min="4420" max="4420" width="20.5703125" style="1" customWidth="1"/>
    <col min="4421" max="4421" width="7.140625" style="1" customWidth="1"/>
    <col min="4422" max="4422" width="20" style="1" customWidth="1"/>
    <col min="4423" max="4423" width="19.28515625" style="1" customWidth="1"/>
    <col min="4424" max="4424" width="16" style="1" customWidth="1"/>
    <col min="4425" max="4425" width="22.28515625" style="1" customWidth="1"/>
    <col min="4426" max="4426" width="22" style="1" customWidth="1"/>
    <col min="4427" max="4610" width="11.42578125" style="1"/>
    <col min="4611" max="4611" width="4.42578125" style="1" customWidth="1"/>
    <col min="4612" max="4612" width="11.42578125" style="1"/>
    <col min="4613" max="4613" width="8.28515625" style="1" customWidth="1"/>
    <col min="4614" max="4614" width="9.7109375" style="1" customWidth="1"/>
    <col min="4615" max="4615" width="11.140625" style="1" customWidth="1"/>
    <col min="4616" max="4616" width="8.42578125" style="1" customWidth="1"/>
    <col min="4617" max="4617" width="10.140625" style="1" customWidth="1"/>
    <col min="4618" max="4618" width="10.5703125" style="1" customWidth="1"/>
    <col min="4619" max="4619" width="7.28515625" style="1" customWidth="1"/>
    <col min="4620" max="4620" width="8.85546875" style="1" customWidth="1"/>
    <col min="4621" max="4621" width="13" style="1" customWidth="1"/>
    <col min="4622" max="4623" width="6.5703125" style="1" customWidth="1"/>
    <col min="4624" max="4624" width="8.5703125" style="1" customWidth="1"/>
    <col min="4625" max="4625" width="8.140625" style="1" customWidth="1"/>
    <col min="4626" max="4626" width="11.85546875" style="1" customWidth="1"/>
    <col min="4627" max="4627" width="6.85546875" style="1" customWidth="1"/>
    <col min="4628" max="4628" width="6.5703125" style="1" customWidth="1"/>
    <col min="4629" max="4629" width="7.140625" style="1" customWidth="1"/>
    <col min="4630" max="4631" width="7.7109375" style="1" customWidth="1"/>
    <col min="4632" max="4632" width="7.140625" style="1" customWidth="1"/>
    <col min="4633" max="4633" width="6.7109375" style="1" customWidth="1"/>
    <col min="4634" max="4634" width="5.42578125" style="1" customWidth="1"/>
    <col min="4635" max="4635" width="22.85546875" style="1" customWidth="1"/>
    <col min="4636" max="4636" width="21.85546875" style="1" customWidth="1"/>
    <col min="4637" max="4637" width="9.42578125" style="1" customWidth="1"/>
    <col min="4638" max="4638" width="11.7109375" style="1" customWidth="1"/>
    <col min="4639" max="4639" width="9.28515625" style="1" customWidth="1"/>
    <col min="4640" max="4640" width="10.5703125" style="1" customWidth="1"/>
    <col min="4641" max="4641" width="18.85546875" style="1" customWidth="1"/>
    <col min="4642" max="4643" width="11.7109375" style="1" customWidth="1"/>
    <col min="4644" max="4644" width="13.85546875" style="1" customWidth="1"/>
    <col min="4645" max="4645" width="19" style="1" customWidth="1"/>
    <col min="4646" max="4646" width="16.7109375" style="1" customWidth="1"/>
    <col min="4647" max="4647" width="11.42578125" style="1"/>
    <col min="4648" max="4648" width="13" style="1" customWidth="1"/>
    <col min="4649" max="4650" width="11.42578125" style="1"/>
    <col min="4651" max="4651" width="9.140625" style="1" customWidth="1"/>
    <col min="4652" max="4652" width="11.42578125" style="1"/>
    <col min="4653" max="4653" width="12.42578125" style="1" customWidth="1"/>
    <col min="4654" max="4655" width="10.7109375" style="1" customWidth="1"/>
    <col min="4656" max="4656" width="7" style="1" customWidth="1"/>
    <col min="4657" max="4660" width="11.42578125" style="1"/>
    <col min="4661" max="4661" width="4.5703125" style="1" customWidth="1"/>
    <col min="4662" max="4664" width="11.42578125" style="1"/>
    <col min="4665" max="4665" width="12.5703125" style="1" customWidth="1"/>
    <col min="4666" max="4671" width="11.42578125" style="1"/>
    <col min="4672" max="4672" width="21" style="1" customWidth="1"/>
    <col min="4673" max="4673" width="19.85546875" style="1" customWidth="1"/>
    <col min="4674" max="4674" width="18.42578125" style="1" customWidth="1"/>
    <col min="4675" max="4675" width="20.140625" style="1" customWidth="1"/>
    <col min="4676" max="4676" width="20.5703125" style="1" customWidth="1"/>
    <col min="4677" max="4677" width="7.140625" style="1" customWidth="1"/>
    <col min="4678" max="4678" width="20" style="1" customWidth="1"/>
    <col min="4679" max="4679" width="19.28515625" style="1" customWidth="1"/>
    <col min="4680" max="4680" width="16" style="1" customWidth="1"/>
    <col min="4681" max="4681" width="22.28515625" style="1" customWidth="1"/>
    <col min="4682" max="4682" width="22" style="1" customWidth="1"/>
    <col min="4683" max="4866" width="11.42578125" style="1"/>
    <col min="4867" max="4867" width="4.42578125" style="1" customWidth="1"/>
    <col min="4868" max="4868" width="11.42578125" style="1"/>
    <col min="4869" max="4869" width="8.28515625" style="1" customWidth="1"/>
    <col min="4870" max="4870" width="9.7109375" style="1" customWidth="1"/>
    <col min="4871" max="4871" width="11.140625" style="1" customWidth="1"/>
    <col min="4872" max="4872" width="8.42578125" style="1" customWidth="1"/>
    <col min="4873" max="4873" width="10.140625" style="1" customWidth="1"/>
    <col min="4874" max="4874" width="10.5703125" style="1" customWidth="1"/>
    <col min="4875" max="4875" width="7.28515625" style="1" customWidth="1"/>
    <col min="4876" max="4876" width="8.85546875" style="1" customWidth="1"/>
    <col min="4877" max="4877" width="13" style="1" customWidth="1"/>
    <col min="4878" max="4879" width="6.5703125" style="1" customWidth="1"/>
    <col min="4880" max="4880" width="8.5703125" style="1" customWidth="1"/>
    <col min="4881" max="4881" width="8.140625" style="1" customWidth="1"/>
    <col min="4882" max="4882" width="11.85546875" style="1" customWidth="1"/>
    <col min="4883" max="4883" width="6.85546875" style="1" customWidth="1"/>
    <col min="4884" max="4884" width="6.5703125" style="1" customWidth="1"/>
    <col min="4885" max="4885" width="7.140625" style="1" customWidth="1"/>
    <col min="4886" max="4887" width="7.7109375" style="1" customWidth="1"/>
    <col min="4888" max="4888" width="7.140625" style="1" customWidth="1"/>
    <col min="4889" max="4889" width="6.7109375" style="1" customWidth="1"/>
    <col min="4890" max="4890" width="5.42578125" style="1" customWidth="1"/>
    <col min="4891" max="4891" width="22.85546875" style="1" customWidth="1"/>
    <col min="4892" max="4892" width="21.85546875" style="1" customWidth="1"/>
    <col min="4893" max="4893" width="9.42578125" style="1" customWidth="1"/>
    <col min="4894" max="4894" width="11.7109375" style="1" customWidth="1"/>
    <col min="4895" max="4895" width="9.28515625" style="1" customWidth="1"/>
    <col min="4896" max="4896" width="10.5703125" style="1" customWidth="1"/>
    <col min="4897" max="4897" width="18.85546875" style="1" customWidth="1"/>
    <col min="4898" max="4899" width="11.7109375" style="1" customWidth="1"/>
    <col min="4900" max="4900" width="13.85546875" style="1" customWidth="1"/>
    <col min="4901" max="4901" width="19" style="1" customWidth="1"/>
    <col min="4902" max="4902" width="16.7109375" style="1" customWidth="1"/>
    <col min="4903" max="4903" width="11.42578125" style="1"/>
    <col min="4904" max="4904" width="13" style="1" customWidth="1"/>
    <col min="4905" max="4906" width="11.42578125" style="1"/>
    <col min="4907" max="4907" width="9.140625" style="1" customWidth="1"/>
    <col min="4908" max="4908" width="11.42578125" style="1"/>
    <col min="4909" max="4909" width="12.42578125" style="1" customWidth="1"/>
    <col min="4910" max="4911" width="10.7109375" style="1" customWidth="1"/>
    <col min="4912" max="4912" width="7" style="1" customWidth="1"/>
    <col min="4913" max="4916" width="11.42578125" style="1"/>
    <col min="4917" max="4917" width="4.5703125" style="1" customWidth="1"/>
    <col min="4918" max="4920" width="11.42578125" style="1"/>
    <col min="4921" max="4921" width="12.5703125" style="1" customWidth="1"/>
    <col min="4922" max="4927" width="11.42578125" style="1"/>
    <col min="4928" max="4928" width="21" style="1" customWidth="1"/>
    <col min="4929" max="4929" width="19.85546875" style="1" customWidth="1"/>
    <col min="4930" max="4930" width="18.42578125" style="1" customWidth="1"/>
    <col min="4931" max="4931" width="20.140625" style="1" customWidth="1"/>
    <col min="4932" max="4932" width="20.5703125" style="1" customWidth="1"/>
    <col min="4933" max="4933" width="7.140625" style="1" customWidth="1"/>
    <col min="4934" max="4934" width="20" style="1" customWidth="1"/>
    <col min="4935" max="4935" width="19.28515625" style="1" customWidth="1"/>
    <col min="4936" max="4936" width="16" style="1" customWidth="1"/>
    <col min="4937" max="4937" width="22.28515625" style="1" customWidth="1"/>
    <col min="4938" max="4938" width="22" style="1" customWidth="1"/>
    <col min="4939" max="5122" width="11.42578125" style="1"/>
    <col min="5123" max="5123" width="4.42578125" style="1" customWidth="1"/>
    <col min="5124" max="5124" width="11.42578125" style="1"/>
    <col min="5125" max="5125" width="8.28515625" style="1" customWidth="1"/>
    <col min="5126" max="5126" width="9.7109375" style="1" customWidth="1"/>
    <col min="5127" max="5127" width="11.140625" style="1" customWidth="1"/>
    <col min="5128" max="5128" width="8.42578125" style="1" customWidth="1"/>
    <col min="5129" max="5129" width="10.140625" style="1" customWidth="1"/>
    <col min="5130" max="5130" width="10.5703125" style="1" customWidth="1"/>
    <col min="5131" max="5131" width="7.28515625" style="1" customWidth="1"/>
    <col min="5132" max="5132" width="8.85546875" style="1" customWidth="1"/>
    <col min="5133" max="5133" width="13" style="1" customWidth="1"/>
    <col min="5134" max="5135" width="6.5703125" style="1" customWidth="1"/>
    <col min="5136" max="5136" width="8.5703125" style="1" customWidth="1"/>
    <col min="5137" max="5137" width="8.140625" style="1" customWidth="1"/>
    <col min="5138" max="5138" width="11.85546875" style="1" customWidth="1"/>
    <col min="5139" max="5139" width="6.85546875" style="1" customWidth="1"/>
    <col min="5140" max="5140" width="6.5703125" style="1" customWidth="1"/>
    <col min="5141" max="5141" width="7.140625" style="1" customWidth="1"/>
    <col min="5142" max="5143" width="7.7109375" style="1" customWidth="1"/>
    <col min="5144" max="5144" width="7.140625" style="1" customWidth="1"/>
    <col min="5145" max="5145" width="6.7109375" style="1" customWidth="1"/>
    <col min="5146" max="5146" width="5.42578125" style="1" customWidth="1"/>
    <col min="5147" max="5147" width="22.85546875" style="1" customWidth="1"/>
    <col min="5148" max="5148" width="21.85546875" style="1" customWidth="1"/>
    <col min="5149" max="5149" width="9.42578125" style="1" customWidth="1"/>
    <col min="5150" max="5150" width="11.7109375" style="1" customWidth="1"/>
    <col min="5151" max="5151" width="9.28515625" style="1" customWidth="1"/>
    <col min="5152" max="5152" width="10.5703125" style="1" customWidth="1"/>
    <col min="5153" max="5153" width="18.85546875" style="1" customWidth="1"/>
    <col min="5154" max="5155" width="11.7109375" style="1" customWidth="1"/>
    <col min="5156" max="5156" width="13.85546875" style="1" customWidth="1"/>
    <col min="5157" max="5157" width="19" style="1" customWidth="1"/>
    <col min="5158" max="5158" width="16.7109375" style="1" customWidth="1"/>
    <col min="5159" max="5159" width="11.42578125" style="1"/>
    <col min="5160" max="5160" width="13" style="1" customWidth="1"/>
    <col min="5161" max="5162" width="11.42578125" style="1"/>
    <col min="5163" max="5163" width="9.140625" style="1" customWidth="1"/>
    <col min="5164" max="5164" width="11.42578125" style="1"/>
    <col min="5165" max="5165" width="12.42578125" style="1" customWidth="1"/>
    <col min="5166" max="5167" width="10.7109375" style="1" customWidth="1"/>
    <col min="5168" max="5168" width="7" style="1" customWidth="1"/>
    <col min="5169" max="5172" width="11.42578125" style="1"/>
    <col min="5173" max="5173" width="4.5703125" style="1" customWidth="1"/>
    <col min="5174" max="5176" width="11.42578125" style="1"/>
    <col min="5177" max="5177" width="12.5703125" style="1" customWidth="1"/>
    <col min="5178" max="5183" width="11.42578125" style="1"/>
    <col min="5184" max="5184" width="21" style="1" customWidth="1"/>
    <col min="5185" max="5185" width="19.85546875" style="1" customWidth="1"/>
    <col min="5186" max="5186" width="18.42578125" style="1" customWidth="1"/>
    <col min="5187" max="5187" width="20.140625" style="1" customWidth="1"/>
    <col min="5188" max="5188" width="20.5703125" style="1" customWidth="1"/>
    <col min="5189" max="5189" width="7.140625" style="1" customWidth="1"/>
    <col min="5190" max="5190" width="20" style="1" customWidth="1"/>
    <col min="5191" max="5191" width="19.28515625" style="1" customWidth="1"/>
    <col min="5192" max="5192" width="16" style="1" customWidth="1"/>
    <col min="5193" max="5193" width="22.28515625" style="1" customWidth="1"/>
    <col min="5194" max="5194" width="22" style="1" customWidth="1"/>
    <col min="5195" max="5378" width="11.42578125" style="1"/>
    <col min="5379" max="5379" width="4.42578125" style="1" customWidth="1"/>
    <col min="5380" max="5380" width="11.42578125" style="1"/>
    <col min="5381" max="5381" width="8.28515625" style="1" customWidth="1"/>
    <col min="5382" max="5382" width="9.7109375" style="1" customWidth="1"/>
    <col min="5383" max="5383" width="11.140625" style="1" customWidth="1"/>
    <col min="5384" max="5384" width="8.42578125" style="1" customWidth="1"/>
    <col min="5385" max="5385" width="10.140625" style="1" customWidth="1"/>
    <col min="5386" max="5386" width="10.5703125" style="1" customWidth="1"/>
    <col min="5387" max="5387" width="7.28515625" style="1" customWidth="1"/>
    <col min="5388" max="5388" width="8.85546875" style="1" customWidth="1"/>
    <col min="5389" max="5389" width="13" style="1" customWidth="1"/>
    <col min="5390" max="5391" width="6.5703125" style="1" customWidth="1"/>
    <col min="5392" max="5392" width="8.5703125" style="1" customWidth="1"/>
    <col min="5393" max="5393" width="8.140625" style="1" customWidth="1"/>
    <col min="5394" max="5394" width="11.85546875" style="1" customWidth="1"/>
    <col min="5395" max="5395" width="6.85546875" style="1" customWidth="1"/>
    <col min="5396" max="5396" width="6.5703125" style="1" customWidth="1"/>
    <col min="5397" max="5397" width="7.140625" style="1" customWidth="1"/>
    <col min="5398" max="5399" width="7.7109375" style="1" customWidth="1"/>
    <col min="5400" max="5400" width="7.140625" style="1" customWidth="1"/>
    <col min="5401" max="5401" width="6.7109375" style="1" customWidth="1"/>
    <col min="5402" max="5402" width="5.42578125" style="1" customWidth="1"/>
    <col min="5403" max="5403" width="22.85546875" style="1" customWidth="1"/>
    <col min="5404" max="5404" width="21.85546875" style="1" customWidth="1"/>
    <col min="5405" max="5405" width="9.42578125" style="1" customWidth="1"/>
    <col min="5406" max="5406" width="11.7109375" style="1" customWidth="1"/>
    <col min="5407" max="5407" width="9.28515625" style="1" customWidth="1"/>
    <col min="5408" max="5408" width="10.5703125" style="1" customWidth="1"/>
    <col min="5409" max="5409" width="18.85546875" style="1" customWidth="1"/>
    <col min="5410" max="5411" width="11.7109375" style="1" customWidth="1"/>
    <col min="5412" max="5412" width="13.85546875" style="1" customWidth="1"/>
    <col min="5413" max="5413" width="19" style="1" customWidth="1"/>
    <col min="5414" max="5414" width="16.7109375" style="1" customWidth="1"/>
    <col min="5415" max="5415" width="11.42578125" style="1"/>
    <col min="5416" max="5416" width="13" style="1" customWidth="1"/>
    <col min="5417" max="5418" width="11.42578125" style="1"/>
    <col min="5419" max="5419" width="9.140625" style="1" customWidth="1"/>
    <col min="5420" max="5420" width="11.42578125" style="1"/>
    <col min="5421" max="5421" width="12.42578125" style="1" customWidth="1"/>
    <col min="5422" max="5423" width="10.7109375" style="1" customWidth="1"/>
    <col min="5424" max="5424" width="7" style="1" customWidth="1"/>
    <col min="5425" max="5428" width="11.42578125" style="1"/>
    <col min="5429" max="5429" width="4.5703125" style="1" customWidth="1"/>
    <col min="5430" max="5432" width="11.42578125" style="1"/>
    <col min="5433" max="5433" width="12.5703125" style="1" customWidth="1"/>
    <col min="5434" max="5439" width="11.42578125" style="1"/>
    <col min="5440" max="5440" width="21" style="1" customWidth="1"/>
    <col min="5441" max="5441" width="19.85546875" style="1" customWidth="1"/>
    <col min="5442" max="5442" width="18.42578125" style="1" customWidth="1"/>
    <col min="5443" max="5443" width="20.140625" style="1" customWidth="1"/>
    <col min="5444" max="5444" width="20.5703125" style="1" customWidth="1"/>
    <col min="5445" max="5445" width="7.140625" style="1" customWidth="1"/>
    <col min="5446" max="5446" width="20" style="1" customWidth="1"/>
    <col min="5447" max="5447" width="19.28515625" style="1" customWidth="1"/>
    <col min="5448" max="5448" width="16" style="1" customWidth="1"/>
    <col min="5449" max="5449" width="22.28515625" style="1" customWidth="1"/>
    <col min="5450" max="5450" width="22" style="1" customWidth="1"/>
    <col min="5451" max="5634" width="11.42578125" style="1"/>
    <col min="5635" max="5635" width="4.42578125" style="1" customWidth="1"/>
    <col min="5636" max="5636" width="11.42578125" style="1"/>
    <col min="5637" max="5637" width="8.28515625" style="1" customWidth="1"/>
    <col min="5638" max="5638" width="9.7109375" style="1" customWidth="1"/>
    <col min="5639" max="5639" width="11.140625" style="1" customWidth="1"/>
    <col min="5640" max="5640" width="8.42578125" style="1" customWidth="1"/>
    <col min="5641" max="5641" width="10.140625" style="1" customWidth="1"/>
    <col min="5642" max="5642" width="10.5703125" style="1" customWidth="1"/>
    <col min="5643" max="5643" width="7.28515625" style="1" customWidth="1"/>
    <col min="5644" max="5644" width="8.85546875" style="1" customWidth="1"/>
    <col min="5645" max="5645" width="13" style="1" customWidth="1"/>
    <col min="5646" max="5647" width="6.5703125" style="1" customWidth="1"/>
    <col min="5648" max="5648" width="8.5703125" style="1" customWidth="1"/>
    <col min="5649" max="5649" width="8.140625" style="1" customWidth="1"/>
    <col min="5650" max="5650" width="11.85546875" style="1" customWidth="1"/>
    <col min="5651" max="5651" width="6.85546875" style="1" customWidth="1"/>
    <col min="5652" max="5652" width="6.5703125" style="1" customWidth="1"/>
    <col min="5653" max="5653" width="7.140625" style="1" customWidth="1"/>
    <col min="5654" max="5655" width="7.7109375" style="1" customWidth="1"/>
    <col min="5656" max="5656" width="7.140625" style="1" customWidth="1"/>
    <col min="5657" max="5657" width="6.7109375" style="1" customWidth="1"/>
    <col min="5658" max="5658" width="5.42578125" style="1" customWidth="1"/>
    <col min="5659" max="5659" width="22.85546875" style="1" customWidth="1"/>
    <col min="5660" max="5660" width="21.85546875" style="1" customWidth="1"/>
    <col min="5661" max="5661" width="9.42578125" style="1" customWidth="1"/>
    <col min="5662" max="5662" width="11.7109375" style="1" customWidth="1"/>
    <col min="5663" max="5663" width="9.28515625" style="1" customWidth="1"/>
    <col min="5664" max="5664" width="10.5703125" style="1" customWidth="1"/>
    <col min="5665" max="5665" width="18.85546875" style="1" customWidth="1"/>
    <col min="5666" max="5667" width="11.7109375" style="1" customWidth="1"/>
    <col min="5668" max="5668" width="13.85546875" style="1" customWidth="1"/>
    <col min="5669" max="5669" width="19" style="1" customWidth="1"/>
    <col min="5670" max="5670" width="16.7109375" style="1" customWidth="1"/>
    <col min="5671" max="5671" width="11.42578125" style="1"/>
    <col min="5672" max="5672" width="13" style="1" customWidth="1"/>
    <col min="5673" max="5674" width="11.42578125" style="1"/>
    <col min="5675" max="5675" width="9.140625" style="1" customWidth="1"/>
    <col min="5676" max="5676" width="11.42578125" style="1"/>
    <col min="5677" max="5677" width="12.42578125" style="1" customWidth="1"/>
    <col min="5678" max="5679" width="10.7109375" style="1" customWidth="1"/>
    <col min="5680" max="5680" width="7" style="1" customWidth="1"/>
    <col min="5681" max="5684" width="11.42578125" style="1"/>
    <col min="5685" max="5685" width="4.5703125" style="1" customWidth="1"/>
    <col min="5686" max="5688" width="11.42578125" style="1"/>
    <col min="5689" max="5689" width="12.5703125" style="1" customWidth="1"/>
    <col min="5690" max="5695" width="11.42578125" style="1"/>
    <col min="5696" max="5696" width="21" style="1" customWidth="1"/>
    <col min="5697" max="5697" width="19.85546875" style="1" customWidth="1"/>
    <col min="5698" max="5698" width="18.42578125" style="1" customWidth="1"/>
    <col min="5699" max="5699" width="20.140625" style="1" customWidth="1"/>
    <col min="5700" max="5700" width="20.5703125" style="1" customWidth="1"/>
    <col min="5701" max="5701" width="7.140625" style="1" customWidth="1"/>
    <col min="5702" max="5702" width="20" style="1" customWidth="1"/>
    <col min="5703" max="5703" width="19.28515625" style="1" customWidth="1"/>
    <col min="5704" max="5704" width="16" style="1" customWidth="1"/>
    <col min="5705" max="5705" width="22.28515625" style="1" customWidth="1"/>
    <col min="5706" max="5706" width="22" style="1" customWidth="1"/>
    <col min="5707" max="5890" width="11.42578125" style="1"/>
    <col min="5891" max="5891" width="4.42578125" style="1" customWidth="1"/>
    <col min="5892" max="5892" width="11.42578125" style="1"/>
    <col min="5893" max="5893" width="8.28515625" style="1" customWidth="1"/>
    <col min="5894" max="5894" width="9.7109375" style="1" customWidth="1"/>
    <col min="5895" max="5895" width="11.140625" style="1" customWidth="1"/>
    <col min="5896" max="5896" width="8.42578125" style="1" customWidth="1"/>
    <col min="5897" max="5897" width="10.140625" style="1" customWidth="1"/>
    <col min="5898" max="5898" width="10.5703125" style="1" customWidth="1"/>
    <col min="5899" max="5899" width="7.28515625" style="1" customWidth="1"/>
    <col min="5900" max="5900" width="8.85546875" style="1" customWidth="1"/>
    <col min="5901" max="5901" width="13" style="1" customWidth="1"/>
    <col min="5902" max="5903" width="6.5703125" style="1" customWidth="1"/>
    <col min="5904" max="5904" width="8.5703125" style="1" customWidth="1"/>
    <col min="5905" max="5905" width="8.140625" style="1" customWidth="1"/>
    <col min="5906" max="5906" width="11.85546875" style="1" customWidth="1"/>
    <col min="5907" max="5907" width="6.85546875" style="1" customWidth="1"/>
    <col min="5908" max="5908" width="6.5703125" style="1" customWidth="1"/>
    <col min="5909" max="5909" width="7.140625" style="1" customWidth="1"/>
    <col min="5910" max="5911" width="7.7109375" style="1" customWidth="1"/>
    <col min="5912" max="5912" width="7.140625" style="1" customWidth="1"/>
    <col min="5913" max="5913" width="6.7109375" style="1" customWidth="1"/>
    <col min="5914" max="5914" width="5.42578125" style="1" customWidth="1"/>
    <col min="5915" max="5915" width="22.85546875" style="1" customWidth="1"/>
    <col min="5916" max="5916" width="21.85546875" style="1" customWidth="1"/>
    <col min="5917" max="5917" width="9.42578125" style="1" customWidth="1"/>
    <col min="5918" max="5918" width="11.7109375" style="1" customWidth="1"/>
    <col min="5919" max="5919" width="9.28515625" style="1" customWidth="1"/>
    <col min="5920" max="5920" width="10.5703125" style="1" customWidth="1"/>
    <col min="5921" max="5921" width="18.85546875" style="1" customWidth="1"/>
    <col min="5922" max="5923" width="11.7109375" style="1" customWidth="1"/>
    <col min="5924" max="5924" width="13.85546875" style="1" customWidth="1"/>
    <col min="5925" max="5925" width="19" style="1" customWidth="1"/>
    <col min="5926" max="5926" width="16.7109375" style="1" customWidth="1"/>
    <col min="5927" max="5927" width="11.42578125" style="1"/>
    <col min="5928" max="5928" width="13" style="1" customWidth="1"/>
    <col min="5929" max="5930" width="11.42578125" style="1"/>
    <col min="5931" max="5931" width="9.140625" style="1" customWidth="1"/>
    <col min="5932" max="5932" width="11.42578125" style="1"/>
    <col min="5933" max="5933" width="12.42578125" style="1" customWidth="1"/>
    <col min="5934" max="5935" width="10.7109375" style="1" customWidth="1"/>
    <col min="5936" max="5936" width="7" style="1" customWidth="1"/>
    <col min="5937" max="5940" width="11.42578125" style="1"/>
    <col min="5941" max="5941" width="4.5703125" style="1" customWidth="1"/>
    <col min="5942" max="5944" width="11.42578125" style="1"/>
    <col min="5945" max="5945" width="12.5703125" style="1" customWidth="1"/>
    <col min="5946" max="5951" width="11.42578125" style="1"/>
    <col min="5952" max="5952" width="21" style="1" customWidth="1"/>
    <col min="5953" max="5953" width="19.85546875" style="1" customWidth="1"/>
    <col min="5954" max="5954" width="18.42578125" style="1" customWidth="1"/>
    <col min="5955" max="5955" width="20.140625" style="1" customWidth="1"/>
    <col min="5956" max="5956" width="20.5703125" style="1" customWidth="1"/>
    <col min="5957" max="5957" width="7.140625" style="1" customWidth="1"/>
    <col min="5958" max="5958" width="20" style="1" customWidth="1"/>
    <col min="5959" max="5959" width="19.28515625" style="1" customWidth="1"/>
    <col min="5960" max="5960" width="16" style="1" customWidth="1"/>
    <col min="5961" max="5961" width="22.28515625" style="1" customWidth="1"/>
    <col min="5962" max="5962" width="22" style="1" customWidth="1"/>
    <col min="5963" max="6146" width="11.42578125" style="1"/>
    <col min="6147" max="6147" width="4.42578125" style="1" customWidth="1"/>
    <col min="6148" max="6148" width="11.42578125" style="1"/>
    <col min="6149" max="6149" width="8.28515625" style="1" customWidth="1"/>
    <col min="6150" max="6150" width="9.7109375" style="1" customWidth="1"/>
    <col min="6151" max="6151" width="11.140625" style="1" customWidth="1"/>
    <col min="6152" max="6152" width="8.42578125" style="1" customWidth="1"/>
    <col min="6153" max="6153" width="10.140625" style="1" customWidth="1"/>
    <col min="6154" max="6154" width="10.5703125" style="1" customWidth="1"/>
    <col min="6155" max="6155" width="7.28515625" style="1" customWidth="1"/>
    <col min="6156" max="6156" width="8.85546875" style="1" customWidth="1"/>
    <col min="6157" max="6157" width="13" style="1" customWidth="1"/>
    <col min="6158" max="6159" width="6.5703125" style="1" customWidth="1"/>
    <col min="6160" max="6160" width="8.5703125" style="1" customWidth="1"/>
    <col min="6161" max="6161" width="8.140625" style="1" customWidth="1"/>
    <col min="6162" max="6162" width="11.85546875" style="1" customWidth="1"/>
    <col min="6163" max="6163" width="6.85546875" style="1" customWidth="1"/>
    <col min="6164" max="6164" width="6.5703125" style="1" customWidth="1"/>
    <col min="6165" max="6165" width="7.140625" style="1" customWidth="1"/>
    <col min="6166" max="6167" width="7.7109375" style="1" customWidth="1"/>
    <col min="6168" max="6168" width="7.140625" style="1" customWidth="1"/>
    <col min="6169" max="6169" width="6.7109375" style="1" customWidth="1"/>
    <col min="6170" max="6170" width="5.42578125" style="1" customWidth="1"/>
    <col min="6171" max="6171" width="22.85546875" style="1" customWidth="1"/>
    <col min="6172" max="6172" width="21.85546875" style="1" customWidth="1"/>
    <col min="6173" max="6173" width="9.42578125" style="1" customWidth="1"/>
    <col min="6174" max="6174" width="11.7109375" style="1" customWidth="1"/>
    <col min="6175" max="6175" width="9.28515625" style="1" customWidth="1"/>
    <col min="6176" max="6176" width="10.5703125" style="1" customWidth="1"/>
    <col min="6177" max="6177" width="18.85546875" style="1" customWidth="1"/>
    <col min="6178" max="6179" width="11.7109375" style="1" customWidth="1"/>
    <col min="6180" max="6180" width="13.85546875" style="1" customWidth="1"/>
    <col min="6181" max="6181" width="19" style="1" customWidth="1"/>
    <col min="6182" max="6182" width="16.7109375" style="1" customWidth="1"/>
    <col min="6183" max="6183" width="11.42578125" style="1"/>
    <col min="6184" max="6184" width="13" style="1" customWidth="1"/>
    <col min="6185" max="6186" width="11.42578125" style="1"/>
    <col min="6187" max="6187" width="9.140625" style="1" customWidth="1"/>
    <col min="6188" max="6188" width="11.42578125" style="1"/>
    <col min="6189" max="6189" width="12.42578125" style="1" customWidth="1"/>
    <col min="6190" max="6191" width="10.7109375" style="1" customWidth="1"/>
    <col min="6192" max="6192" width="7" style="1" customWidth="1"/>
    <col min="6193" max="6196" width="11.42578125" style="1"/>
    <col min="6197" max="6197" width="4.5703125" style="1" customWidth="1"/>
    <col min="6198" max="6200" width="11.42578125" style="1"/>
    <col min="6201" max="6201" width="12.5703125" style="1" customWidth="1"/>
    <col min="6202" max="6207" width="11.42578125" style="1"/>
    <col min="6208" max="6208" width="21" style="1" customWidth="1"/>
    <col min="6209" max="6209" width="19.85546875" style="1" customWidth="1"/>
    <col min="6210" max="6210" width="18.42578125" style="1" customWidth="1"/>
    <col min="6211" max="6211" width="20.140625" style="1" customWidth="1"/>
    <col min="6212" max="6212" width="20.5703125" style="1" customWidth="1"/>
    <col min="6213" max="6213" width="7.140625" style="1" customWidth="1"/>
    <col min="6214" max="6214" width="20" style="1" customWidth="1"/>
    <col min="6215" max="6215" width="19.28515625" style="1" customWidth="1"/>
    <col min="6216" max="6216" width="16" style="1" customWidth="1"/>
    <col min="6217" max="6217" width="22.28515625" style="1" customWidth="1"/>
    <col min="6218" max="6218" width="22" style="1" customWidth="1"/>
    <col min="6219" max="6402" width="11.42578125" style="1"/>
    <col min="6403" max="6403" width="4.42578125" style="1" customWidth="1"/>
    <col min="6404" max="6404" width="11.42578125" style="1"/>
    <col min="6405" max="6405" width="8.28515625" style="1" customWidth="1"/>
    <col min="6406" max="6406" width="9.7109375" style="1" customWidth="1"/>
    <col min="6407" max="6407" width="11.140625" style="1" customWidth="1"/>
    <col min="6408" max="6408" width="8.42578125" style="1" customWidth="1"/>
    <col min="6409" max="6409" width="10.140625" style="1" customWidth="1"/>
    <col min="6410" max="6410" width="10.5703125" style="1" customWidth="1"/>
    <col min="6411" max="6411" width="7.28515625" style="1" customWidth="1"/>
    <col min="6412" max="6412" width="8.85546875" style="1" customWidth="1"/>
    <col min="6413" max="6413" width="13" style="1" customWidth="1"/>
    <col min="6414" max="6415" width="6.5703125" style="1" customWidth="1"/>
    <col min="6416" max="6416" width="8.5703125" style="1" customWidth="1"/>
    <col min="6417" max="6417" width="8.140625" style="1" customWidth="1"/>
    <col min="6418" max="6418" width="11.85546875" style="1" customWidth="1"/>
    <col min="6419" max="6419" width="6.85546875" style="1" customWidth="1"/>
    <col min="6420" max="6420" width="6.5703125" style="1" customWidth="1"/>
    <col min="6421" max="6421" width="7.140625" style="1" customWidth="1"/>
    <col min="6422" max="6423" width="7.7109375" style="1" customWidth="1"/>
    <col min="6424" max="6424" width="7.140625" style="1" customWidth="1"/>
    <col min="6425" max="6425" width="6.7109375" style="1" customWidth="1"/>
    <col min="6426" max="6426" width="5.42578125" style="1" customWidth="1"/>
    <col min="6427" max="6427" width="22.85546875" style="1" customWidth="1"/>
    <col min="6428" max="6428" width="21.85546875" style="1" customWidth="1"/>
    <col min="6429" max="6429" width="9.42578125" style="1" customWidth="1"/>
    <col min="6430" max="6430" width="11.7109375" style="1" customWidth="1"/>
    <col min="6431" max="6431" width="9.28515625" style="1" customWidth="1"/>
    <col min="6432" max="6432" width="10.5703125" style="1" customWidth="1"/>
    <col min="6433" max="6433" width="18.85546875" style="1" customWidth="1"/>
    <col min="6434" max="6435" width="11.7109375" style="1" customWidth="1"/>
    <col min="6436" max="6436" width="13.85546875" style="1" customWidth="1"/>
    <col min="6437" max="6437" width="19" style="1" customWidth="1"/>
    <col min="6438" max="6438" width="16.7109375" style="1" customWidth="1"/>
    <col min="6439" max="6439" width="11.42578125" style="1"/>
    <col min="6440" max="6440" width="13" style="1" customWidth="1"/>
    <col min="6441" max="6442" width="11.42578125" style="1"/>
    <col min="6443" max="6443" width="9.140625" style="1" customWidth="1"/>
    <col min="6444" max="6444" width="11.42578125" style="1"/>
    <col min="6445" max="6445" width="12.42578125" style="1" customWidth="1"/>
    <col min="6446" max="6447" width="10.7109375" style="1" customWidth="1"/>
    <col min="6448" max="6448" width="7" style="1" customWidth="1"/>
    <col min="6449" max="6452" width="11.42578125" style="1"/>
    <col min="6453" max="6453" width="4.5703125" style="1" customWidth="1"/>
    <col min="6454" max="6456" width="11.42578125" style="1"/>
    <col min="6457" max="6457" width="12.5703125" style="1" customWidth="1"/>
    <col min="6458" max="6463" width="11.42578125" style="1"/>
    <col min="6464" max="6464" width="21" style="1" customWidth="1"/>
    <col min="6465" max="6465" width="19.85546875" style="1" customWidth="1"/>
    <col min="6466" max="6466" width="18.42578125" style="1" customWidth="1"/>
    <col min="6467" max="6467" width="20.140625" style="1" customWidth="1"/>
    <col min="6468" max="6468" width="20.5703125" style="1" customWidth="1"/>
    <col min="6469" max="6469" width="7.140625" style="1" customWidth="1"/>
    <col min="6470" max="6470" width="20" style="1" customWidth="1"/>
    <col min="6471" max="6471" width="19.28515625" style="1" customWidth="1"/>
    <col min="6472" max="6472" width="16" style="1" customWidth="1"/>
    <col min="6473" max="6473" width="22.28515625" style="1" customWidth="1"/>
    <col min="6474" max="6474" width="22" style="1" customWidth="1"/>
    <col min="6475" max="6658" width="11.42578125" style="1"/>
    <col min="6659" max="6659" width="4.42578125" style="1" customWidth="1"/>
    <col min="6660" max="6660" width="11.42578125" style="1"/>
    <col min="6661" max="6661" width="8.28515625" style="1" customWidth="1"/>
    <col min="6662" max="6662" width="9.7109375" style="1" customWidth="1"/>
    <col min="6663" max="6663" width="11.140625" style="1" customWidth="1"/>
    <col min="6664" max="6664" width="8.42578125" style="1" customWidth="1"/>
    <col min="6665" max="6665" width="10.140625" style="1" customWidth="1"/>
    <col min="6666" max="6666" width="10.5703125" style="1" customWidth="1"/>
    <col min="6667" max="6667" width="7.28515625" style="1" customWidth="1"/>
    <col min="6668" max="6668" width="8.85546875" style="1" customWidth="1"/>
    <col min="6669" max="6669" width="13" style="1" customWidth="1"/>
    <col min="6670" max="6671" width="6.5703125" style="1" customWidth="1"/>
    <col min="6672" max="6672" width="8.5703125" style="1" customWidth="1"/>
    <col min="6673" max="6673" width="8.140625" style="1" customWidth="1"/>
    <col min="6674" max="6674" width="11.85546875" style="1" customWidth="1"/>
    <col min="6675" max="6675" width="6.85546875" style="1" customWidth="1"/>
    <col min="6676" max="6676" width="6.5703125" style="1" customWidth="1"/>
    <col min="6677" max="6677" width="7.140625" style="1" customWidth="1"/>
    <col min="6678" max="6679" width="7.7109375" style="1" customWidth="1"/>
    <col min="6680" max="6680" width="7.140625" style="1" customWidth="1"/>
    <col min="6681" max="6681" width="6.7109375" style="1" customWidth="1"/>
    <col min="6682" max="6682" width="5.42578125" style="1" customWidth="1"/>
    <col min="6683" max="6683" width="22.85546875" style="1" customWidth="1"/>
    <col min="6684" max="6684" width="21.85546875" style="1" customWidth="1"/>
    <col min="6685" max="6685" width="9.42578125" style="1" customWidth="1"/>
    <col min="6686" max="6686" width="11.7109375" style="1" customWidth="1"/>
    <col min="6687" max="6687" width="9.28515625" style="1" customWidth="1"/>
    <col min="6688" max="6688" width="10.5703125" style="1" customWidth="1"/>
    <col min="6689" max="6689" width="18.85546875" style="1" customWidth="1"/>
    <col min="6690" max="6691" width="11.7109375" style="1" customWidth="1"/>
    <col min="6692" max="6692" width="13.85546875" style="1" customWidth="1"/>
    <col min="6693" max="6693" width="19" style="1" customWidth="1"/>
    <col min="6694" max="6694" width="16.7109375" style="1" customWidth="1"/>
    <col min="6695" max="6695" width="11.42578125" style="1"/>
    <col min="6696" max="6696" width="13" style="1" customWidth="1"/>
    <col min="6697" max="6698" width="11.42578125" style="1"/>
    <col min="6699" max="6699" width="9.140625" style="1" customWidth="1"/>
    <col min="6700" max="6700" width="11.42578125" style="1"/>
    <col min="6701" max="6701" width="12.42578125" style="1" customWidth="1"/>
    <col min="6702" max="6703" width="10.7109375" style="1" customWidth="1"/>
    <col min="6704" max="6704" width="7" style="1" customWidth="1"/>
    <col min="6705" max="6708" width="11.42578125" style="1"/>
    <col min="6709" max="6709" width="4.5703125" style="1" customWidth="1"/>
    <col min="6710" max="6712" width="11.42578125" style="1"/>
    <col min="6713" max="6713" width="12.5703125" style="1" customWidth="1"/>
    <col min="6714" max="6719" width="11.42578125" style="1"/>
    <col min="6720" max="6720" width="21" style="1" customWidth="1"/>
    <col min="6721" max="6721" width="19.85546875" style="1" customWidth="1"/>
    <col min="6722" max="6722" width="18.42578125" style="1" customWidth="1"/>
    <col min="6723" max="6723" width="20.140625" style="1" customWidth="1"/>
    <col min="6724" max="6724" width="20.5703125" style="1" customWidth="1"/>
    <col min="6725" max="6725" width="7.140625" style="1" customWidth="1"/>
    <col min="6726" max="6726" width="20" style="1" customWidth="1"/>
    <col min="6727" max="6727" width="19.28515625" style="1" customWidth="1"/>
    <col min="6728" max="6728" width="16" style="1" customWidth="1"/>
    <col min="6729" max="6729" width="22.28515625" style="1" customWidth="1"/>
    <col min="6730" max="6730" width="22" style="1" customWidth="1"/>
    <col min="6731" max="6914" width="11.42578125" style="1"/>
    <col min="6915" max="6915" width="4.42578125" style="1" customWidth="1"/>
    <col min="6916" max="6916" width="11.42578125" style="1"/>
    <col min="6917" max="6917" width="8.28515625" style="1" customWidth="1"/>
    <col min="6918" max="6918" width="9.7109375" style="1" customWidth="1"/>
    <col min="6919" max="6919" width="11.140625" style="1" customWidth="1"/>
    <col min="6920" max="6920" width="8.42578125" style="1" customWidth="1"/>
    <col min="6921" max="6921" width="10.140625" style="1" customWidth="1"/>
    <col min="6922" max="6922" width="10.5703125" style="1" customWidth="1"/>
    <col min="6923" max="6923" width="7.28515625" style="1" customWidth="1"/>
    <col min="6924" max="6924" width="8.85546875" style="1" customWidth="1"/>
    <col min="6925" max="6925" width="13" style="1" customWidth="1"/>
    <col min="6926" max="6927" width="6.5703125" style="1" customWidth="1"/>
    <col min="6928" max="6928" width="8.5703125" style="1" customWidth="1"/>
    <col min="6929" max="6929" width="8.140625" style="1" customWidth="1"/>
    <col min="6930" max="6930" width="11.85546875" style="1" customWidth="1"/>
    <col min="6931" max="6931" width="6.85546875" style="1" customWidth="1"/>
    <col min="6932" max="6932" width="6.5703125" style="1" customWidth="1"/>
    <col min="6933" max="6933" width="7.140625" style="1" customWidth="1"/>
    <col min="6934" max="6935" width="7.7109375" style="1" customWidth="1"/>
    <col min="6936" max="6936" width="7.140625" style="1" customWidth="1"/>
    <col min="6937" max="6937" width="6.7109375" style="1" customWidth="1"/>
    <col min="6938" max="6938" width="5.42578125" style="1" customWidth="1"/>
    <col min="6939" max="6939" width="22.85546875" style="1" customWidth="1"/>
    <col min="6940" max="6940" width="21.85546875" style="1" customWidth="1"/>
    <col min="6941" max="6941" width="9.42578125" style="1" customWidth="1"/>
    <col min="6942" max="6942" width="11.7109375" style="1" customWidth="1"/>
    <col min="6943" max="6943" width="9.28515625" style="1" customWidth="1"/>
    <col min="6944" max="6944" width="10.5703125" style="1" customWidth="1"/>
    <col min="6945" max="6945" width="18.85546875" style="1" customWidth="1"/>
    <col min="6946" max="6947" width="11.7109375" style="1" customWidth="1"/>
    <col min="6948" max="6948" width="13.85546875" style="1" customWidth="1"/>
    <col min="6949" max="6949" width="19" style="1" customWidth="1"/>
    <col min="6950" max="6950" width="16.7109375" style="1" customWidth="1"/>
    <col min="6951" max="6951" width="11.42578125" style="1"/>
    <col min="6952" max="6952" width="13" style="1" customWidth="1"/>
    <col min="6953" max="6954" width="11.42578125" style="1"/>
    <col min="6955" max="6955" width="9.140625" style="1" customWidth="1"/>
    <col min="6956" max="6956" width="11.42578125" style="1"/>
    <col min="6957" max="6957" width="12.42578125" style="1" customWidth="1"/>
    <col min="6958" max="6959" width="10.7109375" style="1" customWidth="1"/>
    <col min="6960" max="6960" width="7" style="1" customWidth="1"/>
    <col min="6961" max="6964" width="11.42578125" style="1"/>
    <col min="6965" max="6965" width="4.5703125" style="1" customWidth="1"/>
    <col min="6966" max="6968" width="11.42578125" style="1"/>
    <col min="6969" max="6969" width="12.5703125" style="1" customWidth="1"/>
    <col min="6970" max="6975" width="11.42578125" style="1"/>
    <col min="6976" max="6976" width="21" style="1" customWidth="1"/>
    <col min="6977" max="6977" width="19.85546875" style="1" customWidth="1"/>
    <col min="6978" max="6978" width="18.42578125" style="1" customWidth="1"/>
    <col min="6979" max="6979" width="20.140625" style="1" customWidth="1"/>
    <col min="6980" max="6980" width="20.5703125" style="1" customWidth="1"/>
    <col min="6981" max="6981" width="7.140625" style="1" customWidth="1"/>
    <col min="6982" max="6982" width="20" style="1" customWidth="1"/>
    <col min="6983" max="6983" width="19.28515625" style="1" customWidth="1"/>
    <col min="6984" max="6984" width="16" style="1" customWidth="1"/>
    <col min="6985" max="6985" width="22.28515625" style="1" customWidth="1"/>
    <col min="6986" max="6986" width="22" style="1" customWidth="1"/>
    <col min="6987" max="7170" width="11.42578125" style="1"/>
    <col min="7171" max="7171" width="4.42578125" style="1" customWidth="1"/>
    <col min="7172" max="7172" width="11.42578125" style="1"/>
    <col min="7173" max="7173" width="8.28515625" style="1" customWidth="1"/>
    <col min="7174" max="7174" width="9.7109375" style="1" customWidth="1"/>
    <col min="7175" max="7175" width="11.140625" style="1" customWidth="1"/>
    <col min="7176" max="7176" width="8.42578125" style="1" customWidth="1"/>
    <col min="7177" max="7177" width="10.140625" style="1" customWidth="1"/>
    <col min="7178" max="7178" width="10.5703125" style="1" customWidth="1"/>
    <col min="7179" max="7179" width="7.28515625" style="1" customWidth="1"/>
    <col min="7180" max="7180" width="8.85546875" style="1" customWidth="1"/>
    <col min="7181" max="7181" width="13" style="1" customWidth="1"/>
    <col min="7182" max="7183" width="6.5703125" style="1" customWidth="1"/>
    <col min="7184" max="7184" width="8.5703125" style="1" customWidth="1"/>
    <col min="7185" max="7185" width="8.140625" style="1" customWidth="1"/>
    <col min="7186" max="7186" width="11.85546875" style="1" customWidth="1"/>
    <col min="7187" max="7187" width="6.85546875" style="1" customWidth="1"/>
    <col min="7188" max="7188" width="6.5703125" style="1" customWidth="1"/>
    <col min="7189" max="7189" width="7.140625" style="1" customWidth="1"/>
    <col min="7190" max="7191" width="7.7109375" style="1" customWidth="1"/>
    <col min="7192" max="7192" width="7.140625" style="1" customWidth="1"/>
    <col min="7193" max="7193" width="6.7109375" style="1" customWidth="1"/>
    <col min="7194" max="7194" width="5.42578125" style="1" customWidth="1"/>
    <col min="7195" max="7195" width="22.85546875" style="1" customWidth="1"/>
    <col min="7196" max="7196" width="21.85546875" style="1" customWidth="1"/>
    <col min="7197" max="7197" width="9.42578125" style="1" customWidth="1"/>
    <col min="7198" max="7198" width="11.7109375" style="1" customWidth="1"/>
    <col min="7199" max="7199" width="9.28515625" style="1" customWidth="1"/>
    <col min="7200" max="7200" width="10.5703125" style="1" customWidth="1"/>
    <col min="7201" max="7201" width="18.85546875" style="1" customWidth="1"/>
    <col min="7202" max="7203" width="11.7109375" style="1" customWidth="1"/>
    <col min="7204" max="7204" width="13.85546875" style="1" customWidth="1"/>
    <col min="7205" max="7205" width="19" style="1" customWidth="1"/>
    <col min="7206" max="7206" width="16.7109375" style="1" customWidth="1"/>
    <col min="7207" max="7207" width="11.42578125" style="1"/>
    <col min="7208" max="7208" width="13" style="1" customWidth="1"/>
    <col min="7209" max="7210" width="11.42578125" style="1"/>
    <col min="7211" max="7211" width="9.140625" style="1" customWidth="1"/>
    <col min="7212" max="7212" width="11.42578125" style="1"/>
    <col min="7213" max="7213" width="12.42578125" style="1" customWidth="1"/>
    <col min="7214" max="7215" width="10.7109375" style="1" customWidth="1"/>
    <col min="7216" max="7216" width="7" style="1" customWidth="1"/>
    <col min="7217" max="7220" width="11.42578125" style="1"/>
    <col min="7221" max="7221" width="4.5703125" style="1" customWidth="1"/>
    <col min="7222" max="7224" width="11.42578125" style="1"/>
    <col min="7225" max="7225" width="12.5703125" style="1" customWidth="1"/>
    <col min="7226" max="7231" width="11.42578125" style="1"/>
    <col min="7232" max="7232" width="21" style="1" customWidth="1"/>
    <col min="7233" max="7233" width="19.85546875" style="1" customWidth="1"/>
    <col min="7234" max="7234" width="18.42578125" style="1" customWidth="1"/>
    <col min="7235" max="7235" width="20.140625" style="1" customWidth="1"/>
    <col min="7236" max="7236" width="20.5703125" style="1" customWidth="1"/>
    <col min="7237" max="7237" width="7.140625" style="1" customWidth="1"/>
    <col min="7238" max="7238" width="20" style="1" customWidth="1"/>
    <col min="7239" max="7239" width="19.28515625" style="1" customWidth="1"/>
    <col min="7240" max="7240" width="16" style="1" customWidth="1"/>
    <col min="7241" max="7241" width="22.28515625" style="1" customWidth="1"/>
    <col min="7242" max="7242" width="22" style="1" customWidth="1"/>
    <col min="7243" max="7426" width="11.42578125" style="1"/>
    <col min="7427" max="7427" width="4.42578125" style="1" customWidth="1"/>
    <col min="7428" max="7428" width="11.42578125" style="1"/>
    <col min="7429" max="7429" width="8.28515625" style="1" customWidth="1"/>
    <col min="7430" max="7430" width="9.7109375" style="1" customWidth="1"/>
    <col min="7431" max="7431" width="11.140625" style="1" customWidth="1"/>
    <col min="7432" max="7432" width="8.42578125" style="1" customWidth="1"/>
    <col min="7433" max="7433" width="10.140625" style="1" customWidth="1"/>
    <col min="7434" max="7434" width="10.5703125" style="1" customWidth="1"/>
    <col min="7435" max="7435" width="7.28515625" style="1" customWidth="1"/>
    <col min="7436" max="7436" width="8.85546875" style="1" customWidth="1"/>
    <col min="7437" max="7437" width="13" style="1" customWidth="1"/>
    <col min="7438" max="7439" width="6.5703125" style="1" customWidth="1"/>
    <col min="7440" max="7440" width="8.5703125" style="1" customWidth="1"/>
    <col min="7441" max="7441" width="8.140625" style="1" customWidth="1"/>
    <col min="7442" max="7442" width="11.85546875" style="1" customWidth="1"/>
    <col min="7443" max="7443" width="6.85546875" style="1" customWidth="1"/>
    <col min="7444" max="7444" width="6.5703125" style="1" customWidth="1"/>
    <col min="7445" max="7445" width="7.140625" style="1" customWidth="1"/>
    <col min="7446" max="7447" width="7.7109375" style="1" customWidth="1"/>
    <col min="7448" max="7448" width="7.140625" style="1" customWidth="1"/>
    <col min="7449" max="7449" width="6.7109375" style="1" customWidth="1"/>
    <col min="7450" max="7450" width="5.42578125" style="1" customWidth="1"/>
    <col min="7451" max="7451" width="22.85546875" style="1" customWidth="1"/>
    <col min="7452" max="7452" width="21.85546875" style="1" customWidth="1"/>
    <col min="7453" max="7453" width="9.42578125" style="1" customWidth="1"/>
    <col min="7454" max="7454" width="11.7109375" style="1" customWidth="1"/>
    <col min="7455" max="7455" width="9.28515625" style="1" customWidth="1"/>
    <col min="7456" max="7456" width="10.5703125" style="1" customWidth="1"/>
    <col min="7457" max="7457" width="18.85546875" style="1" customWidth="1"/>
    <col min="7458" max="7459" width="11.7109375" style="1" customWidth="1"/>
    <col min="7460" max="7460" width="13.85546875" style="1" customWidth="1"/>
    <col min="7461" max="7461" width="19" style="1" customWidth="1"/>
    <col min="7462" max="7462" width="16.7109375" style="1" customWidth="1"/>
    <col min="7463" max="7463" width="11.42578125" style="1"/>
    <col min="7464" max="7464" width="13" style="1" customWidth="1"/>
    <col min="7465" max="7466" width="11.42578125" style="1"/>
    <col min="7467" max="7467" width="9.140625" style="1" customWidth="1"/>
    <col min="7468" max="7468" width="11.42578125" style="1"/>
    <col min="7469" max="7469" width="12.42578125" style="1" customWidth="1"/>
    <col min="7470" max="7471" width="10.7109375" style="1" customWidth="1"/>
    <col min="7472" max="7472" width="7" style="1" customWidth="1"/>
    <col min="7473" max="7476" width="11.42578125" style="1"/>
    <col min="7477" max="7477" width="4.5703125" style="1" customWidth="1"/>
    <col min="7478" max="7480" width="11.42578125" style="1"/>
    <col min="7481" max="7481" width="12.5703125" style="1" customWidth="1"/>
    <col min="7482" max="7487" width="11.42578125" style="1"/>
    <col min="7488" max="7488" width="21" style="1" customWidth="1"/>
    <col min="7489" max="7489" width="19.85546875" style="1" customWidth="1"/>
    <col min="7490" max="7490" width="18.42578125" style="1" customWidth="1"/>
    <col min="7491" max="7491" width="20.140625" style="1" customWidth="1"/>
    <col min="7492" max="7492" width="20.5703125" style="1" customWidth="1"/>
    <col min="7493" max="7493" width="7.140625" style="1" customWidth="1"/>
    <col min="7494" max="7494" width="20" style="1" customWidth="1"/>
    <col min="7495" max="7495" width="19.28515625" style="1" customWidth="1"/>
    <col min="7496" max="7496" width="16" style="1" customWidth="1"/>
    <col min="7497" max="7497" width="22.28515625" style="1" customWidth="1"/>
    <col min="7498" max="7498" width="22" style="1" customWidth="1"/>
    <col min="7499" max="7682" width="11.42578125" style="1"/>
    <col min="7683" max="7683" width="4.42578125" style="1" customWidth="1"/>
    <col min="7684" max="7684" width="11.42578125" style="1"/>
    <col min="7685" max="7685" width="8.28515625" style="1" customWidth="1"/>
    <col min="7686" max="7686" width="9.7109375" style="1" customWidth="1"/>
    <col min="7687" max="7687" width="11.140625" style="1" customWidth="1"/>
    <col min="7688" max="7688" width="8.42578125" style="1" customWidth="1"/>
    <col min="7689" max="7689" width="10.140625" style="1" customWidth="1"/>
    <col min="7690" max="7690" width="10.5703125" style="1" customWidth="1"/>
    <col min="7691" max="7691" width="7.28515625" style="1" customWidth="1"/>
    <col min="7692" max="7692" width="8.85546875" style="1" customWidth="1"/>
    <col min="7693" max="7693" width="13" style="1" customWidth="1"/>
    <col min="7694" max="7695" width="6.5703125" style="1" customWidth="1"/>
    <col min="7696" max="7696" width="8.5703125" style="1" customWidth="1"/>
    <col min="7697" max="7697" width="8.140625" style="1" customWidth="1"/>
    <col min="7698" max="7698" width="11.85546875" style="1" customWidth="1"/>
    <col min="7699" max="7699" width="6.85546875" style="1" customWidth="1"/>
    <col min="7700" max="7700" width="6.5703125" style="1" customWidth="1"/>
    <col min="7701" max="7701" width="7.140625" style="1" customWidth="1"/>
    <col min="7702" max="7703" width="7.7109375" style="1" customWidth="1"/>
    <col min="7704" max="7704" width="7.140625" style="1" customWidth="1"/>
    <col min="7705" max="7705" width="6.7109375" style="1" customWidth="1"/>
    <col min="7706" max="7706" width="5.42578125" style="1" customWidth="1"/>
    <col min="7707" max="7707" width="22.85546875" style="1" customWidth="1"/>
    <col min="7708" max="7708" width="21.85546875" style="1" customWidth="1"/>
    <col min="7709" max="7709" width="9.42578125" style="1" customWidth="1"/>
    <col min="7710" max="7710" width="11.7109375" style="1" customWidth="1"/>
    <col min="7711" max="7711" width="9.28515625" style="1" customWidth="1"/>
    <col min="7712" max="7712" width="10.5703125" style="1" customWidth="1"/>
    <col min="7713" max="7713" width="18.85546875" style="1" customWidth="1"/>
    <col min="7714" max="7715" width="11.7109375" style="1" customWidth="1"/>
    <col min="7716" max="7716" width="13.85546875" style="1" customWidth="1"/>
    <col min="7717" max="7717" width="19" style="1" customWidth="1"/>
    <col min="7718" max="7718" width="16.7109375" style="1" customWidth="1"/>
    <col min="7719" max="7719" width="11.42578125" style="1"/>
    <col min="7720" max="7720" width="13" style="1" customWidth="1"/>
    <col min="7721" max="7722" width="11.42578125" style="1"/>
    <col min="7723" max="7723" width="9.140625" style="1" customWidth="1"/>
    <col min="7724" max="7724" width="11.42578125" style="1"/>
    <col min="7725" max="7725" width="12.42578125" style="1" customWidth="1"/>
    <col min="7726" max="7727" width="10.7109375" style="1" customWidth="1"/>
    <col min="7728" max="7728" width="7" style="1" customWidth="1"/>
    <col min="7729" max="7732" width="11.42578125" style="1"/>
    <col min="7733" max="7733" width="4.5703125" style="1" customWidth="1"/>
    <col min="7734" max="7736" width="11.42578125" style="1"/>
    <col min="7737" max="7737" width="12.5703125" style="1" customWidth="1"/>
    <col min="7738" max="7743" width="11.42578125" style="1"/>
    <col min="7744" max="7744" width="21" style="1" customWidth="1"/>
    <col min="7745" max="7745" width="19.85546875" style="1" customWidth="1"/>
    <col min="7746" max="7746" width="18.42578125" style="1" customWidth="1"/>
    <col min="7747" max="7747" width="20.140625" style="1" customWidth="1"/>
    <col min="7748" max="7748" width="20.5703125" style="1" customWidth="1"/>
    <col min="7749" max="7749" width="7.140625" style="1" customWidth="1"/>
    <col min="7750" max="7750" width="20" style="1" customWidth="1"/>
    <col min="7751" max="7751" width="19.28515625" style="1" customWidth="1"/>
    <col min="7752" max="7752" width="16" style="1" customWidth="1"/>
    <col min="7753" max="7753" width="22.28515625" style="1" customWidth="1"/>
    <col min="7754" max="7754" width="22" style="1" customWidth="1"/>
    <col min="7755" max="7938" width="11.42578125" style="1"/>
    <col min="7939" max="7939" width="4.42578125" style="1" customWidth="1"/>
    <col min="7940" max="7940" width="11.42578125" style="1"/>
    <col min="7941" max="7941" width="8.28515625" style="1" customWidth="1"/>
    <col min="7942" max="7942" width="9.7109375" style="1" customWidth="1"/>
    <col min="7943" max="7943" width="11.140625" style="1" customWidth="1"/>
    <col min="7944" max="7944" width="8.42578125" style="1" customWidth="1"/>
    <col min="7945" max="7945" width="10.140625" style="1" customWidth="1"/>
    <col min="7946" max="7946" width="10.5703125" style="1" customWidth="1"/>
    <col min="7947" max="7947" width="7.28515625" style="1" customWidth="1"/>
    <col min="7948" max="7948" width="8.85546875" style="1" customWidth="1"/>
    <col min="7949" max="7949" width="13" style="1" customWidth="1"/>
    <col min="7950" max="7951" width="6.5703125" style="1" customWidth="1"/>
    <col min="7952" max="7952" width="8.5703125" style="1" customWidth="1"/>
    <col min="7953" max="7953" width="8.140625" style="1" customWidth="1"/>
    <col min="7954" max="7954" width="11.85546875" style="1" customWidth="1"/>
    <col min="7955" max="7955" width="6.85546875" style="1" customWidth="1"/>
    <col min="7956" max="7956" width="6.5703125" style="1" customWidth="1"/>
    <col min="7957" max="7957" width="7.140625" style="1" customWidth="1"/>
    <col min="7958" max="7959" width="7.7109375" style="1" customWidth="1"/>
    <col min="7960" max="7960" width="7.140625" style="1" customWidth="1"/>
    <col min="7961" max="7961" width="6.7109375" style="1" customWidth="1"/>
    <col min="7962" max="7962" width="5.42578125" style="1" customWidth="1"/>
    <col min="7963" max="7963" width="22.85546875" style="1" customWidth="1"/>
    <col min="7964" max="7964" width="21.85546875" style="1" customWidth="1"/>
    <col min="7965" max="7965" width="9.42578125" style="1" customWidth="1"/>
    <col min="7966" max="7966" width="11.7109375" style="1" customWidth="1"/>
    <col min="7967" max="7967" width="9.28515625" style="1" customWidth="1"/>
    <col min="7968" max="7968" width="10.5703125" style="1" customWidth="1"/>
    <col min="7969" max="7969" width="18.85546875" style="1" customWidth="1"/>
    <col min="7970" max="7971" width="11.7109375" style="1" customWidth="1"/>
    <col min="7972" max="7972" width="13.85546875" style="1" customWidth="1"/>
    <col min="7973" max="7973" width="19" style="1" customWidth="1"/>
    <col min="7974" max="7974" width="16.7109375" style="1" customWidth="1"/>
    <col min="7975" max="7975" width="11.42578125" style="1"/>
    <col min="7976" max="7976" width="13" style="1" customWidth="1"/>
    <col min="7977" max="7978" width="11.42578125" style="1"/>
    <col min="7979" max="7979" width="9.140625" style="1" customWidth="1"/>
    <col min="7980" max="7980" width="11.42578125" style="1"/>
    <col min="7981" max="7981" width="12.42578125" style="1" customWidth="1"/>
    <col min="7982" max="7983" width="10.7109375" style="1" customWidth="1"/>
    <col min="7984" max="7984" width="7" style="1" customWidth="1"/>
    <col min="7985" max="7988" width="11.42578125" style="1"/>
    <col min="7989" max="7989" width="4.5703125" style="1" customWidth="1"/>
    <col min="7990" max="7992" width="11.42578125" style="1"/>
    <col min="7993" max="7993" width="12.5703125" style="1" customWidth="1"/>
    <col min="7994" max="7999" width="11.42578125" style="1"/>
    <col min="8000" max="8000" width="21" style="1" customWidth="1"/>
    <col min="8001" max="8001" width="19.85546875" style="1" customWidth="1"/>
    <col min="8002" max="8002" width="18.42578125" style="1" customWidth="1"/>
    <col min="8003" max="8003" width="20.140625" style="1" customWidth="1"/>
    <col min="8004" max="8004" width="20.5703125" style="1" customWidth="1"/>
    <col min="8005" max="8005" width="7.140625" style="1" customWidth="1"/>
    <col min="8006" max="8006" width="20" style="1" customWidth="1"/>
    <col min="8007" max="8007" width="19.28515625" style="1" customWidth="1"/>
    <col min="8008" max="8008" width="16" style="1" customWidth="1"/>
    <col min="8009" max="8009" width="22.28515625" style="1" customWidth="1"/>
    <col min="8010" max="8010" width="22" style="1" customWidth="1"/>
    <col min="8011" max="8194" width="11.42578125" style="1"/>
    <col min="8195" max="8195" width="4.42578125" style="1" customWidth="1"/>
    <col min="8196" max="8196" width="11.42578125" style="1"/>
    <col min="8197" max="8197" width="8.28515625" style="1" customWidth="1"/>
    <col min="8198" max="8198" width="9.7109375" style="1" customWidth="1"/>
    <col min="8199" max="8199" width="11.140625" style="1" customWidth="1"/>
    <col min="8200" max="8200" width="8.42578125" style="1" customWidth="1"/>
    <col min="8201" max="8201" width="10.140625" style="1" customWidth="1"/>
    <col min="8202" max="8202" width="10.5703125" style="1" customWidth="1"/>
    <col min="8203" max="8203" width="7.28515625" style="1" customWidth="1"/>
    <col min="8204" max="8204" width="8.85546875" style="1" customWidth="1"/>
    <col min="8205" max="8205" width="13" style="1" customWidth="1"/>
    <col min="8206" max="8207" width="6.5703125" style="1" customWidth="1"/>
    <col min="8208" max="8208" width="8.5703125" style="1" customWidth="1"/>
    <col min="8209" max="8209" width="8.140625" style="1" customWidth="1"/>
    <col min="8210" max="8210" width="11.85546875" style="1" customWidth="1"/>
    <col min="8211" max="8211" width="6.85546875" style="1" customWidth="1"/>
    <col min="8212" max="8212" width="6.5703125" style="1" customWidth="1"/>
    <col min="8213" max="8213" width="7.140625" style="1" customWidth="1"/>
    <col min="8214" max="8215" width="7.7109375" style="1" customWidth="1"/>
    <col min="8216" max="8216" width="7.140625" style="1" customWidth="1"/>
    <col min="8217" max="8217" width="6.7109375" style="1" customWidth="1"/>
    <col min="8218" max="8218" width="5.42578125" style="1" customWidth="1"/>
    <col min="8219" max="8219" width="22.85546875" style="1" customWidth="1"/>
    <col min="8220" max="8220" width="21.85546875" style="1" customWidth="1"/>
    <col min="8221" max="8221" width="9.42578125" style="1" customWidth="1"/>
    <col min="8222" max="8222" width="11.7109375" style="1" customWidth="1"/>
    <col min="8223" max="8223" width="9.28515625" style="1" customWidth="1"/>
    <col min="8224" max="8224" width="10.5703125" style="1" customWidth="1"/>
    <col min="8225" max="8225" width="18.85546875" style="1" customWidth="1"/>
    <col min="8226" max="8227" width="11.7109375" style="1" customWidth="1"/>
    <col min="8228" max="8228" width="13.85546875" style="1" customWidth="1"/>
    <col min="8229" max="8229" width="19" style="1" customWidth="1"/>
    <col min="8230" max="8230" width="16.7109375" style="1" customWidth="1"/>
    <col min="8231" max="8231" width="11.42578125" style="1"/>
    <col min="8232" max="8232" width="13" style="1" customWidth="1"/>
    <col min="8233" max="8234" width="11.42578125" style="1"/>
    <col min="8235" max="8235" width="9.140625" style="1" customWidth="1"/>
    <col min="8236" max="8236" width="11.42578125" style="1"/>
    <col min="8237" max="8237" width="12.42578125" style="1" customWidth="1"/>
    <col min="8238" max="8239" width="10.7109375" style="1" customWidth="1"/>
    <col min="8240" max="8240" width="7" style="1" customWidth="1"/>
    <col min="8241" max="8244" width="11.42578125" style="1"/>
    <col min="8245" max="8245" width="4.5703125" style="1" customWidth="1"/>
    <col min="8246" max="8248" width="11.42578125" style="1"/>
    <col min="8249" max="8249" width="12.5703125" style="1" customWidth="1"/>
    <col min="8250" max="8255" width="11.42578125" style="1"/>
    <col min="8256" max="8256" width="21" style="1" customWidth="1"/>
    <col min="8257" max="8257" width="19.85546875" style="1" customWidth="1"/>
    <col min="8258" max="8258" width="18.42578125" style="1" customWidth="1"/>
    <col min="8259" max="8259" width="20.140625" style="1" customWidth="1"/>
    <col min="8260" max="8260" width="20.5703125" style="1" customWidth="1"/>
    <col min="8261" max="8261" width="7.140625" style="1" customWidth="1"/>
    <col min="8262" max="8262" width="20" style="1" customWidth="1"/>
    <col min="8263" max="8263" width="19.28515625" style="1" customWidth="1"/>
    <col min="8264" max="8264" width="16" style="1" customWidth="1"/>
    <col min="8265" max="8265" width="22.28515625" style="1" customWidth="1"/>
    <col min="8266" max="8266" width="22" style="1" customWidth="1"/>
    <col min="8267" max="8450" width="11.42578125" style="1"/>
    <col min="8451" max="8451" width="4.42578125" style="1" customWidth="1"/>
    <col min="8452" max="8452" width="11.42578125" style="1"/>
    <col min="8453" max="8453" width="8.28515625" style="1" customWidth="1"/>
    <col min="8454" max="8454" width="9.7109375" style="1" customWidth="1"/>
    <col min="8455" max="8455" width="11.140625" style="1" customWidth="1"/>
    <col min="8456" max="8456" width="8.42578125" style="1" customWidth="1"/>
    <col min="8457" max="8457" width="10.140625" style="1" customWidth="1"/>
    <col min="8458" max="8458" width="10.5703125" style="1" customWidth="1"/>
    <col min="8459" max="8459" width="7.28515625" style="1" customWidth="1"/>
    <col min="8460" max="8460" width="8.85546875" style="1" customWidth="1"/>
    <col min="8461" max="8461" width="13" style="1" customWidth="1"/>
    <col min="8462" max="8463" width="6.5703125" style="1" customWidth="1"/>
    <col min="8464" max="8464" width="8.5703125" style="1" customWidth="1"/>
    <col min="8465" max="8465" width="8.140625" style="1" customWidth="1"/>
    <col min="8466" max="8466" width="11.85546875" style="1" customWidth="1"/>
    <col min="8467" max="8467" width="6.85546875" style="1" customWidth="1"/>
    <col min="8468" max="8468" width="6.5703125" style="1" customWidth="1"/>
    <col min="8469" max="8469" width="7.140625" style="1" customWidth="1"/>
    <col min="8470" max="8471" width="7.7109375" style="1" customWidth="1"/>
    <col min="8472" max="8472" width="7.140625" style="1" customWidth="1"/>
    <col min="8473" max="8473" width="6.7109375" style="1" customWidth="1"/>
    <col min="8474" max="8474" width="5.42578125" style="1" customWidth="1"/>
    <col min="8475" max="8475" width="22.85546875" style="1" customWidth="1"/>
    <col min="8476" max="8476" width="21.85546875" style="1" customWidth="1"/>
    <col min="8477" max="8477" width="9.42578125" style="1" customWidth="1"/>
    <col min="8478" max="8478" width="11.7109375" style="1" customWidth="1"/>
    <col min="8479" max="8479" width="9.28515625" style="1" customWidth="1"/>
    <col min="8480" max="8480" width="10.5703125" style="1" customWidth="1"/>
    <col min="8481" max="8481" width="18.85546875" style="1" customWidth="1"/>
    <col min="8482" max="8483" width="11.7109375" style="1" customWidth="1"/>
    <col min="8484" max="8484" width="13.85546875" style="1" customWidth="1"/>
    <col min="8485" max="8485" width="19" style="1" customWidth="1"/>
    <col min="8486" max="8486" width="16.7109375" style="1" customWidth="1"/>
    <col min="8487" max="8487" width="11.42578125" style="1"/>
    <col min="8488" max="8488" width="13" style="1" customWidth="1"/>
    <col min="8489" max="8490" width="11.42578125" style="1"/>
    <col min="8491" max="8491" width="9.140625" style="1" customWidth="1"/>
    <col min="8492" max="8492" width="11.42578125" style="1"/>
    <col min="8493" max="8493" width="12.42578125" style="1" customWidth="1"/>
    <col min="8494" max="8495" width="10.7109375" style="1" customWidth="1"/>
    <col min="8496" max="8496" width="7" style="1" customWidth="1"/>
    <col min="8497" max="8500" width="11.42578125" style="1"/>
    <col min="8501" max="8501" width="4.5703125" style="1" customWidth="1"/>
    <col min="8502" max="8504" width="11.42578125" style="1"/>
    <col min="8505" max="8505" width="12.5703125" style="1" customWidth="1"/>
    <col min="8506" max="8511" width="11.42578125" style="1"/>
    <col min="8512" max="8512" width="21" style="1" customWidth="1"/>
    <col min="8513" max="8513" width="19.85546875" style="1" customWidth="1"/>
    <col min="8514" max="8514" width="18.42578125" style="1" customWidth="1"/>
    <col min="8515" max="8515" width="20.140625" style="1" customWidth="1"/>
    <col min="8516" max="8516" width="20.5703125" style="1" customWidth="1"/>
    <col min="8517" max="8517" width="7.140625" style="1" customWidth="1"/>
    <col min="8518" max="8518" width="20" style="1" customWidth="1"/>
    <col min="8519" max="8519" width="19.28515625" style="1" customWidth="1"/>
    <col min="8520" max="8520" width="16" style="1" customWidth="1"/>
    <col min="8521" max="8521" width="22.28515625" style="1" customWidth="1"/>
    <col min="8522" max="8522" width="22" style="1" customWidth="1"/>
    <col min="8523" max="8706" width="11.42578125" style="1"/>
    <col min="8707" max="8707" width="4.42578125" style="1" customWidth="1"/>
    <col min="8708" max="8708" width="11.42578125" style="1"/>
    <col min="8709" max="8709" width="8.28515625" style="1" customWidth="1"/>
    <col min="8710" max="8710" width="9.7109375" style="1" customWidth="1"/>
    <col min="8711" max="8711" width="11.140625" style="1" customWidth="1"/>
    <col min="8712" max="8712" width="8.42578125" style="1" customWidth="1"/>
    <col min="8713" max="8713" width="10.140625" style="1" customWidth="1"/>
    <col min="8714" max="8714" width="10.5703125" style="1" customWidth="1"/>
    <col min="8715" max="8715" width="7.28515625" style="1" customWidth="1"/>
    <col min="8716" max="8716" width="8.85546875" style="1" customWidth="1"/>
    <col min="8717" max="8717" width="13" style="1" customWidth="1"/>
    <col min="8718" max="8719" width="6.5703125" style="1" customWidth="1"/>
    <col min="8720" max="8720" width="8.5703125" style="1" customWidth="1"/>
    <col min="8721" max="8721" width="8.140625" style="1" customWidth="1"/>
    <col min="8722" max="8722" width="11.85546875" style="1" customWidth="1"/>
    <col min="8723" max="8723" width="6.85546875" style="1" customWidth="1"/>
    <col min="8724" max="8724" width="6.5703125" style="1" customWidth="1"/>
    <col min="8725" max="8725" width="7.140625" style="1" customWidth="1"/>
    <col min="8726" max="8727" width="7.7109375" style="1" customWidth="1"/>
    <col min="8728" max="8728" width="7.140625" style="1" customWidth="1"/>
    <col min="8729" max="8729" width="6.7109375" style="1" customWidth="1"/>
    <col min="8730" max="8730" width="5.42578125" style="1" customWidth="1"/>
    <col min="8731" max="8731" width="22.85546875" style="1" customWidth="1"/>
    <col min="8732" max="8732" width="21.85546875" style="1" customWidth="1"/>
    <col min="8733" max="8733" width="9.42578125" style="1" customWidth="1"/>
    <col min="8734" max="8734" width="11.7109375" style="1" customWidth="1"/>
    <col min="8735" max="8735" width="9.28515625" style="1" customWidth="1"/>
    <col min="8736" max="8736" width="10.5703125" style="1" customWidth="1"/>
    <col min="8737" max="8737" width="18.85546875" style="1" customWidth="1"/>
    <col min="8738" max="8739" width="11.7109375" style="1" customWidth="1"/>
    <col min="8740" max="8740" width="13.85546875" style="1" customWidth="1"/>
    <col min="8741" max="8741" width="19" style="1" customWidth="1"/>
    <col min="8742" max="8742" width="16.7109375" style="1" customWidth="1"/>
    <col min="8743" max="8743" width="11.42578125" style="1"/>
    <col min="8744" max="8744" width="13" style="1" customWidth="1"/>
    <col min="8745" max="8746" width="11.42578125" style="1"/>
    <col min="8747" max="8747" width="9.140625" style="1" customWidth="1"/>
    <col min="8748" max="8748" width="11.42578125" style="1"/>
    <col min="8749" max="8749" width="12.42578125" style="1" customWidth="1"/>
    <col min="8750" max="8751" width="10.7109375" style="1" customWidth="1"/>
    <col min="8752" max="8752" width="7" style="1" customWidth="1"/>
    <col min="8753" max="8756" width="11.42578125" style="1"/>
    <col min="8757" max="8757" width="4.5703125" style="1" customWidth="1"/>
    <col min="8758" max="8760" width="11.42578125" style="1"/>
    <col min="8761" max="8761" width="12.5703125" style="1" customWidth="1"/>
    <col min="8762" max="8767" width="11.42578125" style="1"/>
    <col min="8768" max="8768" width="21" style="1" customWidth="1"/>
    <col min="8769" max="8769" width="19.85546875" style="1" customWidth="1"/>
    <col min="8770" max="8770" width="18.42578125" style="1" customWidth="1"/>
    <col min="8771" max="8771" width="20.140625" style="1" customWidth="1"/>
    <col min="8772" max="8772" width="20.5703125" style="1" customWidth="1"/>
    <col min="8773" max="8773" width="7.140625" style="1" customWidth="1"/>
    <col min="8774" max="8774" width="20" style="1" customWidth="1"/>
    <col min="8775" max="8775" width="19.28515625" style="1" customWidth="1"/>
    <col min="8776" max="8776" width="16" style="1" customWidth="1"/>
    <col min="8777" max="8777" width="22.28515625" style="1" customWidth="1"/>
    <col min="8778" max="8778" width="22" style="1" customWidth="1"/>
    <col min="8779" max="8962" width="11.42578125" style="1"/>
    <col min="8963" max="8963" width="4.42578125" style="1" customWidth="1"/>
    <col min="8964" max="8964" width="11.42578125" style="1"/>
    <col min="8965" max="8965" width="8.28515625" style="1" customWidth="1"/>
    <col min="8966" max="8966" width="9.7109375" style="1" customWidth="1"/>
    <col min="8967" max="8967" width="11.140625" style="1" customWidth="1"/>
    <col min="8968" max="8968" width="8.42578125" style="1" customWidth="1"/>
    <col min="8969" max="8969" width="10.140625" style="1" customWidth="1"/>
    <col min="8970" max="8970" width="10.5703125" style="1" customWidth="1"/>
    <col min="8971" max="8971" width="7.28515625" style="1" customWidth="1"/>
    <col min="8972" max="8972" width="8.85546875" style="1" customWidth="1"/>
    <col min="8973" max="8973" width="13" style="1" customWidth="1"/>
    <col min="8974" max="8975" width="6.5703125" style="1" customWidth="1"/>
    <col min="8976" max="8976" width="8.5703125" style="1" customWidth="1"/>
    <col min="8977" max="8977" width="8.140625" style="1" customWidth="1"/>
    <col min="8978" max="8978" width="11.85546875" style="1" customWidth="1"/>
    <col min="8979" max="8979" width="6.85546875" style="1" customWidth="1"/>
    <col min="8980" max="8980" width="6.5703125" style="1" customWidth="1"/>
    <col min="8981" max="8981" width="7.140625" style="1" customWidth="1"/>
    <col min="8982" max="8983" width="7.7109375" style="1" customWidth="1"/>
    <col min="8984" max="8984" width="7.140625" style="1" customWidth="1"/>
    <col min="8985" max="8985" width="6.7109375" style="1" customWidth="1"/>
    <col min="8986" max="8986" width="5.42578125" style="1" customWidth="1"/>
    <col min="8987" max="8987" width="22.85546875" style="1" customWidth="1"/>
    <col min="8988" max="8988" width="21.85546875" style="1" customWidth="1"/>
    <col min="8989" max="8989" width="9.42578125" style="1" customWidth="1"/>
    <col min="8990" max="8990" width="11.7109375" style="1" customWidth="1"/>
    <col min="8991" max="8991" width="9.28515625" style="1" customWidth="1"/>
    <col min="8992" max="8992" width="10.5703125" style="1" customWidth="1"/>
    <col min="8993" max="8993" width="18.85546875" style="1" customWidth="1"/>
    <col min="8994" max="8995" width="11.7109375" style="1" customWidth="1"/>
    <col min="8996" max="8996" width="13.85546875" style="1" customWidth="1"/>
    <col min="8997" max="8997" width="19" style="1" customWidth="1"/>
    <col min="8998" max="8998" width="16.7109375" style="1" customWidth="1"/>
    <col min="8999" max="8999" width="11.42578125" style="1"/>
    <col min="9000" max="9000" width="13" style="1" customWidth="1"/>
    <col min="9001" max="9002" width="11.42578125" style="1"/>
    <col min="9003" max="9003" width="9.140625" style="1" customWidth="1"/>
    <col min="9004" max="9004" width="11.42578125" style="1"/>
    <col min="9005" max="9005" width="12.42578125" style="1" customWidth="1"/>
    <col min="9006" max="9007" width="10.7109375" style="1" customWidth="1"/>
    <col min="9008" max="9008" width="7" style="1" customWidth="1"/>
    <col min="9009" max="9012" width="11.42578125" style="1"/>
    <col min="9013" max="9013" width="4.5703125" style="1" customWidth="1"/>
    <col min="9014" max="9016" width="11.42578125" style="1"/>
    <col min="9017" max="9017" width="12.5703125" style="1" customWidth="1"/>
    <col min="9018" max="9023" width="11.42578125" style="1"/>
    <col min="9024" max="9024" width="21" style="1" customWidth="1"/>
    <col min="9025" max="9025" width="19.85546875" style="1" customWidth="1"/>
    <col min="9026" max="9026" width="18.42578125" style="1" customWidth="1"/>
    <col min="9027" max="9027" width="20.140625" style="1" customWidth="1"/>
    <col min="9028" max="9028" width="20.5703125" style="1" customWidth="1"/>
    <col min="9029" max="9029" width="7.140625" style="1" customWidth="1"/>
    <col min="9030" max="9030" width="20" style="1" customWidth="1"/>
    <col min="9031" max="9031" width="19.28515625" style="1" customWidth="1"/>
    <col min="9032" max="9032" width="16" style="1" customWidth="1"/>
    <col min="9033" max="9033" width="22.28515625" style="1" customWidth="1"/>
    <col min="9034" max="9034" width="22" style="1" customWidth="1"/>
    <col min="9035" max="9218" width="11.42578125" style="1"/>
    <col min="9219" max="9219" width="4.42578125" style="1" customWidth="1"/>
    <col min="9220" max="9220" width="11.42578125" style="1"/>
    <col min="9221" max="9221" width="8.28515625" style="1" customWidth="1"/>
    <col min="9222" max="9222" width="9.7109375" style="1" customWidth="1"/>
    <col min="9223" max="9223" width="11.140625" style="1" customWidth="1"/>
    <col min="9224" max="9224" width="8.42578125" style="1" customWidth="1"/>
    <col min="9225" max="9225" width="10.140625" style="1" customWidth="1"/>
    <col min="9226" max="9226" width="10.5703125" style="1" customWidth="1"/>
    <col min="9227" max="9227" width="7.28515625" style="1" customWidth="1"/>
    <col min="9228" max="9228" width="8.85546875" style="1" customWidth="1"/>
    <col min="9229" max="9229" width="13" style="1" customWidth="1"/>
    <col min="9230" max="9231" width="6.5703125" style="1" customWidth="1"/>
    <col min="9232" max="9232" width="8.5703125" style="1" customWidth="1"/>
    <col min="9233" max="9233" width="8.140625" style="1" customWidth="1"/>
    <col min="9234" max="9234" width="11.85546875" style="1" customWidth="1"/>
    <col min="9235" max="9235" width="6.85546875" style="1" customWidth="1"/>
    <col min="9236" max="9236" width="6.5703125" style="1" customWidth="1"/>
    <col min="9237" max="9237" width="7.140625" style="1" customWidth="1"/>
    <col min="9238" max="9239" width="7.7109375" style="1" customWidth="1"/>
    <col min="9240" max="9240" width="7.140625" style="1" customWidth="1"/>
    <col min="9241" max="9241" width="6.7109375" style="1" customWidth="1"/>
    <col min="9242" max="9242" width="5.42578125" style="1" customWidth="1"/>
    <col min="9243" max="9243" width="22.85546875" style="1" customWidth="1"/>
    <col min="9244" max="9244" width="21.85546875" style="1" customWidth="1"/>
    <col min="9245" max="9245" width="9.42578125" style="1" customWidth="1"/>
    <col min="9246" max="9246" width="11.7109375" style="1" customWidth="1"/>
    <col min="9247" max="9247" width="9.28515625" style="1" customWidth="1"/>
    <col min="9248" max="9248" width="10.5703125" style="1" customWidth="1"/>
    <col min="9249" max="9249" width="18.85546875" style="1" customWidth="1"/>
    <col min="9250" max="9251" width="11.7109375" style="1" customWidth="1"/>
    <col min="9252" max="9252" width="13.85546875" style="1" customWidth="1"/>
    <col min="9253" max="9253" width="19" style="1" customWidth="1"/>
    <col min="9254" max="9254" width="16.7109375" style="1" customWidth="1"/>
    <col min="9255" max="9255" width="11.42578125" style="1"/>
    <col min="9256" max="9256" width="13" style="1" customWidth="1"/>
    <col min="9257" max="9258" width="11.42578125" style="1"/>
    <col min="9259" max="9259" width="9.140625" style="1" customWidth="1"/>
    <col min="9260" max="9260" width="11.42578125" style="1"/>
    <col min="9261" max="9261" width="12.42578125" style="1" customWidth="1"/>
    <col min="9262" max="9263" width="10.7109375" style="1" customWidth="1"/>
    <col min="9264" max="9264" width="7" style="1" customWidth="1"/>
    <col min="9265" max="9268" width="11.42578125" style="1"/>
    <col min="9269" max="9269" width="4.5703125" style="1" customWidth="1"/>
    <col min="9270" max="9272" width="11.42578125" style="1"/>
    <col min="9273" max="9273" width="12.5703125" style="1" customWidth="1"/>
    <col min="9274" max="9279" width="11.42578125" style="1"/>
    <col min="9280" max="9280" width="21" style="1" customWidth="1"/>
    <col min="9281" max="9281" width="19.85546875" style="1" customWidth="1"/>
    <col min="9282" max="9282" width="18.42578125" style="1" customWidth="1"/>
    <col min="9283" max="9283" width="20.140625" style="1" customWidth="1"/>
    <col min="9284" max="9284" width="20.5703125" style="1" customWidth="1"/>
    <col min="9285" max="9285" width="7.140625" style="1" customWidth="1"/>
    <col min="9286" max="9286" width="20" style="1" customWidth="1"/>
    <col min="9287" max="9287" width="19.28515625" style="1" customWidth="1"/>
    <col min="9288" max="9288" width="16" style="1" customWidth="1"/>
    <col min="9289" max="9289" width="22.28515625" style="1" customWidth="1"/>
    <col min="9290" max="9290" width="22" style="1" customWidth="1"/>
    <col min="9291" max="9474" width="11.42578125" style="1"/>
    <col min="9475" max="9475" width="4.42578125" style="1" customWidth="1"/>
    <col min="9476" max="9476" width="11.42578125" style="1"/>
    <col min="9477" max="9477" width="8.28515625" style="1" customWidth="1"/>
    <col min="9478" max="9478" width="9.7109375" style="1" customWidth="1"/>
    <col min="9479" max="9479" width="11.140625" style="1" customWidth="1"/>
    <col min="9480" max="9480" width="8.42578125" style="1" customWidth="1"/>
    <col min="9481" max="9481" width="10.140625" style="1" customWidth="1"/>
    <col min="9482" max="9482" width="10.5703125" style="1" customWidth="1"/>
    <col min="9483" max="9483" width="7.28515625" style="1" customWidth="1"/>
    <col min="9484" max="9484" width="8.85546875" style="1" customWidth="1"/>
    <col min="9485" max="9485" width="13" style="1" customWidth="1"/>
    <col min="9486" max="9487" width="6.5703125" style="1" customWidth="1"/>
    <col min="9488" max="9488" width="8.5703125" style="1" customWidth="1"/>
    <col min="9489" max="9489" width="8.140625" style="1" customWidth="1"/>
    <col min="9490" max="9490" width="11.85546875" style="1" customWidth="1"/>
    <col min="9491" max="9491" width="6.85546875" style="1" customWidth="1"/>
    <col min="9492" max="9492" width="6.5703125" style="1" customWidth="1"/>
    <col min="9493" max="9493" width="7.140625" style="1" customWidth="1"/>
    <col min="9494" max="9495" width="7.7109375" style="1" customWidth="1"/>
    <col min="9496" max="9496" width="7.140625" style="1" customWidth="1"/>
    <col min="9497" max="9497" width="6.7109375" style="1" customWidth="1"/>
    <col min="9498" max="9498" width="5.42578125" style="1" customWidth="1"/>
    <col min="9499" max="9499" width="22.85546875" style="1" customWidth="1"/>
    <col min="9500" max="9500" width="21.85546875" style="1" customWidth="1"/>
    <col min="9501" max="9501" width="9.42578125" style="1" customWidth="1"/>
    <col min="9502" max="9502" width="11.7109375" style="1" customWidth="1"/>
    <col min="9503" max="9503" width="9.28515625" style="1" customWidth="1"/>
    <col min="9504" max="9504" width="10.5703125" style="1" customWidth="1"/>
    <col min="9505" max="9505" width="18.85546875" style="1" customWidth="1"/>
    <col min="9506" max="9507" width="11.7109375" style="1" customWidth="1"/>
    <col min="9508" max="9508" width="13.85546875" style="1" customWidth="1"/>
    <col min="9509" max="9509" width="19" style="1" customWidth="1"/>
    <col min="9510" max="9510" width="16.7109375" style="1" customWidth="1"/>
    <col min="9511" max="9511" width="11.42578125" style="1"/>
    <col min="9512" max="9512" width="13" style="1" customWidth="1"/>
    <col min="9513" max="9514" width="11.42578125" style="1"/>
    <col min="9515" max="9515" width="9.140625" style="1" customWidth="1"/>
    <col min="9516" max="9516" width="11.42578125" style="1"/>
    <col min="9517" max="9517" width="12.42578125" style="1" customWidth="1"/>
    <col min="9518" max="9519" width="10.7109375" style="1" customWidth="1"/>
    <col min="9520" max="9520" width="7" style="1" customWidth="1"/>
    <col min="9521" max="9524" width="11.42578125" style="1"/>
    <col min="9525" max="9525" width="4.5703125" style="1" customWidth="1"/>
    <col min="9526" max="9528" width="11.42578125" style="1"/>
    <col min="9529" max="9529" width="12.5703125" style="1" customWidth="1"/>
    <col min="9530" max="9535" width="11.42578125" style="1"/>
    <col min="9536" max="9536" width="21" style="1" customWidth="1"/>
    <col min="9537" max="9537" width="19.85546875" style="1" customWidth="1"/>
    <col min="9538" max="9538" width="18.42578125" style="1" customWidth="1"/>
    <col min="9539" max="9539" width="20.140625" style="1" customWidth="1"/>
    <col min="9540" max="9540" width="20.5703125" style="1" customWidth="1"/>
    <col min="9541" max="9541" width="7.140625" style="1" customWidth="1"/>
    <col min="9542" max="9542" width="20" style="1" customWidth="1"/>
    <col min="9543" max="9543" width="19.28515625" style="1" customWidth="1"/>
    <col min="9544" max="9544" width="16" style="1" customWidth="1"/>
    <col min="9545" max="9545" width="22.28515625" style="1" customWidth="1"/>
    <col min="9546" max="9546" width="22" style="1" customWidth="1"/>
    <col min="9547" max="9730" width="11.42578125" style="1"/>
    <col min="9731" max="9731" width="4.42578125" style="1" customWidth="1"/>
    <col min="9732" max="9732" width="11.42578125" style="1"/>
    <col min="9733" max="9733" width="8.28515625" style="1" customWidth="1"/>
    <col min="9734" max="9734" width="9.7109375" style="1" customWidth="1"/>
    <col min="9735" max="9735" width="11.140625" style="1" customWidth="1"/>
    <col min="9736" max="9736" width="8.42578125" style="1" customWidth="1"/>
    <col min="9737" max="9737" width="10.140625" style="1" customWidth="1"/>
    <col min="9738" max="9738" width="10.5703125" style="1" customWidth="1"/>
    <col min="9739" max="9739" width="7.28515625" style="1" customWidth="1"/>
    <col min="9740" max="9740" width="8.85546875" style="1" customWidth="1"/>
    <col min="9741" max="9741" width="13" style="1" customWidth="1"/>
    <col min="9742" max="9743" width="6.5703125" style="1" customWidth="1"/>
    <col min="9744" max="9744" width="8.5703125" style="1" customWidth="1"/>
    <col min="9745" max="9745" width="8.140625" style="1" customWidth="1"/>
    <col min="9746" max="9746" width="11.85546875" style="1" customWidth="1"/>
    <col min="9747" max="9747" width="6.85546875" style="1" customWidth="1"/>
    <col min="9748" max="9748" width="6.5703125" style="1" customWidth="1"/>
    <col min="9749" max="9749" width="7.140625" style="1" customWidth="1"/>
    <col min="9750" max="9751" width="7.7109375" style="1" customWidth="1"/>
    <col min="9752" max="9752" width="7.140625" style="1" customWidth="1"/>
    <col min="9753" max="9753" width="6.7109375" style="1" customWidth="1"/>
    <col min="9754" max="9754" width="5.42578125" style="1" customWidth="1"/>
    <col min="9755" max="9755" width="22.85546875" style="1" customWidth="1"/>
    <col min="9756" max="9756" width="21.85546875" style="1" customWidth="1"/>
    <col min="9757" max="9757" width="9.42578125" style="1" customWidth="1"/>
    <col min="9758" max="9758" width="11.7109375" style="1" customWidth="1"/>
    <col min="9759" max="9759" width="9.28515625" style="1" customWidth="1"/>
    <col min="9760" max="9760" width="10.5703125" style="1" customWidth="1"/>
    <col min="9761" max="9761" width="18.85546875" style="1" customWidth="1"/>
    <col min="9762" max="9763" width="11.7109375" style="1" customWidth="1"/>
    <col min="9764" max="9764" width="13.85546875" style="1" customWidth="1"/>
    <col min="9765" max="9765" width="19" style="1" customWidth="1"/>
    <col min="9766" max="9766" width="16.7109375" style="1" customWidth="1"/>
    <col min="9767" max="9767" width="11.42578125" style="1"/>
    <col min="9768" max="9768" width="13" style="1" customWidth="1"/>
    <col min="9769" max="9770" width="11.42578125" style="1"/>
    <col min="9771" max="9771" width="9.140625" style="1" customWidth="1"/>
    <col min="9772" max="9772" width="11.42578125" style="1"/>
    <col min="9773" max="9773" width="12.42578125" style="1" customWidth="1"/>
    <col min="9774" max="9775" width="10.7109375" style="1" customWidth="1"/>
    <col min="9776" max="9776" width="7" style="1" customWidth="1"/>
    <col min="9777" max="9780" width="11.42578125" style="1"/>
    <col min="9781" max="9781" width="4.5703125" style="1" customWidth="1"/>
    <col min="9782" max="9784" width="11.42578125" style="1"/>
    <col min="9785" max="9785" width="12.5703125" style="1" customWidth="1"/>
    <col min="9786" max="9791" width="11.42578125" style="1"/>
    <col min="9792" max="9792" width="21" style="1" customWidth="1"/>
    <col min="9793" max="9793" width="19.85546875" style="1" customWidth="1"/>
    <col min="9794" max="9794" width="18.42578125" style="1" customWidth="1"/>
    <col min="9795" max="9795" width="20.140625" style="1" customWidth="1"/>
    <col min="9796" max="9796" width="20.5703125" style="1" customWidth="1"/>
    <col min="9797" max="9797" width="7.140625" style="1" customWidth="1"/>
    <col min="9798" max="9798" width="20" style="1" customWidth="1"/>
    <col min="9799" max="9799" width="19.28515625" style="1" customWidth="1"/>
    <col min="9800" max="9800" width="16" style="1" customWidth="1"/>
    <col min="9801" max="9801" width="22.28515625" style="1" customWidth="1"/>
    <col min="9802" max="9802" width="22" style="1" customWidth="1"/>
    <col min="9803" max="9986" width="11.42578125" style="1"/>
    <col min="9987" max="9987" width="4.42578125" style="1" customWidth="1"/>
    <col min="9988" max="9988" width="11.42578125" style="1"/>
    <col min="9989" max="9989" width="8.28515625" style="1" customWidth="1"/>
    <col min="9990" max="9990" width="9.7109375" style="1" customWidth="1"/>
    <col min="9991" max="9991" width="11.140625" style="1" customWidth="1"/>
    <col min="9992" max="9992" width="8.42578125" style="1" customWidth="1"/>
    <col min="9993" max="9993" width="10.140625" style="1" customWidth="1"/>
    <col min="9994" max="9994" width="10.5703125" style="1" customWidth="1"/>
    <col min="9995" max="9995" width="7.28515625" style="1" customWidth="1"/>
    <col min="9996" max="9996" width="8.85546875" style="1" customWidth="1"/>
    <col min="9997" max="9997" width="13" style="1" customWidth="1"/>
    <col min="9998" max="9999" width="6.5703125" style="1" customWidth="1"/>
    <col min="10000" max="10000" width="8.5703125" style="1" customWidth="1"/>
    <col min="10001" max="10001" width="8.140625" style="1" customWidth="1"/>
    <col min="10002" max="10002" width="11.85546875" style="1" customWidth="1"/>
    <col min="10003" max="10003" width="6.85546875" style="1" customWidth="1"/>
    <col min="10004" max="10004" width="6.5703125" style="1" customWidth="1"/>
    <col min="10005" max="10005" width="7.140625" style="1" customWidth="1"/>
    <col min="10006" max="10007" width="7.7109375" style="1" customWidth="1"/>
    <col min="10008" max="10008" width="7.140625" style="1" customWidth="1"/>
    <col min="10009" max="10009" width="6.7109375" style="1" customWidth="1"/>
    <col min="10010" max="10010" width="5.42578125" style="1" customWidth="1"/>
    <col min="10011" max="10011" width="22.85546875" style="1" customWidth="1"/>
    <col min="10012" max="10012" width="21.85546875" style="1" customWidth="1"/>
    <col min="10013" max="10013" width="9.42578125" style="1" customWidth="1"/>
    <col min="10014" max="10014" width="11.7109375" style="1" customWidth="1"/>
    <col min="10015" max="10015" width="9.28515625" style="1" customWidth="1"/>
    <col min="10016" max="10016" width="10.5703125" style="1" customWidth="1"/>
    <col min="10017" max="10017" width="18.85546875" style="1" customWidth="1"/>
    <col min="10018" max="10019" width="11.7109375" style="1" customWidth="1"/>
    <col min="10020" max="10020" width="13.85546875" style="1" customWidth="1"/>
    <col min="10021" max="10021" width="19" style="1" customWidth="1"/>
    <col min="10022" max="10022" width="16.7109375" style="1" customWidth="1"/>
    <col min="10023" max="10023" width="11.42578125" style="1"/>
    <col min="10024" max="10024" width="13" style="1" customWidth="1"/>
    <col min="10025" max="10026" width="11.42578125" style="1"/>
    <col min="10027" max="10027" width="9.140625" style="1" customWidth="1"/>
    <col min="10028" max="10028" width="11.42578125" style="1"/>
    <col min="10029" max="10029" width="12.42578125" style="1" customWidth="1"/>
    <col min="10030" max="10031" width="10.7109375" style="1" customWidth="1"/>
    <col min="10032" max="10032" width="7" style="1" customWidth="1"/>
    <col min="10033" max="10036" width="11.42578125" style="1"/>
    <col min="10037" max="10037" width="4.5703125" style="1" customWidth="1"/>
    <col min="10038" max="10040" width="11.42578125" style="1"/>
    <col min="10041" max="10041" width="12.5703125" style="1" customWidth="1"/>
    <col min="10042" max="10047" width="11.42578125" style="1"/>
    <col min="10048" max="10048" width="21" style="1" customWidth="1"/>
    <col min="10049" max="10049" width="19.85546875" style="1" customWidth="1"/>
    <col min="10050" max="10050" width="18.42578125" style="1" customWidth="1"/>
    <col min="10051" max="10051" width="20.140625" style="1" customWidth="1"/>
    <col min="10052" max="10052" width="20.5703125" style="1" customWidth="1"/>
    <col min="10053" max="10053" width="7.140625" style="1" customWidth="1"/>
    <col min="10054" max="10054" width="20" style="1" customWidth="1"/>
    <col min="10055" max="10055" width="19.28515625" style="1" customWidth="1"/>
    <col min="10056" max="10056" width="16" style="1" customWidth="1"/>
    <col min="10057" max="10057" width="22.28515625" style="1" customWidth="1"/>
    <col min="10058" max="10058" width="22" style="1" customWidth="1"/>
    <col min="10059" max="10242" width="11.42578125" style="1"/>
    <col min="10243" max="10243" width="4.42578125" style="1" customWidth="1"/>
    <col min="10244" max="10244" width="11.42578125" style="1"/>
    <col min="10245" max="10245" width="8.28515625" style="1" customWidth="1"/>
    <col min="10246" max="10246" width="9.7109375" style="1" customWidth="1"/>
    <col min="10247" max="10247" width="11.140625" style="1" customWidth="1"/>
    <col min="10248" max="10248" width="8.42578125" style="1" customWidth="1"/>
    <col min="10249" max="10249" width="10.140625" style="1" customWidth="1"/>
    <col min="10250" max="10250" width="10.5703125" style="1" customWidth="1"/>
    <col min="10251" max="10251" width="7.28515625" style="1" customWidth="1"/>
    <col min="10252" max="10252" width="8.85546875" style="1" customWidth="1"/>
    <col min="10253" max="10253" width="13" style="1" customWidth="1"/>
    <col min="10254" max="10255" width="6.5703125" style="1" customWidth="1"/>
    <col min="10256" max="10256" width="8.5703125" style="1" customWidth="1"/>
    <col min="10257" max="10257" width="8.140625" style="1" customWidth="1"/>
    <col min="10258" max="10258" width="11.85546875" style="1" customWidth="1"/>
    <col min="10259" max="10259" width="6.85546875" style="1" customWidth="1"/>
    <col min="10260" max="10260" width="6.5703125" style="1" customWidth="1"/>
    <col min="10261" max="10261" width="7.140625" style="1" customWidth="1"/>
    <col min="10262" max="10263" width="7.7109375" style="1" customWidth="1"/>
    <col min="10264" max="10264" width="7.140625" style="1" customWidth="1"/>
    <col min="10265" max="10265" width="6.7109375" style="1" customWidth="1"/>
    <col min="10266" max="10266" width="5.42578125" style="1" customWidth="1"/>
    <col min="10267" max="10267" width="22.85546875" style="1" customWidth="1"/>
    <col min="10268" max="10268" width="21.85546875" style="1" customWidth="1"/>
    <col min="10269" max="10269" width="9.42578125" style="1" customWidth="1"/>
    <col min="10270" max="10270" width="11.7109375" style="1" customWidth="1"/>
    <col min="10271" max="10271" width="9.28515625" style="1" customWidth="1"/>
    <col min="10272" max="10272" width="10.5703125" style="1" customWidth="1"/>
    <col min="10273" max="10273" width="18.85546875" style="1" customWidth="1"/>
    <col min="10274" max="10275" width="11.7109375" style="1" customWidth="1"/>
    <col min="10276" max="10276" width="13.85546875" style="1" customWidth="1"/>
    <col min="10277" max="10277" width="19" style="1" customWidth="1"/>
    <col min="10278" max="10278" width="16.7109375" style="1" customWidth="1"/>
    <col min="10279" max="10279" width="11.42578125" style="1"/>
    <col min="10280" max="10280" width="13" style="1" customWidth="1"/>
    <col min="10281" max="10282" width="11.42578125" style="1"/>
    <col min="10283" max="10283" width="9.140625" style="1" customWidth="1"/>
    <col min="10284" max="10284" width="11.42578125" style="1"/>
    <col min="10285" max="10285" width="12.42578125" style="1" customWidth="1"/>
    <col min="10286" max="10287" width="10.7109375" style="1" customWidth="1"/>
    <col min="10288" max="10288" width="7" style="1" customWidth="1"/>
    <col min="10289" max="10292" width="11.42578125" style="1"/>
    <col min="10293" max="10293" width="4.5703125" style="1" customWidth="1"/>
    <col min="10294" max="10296" width="11.42578125" style="1"/>
    <col min="10297" max="10297" width="12.5703125" style="1" customWidth="1"/>
    <col min="10298" max="10303" width="11.42578125" style="1"/>
    <col min="10304" max="10304" width="21" style="1" customWidth="1"/>
    <col min="10305" max="10305" width="19.85546875" style="1" customWidth="1"/>
    <col min="10306" max="10306" width="18.42578125" style="1" customWidth="1"/>
    <col min="10307" max="10307" width="20.140625" style="1" customWidth="1"/>
    <col min="10308" max="10308" width="20.5703125" style="1" customWidth="1"/>
    <col min="10309" max="10309" width="7.140625" style="1" customWidth="1"/>
    <col min="10310" max="10310" width="20" style="1" customWidth="1"/>
    <col min="10311" max="10311" width="19.28515625" style="1" customWidth="1"/>
    <col min="10312" max="10312" width="16" style="1" customWidth="1"/>
    <col min="10313" max="10313" width="22.28515625" style="1" customWidth="1"/>
    <col min="10314" max="10314" width="22" style="1" customWidth="1"/>
    <col min="10315" max="10498" width="11.42578125" style="1"/>
    <col min="10499" max="10499" width="4.42578125" style="1" customWidth="1"/>
    <col min="10500" max="10500" width="11.42578125" style="1"/>
    <col min="10501" max="10501" width="8.28515625" style="1" customWidth="1"/>
    <col min="10502" max="10502" width="9.7109375" style="1" customWidth="1"/>
    <col min="10503" max="10503" width="11.140625" style="1" customWidth="1"/>
    <col min="10504" max="10504" width="8.42578125" style="1" customWidth="1"/>
    <col min="10505" max="10505" width="10.140625" style="1" customWidth="1"/>
    <col min="10506" max="10506" width="10.5703125" style="1" customWidth="1"/>
    <col min="10507" max="10507" width="7.28515625" style="1" customWidth="1"/>
    <col min="10508" max="10508" width="8.85546875" style="1" customWidth="1"/>
    <col min="10509" max="10509" width="13" style="1" customWidth="1"/>
    <col min="10510" max="10511" width="6.5703125" style="1" customWidth="1"/>
    <col min="10512" max="10512" width="8.5703125" style="1" customWidth="1"/>
    <col min="10513" max="10513" width="8.140625" style="1" customWidth="1"/>
    <col min="10514" max="10514" width="11.85546875" style="1" customWidth="1"/>
    <col min="10515" max="10515" width="6.85546875" style="1" customWidth="1"/>
    <col min="10516" max="10516" width="6.5703125" style="1" customWidth="1"/>
    <col min="10517" max="10517" width="7.140625" style="1" customWidth="1"/>
    <col min="10518" max="10519" width="7.7109375" style="1" customWidth="1"/>
    <col min="10520" max="10520" width="7.140625" style="1" customWidth="1"/>
    <col min="10521" max="10521" width="6.7109375" style="1" customWidth="1"/>
    <col min="10522" max="10522" width="5.42578125" style="1" customWidth="1"/>
    <col min="10523" max="10523" width="22.85546875" style="1" customWidth="1"/>
    <col min="10524" max="10524" width="21.85546875" style="1" customWidth="1"/>
    <col min="10525" max="10525" width="9.42578125" style="1" customWidth="1"/>
    <col min="10526" max="10526" width="11.7109375" style="1" customWidth="1"/>
    <col min="10527" max="10527" width="9.28515625" style="1" customWidth="1"/>
    <col min="10528" max="10528" width="10.5703125" style="1" customWidth="1"/>
    <col min="10529" max="10529" width="18.85546875" style="1" customWidth="1"/>
    <col min="10530" max="10531" width="11.7109375" style="1" customWidth="1"/>
    <col min="10532" max="10532" width="13.85546875" style="1" customWidth="1"/>
    <col min="10533" max="10533" width="19" style="1" customWidth="1"/>
    <col min="10534" max="10534" width="16.7109375" style="1" customWidth="1"/>
    <col min="10535" max="10535" width="11.42578125" style="1"/>
    <col min="10536" max="10536" width="13" style="1" customWidth="1"/>
    <col min="10537" max="10538" width="11.42578125" style="1"/>
    <col min="10539" max="10539" width="9.140625" style="1" customWidth="1"/>
    <col min="10540" max="10540" width="11.42578125" style="1"/>
    <col min="10541" max="10541" width="12.42578125" style="1" customWidth="1"/>
    <col min="10542" max="10543" width="10.7109375" style="1" customWidth="1"/>
    <col min="10544" max="10544" width="7" style="1" customWidth="1"/>
    <col min="10545" max="10548" width="11.42578125" style="1"/>
    <col min="10549" max="10549" width="4.5703125" style="1" customWidth="1"/>
    <col min="10550" max="10552" width="11.42578125" style="1"/>
    <col min="10553" max="10553" width="12.5703125" style="1" customWidth="1"/>
    <col min="10554" max="10559" width="11.42578125" style="1"/>
    <col min="10560" max="10560" width="21" style="1" customWidth="1"/>
    <col min="10561" max="10561" width="19.85546875" style="1" customWidth="1"/>
    <col min="10562" max="10562" width="18.42578125" style="1" customWidth="1"/>
    <col min="10563" max="10563" width="20.140625" style="1" customWidth="1"/>
    <col min="10564" max="10564" width="20.5703125" style="1" customWidth="1"/>
    <col min="10565" max="10565" width="7.140625" style="1" customWidth="1"/>
    <col min="10566" max="10566" width="20" style="1" customWidth="1"/>
    <col min="10567" max="10567" width="19.28515625" style="1" customWidth="1"/>
    <col min="10568" max="10568" width="16" style="1" customWidth="1"/>
    <col min="10569" max="10569" width="22.28515625" style="1" customWidth="1"/>
    <col min="10570" max="10570" width="22" style="1" customWidth="1"/>
    <col min="10571" max="10754" width="11.42578125" style="1"/>
    <col min="10755" max="10755" width="4.42578125" style="1" customWidth="1"/>
    <col min="10756" max="10756" width="11.42578125" style="1"/>
    <col min="10757" max="10757" width="8.28515625" style="1" customWidth="1"/>
    <col min="10758" max="10758" width="9.7109375" style="1" customWidth="1"/>
    <col min="10759" max="10759" width="11.140625" style="1" customWidth="1"/>
    <col min="10760" max="10760" width="8.42578125" style="1" customWidth="1"/>
    <col min="10761" max="10761" width="10.140625" style="1" customWidth="1"/>
    <col min="10762" max="10762" width="10.5703125" style="1" customWidth="1"/>
    <col min="10763" max="10763" width="7.28515625" style="1" customWidth="1"/>
    <col min="10764" max="10764" width="8.85546875" style="1" customWidth="1"/>
    <col min="10765" max="10765" width="13" style="1" customWidth="1"/>
    <col min="10766" max="10767" width="6.5703125" style="1" customWidth="1"/>
    <col min="10768" max="10768" width="8.5703125" style="1" customWidth="1"/>
    <col min="10769" max="10769" width="8.140625" style="1" customWidth="1"/>
    <col min="10770" max="10770" width="11.85546875" style="1" customWidth="1"/>
    <col min="10771" max="10771" width="6.85546875" style="1" customWidth="1"/>
    <col min="10772" max="10772" width="6.5703125" style="1" customWidth="1"/>
    <col min="10773" max="10773" width="7.140625" style="1" customWidth="1"/>
    <col min="10774" max="10775" width="7.7109375" style="1" customWidth="1"/>
    <col min="10776" max="10776" width="7.140625" style="1" customWidth="1"/>
    <col min="10777" max="10777" width="6.7109375" style="1" customWidth="1"/>
    <col min="10778" max="10778" width="5.42578125" style="1" customWidth="1"/>
    <col min="10779" max="10779" width="22.85546875" style="1" customWidth="1"/>
    <col min="10780" max="10780" width="21.85546875" style="1" customWidth="1"/>
    <col min="10781" max="10781" width="9.42578125" style="1" customWidth="1"/>
    <col min="10782" max="10782" width="11.7109375" style="1" customWidth="1"/>
    <col min="10783" max="10783" width="9.28515625" style="1" customWidth="1"/>
    <col min="10784" max="10784" width="10.5703125" style="1" customWidth="1"/>
    <col min="10785" max="10785" width="18.85546875" style="1" customWidth="1"/>
    <col min="10786" max="10787" width="11.7109375" style="1" customWidth="1"/>
    <col min="10788" max="10788" width="13.85546875" style="1" customWidth="1"/>
    <col min="10789" max="10789" width="19" style="1" customWidth="1"/>
    <col min="10790" max="10790" width="16.7109375" style="1" customWidth="1"/>
    <col min="10791" max="10791" width="11.42578125" style="1"/>
    <col min="10792" max="10792" width="13" style="1" customWidth="1"/>
    <col min="10793" max="10794" width="11.42578125" style="1"/>
    <col min="10795" max="10795" width="9.140625" style="1" customWidth="1"/>
    <col min="10796" max="10796" width="11.42578125" style="1"/>
    <col min="10797" max="10797" width="12.42578125" style="1" customWidth="1"/>
    <col min="10798" max="10799" width="10.7109375" style="1" customWidth="1"/>
    <col min="10800" max="10800" width="7" style="1" customWidth="1"/>
    <col min="10801" max="10804" width="11.42578125" style="1"/>
    <col min="10805" max="10805" width="4.5703125" style="1" customWidth="1"/>
    <col min="10806" max="10808" width="11.42578125" style="1"/>
    <col min="10809" max="10809" width="12.5703125" style="1" customWidth="1"/>
    <col min="10810" max="10815" width="11.42578125" style="1"/>
    <col min="10816" max="10816" width="21" style="1" customWidth="1"/>
    <col min="10817" max="10817" width="19.85546875" style="1" customWidth="1"/>
    <col min="10818" max="10818" width="18.42578125" style="1" customWidth="1"/>
    <col min="10819" max="10819" width="20.140625" style="1" customWidth="1"/>
    <col min="10820" max="10820" width="20.5703125" style="1" customWidth="1"/>
    <col min="10821" max="10821" width="7.140625" style="1" customWidth="1"/>
    <col min="10822" max="10822" width="20" style="1" customWidth="1"/>
    <col min="10823" max="10823" width="19.28515625" style="1" customWidth="1"/>
    <col min="10824" max="10824" width="16" style="1" customWidth="1"/>
    <col min="10825" max="10825" width="22.28515625" style="1" customWidth="1"/>
    <col min="10826" max="10826" width="22" style="1" customWidth="1"/>
    <col min="10827" max="11010" width="11.42578125" style="1"/>
    <col min="11011" max="11011" width="4.42578125" style="1" customWidth="1"/>
    <col min="11012" max="11012" width="11.42578125" style="1"/>
    <col min="11013" max="11013" width="8.28515625" style="1" customWidth="1"/>
    <col min="11014" max="11014" width="9.7109375" style="1" customWidth="1"/>
    <col min="11015" max="11015" width="11.140625" style="1" customWidth="1"/>
    <col min="11016" max="11016" width="8.42578125" style="1" customWidth="1"/>
    <col min="11017" max="11017" width="10.140625" style="1" customWidth="1"/>
    <col min="11018" max="11018" width="10.5703125" style="1" customWidth="1"/>
    <col min="11019" max="11019" width="7.28515625" style="1" customWidth="1"/>
    <col min="11020" max="11020" width="8.85546875" style="1" customWidth="1"/>
    <col min="11021" max="11021" width="13" style="1" customWidth="1"/>
    <col min="11022" max="11023" width="6.5703125" style="1" customWidth="1"/>
    <col min="11024" max="11024" width="8.5703125" style="1" customWidth="1"/>
    <col min="11025" max="11025" width="8.140625" style="1" customWidth="1"/>
    <col min="11026" max="11026" width="11.85546875" style="1" customWidth="1"/>
    <col min="11027" max="11027" width="6.85546875" style="1" customWidth="1"/>
    <col min="11028" max="11028" width="6.5703125" style="1" customWidth="1"/>
    <col min="11029" max="11029" width="7.140625" style="1" customWidth="1"/>
    <col min="11030" max="11031" width="7.7109375" style="1" customWidth="1"/>
    <col min="11032" max="11032" width="7.140625" style="1" customWidth="1"/>
    <col min="11033" max="11033" width="6.7109375" style="1" customWidth="1"/>
    <col min="11034" max="11034" width="5.42578125" style="1" customWidth="1"/>
    <col min="11035" max="11035" width="22.85546875" style="1" customWidth="1"/>
    <col min="11036" max="11036" width="21.85546875" style="1" customWidth="1"/>
    <col min="11037" max="11037" width="9.42578125" style="1" customWidth="1"/>
    <col min="11038" max="11038" width="11.7109375" style="1" customWidth="1"/>
    <col min="11039" max="11039" width="9.28515625" style="1" customWidth="1"/>
    <col min="11040" max="11040" width="10.5703125" style="1" customWidth="1"/>
    <col min="11041" max="11041" width="18.85546875" style="1" customWidth="1"/>
    <col min="11042" max="11043" width="11.7109375" style="1" customWidth="1"/>
    <col min="11044" max="11044" width="13.85546875" style="1" customWidth="1"/>
    <col min="11045" max="11045" width="19" style="1" customWidth="1"/>
    <col min="11046" max="11046" width="16.7109375" style="1" customWidth="1"/>
    <col min="11047" max="11047" width="11.42578125" style="1"/>
    <col min="11048" max="11048" width="13" style="1" customWidth="1"/>
    <col min="11049" max="11050" width="11.42578125" style="1"/>
    <col min="11051" max="11051" width="9.140625" style="1" customWidth="1"/>
    <col min="11052" max="11052" width="11.42578125" style="1"/>
    <col min="11053" max="11053" width="12.42578125" style="1" customWidth="1"/>
    <col min="11054" max="11055" width="10.7109375" style="1" customWidth="1"/>
    <col min="11056" max="11056" width="7" style="1" customWidth="1"/>
    <col min="11057" max="11060" width="11.42578125" style="1"/>
    <col min="11061" max="11061" width="4.5703125" style="1" customWidth="1"/>
    <col min="11062" max="11064" width="11.42578125" style="1"/>
    <col min="11065" max="11065" width="12.5703125" style="1" customWidth="1"/>
    <col min="11066" max="11071" width="11.42578125" style="1"/>
    <col min="11072" max="11072" width="21" style="1" customWidth="1"/>
    <col min="11073" max="11073" width="19.85546875" style="1" customWidth="1"/>
    <col min="11074" max="11074" width="18.42578125" style="1" customWidth="1"/>
    <col min="11075" max="11075" width="20.140625" style="1" customWidth="1"/>
    <col min="11076" max="11076" width="20.5703125" style="1" customWidth="1"/>
    <col min="11077" max="11077" width="7.140625" style="1" customWidth="1"/>
    <col min="11078" max="11078" width="20" style="1" customWidth="1"/>
    <col min="11079" max="11079" width="19.28515625" style="1" customWidth="1"/>
    <col min="11080" max="11080" width="16" style="1" customWidth="1"/>
    <col min="11081" max="11081" width="22.28515625" style="1" customWidth="1"/>
    <col min="11082" max="11082" width="22" style="1" customWidth="1"/>
    <col min="11083" max="11266" width="11.42578125" style="1"/>
    <col min="11267" max="11267" width="4.42578125" style="1" customWidth="1"/>
    <col min="11268" max="11268" width="11.42578125" style="1"/>
    <col min="11269" max="11269" width="8.28515625" style="1" customWidth="1"/>
    <col min="11270" max="11270" width="9.7109375" style="1" customWidth="1"/>
    <col min="11271" max="11271" width="11.140625" style="1" customWidth="1"/>
    <col min="11272" max="11272" width="8.42578125" style="1" customWidth="1"/>
    <col min="11273" max="11273" width="10.140625" style="1" customWidth="1"/>
    <col min="11274" max="11274" width="10.5703125" style="1" customWidth="1"/>
    <col min="11275" max="11275" width="7.28515625" style="1" customWidth="1"/>
    <col min="11276" max="11276" width="8.85546875" style="1" customWidth="1"/>
    <col min="11277" max="11277" width="13" style="1" customWidth="1"/>
    <col min="11278" max="11279" width="6.5703125" style="1" customWidth="1"/>
    <col min="11280" max="11280" width="8.5703125" style="1" customWidth="1"/>
    <col min="11281" max="11281" width="8.140625" style="1" customWidth="1"/>
    <col min="11282" max="11282" width="11.85546875" style="1" customWidth="1"/>
    <col min="11283" max="11283" width="6.85546875" style="1" customWidth="1"/>
    <col min="11284" max="11284" width="6.5703125" style="1" customWidth="1"/>
    <col min="11285" max="11285" width="7.140625" style="1" customWidth="1"/>
    <col min="11286" max="11287" width="7.7109375" style="1" customWidth="1"/>
    <col min="11288" max="11288" width="7.140625" style="1" customWidth="1"/>
    <col min="11289" max="11289" width="6.7109375" style="1" customWidth="1"/>
    <col min="11290" max="11290" width="5.42578125" style="1" customWidth="1"/>
    <col min="11291" max="11291" width="22.85546875" style="1" customWidth="1"/>
    <col min="11292" max="11292" width="21.85546875" style="1" customWidth="1"/>
    <col min="11293" max="11293" width="9.42578125" style="1" customWidth="1"/>
    <col min="11294" max="11294" width="11.7109375" style="1" customWidth="1"/>
    <col min="11295" max="11295" width="9.28515625" style="1" customWidth="1"/>
    <col min="11296" max="11296" width="10.5703125" style="1" customWidth="1"/>
    <col min="11297" max="11297" width="18.85546875" style="1" customWidth="1"/>
    <col min="11298" max="11299" width="11.7109375" style="1" customWidth="1"/>
    <col min="11300" max="11300" width="13.85546875" style="1" customWidth="1"/>
    <col min="11301" max="11301" width="19" style="1" customWidth="1"/>
    <col min="11302" max="11302" width="16.7109375" style="1" customWidth="1"/>
    <col min="11303" max="11303" width="11.42578125" style="1"/>
    <col min="11304" max="11304" width="13" style="1" customWidth="1"/>
    <col min="11305" max="11306" width="11.42578125" style="1"/>
    <col min="11307" max="11307" width="9.140625" style="1" customWidth="1"/>
    <col min="11308" max="11308" width="11.42578125" style="1"/>
    <col min="11309" max="11309" width="12.42578125" style="1" customWidth="1"/>
    <col min="11310" max="11311" width="10.7109375" style="1" customWidth="1"/>
    <col min="11312" max="11312" width="7" style="1" customWidth="1"/>
    <col min="11313" max="11316" width="11.42578125" style="1"/>
    <col min="11317" max="11317" width="4.5703125" style="1" customWidth="1"/>
    <col min="11318" max="11320" width="11.42578125" style="1"/>
    <col min="11321" max="11321" width="12.5703125" style="1" customWidth="1"/>
    <col min="11322" max="11327" width="11.42578125" style="1"/>
    <col min="11328" max="11328" width="21" style="1" customWidth="1"/>
    <col min="11329" max="11329" width="19.85546875" style="1" customWidth="1"/>
    <col min="11330" max="11330" width="18.42578125" style="1" customWidth="1"/>
    <col min="11331" max="11331" width="20.140625" style="1" customWidth="1"/>
    <col min="11332" max="11332" width="20.5703125" style="1" customWidth="1"/>
    <col min="11333" max="11333" width="7.140625" style="1" customWidth="1"/>
    <col min="11334" max="11334" width="20" style="1" customWidth="1"/>
    <col min="11335" max="11335" width="19.28515625" style="1" customWidth="1"/>
    <col min="11336" max="11336" width="16" style="1" customWidth="1"/>
    <col min="11337" max="11337" width="22.28515625" style="1" customWidth="1"/>
    <col min="11338" max="11338" width="22" style="1" customWidth="1"/>
    <col min="11339" max="11522" width="11.42578125" style="1"/>
    <col min="11523" max="11523" width="4.42578125" style="1" customWidth="1"/>
    <col min="11524" max="11524" width="11.42578125" style="1"/>
    <col min="11525" max="11525" width="8.28515625" style="1" customWidth="1"/>
    <col min="11526" max="11526" width="9.7109375" style="1" customWidth="1"/>
    <col min="11527" max="11527" width="11.140625" style="1" customWidth="1"/>
    <col min="11528" max="11528" width="8.42578125" style="1" customWidth="1"/>
    <col min="11529" max="11529" width="10.140625" style="1" customWidth="1"/>
    <col min="11530" max="11530" width="10.5703125" style="1" customWidth="1"/>
    <col min="11531" max="11531" width="7.28515625" style="1" customWidth="1"/>
    <col min="11532" max="11532" width="8.85546875" style="1" customWidth="1"/>
    <col min="11533" max="11533" width="13" style="1" customWidth="1"/>
    <col min="11534" max="11535" width="6.5703125" style="1" customWidth="1"/>
    <col min="11536" max="11536" width="8.5703125" style="1" customWidth="1"/>
    <col min="11537" max="11537" width="8.140625" style="1" customWidth="1"/>
    <col min="11538" max="11538" width="11.85546875" style="1" customWidth="1"/>
    <col min="11539" max="11539" width="6.85546875" style="1" customWidth="1"/>
    <col min="11540" max="11540" width="6.5703125" style="1" customWidth="1"/>
    <col min="11541" max="11541" width="7.140625" style="1" customWidth="1"/>
    <col min="11542" max="11543" width="7.7109375" style="1" customWidth="1"/>
    <col min="11544" max="11544" width="7.140625" style="1" customWidth="1"/>
    <col min="11545" max="11545" width="6.7109375" style="1" customWidth="1"/>
    <col min="11546" max="11546" width="5.42578125" style="1" customWidth="1"/>
    <col min="11547" max="11547" width="22.85546875" style="1" customWidth="1"/>
    <col min="11548" max="11548" width="21.85546875" style="1" customWidth="1"/>
    <col min="11549" max="11549" width="9.42578125" style="1" customWidth="1"/>
    <col min="11550" max="11550" width="11.7109375" style="1" customWidth="1"/>
    <col min="11551" max="11551" width="9.28515625" style="1" customWidth="1"/>
    <col min="11552" max="11552" width="10.5703125" style="1" customWidth="1"/>
    <col min="11553" max="11553" width="18.85546875" style="1" customWidth="1"/>
    <col min="11554" max="11555" width="11.7109375" style="1" customWidth="1"/>
    <col min="11556" max="11556" width="13.85546875" style="1" customWidth="1"/>
    <col min="11557" max="11557" width="19" style="1" customWidth="1"/>
    <col min="11558" max="11558" width="16.7109375" style="1" customWidth="1"/>
    <col min="11559" max="11559" width="11.42578125" style="1"/>
    <col min="11560" max="11560" width="13" style="1" customWidth="1"/>
    <col min="11561" max="11562" width="11.42578125" style="1"/>
    <col min="11563" max="11563" width="9.140625" style="1" customWidth="1"/>
    <col min="11564" max="11564" width="11.42578125" style="1"/>
    <col min="11565" max="11565" width="12.42578125" style="1" customWidth="1"/>
    <col min="11566" max="11567" width="10.7109375" style="1" customWidth="1"/>
    <col min="11568" max="11568" width="7" style="1" customWidth="1"/>
    <col min="11569" max="11572" width="11.42578125" style="1"/>
    <col min="11573" max="11573" width="4.5703125" style="1" customWidth="1"/>
    <col min="11574" max="11576" width="11.42578125" style="1"/>
    <col min="11577" max="11577" width="12.5703125" style="1" customWidth="1"/>
    <col min="11578" max="11583" width="11.42578125" style="1"/>
    <col min="11584" max="11584" width="21" style="1" customWidth="1"/>
    <col min="11585" max="11585" width="19.85546875" style="1" customWidth="1"/>
    <col min="11586" max="11586" width="18.42578125" style="1" customWidth="1"/>
    <col min="11587" max="11587" width="20.140625" style="1" customWidth="1"/>
    <col min="11588" max="11588" width="20.5703125" style="1" customWidth="1"/>
    <col min="11589" max="11589" width="7.140625" style="1" customWidth="1"/>
    <col min="11590" max="11590" width="20" style="1" customWidth="1"/>
    <col min="11591" max="11591" width="19.28515625" style="1" customWidth="1"/>
    <col min="11592" max="11592" width="16" style="1" customWidth="1"/>
    <col min="11593" max="11593" width="22.28515625" style="1" customWidth="1"/>
    <col min="11594" max="11594" width="22" style="1" customWidth="1"/>
    <col min="11595" max="11778" width="11.42578125" style="1"/>
    <col min="11779" max="11779" width="4.42578125" style="1" customWidth="1"/>
    <col min="11780" max="11780" width="11.42578125" style="1"/>
    <col min="11781" max="11781" width="8.28515625" style="1" customWidth="1"/>
    <col min="11782" max="11782" width="9.7109375" style="1" customWidth="1"/>
    <col min="11783" max="11783" width="11.140625" style="1" customWidth="1"/>
    <col min="11784" max="11784" width="8.42578125" style="1" customWidth="1"/>
    <col min="11785" max="11785" width="10.140625" style="1" customWidth="1"/>
    <col min="11786" max="11786" width="10.5703125" style="1" customWidth="1"/>
    <col min="11787" max="11787" width="7.28515625" style="1" customWidth="1"/>
    <col min="11788" max="11788" width="8.85546875" style="1" customWidth="1"/>
    <col min="11789" max="11789" width="13" style="1" customWidth="1"/>
    <col min="11790" max="11791" width="6.5703125" style="1" customWidth="1"/>
    <col min="11792" max="11792" width="8.5703125" style="1" customWidth="1"/>
    <col min="11793" max="11793" width="8.140625" style="1" customWidth="1"/>
    <col min="11794" max="11794" width="11.85546875" style="1" customWidth="1"/>
    <col min="11795" max="11795" width="6.85546875" style="1" customWidth="1"/>
    <col min="11796" max="11796" width="6.5703125" style="1" customWidth="1"/>
    <col min="11797" max="11797" width="7.140625" style="1" customWidth="1"/>
    <col min="11798" max="11799" width="7.7109375" style="1" customWidth="1"/>
    <col min="11800" max="11800" width="7.140625" style="1" customWidth="1"/>
    <col min="11801" max="11801" width="6.7109375" style="1" customWidth="1"/>
    <col min="11802" max="11802" width="5.42578125" style="1" customWidth="1"/>
    <col min="11803" max="11803" width="22.85546875" style="1" customWidth="1"/>
    <col min="11804" max="11804" width="21.85546875" style="1" customWidth="1"/>
    <col min="11805" max="11805" width="9.42578125" style="1" customWidth="1"/>
    <col min="11806" max="11806" width="11.7109375" style="1" customWidth="1"/>
    <col min="11807" max="11807" width="9.28515625" style="1" customWidth="1"/>
    <col min="11808" max="11808" width="10.5703125" style="1" customWidth="1"/>
    <col min="11809" max="11809" width="18.85546875" style="1" customWidth="1"/>
    <col min="11810" max="11811" width="11.7109375" style="1" customWidth="1"/>
    <col min="11812" max="11812" width="13.85546875" style="1" customWidth="1"/>
    <col min="11813" max="11813" width="19" style="1" customWidth="1"/>
    <col min="11814" max="11814" width="16.7109375" style="1" customWidth="1"/>
    <col min="11815" max="11815" width="11.42578125" style="1"/>
    <col min="11816" max="11816" width="13" style="1" customWidth="1"/>
    <col min="11817" max="11818" width="11.42578125" style="1"/>
    <col min="11819" max="11819" width="9.140625" style="1" customWidth="1"/>
    <col min="11820" max="11820" width="11.42578125" style="1"/>
    <col min="11821" max="11821" width="12.42578125" style="1" customWidth="1"/>
    <col min="11822" max="11823" width="10.7109375" style="1" customWidth="1"/>
    <col min="11824" max="11824" width="7" style="1" customWidth="1"/>
    <col min="11825" max="11828" width="11.42578125" style="1"/>
    <col min="11829" max="11829" width="4.5703125" style="1" customWidth="1"/>
    <col min="11830" max="11832" width="11.42578125" style="1"/>
    <col min="11833" max="11833" width="12.5703125" style="1" customWidth="1"/>
    <col min="11834" max="11839" width="11.42578125" style="1"/>
    <col min="11840" max="11840" width="21" style="1" customWidth="1"/>
    <col min="11841" max="11841" width="19.85546875" style="1" customWidth="1"/>
    <col min="11842" max="11842" width="18.42578125" style="1" customWidth="1"/>
    <col min="11843" max="11843" width="20.140625" style="1" customWidth="1"/>
    <col min="11844" max="11844" width="20.5703125" style="1" customWidth="1"/>
    <col min="11845" max="11845" width="7.140625" style="1" customWidth="1"/>
    <col min="11846" max="11846" width="20" style="1" customWidth="1"/>
    <col min="11847" max="11847" width="19.28515625" style="1" customWidth="1"/>
    <col min="11848" max="11848" width="16" style="1" customWidth="1"/>
    <col min="11849" max="11849" width="22.28515625" style="1" customWidth="1"/>
    <col min="11850" max="11850" width="22" style="1" customWidth="1"/>
    <col min="11851" max="12034" width="11.42578125" style="1"/>
    <col min="12035" max="12035" width="4.42578125" style="1" customWidth="1"/>
    <col min="12036" max="12036" width="11.42578125" style="1"/>
    <col min="12037" max="12037" width="8.28515625" style="1" customWidth="1"/>
    <col min="12038" max="12038" width="9.7109375" style="1" customWidth="1"/>
    <col min="12039" max="12039" width="11.140625" style="1" customWidth="1"/>
    <col min="12040" max="12040" width="8.42578125" style="1" customWidth="1"/>
    <col min="12041" max="12041" width="10.140625" style="1" customWidth="1"/>
    <col min="12042" max="12042" width="10.5703125" style="1" customWidth="1"/>
    <col min="12043" max="12043" width="7.28515625" style="1" customWidth="1"/>
    <col min="12044" max="12044" width="8.85546875" style="1" customWidth="1"/>
    <col min="12045" max="12045" width="13" style="1" customWidth="1"/>
    <col min="12046" max="12047" width="6.5703125" style="1" customWidth="1"/>
    <col min="12048" max="12048" width="8.5703125" style="1" customWidth="1"/>
    <col min="12049" max="12049" width="8.140625" style="1" customWidth="1"/>
    <col min="12050" max="12050" width="11.85546875" style="1" customWidth="1"/>
    <col min="12051" max="12051" width="6.85546875" style="1" customWidth="1"/>
    <col min="12052" max="12052" width="6.5703125" style="1" customWidth="1"/>
    <col min="12053" max="12053" width="7.140625" style="1" customWidth="1"/>
    <col min="12054" max="12055" width="7.7109375" style="1" customWidth="1"/>
    <col min="12056" max="12056" width="7.140625" style="1" customWidth="1"/>
    <col min="12057" max="12057" width="6.7109375" style="1" customWidth="1"/>
    <col min="12058" max="12058" width="5.42578125" style="1" customWidth="1"/>
    <col min="12059" max="12059" width="22.85546875" style="1" customWidth="1"/>
    <col min="12060" max="12060" width="21.85546875" style="1" customWidth="1"/>
    <col min="12061" max="12061" width="9.42578125" style="1" customWidth="1"/>
    <col min="12062" max="12062" width="11.7109375" style="1" customWidth="1"/>
    <col min="12063" max="12063" width="9.28515625" style="1" customWidth="1"/>
    <col min="12064" max="12064" width="10.5703125" style="1" customWidth="1"/>
    <col min="12065" max="12065" width="18.85546875" style="1" customWidth="1"/>
    <col min="12066" max="12067" width="11.7109375" style="1" customWidth="1"/>
    <col min="12068" max="12068" width="13.85546875" style="1" customWidth="1"/>
    <col min="12069" max="12069" width="19" style="1" customWidth="1"/>
    <col min="12070" max="12070" width="16.7109375" style="1" customWidth="1"/>
    <col min="12071" max="12071" width="11.42578125" style="1"/>
    <col min="12072" max="12072" width="13" style="1" customWidth="1"/>
    <col min="12073" max="12074" width="11.42578125" style="1"/>
    <col min="12075" max="12075" width="9.140625" style="1" customWidth="1"/>
    <col min="12076" max="12076" width="11.42578125" style="1"/>
    <col min="12077" max="12077" width="12.42578125" style="1" customWidth="1"/>
    <col min="12078" max="12079" width="10.7109375" style="1" customWidth="1"/>
    <col min="12080" max="12080" width="7" style="1" customWidth="1"/>
    <col min="12081" max="12084" width="11.42578125" style="1"/>
    <col min="12085" max="12085" width="4.5703125" style="1" customWidth="1"/>
    <col min="12086" max="12088" width="11.42578125" style="1"/>
    <col min="12089" max="12089" width="12.5703125" style="1" customWidth="1"/>
    <col min="12090" max="12095" width="11.42578125" style="1"/>
    <col min="12096" max="12096" width="21" style="1" customWidth="1"/>
    <col min="12097" max="12097" width="19.85546875" style="1" customWidth="1"/>
    <col min="12098" max="12098" width="18.42578125" style="1" customWidth="1"/>
    <col min="12099" max="12099" width="20.140625" style="1" customWidth="1"/>
    <col min="12100" max="12100" width="20.5703125" style="1" customWidth="1"/>
    <col min="12101" max="12101" width="7.140625" style="1" customWidth="1"/>
    <col min="12102" max="12102" width="20" style="1" customWidth="1"/>
    <col min="12103" max="12103" width="19.28515625" style="1" customWidth="1"/>
    <col min="12104" max="12104" width="16" style="1" customWidth="1"/>
    <col min="12105" max="12105" width="22.28515625" style="1" customWidth="1"/>
    <col min="12106" max="12106" width="22" style="1" customWidth="1"/>
    <col min="12107" max="12290" width="11.42578125" style="1"/>
    <col min="12291" max="12291" width="4.42578125" style="1" customWidth="1"/>
    <col min="12292" max="12292" width="11.42578125" style="1"/>
    <col min="12293" max="12293" width="8.28515625" style="1" customWidth="1"/>
    <col min="12294" max="12294" width="9.7109375" style="1" customWidth="1"/>
    <col min="12295" max="12295" width="11.140625" style="1" customWidth="1"/>
    <col min="12296" max="12296" width="8.42578125" style="1" customWidth="1"/>
    <col min="12297" max="12297" width="10.140625" style="1" customWidth="1"/>
    <col min="12298" max="12298" width="10.5703125" style="1" customWidth="1"/>
    <col min="12299" max="12299" width="7.28515625" style="1" customWidth="1"/>
    <col min="12300" max="12300" width="8.85546875" style="1" customWidth="1"/>
    <col min="12301" max="12301" width="13" style="1" customWidth="1"/>
    <col min="12302" max="12303" width="6.5703125" style="1" customWidth="1"/>
    <col min="12304" max="12304" width="8.5703125" style="1" customWidth="1"/>
    <col min="12305" max="12305" width="8.140625" style="1" customWidth="1"/>
    <col min="12306" max="12306" width="11.85546875" style="1" customWidth="1"/>
    <col min="12307" max="12307" width="6.85546875" style="1" customWidth="1"/>
    <col min="12308" max="12308" width="6.5703125" style="1" customWidth="1"/>
    <col min="12309" max="12309" width="7.140625" style="1" customWidth="1"/>
    <col min="12310" max="12311" width="7.7109375" style="1" customWidth="1"/>
    <col min="12312" max="12312" width="7.140625" style="1" customWidth="1"/>
    <col min="12313" max="12313" width="6.7109375" style="1" customWidth="1"/>
    <col min="12314" max="12314" width="5.42578125" style="1" customWidth="1"/>
    <col min="12315" max="12315" width="22.85546875" style="1" customWidth="1"/>
    <col min="12316" max="12316" width="21.85546875" style="1" customWidth="1"/>
    <col min="12317" max="12317" width="9.42578125" style="1" customWidth="1"/>
    <col min="12318" max="12318" width="11.7109375" style="1" customWidth="1"/>
    <col min="12319" max="12319" width="9.28515625" style="1" customWidth="1"/>
    <col min="12320" max="12320" width="10.5703125" style="1" customWidth="1"/>
    <col min="12321" max="12321" width="18.85546875" style="1" customWidth="1"/>
    <col min="12322" max="12323" width="11.7109375" style="1" customWidth="1"/>
    <col min="12324" max="12324" width="13.85546875" style="1" customWidth="1"/>
    <col min="12325" max="12325" width="19" style="1" customWidth="1"/>
    <col min="12326" max="12326" width="16.7109375" style="1" customWidth="1"/>
    <col min="12327" max="12327" width="11.42578125" style="1"/>
    <col min="12328" max="12328" width="13" style="1" customWidth="1"/>
    <col min="12329" max="12330" width="11.42578125" style="1"/>
    <col min="12331" max="12331" width="9.140625" style="1" customWidth="1"/>
    <col min="12332" max="12332" width="11.42578125" style="1"/>
    <col min="12333" max="12333" width="12.42578125" style="1" customWidth="1"/>
    <col min="12334" max="12335" width="10.7109375" style="1" customWidth="1"/>
    <col min="12336" max="12336" width="7" style="1" customWidth="1"/>
    <col min="12337" max="12340" width="11.42578125" style="1"/>
    <col min="12341" max="12341" width="4.5703125" style="1" customWidth="1"/>
    <col min="12342" max="12344" width="11.42578125" style="1"/>
    <col min="12345" max="12345" width="12.5703125" style="1" customWidth="1"/>
    <col min="12346" max="12351" width="11.42578125" style="1"/>
    <col min="12352" max="12352" width="21" style="1" customWidth="1"/>
    <col min="12353" max="12353" width="19.85546875" style="1" customWidth="1"/>
    <col min="12354" max="12354" width="18.42578125" style="1" customWidth="1"/>
    <col min="12355" max="12355" width="20.140625" style="1" customWidth="1"/>
    <col min="12356" max="12356" width="20.5703125" style="1" customWidth="1"/>
    <col min="12357" max="12357" width="7.140625" style="1" customWidth="1"/>
    <col min="12358" max="12358" width="20" style="1" customWidth="1"/>
    <col min="12359" max="12359" width="19.28515625" style="1" customWidth="1"/>
    <col min="12360" max="12360" width="16" style="1" customWidth="1"/>
    <col min="12361" max="12361" width="22.28515625" style="1" customWidth="1"/>
    <col min="12362" max="12362" width="22" style="1" customWidth="1"/>
    <col min="12363" max="12546" width="11.42578125" style="1"/>
    <col min="12547" max="12547" width="4.42578125" style="1" customWidth="1"/>
    <col min="12548" max="12548" width="11.42578125" style="1"/>
    <col min="12549" max="12549" width="8.28515625" style="1" customWidth="1"/>
    <col min="12550" max="12550" width="9.7109375" style="1" customWidth="1"/>
    <col min="12551" max="12551" width="11.140625" style="1" customWidth="1"/>
    <col min="12552" max="12552" width="8.42578125" style="1" customWidth="1"/>
    <col min="12553" max="12553" width="10.140625" style="1" customWidth="1"/>
    <col min="12554" max="12554" width="10.5703125" style="1" customWidth="1"/>
    <col min="12555" max="12555" width="7.28515625" style="1" customWidth="1"/>
    <col min="12556" max="12556" width="8.85546875" style="1" customWidth="1"/>
    <col min="12557" max="12557" width="13" style="1" customWidth="1"/>
    <col min="12558" max="12559" width="6.5703125" style="1" customWidth="1"/>
    <col min="12560" max="12560" width="8.5703125" style="1" customWidth="1"/>
    <col min="12561" max="12561" width="8.140625" style="1" customWidth="1"/>
    <col min="12562" max="12562" width="11.85546875" style="1" customWidth="1"/>
    <col min="12563" max="12563" width="6.85546875" style="1" customWidth="1"/>
    <col min="12564" max="12564" width="6.5703125" style="1" customWidth="1"/>
    <col min="12565" max="12565" width="7.140625" style="1" customWidth="1"/>
    <col min="12566" max="12567" width="7.7109375" style="1" customWidth="1"/>
    <col min="12568" max="12568" width="7.140625" style="1" customWidth="1"/>
    <col min="12569" max="12569" width="6.7109375" style="1" customWidth="1"/>
    <col min="12570" max="12570" width="5.42578125" style="1" customWidth="1"/>
    <col min="12571" max="12571" width="22.85546875" style="1" customWidth="1"/>
    <col min="12572" max="12572" width="21.85546875" style="1" customWidth="1"/>
    <col min="12573" max="12573" width="9.42578125" style="1" customWidth="1"/>
    <col min="12574" max="12574" width="11.7109375" style="1" customWidth="1"/>
    <col min="12575" max="12575" width="9.28515625" style="1" customWidth="1"/>
    <col min="12576" max="12576" width="10.5703125" style="1" customWidth="1"/>
    <col min="12577" max="12577" width="18.85546875" style="1" customWidth="1"/>
    <col min="12578" max="12579" width="11.7109375" style="1" customWidth="1"/>
    <col min="12580" max="12580" width="13.85546875" style="1" customWidth="1"/>
    <col min="12581" max="12581" width="19" style="1" customWidth="1"/>
    <col min="12582" max="12582" width="16.7109375" style="1" customWidth="1"/>
    <col min="12583" max="12583" width="11.42578125" style="1"/>
    <col min="12584" max="12584" width="13" style="1" customWidth="1"/>
    <col min="12585" max="12586" width="11.42578125" style="1"/>
    <col min="12587" max="12587" width="9.140625" style="1" customWidth="1"/>
    <col min="12588" max="12588" width="11.42578125" style="1"/>
    <col min="12589" max="12589" width="12.42578125" style="1" customWidth="1"/>
    <col min="12590" max="12591" width="10.7109375" style="1" customWidth="1"/>
    <col min="12592" max="12592" width="7" style="1" customWidth="1"/>
    <col min="12593" max="12596" width="11.42578125" style="1"/>
    <col min="12597" max="12597" width="4.5703125" style="1" customWidth="1"/>
    <col min="12598" max="12600" width="11.42578125" style="1"/>
    <col min="12601" max="12601" width="12.5703125" style="1" customWidth="1"/>
    <col min="12602" max="12607" width="11.42578125" style="1"/>
    <col min="12608" max="12608" width="21" style="1" customWidth="1"/>
    <col min="12609" max="12609" width="19.85546875" style="1" customWidth="1"/>
    <col min="12610" max="12610" width="18.42578125" style="1" customWidth="1"/>
    <col min="12611" max="12611" width="20.140625" style="1" customWidth="1"/>
    <col min="12612" max="12612" width="20.5703125" style="1" customWidth="1"/>
    <col min="12613" max="12613" width="7.140625" style="1" customWidth="1"/>
    <col min="12614" max="12614" width="20" style="1" customWidth="1"/>
    <col min="12615" max="12615" width="19.28515625" style="1" customWidth="1"/>
    <col min="12616" max="12616" width="16" style="1" customWidth="1"/>
    <col min="12617" max="12617" width="22.28515625" style="1" customWidth="1"/>
    <col min="12618" max="12618" width="22" style="1" customWidth="1"/>
    <col min="12619" max="12802" width="11.42578125" style="1"/>
    <col min="12803" max="12803" width="4.42578125" style="1" customWidth="1"/>
    <col min="12804" max="12804" width="11.42578125" style="1"/>
    <col min="12805" max="12805" width="8.28515625" style="1" customWidth="1"/>
    <col min="12806" max="12806" width="9.7109375" style="1" customWidth="1"/>
    <col min="12807" max="12807" width="11.140625" style="1" customWidth="1"/>
    <col min="12808" max="12808" width="8.42578125" style="1" customWidth="1"/>
    <col min="12809" max="12809" width="10.140625" style="1" customWidth="1"/>
    <col min="12810" max="12810" width="10.5703125" style="1" customWidth="1"/>
    <col min="12811" max="12811" width="7.28515625" style="1" customWidth="1"/>
    <col min="12812" max="12812" width="8.85546875" style="1" customWidth="1"/>
    <col min="12813" max="12813" width="13" style="1" customWidth="1"/>
    <col min="12814" max="12815" width="6.5703125" style="1" customWidth="1"/>
    <col min="12816" max="12816" width="8.5703125" style="1" customWidth="1"/>
    <col min="12817" max="12817" width="8.140625" style="1" customWidth="1"/>
    <col min="12818" max="12818" width="11.85546875" style="1" customWidth="1"/>
    <col min="12819" max="12819" width="6.85546875" style="1" customWidth="1"/>
    <col min="12820" max="12820" width="6.5703125" style="1" customWidth="1"/>
    <col min="12821" max="12821" width="7.140625" style="1" customWidth="1"/>
    <col min="12822" max="12823" width="7.7109375" style="1" customWidth="1"/>
    <col min="12824" max="12824" width="7.140625" style="1" customWidth="1"/>
    <col min="12825" max="12825" width="6.7109375" style="1" customWidth="1"/>
    <col min="12826" max="12826" width="5.42578125" style="1" customWidth="1"/>
    <col min="12827" max="12827" width="22.85546875" style="1" customWidth="1"/>
    <col min="12828" max="12828" width="21.85546875" style="1" customWidth="1"/>
    <col min="12829" max="12829" width="9.42578125" style="1" customWidth="1"/>
    <col min="12830" max="12830" width="11.7109375" style="1" customWidth="1"/>
    <col min="12831" max="12831" width="9.28515625" style="1" customWidth="1"/>
    <col min="12832" max="12832" width="10.5703125" style="1" customWidth="1"/>
    <col min="12833" max="12833" width="18.85546875" style="1" customWidth="1"/>
    <col min="12834" max="12835" width="11.7109375" style="1" customWidth="1"/>
    <col min="12836" max="12836" width="13.85546875" style="1" customWidth="1"/>
    <col min="12837" max="12837" width="19" style="1" customWidth="1"/>
    <col min="12838" max="12838" width="16.7109375" style="1" customWidth="1"/>
    <col min="12839" max="12839" width="11.42578125" style="1"/>
    <col min="12840" max="12840" width="13" style="1" customWidth="1"/>
    <col min="12841" max="12842" width="11.42578125" style="1"/>
    <col min="12843" max="12843" width="9.140625" style="1" customWidth="1"/>
    <col min="12844" max="12844" width="11.42578125" style="1"/>
    <col min="12845" max="12845" width="12.42578125" style="1" customWidth="1"/>
    <col min="12846" max="12847" width="10.7109375" style="1" customWidth="1"/>
    <col min="12848" max="12848" width="7" style="1" customWidth="1"/>
    <col min="12849" max="12852" width="11.42578125" style="1"/>
    <col min="12853" max="12853" width="4.5703125" style="1" customWidth="1"/>
    <col min="12854" max="12856" width="11.42578125" style="1"/>
    <col min="12857" max="12857" width="12.5703125" style="1" customWidth="1"/>
    <col min="12858" max="12863" width="11.42578125" style="1"/>
    <col min="12864" max="12864" width="21" style="1" customWidth="1"/>
    <col min="12865" max="12865" width="19.85546875" style="1" customWidth="1"/>
    <col min="12866" max="12866" width="18.42578125" style="1" customWidth="1"/>
    <col min="12867" max="12867" width="20.140625" style="1" customWidth="1"/>
    <col min="12868" max="12868" width="20.5703125" style="1" customWidth="1"/>
    <col min="12869" max="12869" width="7.140625" style="1" customWidth="1"/>
    <col min="12870" max="12870" width="20" style="1" customWidth="1"/>
    <col min="12871" max="12871" width="19.28515625" style="1" customWidth="1"/>
    <col min="12872" max="12872" width="16" style="1" customWidth="1"/>
    <col min="12873" max="12873" width="22.28515625" style="1" customWidth="1"/>
    <col min="12874" max="12874" width="22" style="1" customWidth="1"/>
    <col min="12875" max="13058" width="11.42578125" style="1"/>
    <col min="13059" max="13059" width="4.42578125" style="1" customWidth="1"/>
    <col min="13060" max="13060" width="11.42578125" style="1"/>
    <col min="13061" max="13061" width="8.28515625" style="1" customWidth="1"/>
    <col min="13062" max="13062" width="9.7109375" style="1" customWidth="1"/>
    <col min="13063" max="13063" width="11.140625" style="1" customWidth="1"/>
    <col min="13064" max="13064" width="8.42578125" style="1" customWidth="1"/>
    <col min="13065" max="13065" width="10.140625" style="1" customWidth="1"/>
    <col min="13066" max="13066" width="10.5703125" style="1" customWidth="1"/>
    <col min="13067" max="13067" width="7.28515625" style="1" customWidth="1"/>
    <col min="13068" max="13068" width="8.85546875" style="1" customWidth="1"/>
    <col min="13069" max="13069" width="13" style="1" customWidth="1"/>
    <col min="13070" max="13071" width="6.5703125" style="1" customWidth="1"/>
    <col min="13072" max="13072" width="8.5703125" style="1" customWidth="1"/>
    <col min="13073" max="13073" width="8.140625" style="1" customWidth="1"/>
    <col min="13074" max="13074" width="11.85546875" style="1" customWidth="1"/>
    <col min="13075" max="13075" width="6.85546875" style="1" customWidth="1"/>
    <col min="13076" max="13076" width="6.5703125" style="1" customWidth="1"/>
    <col min="13077" max="13077" width="7.140625" style="1" customWidth="1"/>
    <col min="13078" max="13079" width="7.7109375" style="1" customWidth="1"/>
    <col min="13080" max="13080" width="7.140625" style="1" customWidth="1"/>
    <col min="13081" max="13081" width="6.7109375" style="1" customWidth="1"/>
    <col min="13082" max="13082" width="5.42578125" style="1" customWidth="1"/>
    <col min="13083" max="13083" width="22.85546875" style="1" customWidth="1"/>
    <col min="13084" max="13084" width="21.85546875" style="1" customWidth="1"/>
    <col min="13085" max="13085" width="9.42578125" style="1" customWidth="1"/>
    <col min="13086" max="13086" width="11.7109375" style="1" customWidth="1"/>
    <col min="13087" max="13087" width="9.28515625" style="1" customWidth="1"/>
    <col min="13088" max="13088" width="10.5703125" style="1" customWidth="1"/>
    <col min="13089" max="13089" width="18.85546875" style="1" customWidth="1"/>
    <col min="13090" max="13091" width="11.7109375" style="1" customWidth="1"/>
    <col min="13092" max="13092" width="13.85546875" style="1" customWidth="1"/>
    <col min="13093" max="13093" width="19" style="1" customWidth="1"/>
    <col min="13094" max="13094" width="16.7109375" style="1" customWidth="1"/>
    <col min="13095" max="13095" width="11.42578125" style="1"/>
    <col min="13096" max="13096" width="13" style="1" customWidth="1"/>
    <col min="13097" max="13098" width="11.42578125" style="1"/>
    <col min="13099" max="13099" width="9.140625" style="1" customWidth="1"/>
    <col min="13100" max="13100" width="11.42578125" style="1"/>
    <col min="13101" max="13101" width="12.42578125" style="1" customWidth="1"/>
    <col min="13102" max="13103" width="10.7109375" style="1" customWidth="1"/>
    <col min="13104" max="13104" width="7" style="1" customWidth="1"/>
    <col min="13105" max="13108" width="11.42578125" style="1"/>
    <col min="13109" max="13109" width="4.5703125" style="1" customWidth="1"/>
    <col min="13110" max="13112" width="11.42578125" style="1"/>
    <col min="13113" max="13113" width="12.5703125" style="1" customWidth="1"/>
    <col min="13114" max="13119" width="11.42578125" style="1"/>
    <col min="13120" max="13120" width="21" style="1" customWidth="1"/>
    <col min="13121" max="13121" width="19.85546875" style="1" customWidth="1"/>
    <col min="13122" max="13122" width="18.42578125" style="1" customWidth="1"/>
    <col min="13123" max="13123" width="20.140625" style="1" customWidth="1"/>
    <col min="13124" max="13124" width="20.5703125" style="1" customWidth="1"/>
    <col min="13125" max="13125" width="7.140625" style="1" customWidth="1"/>
    <col min="13126" max="13126" width="20" style="1" customWidth="1"/>
    <col min="13127" max="13127" width="19.28515625" style="1" customWidth="1"/>
    <col min="13128" max="13128" width="16" style="1" customWidth="1"/>
    <col min="13129" max="13129" width="22.28515625" style="1" customWidth="1"/>
    <col min="13130" max="13130" width="22" style="1" customWidth="1"/>
    <col min="13131" max="13314" width="11.42578125" style="1"/>
    <col min="13315" max="13315" width="4.42578125" style="1" customWidth="1"/>
    <col min="13316" max="13316" width="11.42578125" style="1"/>
    <col min="13317" max="13317" width="8.28515625" style="1" customWidth="1"/>
    <col min="13318" max="13318" width="9.7109375" style="1" customWidth="1"/>
    <col min="13319" max="13319" width="11.140625" style="1" customWidth="1"/>
    <col min="13320" max="13320" width="8.42578125" style="1" customWidth="1"/>
    <col min="13321" max="13321" width="10.140625" style="1" customWidth="1"/>
    <col min="13322" max="13322" width="10.5703125" style="1" customWidth="1"/>
    <col min="13323" max="13323" width="7.28515625" style="1" customWidth="1"/>
    <col min="13324" max="13324" width="8.85546875" style="1" customWidth="1"/>
    <col min="13325" max="13325" width="13" style="1" customWidth="1"/>
    <col min="13326" max="13327" width="6.5703125" style="1" customWidth="1"/>
    <col min="13328" max="13328" width="8.5703125" style="1" customWidth="1"/>
    <col min="13329" max="13329" width="8.140625" style="1" customWidth="1"/>
    <col min="13330" max="13330" width="11.85546875" style="1" customWidth="1"/>
    <col min="13331" max="13331" width="6.85546875" style="1" customWidth="1"/>
    <col min="13332" max="13332" width="6.5703125" style="1" customWidth="1"/>
    <col min="13333" max="13333" width="7.140625" style="1" customWidth="1"/>
    <col min="13334" max="13335" width="7.7109375" style="1" customWidth="1"/>
    <col min="13336" max="13336" width="7.140625" style="1" customWidth="1"/>
    <col min="13337" max="13337" width="6.7109375" style="1" customWidth="1"/>
    <col min="13338" max="13338" width="5.42578125" style="1" customWidth="1"/>
    <col min="13339" max="13339" width="22.85546875" style="1" customWidth="1"/>
    <col min="13340" max="13340" width="21.85546875" style="1" customWidth="1"/>
    <col min="13341" max="13341" width="9.42578125" style="1" customWidth="1"/>
    <col min="13342" max="13342" width="11.7109375" style="1" customWidth="1"/>
    <col min="13343" max="13343" width="9.28515625" style="1" customWidth="1"/>
    <col min="13344" max="13344" width="10.5703125" style="1" customWidth="1"/>
    <col min="13345" max="13345" width="18.85546875" style="1" customWidth="1"/>
    <col min="13346" max="13347" width="11.7109375" style="1" customWidth="1"/>
    <col min="13348" max="13348" width="13.85546875" style="1" customWidth="1"/>
    <col min="13349" max="13349" width="19" style="1" customWidth="1"/>
    <col min="13350" max="13350" width="16.7109375" style="1" customWidth="1"/>
    <col min="13351" max="13351" width="11.42578125" style="1"/>
    <col min="13352" max="13352" width="13" style="1" customWidth="1"/>
    <col min="13353" max="13354" width="11.42578125" style="1"/>
    <col min="13355" max="13355" width="9.140625" style="1" customWidth="1"/>
    <col min="13356" max="13356" width="11.42578125" style="1"/>
    <col min="13357" max="13357" width="12.42578125" style="1" customWidth="1"/>
    <col min="13358" max="13359" width="10.7109375" style="1" customWidth="1"/>
    <col min="13360" max="13360" width="7" style="1" customWidth="1"/>
    <col min="13361" max="13364" width="11.42578125" style="1"/>
    <col min="13365" max="13365" width="4.5703125" style="1" customWidth="1"/>
    <col min="13366" max="13368" width="11.42578125" style="1"/>
    <col min="13369" max="13369" width="12.5703125" style="1" customWidth="1"/>
    <col min="13370" max="13375" width="11.42578125" style="1"/>
    <col min="13376" max="13376" width="21" style="1" customWidth="1"/>
    <col min="13377" max="13377" width="19.85546875" style="1" customWidth="1"/>
    <col min="13378" max="13378" width="18.42578125" style="1" customWidth="1"/>
    <col min="13379" max="13379" width="20.140625" style="1" customWidth="1"/>
    <col min="13380" max="13380" width="20.5703125" style="1" customWidth="1"/>
    <col min="13381" max="13381" width="7.140625" style="1" customWidth="1"/>
    <col min="13382" max="13382" width="20" style="1" customWidth="1"/>
    <col min="13383" max="13383" width="19.28515625" style="1" customWidth="1"/>
    <col min="13384" max="13384" width="16" style="1" customWidth="1"/>
    <col min="13385" max="13385" width="22.28515625" style="1" customWidth="1"/>
    <col min="13386" max="13386" width="22" style="1" customWidth="1"/>
    <col min="13387" max="13570" width="11.42578125" style="1"/>
    <col min="13571" max="13571" width="4.42578125" style="1" customWidth="1"/>
    <col min="13572" max="13572" width="11.42578125" style="1"/>
    <col min="13573" max="13573" width="8.28515625" style="1" customWidth="1"/>
    <col min="13574" max="13574" width="9.7109375" style="1" customWidth="1"/>
    <col min="13575" max="13575" width="11.140625" style="1" customWidth="1"/>
    <col min="13576" max="13576" width="8.42578125" style="1" customWidth="1"/>
    <col min="13577" max="13577" width="10.140625" style="1" customWidth="1"/>
    <col min="13578" max="13578" width="10.5703125" style="1" customWidth="1"/>
    <col min="13579" max="13579" width="7.28515625" style="1" customWidth="1"/>
    <col min="13580" max="13580" width="8.85546875" style="1" customWidth="1"/>
    <col min="13581" max="13581" width="13" style="1" customWidth="1"/>
    <col min="13582" max="13583" width="6.5703125" style="1" customWidth="1"/>
    <col min="13584" max="13584" width="8.5703125" style="1" customWidth="1"/>
    <col min="13585" max="13585" width="8.140625" style="1" customWidth="1"/>
    <col min="13586" max="13586" width="11.85546875" style="1" customWidth="1"/>
    <col min="13587" max="13587" width="6.85546875" style="1" customWidth="1"/>
    <col min="13588" max="13588" width="6.5703125" style="1" customWidth="1"/>
    <col min="13589" max="13589" width="7.140625" style="1" customWidth="1"/>
    <col min="13590" max="13591" width="7.7109375" style="1" customWidth="1"/>
    <col min="13592" max="13592" width="7.140625" style="1" customWidth="1"/>
    <col min="13593" max="13593" width="6.7109375" style="1" customWidth="1"/>
    <col min="13594" max="13594" width="5.42578125" style="1" customWidth="1"/>
    <col min="13595" max="13595" width="22.85546875" style="1" customWidth="1"/>
    <col min="13596" max="13596" width="21.85546875" style="1" customWidth="1"/>
    <col min="13597" max="13597" width="9.42578125" style="1" customWidth="1"/>
    <col min="13598" max="13598" width="11.7109375" style="1" customWidth="1"/>
    <col min="13599" max="13599" width="9.28515625" style="1" customWidth="1"/>
    <col min="13600" max="13600" width="10.5703125" style="1" customWidth="1"/>
    <col min="13601" max="13601" width="18.85546875" style="1" customWidth="1"/>
    <col min="13602" max="13603" width="11.7109375" style="1" customWidth="1"/>
    <col min="13604" max="13604" width="13.85546875" style="1" customWidth="1"/>
    <col min="13605" max="13605" width="19" style="1" customWidth="1"/>
    <col min="13606" max="13606" width="16.7109375" style="1" customWidth="1"/>
    <col min="13607" max="13607" width="11.42578125" style="1"/>
    <col min="13608" max="13608" width="13" style="1" customWidth="1"/>
    <col min="13609" max="13610" width="11.42578125" style="1"/>
    <col min="13611" max="13611" width="9.140625" style="1" customWidth="1"/>
    <col min="13612" max="13612" width="11.42578125" style="1"/>
    <col min="13613" max="13613" width="12.42578125" style="1" customWidth="1"/>
    <col min="13614" max="13615" width="10.7109375" style="1" customWidth="1"/>
    <col min="13616" max="13616" width="7" style="1" customWidth="1"/>
    <col min="13617" max="13620" width="11.42578125" style="1"/>
    <col min="13621" max="13621" width="4.5703125" style="1" customWidth="1"/>
    <col min="13622" max="13624" width="11.42578125" style="1"/>
    <col min="13625" max="13625" width="12.5703125" style="1" customWidth="1"/>
    <col min="13626" max="13631" width="11.42578125" style="1"/>
    <col min="13632" max="13632" width="21" style="1" customWidth="1"/>
    <col min="13633" max="13633" width="19.85546875" style="1" customWidth="1"/>
    <col min="13634" max="13634" width="18.42578125" style="1" customWidth="1"/>
    <col min="13635" max="13635" width="20.140625" style="1" customWidth="1"/>
    <col min="13636" max="13636" width="20.5703125" style="1" customWidth="1"/>
    <col min="13637" max="13637" width="7.140625" style="1" customWidth="1"/>
    <col min="13638" max="13638" width="20" style="1" customWidth="1"/>
    <col min="13639" max="13639" width="19.28515625" style="1" customWidth="1"/>
    <col min="13640" max="13640" width="16" style="1" customWidth="1"/>
    <col min="13641" max="13641" width="22.28515625" style="1" customWidth="1"/>
    <col min="13642" max="13642" width="22" style="1" customWidth="1"/>
    <col min="13643" max="13826" width="11.42578125" style="1"/>
    <col min="13827" max="13827" width="4.42578125" style="1" customWidth="1"/>
    <col min="13828" max="13828" width="11.42578125" style="1"/>
    <col min="13829" max="13829" width="8.28515625" style="1" customWidth="1"/>
    <col min="13830" max="13830" width="9.7109375" style="1" customWidth="1"/>
    <col min="13831" max="13831" width="11.140625" style="1" customWidth="1"/>
    <col min="13832" max="13832" width="8.42578125" style="1" customWidth="1"/>
    <col min="13833" max="13833" width="10.140625" style="1" customWidth="1"/>
    <col min="13834" max="13834" width="10.5703125" style="1" customWidth="1"/>
    <col min="13835" max="13835" width="7.28515625" style="1" customWidth="1"/>
    <col min="13836" max="13836" width="8.85546875" style="1" customWidth="1"/>
    <col min="13837" max="13837" width="13" style="1" customWidth="1"/>
    <col min="13838" max="13839" width="6.5703125" style="1" customWidth="1"/>
    <col min="13840" max="13840" width="8.5703125" style="1" customWidth="1"/>
    <col min="13841" max="13841" width="8.140625" style="1" customWidth="1"/>
    <col min="13842" max="13842" width="11.85546875" style="1" customWidth="1"/>
    <col min="13843" max="13843" width="6.85546875" style="1" customWidth="1"/>
    <col min="13844" max="13844" width="6.5703125" style="1" customWidth="1"/>
    <col min="13845" max="13845" width="7.140625" style="1" customWidth="1"/>
    <col min="13846" max="13847" width="7.7109375" style="1" customWidth="1"/>
    <col min="13848" max="13848" width="7.140625" style="1" customWidth="1"/>
    <col min="13849" max="13849" width="6.7109375" style="1" customWidth="1"/>
    <col min="13850" max="13850" width="5.42578125" style="1" customWidth="1"/>
    <col min="13851" max="13851" width="22.85546875" style="1" customWidth="1"/>
    <col min="13852" max="13852" width="21.85546875" style="1" customWidth="1"/>
    <col min="13853" max="13853" width="9.42578125" style="1" customWidth="1"/>
    <col min="13854" max="13854" width="11.7109375" style="1" customWidth="1"/>
    <col min="13855" max="13855" width="9.28515625" style="1" customWidth="1"/>
    <col min="13856" max="13856" width="10.5703125" style="1" customWidth="1"/>
    <col min="13857" max="13857" width="18.85546875" style="1" customWidth="1"/>
    <col min="13858" max="13859" width="11.7109375" style="1" customWidth="1"/>
    <col min="13860" max="13860" width="13.85546875" style="1" customWidth="1"/>
    <col min="13861" max="13861" width="19" style="1" customWidth="1"/>
    <col min="13862" max="13862" width="16.7109375" style="1" customWidth="1"/>
    <col min="13863" max="13863" width="11.42578125" style="1"/>
    <col min="13864" max="13864" width="13" style="1" customWidth="1"/>
    <col min="13865" max="13866" width="11.42578125" style="1"/>
    <col min="13867" max="13867" width="9.140625" style="1" customWidth="1"/>
    <col min="13868" max="13868" width="11.42578125" style="1"/>
    <col min="13869" max="13869" width="12.42578125" style="1" customWidth="1"/>
    <col min="13870" max="13871" width="10.7109375" style="1" customWidth="1"/>
    <col min="13872" max="13872" width="7" style="1" customWidth="1"/>
    <col min="13873" max="13876" width="11.42578125" style="1"/>
    <col min="13877" max="13877" width="4.5703125" style="1" customWidth="1"/>
    <col min="13878" max="13880" width="11.42578125" style="1"/>
    <col min="13881" max="13881" width="12.5703125" style="1" customWidth="1"/>
    <col min="13882" max="13887" width="11.42578125" style="1"/>
    <col min="13888" max="13888" width="21" style="1" customWidth="1"/>
    <col min="13889" max="13889" width="19.85546875" style="1" customWidth="1"/>
    <col min="13890" max="13890" width="18.42578125" style="1" customWidth="1"/>
    <col min="13891" max="13891" width="20.140625" style="1" customWidth="1"/>
    <col min="13892" max="13892" width="20.5703125" style="1" customWidth="1"/>
    <col min="13893" max="13893" width="7.140625" style="1" customWidth="1"/>
    <col min="13894" max="13894" width="20" style="1" customWidth="1"/>
    <col min="13895" max="13895" width="19.28515625" style="1" customWidth="1"/>
    <col min="13896" max="13896" width="16" style="1" customWidth="1"/>
    <col min="13897" max="13897" width="22.28515625" style="1" customWidth="1"/>
    <col min="13898" max="13898" width="22" style="1" customWidth="1"/>
    <col min="13899" max="14082" width="11.42578125" style="1"/>
    <col min="14083" max="14083" width="4.42578125" style="1" customWidth="1"/>
    <col min="14084" max="14084" width="11.42578125" style="1"/>
    <col min="14085" max="14085" width="8.28515625" style="1" customWidth="1"/>
    <col min="14086" max="14086" width="9.7109375" style="1" customWidth="1"/>
    <col min="14087" max="14087" width="11.140625" style="1" customWidth="1"/>
    <col min="14088" max="14088" width="8.42578125" style="1" customWidth="1"/>
    <col min="14089" max="14089" width="10.140625" style="1" customWidth="1"/>
    <col min="14090" max="14090" width="10.5703125" style="1" customWidth="1"/>
    <col min="14091" max="14091" width="7.28515625" style="1" customWidth="1"/>
    <col min="14092" max="14092" width="8.85546875" style="1" customWidth="1"/>
    <col min="14093" max="14093" width="13" style="1" customWidth="1"/>
    <col min="14094" max="14095" width="6.5703125" style="1" customWidth="1"/>
    <col min="14096" max="14096" width="8.5703125" style="1" customWidth="1"/>
    <col min="14097" max="14097" width="8.140625" style="1" customWidth="1"/>
    <col min="14098" max="14098" width="11.85546875" style="1" customWidth="1"/>
    <col min="14099" max="14099" width="6.85546875" style="1" customWidth="1"/>
    <col min="14100" max="14100" width="6.5703125" style="1" customWidth="1"/>
    <col min="14101" max="14101" width="7.140625" style="1" customWidth="1"/>
    <col min="14102" max="14103" width="7.7109375" style="1" customWidth="1"/>
    <col min="14104" max="14104" width="7.140625" style="1" customWidth="1"/>
    <col min="14105" max="14105" width="6.7109375" style="1" customWidth="1"/>
    <col min="14106" max="14106" width="5.42578125" style="1" customWidth="1"/>
    <col min="14107" max="14107" width="22.85546875" style="1" customWidth="1"/>
    <col min="14108" max="14108" width="21.85546875" style="1" customWidth="1"/>
    <col min="14109" max="14109" width="9.42578125" style="1" customWidth="1"/>
    <col min="14110" max="14110" width="11.7109375" style="1" customWidth="1"/>
    <col min="14111" max="14111" width="9.28515625" style="1" customWidth="1"/>
    <col min="14112" max="14112" width="10.5703125" style="1" customWidth="1"/>
    <col min="14113" max="14113" width="18.85546875" style="1" customWidth="1"/>
    <col min="14114" max="14115" width="11.7109375" style="1" customWidth="1"/>
    <col min="14116" max="14116" width="13.85546875" style="1" customWidth="1"/>
    <col min="14117" max="14117" width="19" style="1" customWidth="1"/>
    <col min="14118" max="14118" width="16.7109375" style="1" customWidth="1"/>
    <col min="14119" max="14119" width="11.42578125" style="1"/>
    <col min="14120" max="14120" width="13" style="1" customWidth="1"/>
    <col min="14121" max="14122" width="11.42578125" style="1"/>
    <col min="14123" max="14123" width="9.140625" style="1" customWidth="1"/>
    <col min="14124" max="14124" width="11.42578125" style="1"/>
    <col min="14125" max="14125" width="12.42578125" style="1" customWidth="1"/>
    <col min="14126" max="14127" width="10.7109375" style="1" customWidth="1"/>
    <col min="14128" max="14128" width="7" style="1" customWidth="1"/>
    <col min="14129" max="14132" width="11.42578125" style="1"/>
    <col min="14133" max="14133" width="4.5703125" style="1" customWidth="1"/>
    <col min="14134" max="14136" width="11.42578125" style="1"/>
    <col min="14137" max="14137" width="12.5703125" style="1" customWidth="1"/>
    <col min="14138" max="14143" width="11.42578125" style="1"/>
    <col min="14144" max="14144" width="21" style="1" customWidth="1"/>
    <col min="14145" max="14145" width="19.85546875" style="1" customWidth="1"/>
    <col min="14146" max="14146" width="18.42578125" style="1" customWidth="1"/>
    <col min="14147" max="14147" width="20.140625" style="1" customWidth="1"/>
    <col min="14148" max="14148" width="20.5703125" style="1" customWidth="1"/>
    <col min="14149" max="14149" width="7.140625" style="1" customWidth="1"/>
    <col min="14150" max="14150" width="20" style="1" customWidth="1"/>
    <col min="14151" max="14151" width="19.28515625" style="1" customWidth="1"/>
    <col min="14152" max="14152" width="16" style="1" customWidth="1"/>
    <col min="14153" max="14153" width="22.28515625" style="1" customWidth="1"/>
    <col min="14154" max="14154" width="22" style="1" customWidth="1"/>
    <col min="14155" max="14338" width="11.42578125" style="1"/>
    <col min="14339" max="14339" width="4.42578125" style="1" customWidth="1"/>
    <col min="14340" max="14340" width="11.42578125" style="1"/>
    <col min="14341" max="14341" width="8.28515625" style="1" customWidth="1"/>
    <col min="14342" max="14342" width="9.7109375" style="1" customWidth="1"/>
    <col min="14343" max="14343" width="11.140625" style="1" customWidth="1"/>
    <col min="14344" max="14344" width="8.42578125" style="1" customWidth="1"/>
    <col min="14345" max="14345" width="10.140625" style="1" customWidth="1"/>
    <col min="14346" max="14346" width="10.5703125" style="1" customWidth="1"/>
    <col min="14347" max="14347" width="7.28515625" style="1" customWidth="1"/>
    <col min="14348" max="14348" width="8.85546875" style="1" customWidth="1"/>
    <col min="14349" max="14349" width="13" style="1" customWidth="1"/>
    <col min="14350" max="14351" width="6.5703125" style="1" customWidth="1"/>
    <col min="14352" max="14352" width="8.5703125" style="1" customWidth="1"/>
    <col min="14353" max="14353" width="8.140625" style="1" customWidth="1"/>
    <col min="14354" max="14354" width="11.85546875" style="1" customWidth="1"/>
    <col min="14355" max="14355" width="6.85546875" style="1" customWidth="1"/>
    <col min="14356" max="14356" width="6.5703125" style="1" customWidth="1"/>
    <col min="14357" max="14357" width="7.140625" style="1" customWidth="1"/>
    <col min="14358" max="14359" width="7.7109375" style="1" customWidth="1"/>
    <col min="14360" max="14360" width="7.140625" style="1" customWidth="1"/>
    <col min="14361" max="14361" width="6.7109375" style="1" customWidth="1"/>
    <col min="14362" max="14362" width="5.42578125" style="1" customWidth="1"/>
    <col min="14363" max="14363" width="22.85546875" style="1" customWidth="1"/>
    <col min="14364" max="14364" width="21.85546875" style="1" customWidth="1"/>
    <col min="14365" max="14365" width="9.42578125" style="1" customWidth="1"/>
    <col min="14366" max="14366" width="11.7109375" style="1" customWidth="1"/>
    <col min="14367" max="14367" width="9.28515625" style="1" customWidth="1"/>
    <col min="14368" max="14368" width="10.5703125" style="1" customWidth="1"/>
    <col min="14369" max="14369" width="18.85546875" style="1" customWidth="1"/>
    <col min="14370" max="14371" width="11.7109375" style="1" customWidth="1"/>
    <col min="14372" max="14372" width="13.85546875" style="1" customWidth="1"/>
    <col min="14373" max="14373" width="19" style="1" customWidth="1"/>
    <col min="14374" max="14374" width="16.7109375" style="1" customWidth="1"/>
    <col min="14375" max="14375" width="11.42578125" style="1"/>
    <col min="14376" max="14376" width="13" style="1" customWidth="1"/>
    <col min="14377" max="14378" width="11.42578125" style="1"/>
    <col min="14379" max="14379" width="9.140625" style="1" customWidth="1"/>
    <col min="14380" max="14380" width="11.42578125" style="1"/>
    <col min="14381" max="14381" width="12.42578125" style="1" customWidth="1"/>
    <col min="14382" max="14383" width="10.7109375" style="1" customWidth="1"/>
    <col min="14384" max="14384" width="7" style="1" customWidth="1"/>
    <col min="14385" max="14388" width="11.42578125" style="1"/>
    <col min="14389" max="14389" width="4.5703125" style="1" customWidth="1"/>
    <col min="14390" max="14392" width="11.42578125" style="1"/>
    <col min="14393" max="14393" width="12.5703125" style="1" customWidth="1"/>
    <col min="14394" max="14399" width="11.42578125" style="1"/>
    <col min="14400" max="14400" width="21" style="1" customWidth="1"/>
    <col min="14401" max="14401" width="19.85546875" style="1" customWidth="1"/>
    <col min="14402" max="14402" width="18.42578125" style="1" customWidth="1"/>
    <col min="14403" max="14403" width="20.140625" style="1" customWidth="1"/>
    <col min="14404" max="14404" width="20.5703125" style="1" customWidth="1"/>
    <col min="14405" max="14405" width="7.140625" style="1" customWidth="1"/>
    <col min="14406" max="14406" width="20" style="1" customWidth="1"/>
    <col min="14407" max="14407" width="19.28515625" style="1" customWidth="1"/>
    <col min="14408" max="14408" width="16" style="1" customWidth="1"/>
    <col min="14409" max="14409" width="22.28515625" style="1" customWidth="1"/>
    <col min="14410" max="14410" width="22" style="1" customWidth="1"/>
    <col min="14411" max="14594" width="11.42578125" style="1"/>
    <col min="14595" max="14595" width="4.42578125" style="1" customWidth="1"/>
    <col min="14596" max="14596" width="11.42578125" style="1"/>
    <col min="14597" max="14597" width="8.28515625" style="1" customWidth="1"/>
    <col min="14598" max="14598" width="9.7109375" style="1" customWidth="1"/>
    <col min="14599" max="14599" width="11.140625" style="1" customWidth="1"/>
    <col min="14600" max="14600" width="8.42578125" style="1" customWidth="1"/>
    <col min="14601" max="14601" width="10.140625" style="1" customWidth="1"/>
    <col min="14602" max="14602" width="10.5703125" style="1" customWidth="1"/>
    <col min="14603" max="14603" width="7.28515625" style="1" customWidth="1"/>
    <col min="14604" max="14604" width="8.85546875" style="1" customWidth="1"/>
    <col min="14605" max="14605" width="13" style="1" customWidth="1"/>
    <col min="14606" max="14607" width="6.5703125" style="1" customWidth="1"/>
    <col min="14608" max="14608" width="8.5703125" style="1" customWidth="1"/>
    <col min="14609" max="14609" width="8.140625" style="1" customWidth="1"/>
    <col min="14610" max="14610" width="11.85546875" style="1" customWidth="1"/>
    <col min="14611" max="14611" width="6.85546875" style="1" customWidth="1"/>
    <col min="14612" max="14612" width="6.5703125" style="1" customWidth="1"/>
    <col min="14613" max="14613" width="7.140625" style="1" customWidth="1"/>
    <col min="14614" max="14615" width="7.7109375" style="1" customWidth="1"/>
    <col min="14616" max="14616" width="7.140625" style="1" customWidth="1"/>
    <col min="14617" max="14617" width="6.7109375" style="1" customWidth="1"/>
    <col min="14618" max="14618" width="5.42578125" style="1" customWidth="1"/>
    <col min="14619" max="14619" width="22.85546875" style="1" customWidth="1"/>
    <col min="14620" max="14620" width="21.85546875" style="1" customWidth="1"/>
    <col min="14621" max="14621" width="9.42578125" style="1" customWidth="1"/>
    <col min="14622" max="14622" width="11.7109375" style="1" customWidth="1"/>
    <col min="14623" max="14623" width="9.28515625" style="1" customWidth="1"/>
    <col min="14624" max="14624" width="10.5703125" style="1" customWidth="1"/>
    <col min="14625" max="14625" width="18.85546875" style="1" customWidth="1"/>
    <col min="14626" max="14627" width="11.7109375" style="1" customWidth="1"/>
    <col min="14628" max="14628" width="13.85546875" style="1" customWidth="1"/>
    <col min="14629" max="14629" width="19" style="1" customWidth="1"/>
    <col min="14630" max="14630" width="16.7109375" style="1" customWidth="1"/>
    <col min="14631" max="14631" width="11.42578125" style="1"/>
    <col min="14632" max="14632" width="13" style="1" customWidth="1"/>
    <col min="14633" max="14634" width="11.42578125" style="1"/>
    <col min="14635" max="14635" width="9.140625" style="1" customWidth="1"/>
    <col min="14636" max="14636" width="11.42578125" style="1"/>
    <col min="14637" max="14637" width="12.42578125" style="1" customWidth="1"/>
    <col min="14638" max="14639" width="10.7109375" style="1" customWidth="1"/>
    <col min="14640" max="14640" width="7" style="1" customWidth="1"/>
    <col min="14641" max="14644" width="11.42578125" style="1"/>
    <col min="14645" max="14645" width="4.5703125" style="1" customWidth="1"/>
    <col min="14646" max="14648" width="11.42578125" style="1"/>
    <col min="14649" max="14649" width="12.5703125" style="1" customWidth="1"/>
    <col min="14650" max="14655" width="11.42578125" style="1"/>
    <col min="14656" max="14656" width="21" style="1" customWidth="1"/>
    <col min="14657" max="14657" width="19.85546875" style="1" customWidth="1"/>
    <col min="14658" max="14658" width="18.42578125" style="1" customWidth="1"/>
    <col min="14659" max="14659" width="20.140625" style="1" customWidth="1"/>
    <col min="14660" max="14660" width="20.5703125" style="1" customWidth="1"/>
    <col min="14661" max="14661" width="7.140625" style="1" customWidth="1"/>
    <col min="14662" max="14662" width="20" style="1" customWidth="1"/>
    <col min="14663" max="14663" width="19.28515625" style="1" customWidth="1"/>
    <col min="14664" max="14664" width="16" style="1" customWidth="1"/>
    <col min="14665" max="14665" width="22.28515625" style="1" customWidth="1"/>
    <col min="14666" max="14666" width="22" style="1" customWidth="1"/>
    <col min="14667" max="14850" width="11.42578125" style="1"/>
    <col min="14851" max="14851" width="4.42578125" style="1" customWidth="1"/>
    <col min="14852" max="14852" width="11.42578125" style="1"/>
    <col min="14853" max="14853" width="8.28515625" style="1" customWidth="1"/>
    <col min="14854" max="14854" width="9.7109375" style="1" customWidth="1"/>
    <col min="14855" max="14855" width="11.140625" style="1" customWidth="1"/>
    <col min="14856" max="14856" width="8.42578125" style="1" customWidth="1"/>
    <col min="14857" max="14857" width="10.140625" style="1" customWidth="1"/>
    <col min="14858" max="14858" width="10.5703125" style="1" customWidth="1"/>
    <col min="14859" max="14859" width="7.28515625" style="1" customWidth="1"/>
    <col min="14860" max="14860" width="8.85546875" style="1" customWidth="1"/>
    <col min="14861" max="14861" width="13" style="1" customWidth="1"/>
    <col min="14862" max="14863" width="6.5703125" style="1" customWidth="1"/>
    <col min="14864" max="14864" width="8.5703125" style="1" customWidth="1"/>
    <col min="14865" max="14865" width="8.140625" style="1" customWidth="1"/>
    <col min="14866" max="14866" width="11.85546875" style="1" customWidth="1"/>
    <col min="14867" max="14867" width="6.85546875" style="1" customWidth="1"/>
    <col min="14868" max="14868" width="6.5703125" style="1" customWidth="1"/>
    <col min="14869" max="14869" width="7.140625" style="1" customWidth="1"/>
    <col min="14870" max="14871" width="7.7109375" style="1" customWidth="1"/>
    <col min="14872" max="14872" width="7.140625" style="1" customWidth="1"/>
    <col min="14873" max="14873" width="6.7109375" style="1" customWidth="1"/>
    <col min="14874" max="14874" width="5.42578125" style="1" customWidth="1"/>
    <col min="14875" max="14875" width="22.85546875" style="1" customWidth="1"/>
    <col min="14876" max="14876" width="21.85546875" style="1" customWidth="1"/>
    <col min="14877" max="14877" width="9.42578125" style="1" customWidth="1"/>
    <col min="14878" max="14878" width="11.7109375" style="1" customWidth="1"/>
    <col min="14879" max="14879" width="9.28515625" style="1" customWidth="1"/>
    <col min="14880" max="14880" width="10.5703125" style="1" customWidth="1"/>
    <col min="14881" max="14881" width="18.85546875" style="1" customWidth="1"/>
    <col min="14882" max="14883" width="11.7109375" style="1" customWidth="1"/>
    <col min="14884" max="14884" width="13.85546875" style="1" customWidth="1"/>
    <col min="14885" max="14885" width="19" style="1" customWidth="1"/>
    <col min="14886" max="14886" width="16.7109375" style="1" customWidth="1"/>
    <col min="14887" max="14887" width="11.42578125" style="1"/>
    <col min="14888" max="14888" width="13" style="1" customWidth="1"/>
    <col min="14889" max="14890" width="11.42578125" style="1"/>
    <col min="14891" max="14891" width="9.140625" style="1" customWidth="1"/>
    <col min="14892" max="14892" width="11.42578125" style="1"/>
    <col min="14893" max="14893" width="12.42578125" style="1" customWidth="1"/>
    <col min="14894" max="14895" width="10.7109375" style="1" customWidth="1"/>
    <col min="14896" max="14896" width="7" style="1" customWidth="1"/>
    <col min="14897" max="14900" width="11.42578125" style="1"/>
    <col min="14901" max="14901" width="4.5703125" style="1" customWidth="1"/>
    <col min="14902" max="14904" width="11.42578125" style="1"/>
    <col min="14905" max="14905" width="12.5703125" style="1" customWidth="1"/>
    <col min="14906" max="14911" width="11.42578125" style="1"/>
    <col min="14912" max="14912" width="21" style="1" customWidth="1"/>
    <col min="14913" max="14913" width="19.85546875" style="1" customWidth="1"/>
    <col min="14914" max="14914" width="18.42578125" style="1" customWidth="1"/>
    <col min="14915" max="14915" width="20.140625" style="1" customWidth="1"/>
    <col min="14916" max="14916" width="20.5703125" style="1" customWidth="1"/>
    <col min="14917" max="14917" width="7.140625" style="1" customWidth="1"/>
    <col min="14918" max="14918" width="20" style="1" customWidth="1"/>
    <col min="14919" max="14919" width="19.28515625" style="1" customWidth="1"/>
    <col min="14920" max="14920" width="16" style="1" customWidth="1"/>
    <col min="14921" max="14921" width="22.28515625" style="1" customWidth="1"/>
    <col min="14922" max="14922" width="22" style="1" customWidth="1"/>
    <col min="14923" max="15106" width="11.42578125" style="1"/>
    <col min="15107" max="15107" width="4.42578125" style="1" customWidth="1"/>
    <col min="15108" max="15108" width="11.42578125" style="1"/>
    <col min="15109" max="15109" width="8.28515625" style="1" customWidth="1"/>
    <col min="15110" max="15110" width="9.7109375" style="1" customWidth="1"/>
    <col min="15111" max="15111" width="11.140625" style="1" customWidth="1"/>
    <col min="15112" max="15112" width="8.42578125" style="1" customWidth="1"/>
    <col min="15113" max="15113" width="10.140625" style="1" customWidth="1"/>
    <col min="15114" max="15114" width="10.5703125" style="1" customWidth="1"/>
    <col min="15115" max="15115" width="7.28515625" style="1" customWidth="1"/>
    <col min="15116" max="15116" width="8.85546875" style="1" customWidth="1"/>
    <col min="15117" max="15117" width="13" style="1" customWidth="1"/>
    <col min="15118" max="15119" width="6.5703125" style="1" customWidth="1"/>
    <col min="15120" max="15120" width="8.5703125" style="1" customWidth="1"/>
    <col min="15121" max="15121" width="8.140625" style="1" customWidth="1"/>
    <col min="15122" max="15122" width="11.85546875" style="1" customWidth="1"/>
    <col min="15123" max="15123" width="6.85546875" style="1" customWidth="1"/>
    <col min="15124" max="15124" width="6.5703125" style="1" customWidth="1"/>
    <col min="15125" max="15125" width="7.140625" style="1" customWidth="1"/>
    <col min="15126" max="15127" width="7.7109375" style="1" customWidth="1"/>
    <col min="15128" max="15128" width="7.140625" style="1" customWidth="1"/>
    <col min="15129" max="15129" width="6.7109375" style="1" customWidth="1"/>
    <col min="15130" max="15130" width="5.42578125" style="1" customWidth="1"/>
    <col min="15131" max="15131" width="22.85546875" style="1" customWidth="1"/>
    <col min="15132" max="15132" width="21.85546875" style="1" customWidth="1"/>
    <col min="15133" max="15133" width="9.42578125" style="1" customWidth="1"/>
    <col min="15134" max="15134" width="11.7109375" style="1" customWidth="1"/>
    <col min="15135" max="15135" width="9.28515625" style="1" customWidth="1"/>
    <col min="15136" max="15136" width="10.5703125" style="1" customWidth="1"/>
    <col min="15137" max="15137" width="18.85546875" style="1" customWidth="1"/>
    <col min="15138" max="15139" width="11.7109375" style="1" customWidth="1"/>
    <col min="15140" max="15140" width="13.85546875" style="1" customWidth="1"/>
    <col min="15141" max="15141" width="19" style="1" customWidth="1"/>
    <col min="15142" max="15142" width="16.7109375" style="1" customWidth="1"/>
    <col min="15143" max="15143" width="11.42578125" style="1"/>
    <col min="15144" max="15144" width="13" style="1" customWidth="1"/>
    <col min="15145" max="15146" width="11.42578125" style="1"/>
    <col min="15147" max="15147" width="9.140625" style="1" customWidth="1"/>
    <col min="15148" max="15148" width="11.42578125" style="1"/>
    <col min="15149" max="15149" width="12.42578125" style="1" customWidth="1"/>
    <col min="15150" max="15151" width="10.7109375" style="1" customWidth="1"/>
    <col min="15152" max="15152" width="7" style="1" customWidth="1"/>
    <col min="15153" max="15156" width="11.42578125" style="1"/>
    <col min="15157" max="15157" width="4.5703125" style="1" customWidth="1"/>
    <col min="15158" max="15160" width="11.42578125" style="1"/>
    <col min="15161" max="15161" width="12.5703125" style="1" customWidth="1"/>
    <col min="15162" max="15167" width="11.42578125" style="1"/>
    <col min="15168" max="15168" width="21" style="1" customWidth="1"/>
    <col min="15169" max="15169" width="19.85546875" style="1" customWidth="1"/>
    <col min="15170" max="15170" width="18.42578125" style="1" customWidth="1"/>
    <col min="15171" max="15171" width="20.140625" style="1" customWidth="1"/>
    <col min="15172" max="15172" width="20.5703125" style="1" customWidth="1"/>
    <col min="15173" max="15173" width="7.140625" style="1" customWidth="1"/>
    <col min="15174" max="15174" width="20" style="1" customWidth="1"/>
    <col min="15175" max="15175" width="19.28515625" style="1" customWidth="1"/>
    <col min="15176" max="15176" width="16" style="1" customWidth="1"/>
    <col min="15177" max="15177" width="22.28515625" style="1" customWidth="1"/>
    <col min="15178" max="15178" width="22" style="1" customWidth="1"/>
    <col min="15179" max="15362" width="11.42578125" style="1"/>
    <col min="15363" max="15363" width="4.42578125" style="1" customWidth="1"/>
    <col min="15364" max="15364" width="11.42578125" style="1"/>
    <col min="15365" max="15365" width="8.28515625" style="1" customWidth="1"/>
    <col min="15366" max="15366" width="9.7109375" style="1" customWidth="1"/>
    <col min="15367" max="15367" width="11.140625" style="1" customWidth="1"/>
    <col min="15368" max="15368" width="8.42578125" style="1" customWidth="1"/>
    <col min="15369" max="15369" width="10.140625" style="1" customWidth="1"/>
    <col min="15370" max="15370" width="10.5703125" style="1" customWidth="1"/>
    <col min="15371" max="15371" width="7.28515625" style="1" customWidth="1"/>
    <col min="15372" max="15372" width="8.85546875" style="1" customWidth="1"/>
    <col min="15373" max="15373" width="13" style="1" customWidth="1"/>
    <col min="15374" max="15375" width="6.5703125" style="1" customWidth="1"/>
    <col min="15376" max="15376" width="8.5703125" style="1" customWidth="1"/>
    <col min="15377" max="15377" width="8.140625" style="1" customWidth="1"/>
    <col min="15378" max="15378" width="11.85546875" style="1" customWidth="1"/>
    <col min="15379" max="15379" width="6.85546875" style="1" customWidth="1"/>
    <col min="15380" max="15380" width="6.5703125" style="1" customWidth="1"/>
    <col min="15381" max="15381" width="7.140625" style="1" customWidth="1"/>
    <col min="15382" max="15383" width="7.7109375" style="1" customWidth="1"/>
    <col min="15384" max="15384" width="7.140625" style="1" customWidth="1"/>
    <col min="15385" max="15385" width="6.7109375" style="1" customWidth="1"/>
    <col min="15386" max="15386" width="5.42578125" style="1" customWidth="1"/>
    <col min="15387" max="15387" width="22.85546875" style="1" customWidth="1"/>
    <col min="15388" max="15388" width="21.85546875" style="1" customWidth="1"/>
    <col min="15389" max="15389" width="9.42578125" style="1" customWidth="1"/>
    <col min="15390" max="15390" width="11.7109375" style="1" customWidth="1"/>
    <col min="15391" max="15391" width="9.28515625" style="1" customWidth="1"/>
    <col min="15392" max="15392" width="10.5703125" style="1" customWidth="1"/>
    <col min="15393" max="15393" width="18.85546875" style="1" customWidth="1"/>
    <col min="15394" max="15395" width="11.7109375" style="1" customWidth="1"/>
    <col min="15396" max="15396" width="13.85546875" style="1" customWidth="1"/>
    <col min="15397" max="15397" width="19" style="1" customWidth="1"/>
    <col min="15398" max="15398" width="16.7109375" style="1" customWidth="1"/>
    <col min="15399" max="15399" width="11.42578125" style="1"/>
    <col min="15400" max="15400" width="13" style="1" customWidth="1"/>
    <col min="15401" max="15402" width="11.42578125" style="1"/>
    <col min="15403" max="15403" width="9.140625" style="1" customWidth="1"/>
    <col min="15404" max="15404" width="11.42578125" style="1"/>
    <col min="15405" max="15405" width="12.42578125" style="1" customWidth="1"/>
    <col min="15406" max="15407" width="10.7109375" style="1" customWidth="1"/>
    <col min="15408" max="15408" width="7" style="1" customWidth="1"/>
    <col min="15409" max="15412" width="11.42578125" style="1"/>
    <col min="15413" max="15413" width="4.5703125" style="1" customWidth="1"/>
    <col min="15414" max="15416" width="11.42578125" style="1"/>
    <col min="15417" max="15417" width="12.5703125" style="1" customWidth="1"/>
    <col min="15418" max="15423" width="11.42578125" style="1"/>
    <col min="15424" max="15424" width="21" style="1" customWidth="1"/>
    <col min="15425" max="15425" width="19.85546875" style="1" customWidth="1"/>
    <col min="15426" max="15426" width="18.42578125" style="1" customWidth="1"/>
    <col min="15427" max="15427" width="20.140625" style="1" customWidth="1"/>
    <col min="15428" max="15428" width="20.5703125" style="1" customWidth="1"/>
    <col min="15429" max="15429" width="7.140625" style="1" customWidth="1"/>
    <col min="15430" max="15430" width="20" style="1" customWidth="1"/>
    <col min="15431" max="15431" width="19.28515625" style="1" customWidth="1"/>
    <col min="15432" max="15432" width="16" style="1" customWidth="1"/>
    <col min="15433" max="15433" width="22.28515625" style="1" customWidth="1"/>
    <col min="15434" max="15434" width="22" style="1" customWidth="1"/>
    <col min="15435" max="15618" width="11.42578125" style="1"/>
    <col min="15619" max="15619" width="4.42578125" style="1" customWidth="1"/>
    <col min="15620" max="15620" width="11.42578125" style="1"/>
    <col min="15621" max="15621" width="8.28515625" style="1" customWidth="1"/>
    <col min="15622" max="15622" width="9.7109375" style="1" customWidth="1"/>
    <col min="15623" max="15623" width="11.140625" style="1" customWidth="1"/>
    <col min="15624" max="15624" width="8.42578125" style="1" customWidth="1"/>
    <col min="15625" max="15625" width="10.140625" style="1" customWidth="1"/>
    <col min="15626" max="15626" width="10.5703125" style="1" customWidth="1"/>
    <col min="15627" max="15627" width="7.28515625" style="1" customWidth="1"/>
    <col min="15628" max="15628" width="8.85546875" style="1" customWidth="1"/>
    <col min="15629" max="15629" width="13" style="1" customWidth="1"/>
    <col min="15630" max="15631" width="6.5703125" style="1" customWidth="1"/>
    <col min="15632" max="15632" width="8.5703125" style="1" customWidth="1"/>
    <col min="15633" max="15633" width="8.140625" style="1" customWidth="1"/>
    <col min="15634" max="15634" width="11.85546875" style="1" customWidth="1"/>
    <col min="15635" max="15635" width="6.85546875" style="1" customWidth="1"/>
    <col min="15636" max="15636" width="6.5703125" style="1" customWidth="1"/>
    <col min="15637" max="15637" width="7.140625" style="1" customWidth="1"/>
    <col min="15638" max="15639" width="7.7109375" style="1" customWidth="1"/>
    <col min="15640" max="15640" width="7.140625" style="1" customWidth="1"/>
    <col min="15641" max="15641" width="6.7109375" style="1" customWidth="1"/>
    <col min="15642" max="15642" width="5.42578125" style="1" customWidth="1"/>
    <col min="15643" max="15643" width="22.85546875" style="1" customWidth="1"/>
    <col min="15644" max="15644" width="21.85546875" style="1" customWidth="1"/>
    <col min="15645" max="15645" width="9.42578125" style="1" customWidth="1"/>
    <col min="15646" max="15646" width="11.7109375" style="1" customWidth="1"/>
    <col min="15647" max="15647" width="9.28515625" style="1" customWidth="1"/>
    <col min="15648" max="15648" width="10.5703125" style="1" customWidth="1"/>
    <col min="15649" max="15649" width="18.85546875" style="1" customWidth="1"/>
    <col min="15650" max="15651" width="11.7109375" style="1" customWidth="1"/>
    <col min="15652" max="15652" width="13.85546875" style="1" customWidth="1"/>
    <col min="15653" max="15653" width="19" style="1" customWidth="1"/>
    <col min="15654" max="15654" width="16.7109375" style="1" customWidth="1"/>
    <col min="15655" max="15655" width="11.42578125" style="1"/>
    <col min="15656" max="15656" width="13" style="1" customWidth="1"/>
    <col min="15657" max="15658" width="11.42578125" style="1"/>
    <col min="15659" max="15659" width="9.140625" style="1" customWidth="1"/>
    <col min="15660" max="15660" width="11.42578125" style="1"/>
    <col min="15661" max="15661" width="12.42578125" style="1" customWidth="1"/>
    <col min="15662" max="15663" width="10.7109375" style="1" customWidth="1"/>
    <col min="15664" max="15664" width="7" style="1" customWidth="1"/>
    <col min="15665" max="15668" width="11.42578125" style="1"/>
    <col min="15669" max="15669" width="4.5703125" style="1" customWidth="1"/>
    <col min="15670" max="15672" width="11.42578125" style="1"/>
    <col min="15673" max="15673" width="12.5703125" style="1" customWidth="1"/>
    <col min="15674" max="15679" width="11.42578125" style="1"/>
    <col min="15680" max="15680" width="21" style="1" customWidth="1"/>
    <col min="15681" max="15681" width="19.85546875" style="1" customWidth="1"/>
    <col min="15682" max="15682" width="18.42578125" style="1" customWidth="1"/>
    <col min="15683" max="15683" width="20.140625" style="1" customWidth="1"/>
    <col min="15684" max="15684" width="20.5703125" style="1" customWidth="1"/>
    <col min="15685" max="15685" width="7.140625" style="1" customWidth="1"/>
    <col min="15686" max="15686" width="20" style="1" customWidth="1"/>
    <col min="15687" max="15687" width="19.28515625" style="1" customWidth="1"/>
    <col min="15688" max="15688" width="16" style="1" customWidth="1"/>
    <col min="15689" max="15689" width="22.28515625" style="1" customWidth="1"/>
    <col min="15690" max="15690" width="22" style="1" customWidth="1"/>
    <col min="15691" max="15874" width="11.42578125" style="1"/>
    <col min="15875" max="15875" width="4.42578125" style="1" customWidth="1"/>
    <col min="15876" max="15876" width="11.42578125" style="1"/>
    <col min="15877" max="15877" width="8.28515625" style="1" customWidth="1"/>
    <col min="15878" max="15878" width="9.7109375" style="1" customWidth="1"/>
    <col min="15879" max="15879" width="11.140625" style="1" customWidth="1"/>
    <col min="15880" max="15880" width="8.42578125" style="1" customWidth="1"/>
    <col min="15881" max="15881" width="10.140625" style="1" customWidth="1"/>
    <col min="15882" max="15882" width="10.5703125" style="1" customWidth="1"/>
    <col min="15883" max="15883" width="7.28515625" style="1" customWidth="1"/>
    <col min="15884" max="15884" width="8.85546875" style="1" customWidth="1"/>
    <col min="15885" max="15885" width="13" style="1" customWidth="1"/>
    <col min="15886" max="15887" width="6.5703125" style="1" customWidth="1"/>
    <col min="15888" max="15888" width="8.5703125" style="1" customWidth="1"/>
    <col min="15889" max="15889" width="8.140625" style="1" customWidth="1"/>
    <col min="15890" max="15890" width="11.85546875" style="1" customWidth="1"/>
    <col min="15891" max="15891" width="6.85546875" style="1" customWidth="1"/>
    <col min="15892" max="15892" width="6.5703125" style="1" customWidth="1"/>
    <col min="15893" max="15893" width="7.140625" style="1" customWidth="1"/>
    <col min="15894" max="15895" width="7.7109375" style="1" customWidth="1"/>
    <col min="15896" max="15896" width="7.140625" style="1" customWidth="1"/>
    <col min="15897" max="15897" width="6.7109375" style="1" customWidth="1"/>
    <col min="15898" max="15898" width="5.42578125" style="1" customWidth="1"/>
    <col min="15899" max="15899" width="22.85546875" style="1" customWidth="1"/>
    <col min="15900" max="15900" width="21.85546875" style="1" customWidth="1"/>
    <col min="15901" max="15901" width="9.42578125" style="1" customWidth="1"/>
    <col min="15902" max="15902" width="11.7109375" style="1" customWidth="1"/>
    <col min="15903" max="15903" width="9.28515625" style="1" customWidth="1"/>
    <col min="15904" max="15904" width="10.5703125" style="1" customWidth="1"/>
    <col min="15905" max="15905" width="18.85546875" style="1" customWidth="1"/>
    <col min="15906" max="15907" width="11.7109375" style="1" customWidth="1"/>
    <col min="15908" max="15908" width="13.85546875" style="1" customWidth="1"/>
    <col min="15909" max="15909" width="19" style="1" customWidth="1"/>
    <col min="15910" max="15910" width="16.7109375" style="1" customWidth="1"/>
    <col min="15911" max="15911" width="11.42578125" style="1"/>
    <col min="15912" max="15912" width="13" style="1" customWidth="1"/>
    <col min="15913" max="15914" width="11.42578125" style="1"/>
    <col min="15915" max="15915" width="9.140625" style="1" customWidth="1"/>
    <col min="15916" max="15916" width="11.42578125" style="1"/>
    <col min="15917" max="15917" width="12.42578125" style="1" customWidth="1"/>
    <col min="15918" max="15919" width="10.7109375" style="1" customWidth="1"/>
    <col min="15920" max="15920" width="7" style="1" customWidth="1"/>
    <col min="15921" max="15924" width="11.42578125" style="1"/>
    <col min="15925" max="15925" width="4.5703125" style="1" customWidth="1"/>
    <col min="15926" max="15928" width="11.42578125" style="1"/>
    <col min="15929" max="15929" width="12.5703125" style="1" customWidth="1"/>
    <col min="15930" max="15935" width="11.42578125" style="1"/>
    <col min="15936" max="15936" width="21" style="1" customWidth="1"/>
    <col min="15937" max="15937" width="19.85546875" style="1" customWidth="1"/>
    <col min="15938" max="15938" width="18.42578125" style="1" customWidth="1"/>
    <col min="15939" max="15939" width="20.140625" style="1" customWidth="1"/>
    <col min="15940" max="15940" width="20.5703125" style="1" customWidth="1"/>
    <col min="15941" max="15941" width="7.140625" style="1" customWidth="1"/>
    <col min="15942" max="15942" width="20" style="1" customWidth="1"/>
    <col min="15943" max="15943" width="19.28515625" style="1" customWidth="1"/>
    <col min="15944" max="15944" width="16" style="1" customWidth="1"/>
    <col min="15945" max="15945" width="22.28515625" style="1" customWidth="1"/>
    <col min="15946" max="15946" width="22" style="1" customWidth="1"/>
    <col min="15947" max="16130" width="11.42578125" style="1"/>
    <col min="16131" max="16131" width="4.42578125" style="1" customWidth="1"/>
    <col min="16132" max="16132" width="11.42578125" style="1"/>
    <col min="16133" max="16133" width="8.28515625" style="1" customWidth="1"/>
    <col min="16134" max="16134" width="9.7109375" style="1" customWidth="1"/>
    <col min="16135" max="16135" width="11.140625" style="1" customWidth="1"/>
    <col min="16136" max="16136" width="8.42578125" style="1" customWidth="1"/>
    <col min="16137" max="16137" width="10.140625" style="1" customWidth="1"/>
    <col min="16138" max="16138" width="10.5703125" style="1" customWidth="1"/>
    <col min="16139" max="16139" width="7.28515625" style="1" customWidth="1"/>
    <col min="16140" max="16140" width="8.85546875" style="1" customWidth="1"/>
    <col min="16141" max="16141" width="13" style="1" customWidth="1"/>
    <col min="16142" max="16143" width="6.5703125" style="1" customWidth="1"/>
    <col min="16144" max="16144" width="8.5703125" style="1" customWidth="1"/>
    <col min="16145" max="16145" width="8.140625" style="1" customWidth="1"/>
    <col min="16146" max="16146" width="11.85546875" style="1" customWidth="1"/>
    <col min="16147" max="16147" width="6.85546875" style="1" customWidth="1"/>
    <col min="16148" max="16148" width="6.5703125" style="1" customWidth="1"/>
    <col min="16149" max="16149" width="7.140625" style="1" customWidth="1"/>
    <col min="16150" max="16151" width="7.7109375" style="1" customWidth="1"/>
    <col min="16152" max="16152" width="7.140625" style="1" customWidth="1"/>
    <col min="16153" max="16153" width="6.7109375" style="1" customWidth="1"/>
    <col min="16154" max="16154" width="5.42578125" style="1" customWidth="1"/>
    <col min="16155" max="16155" width="22.85546875" style="1" customWidth="1"/>
    <col min="16156" max="16156" width="21.85546875" style="1" customWidth="1"/>
    <col min="16157" max="16157" width="9.42578125" style="1" customWidth="1"/>
    <col min="16158" max="16158" width="11.7109375" style="1" customWidth="1"/>
    <col min="16159" max="16159" width="9.28515625" style="1" customWidth="1"/>
    <col min="16160" max="16160" width="10.5703125" style="1" customWidth="1"/>
    <col min="16161" max="16161" width="18.85546875" style="1" customWidth="1"/>
    <col min="16162" max="16163" width="11.7109375" style="1" customWidth="1"/>
    <col min="16164" max="16164" width="13.85546875" style="1" customWidth="1"/>
    <col min="16165" max="16165" width="19" style="1" customWidth="1"/>
    <col min="16166" max="16166" width="16.7109375" style="1" customWidth="1"/>
    <col min="16167" max="16167" width="11.42578125" style="1"/>
    <col min="16168" max="16168" width="13" style="1" customWidth="1"/>
    <col min="16169" max="16170" width="11.42578125" style="1"/>
    <col min="16171" max="16171" width="9.140625" style="1" customWidth="1"/>
    <col min="16172" max="16172" width="11.42578125" style="1"/>
    <col min="16173" max="16173" width="12.42578125" style="1" customWidth="1"/>
    <col min="16174" max="16175" width="10.7109375" style="1" customWidth="1"/>
    <col min="16176" max="16176" width="7" style="1" customWidth="1"/>
    <col min="16177" max="16180" width="11.42578125" style="1"/>
    <col min="16181" max="16181" width="4.5703125" style="1" customWidth="1"/>
    <col min="16182" max="16184" width="11.42578125" style="1"/>
    <col min="16185" max="16185" width="12.5703125" style="1" customWidth="1"/>
    <col min="16186" max="16191" width="11.42578125" style="1"/>
    <col min="16192" max="16192" width="21" style="1" customWidth="1"/>
    <col min="16193" max="16193" width="19.85546875" style="1" customWidth="1"/>
    <col min="16194" max="16194" width="18.42578125" style="1" customWidth="1"/>
    <col min="16195" max="16195" width="20.140625" style="1" customWidth="1"/>
    <col min="16196" max="16196" width="20.5703125" style="1" customWidth="1"/>
    <col min="16197" max="16197" width="7.140625" style="1" customWidth="1"/>
    <col min="16198" max="16198" width="20" style="1" customWidth="1"/>
    <col min="16199" max="16199" width="19.28515625" style="1" customWidth="1"/>
    <col min="16200" max="16200" width="16" style="1" customWidth="1"/>
    <col min="16201" max="16201" width="22.28515625" style="1" customWidth="1"/>
    <col min="16202" max="16202" width="22" style="1" customWidth="1"/>
    <col min="16203" max="16384" width="11.42578125" style="1"/>
  </cols>
  <sheetData>
    <row r="2" spans="1:75">
      <c r="B2" s="144" t="s">
        <v>96</v>
      </c>
    </row>
    <row r="3" spans="1:75" ht="15">
      <c r="A3" s="4"/>
      <c r="C3" s="144"/>
      <c r="D3" s="144"/>
      <c r="E3" s="144"/>
      <c r="F3" s="144"/>
      <c r="G3" s="144"/>
      <c r="H3" s="144"/>
      <c r="I3" s="245"/>
      <c r="J3" s="4"/>
      <c r="K3" s="4"/>
      <c r="M3" s="8"/>
      <c r="P3" s="3"/>
      <c r="Q3" s="3"/>
      <c r="R3" s="3"/>
      <c r="S3" s="3"/>
      <c r="T3" s="3"/>
      <c r="U3" s="3"/>
      <c r="V3" s="3"/>
      <c r="W3" s="3"/>
      <c r="AA3" s="4"/>
      <c r="AE3" s="11"/>
      <c r="AF3" s="1"/>
      <c r="AG3" s="12" t="s">
        <v>0</v>
      </c>
      <c r="AH3" s="13"/>
      <c r="AI3" s="4"/>
      <c r="AN3" s="9"/>
      <c r="BS3" s="1"/>
      <c r="BT3" s="1"/>
      <c r="BU3" s="3"/>
      <c r="BV3" s="3"/>
    </row>
    <row r="4" spans="1:75" s="14" customFormat="1" ht="38.1" customHeight="1">
      <c r="A4" s="194"/>
      <c r="B4" s="193" t="s">
        <v>119</v>
      </c>
      <c r="C4" s="143"/>
      <c r="D4" s="143"/>
      <c r="E4" s="143"/>
      <c r="F4" s="143"/>
      <c r="G4" s="143"/>
      <c r="H4" s="143"/>
      <c r="I4" s="246"/>
      <c r="J4" s="232" t="s">
        <v>74</v>
      </c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4"/>
      <c r="X4" s="235"/>
      <c r="Y4" s="236" t="s">
        <v>73</v>
      </c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8"/>
      <c r="AV4" s="235"/>
      <c r="AW4" s="232" t="s">
        <v>150</v>
      </c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4"/>
    </row>
    <row r="5" spans="1:75" s="14" customFormat="1" ht="17.25" customHeight="1">
      <c r="A5" s="164"/>
      <c r="B5" s="139" t="s">
        <v>94</v>
      </c>
      <c r="C5" s="210" t="s">
        <v>68</v>
      </c>
      <c r="D5" s="210"/>
      <c r="E5" s="210"/>
      <c r="F5" s="210" t="s">
        <v>67</v>
      </c>
      <c r="G5" s="210"/>
      <c r="H5" s="210"/>
      <c r="I5" s="247"/>
      <c r="K5" s="145"/>
      <c r="X5" s="73"/>
      <c r="Y5" s="16"/>
      <c r="Z5" s="146"/>
      <c r="AA5" s="147"/>
      <c r="AV5" s="73"/>
      <c r="BS5" s="73"/>
      <c r="BT5" s="73"/>
    </row>
    <row r="6" spans="1:75" ht="55.5" customHeight="1">
      <c r="A6" s="4"/>
      <c r="B6" s="140"/>
      <c r="C6" s="130" t="s">
        <v>3</v>
      </c>
      <c r="D6" s="130" t="s">
        <v>4</v>
      </c>
      <c r="E6" s="130" t="s">
        <v>5</v>
      </c>
      <c r="F6" s="130" t="s">
        <v>3</v>
      </c>
      <c r="G6" s="130" t="s">
        <v>4</v>
      </c>
      <c r="H6" s="130" t="s">
        <v>5</v>
      </c>
      <c r="I6" s="188"/>
      <c r="K6" s="15" t="s">
        <v>62</v>
      </c>
      <c r="L6" s="15" t="s">
        <v>61</v>
      </c>
      <c r="M6" s="15" t="s">
        <v>60</v>
      </c>
      <c r="N6" s="17" t="s">
        <v>59</v>
      </c>
      <c r="O6" s="17" t="s">
        <v>6</v>
      </c>
      <c r="P6" s="17" t="s">
        <v>58</v>
      </c>
      <c r="Q6" s="74" t="s">
        <v>7</v>
      </c>
      <c r="R6" s="15" t="s">
        <v>8</v>
      </c>
      <c r="S6" s="75" t="s">
        <v>9</v>
      </c>
      <c r="T6" s="18" t="s">
        <v>10</v>
      </c>
      <c r="U6" s="18" t="s">
        <v>11</v>
      </c>
      <c r="V6" s="76" t="s">
        <v>12</v>
      </c>
      <c r="W6" s="77" t="s">
        <v>13</v>
      </c>
      <c r="X6" s="231"/>
      <c r="Y6" s="19"/>
      <c r="Z6" s="128" t="s">
        <v>14</v>
      </c>
      <c r="AA6" s="17" t="s">
        <v>57</v>
      </c>
      <c r="AB6" s="20" t="s">
        <v>15</v>
      </c>
      <c r="AC6" s="20" t="s">
        <v>16</v>
      </c>
      <c r="AD6" s="20" t="s">
        <v>56</v>
      </c>
      <c r="AE6" s="17" t="s">
        <v>55</v>
      </c>
      <c r="AF6" s="17" t="s">
        <v>52</v>
      </c>
      <c r="AG6" s="113" t="s">
        <v>17</v>
      </c>
      <c r="AH6" s="113" t="s">
        <v>18</v>
      </c>
      <c r="AI6" s="20" t="s">
        <v>53</v>
      </c>
      <c r="AJ6" s="17" t="s">
        <v>54</v>
      </c>
      <c r="AK6" s="17" t="s">
        <v>65</v>
      </c>
      <c r="AL6" s="17" t="s">
        <v>51</v>
      </c>
      <c r="AM6" s="20" t="s">
        <v>19</v>
      </c>
      <c r="AN6" s="78" t="s">
        <v>20</v>
      </c>
      <c r="AO6" s="17" t="s">
        <v>50</v>
      </c>
      <c r="AP6" s="17" t="s">
        <v>21</v>
      </c>
      <c r="AQ6" s="75" t="s">
        <v>9</v>
      </c>
      <c r="AR6" s="18" t="s">
        <v>22</v>
      </c>
      <c r="AS6" s="18" t="s">
        <v>23</v>
      </c>
      <c r="AT6" s="76" t="s">
        <v>12</v>
      </c>
      <c r="AU6" s="77" t="s">
        <v>13</v>
      </c>
      <c r="AV6" s="231"/>
      <c r="AX6" s="127" t="s">
        <v>28</v>
      </c>
      <c r="AY6" s="127" t="s">
        <v>15</v>
      </c>
      <c r="AZ6" s="120" t="s">
        <v>63</v>
      </c>
      <c r="BA6" s="116" t="s">
        <v>64</v>
      </c>
      <c r="BC6" s="20" t="s">
        <v>29</v>
      </c>
      <c r="BD6" s="20" t="s">
        <v>30</v>
      </c>
      <c r="BE6" s="20" t="s">
        <v>31</v>
      </c>
      <c r="BF6" s="20" t="s">
        <v>32</v>
      </c>
      <c r="BG6" s="20" t="s">
        <v>33</v>
      </c>
      <c r="BH6" s="20" t="s">
        <v>34</v>
      </c>
      <c r="BI6" s="20" t="s">
        <v>35</v>
      </c>
      <c r="BJ6" s="20" t="s">
        <v>36</v>
      </c>
      <c r="BK6" s="20" t="s">
        <v>37</v>
      </c>
      <c r="BL6" s="20" t="s">
        <v>38</v>
      </c>
      <c r="BM6" s="79" t="s">
        <v>39</v>
      </c>
      <c r="BN6" s="79" t="s">
        <v>40</v>
      </c>
      <c r="BO6" s="79" t="s">
        <v>41</v>
      </c>
      <c r="BP6" s="79" t="s">
        <v>42</v>
      </c>
      <c r="BQ6" s="79" t="s">
        <v>43</v>
      </c>
      <c r="BR6" s="21"/>
      <c r="BS6" s="18" t="s">
        <v>44</v>
      </c>
      <c r="BT6" s="18" t="s">
        <v>45</v>
      </c>
      <c r="BU6" s="74" t="s">
        <v>46</v>
      </c>
      <c r="BV6" s="76" t="s">
        <v>47</v>
      </c>
      <c r="BW6" s="77" t="s">
        <v>48</v>
      </c>
    </row>
    <row r="7" spans="1:75">
      <c r="A7" s="10"/>
      <c r="B7" s="202" t="s">
        <v>99</v>
      </c>
      <c r="C7" s="131">
        <v>58</v>
      </c>
      <c r="D7" s="133">
        <v>1233</v>
      </c>
      <c r="E7" s="134">
        <v>1291</v>
      </c>
      <c r="F7" s="131">
        <v>48</v>
      </c>
      <c r="G7" s="133">
        <v>1239</v>
      </c>
      <c r="H7" s="134">
        <v>1287</v>
      </c>
      <c r="I7" s="248"/>
      <c r="K7" s="22">
        <f>(C7/E7)/(F7/H7)</f>
        <v>1.2045894655305964</v>
      </c>
      <c r="L7" s="23">
        <f>(D7/(C7*E7)+(G7/(F7*H7)))</f>
        <v>3.652311852818009E-2</v>
      </c>
      <c r="M7" s="24">
        <f>1/L7</f>
        <v>27.379918262686999</v>
      </c>
      <c r="N7" s="25">
        <f>LN(K7)</f>
        <v>0.18613881638801255</v>
      </c>
      <c r="O7" s="25">
        <f>M7*N7</f>
        <v>5.0964655782170869</v>
      </c>
      <c r="P7" s="25">
        <f>LN(K7)</f>
        <v>0.18613881638801255</v>
      </c>
      <c r="Q7" s="138">
        <f>K7</f>
        <v>1.2045894655305964</v>
      </c>
      <c r="R7" s="26">
        <f>SQRT(1/M7)</f>
        <v>0.19111022612141951</v>
      </c>
      <c r="S7" s="80">
        <f>-NORMSINV(2.5/100)</f>
        <v>1.9599639845400538</v>
      </c>
      <c r="T7" s="27">
        <f>P7-(R7*S7)</f>
        <v>-0.18843034388727553</v>
      </c>
      <c r="U7" s="27">
        <f>P7+(R7*S7)</f>
        <v>0.56070797666330063</v>
      </c>
      <c r="V7" s="28">
        <f>EXP(T7)</f>
        <v>0.82825819467551831</v>
      </c>
      <c r="W7" s="29">
        <f>EXP(U7)</f>
        <v>1.7519123744205771</v>
      </c>
      <c r="X7" s="107"/>
      <c r="Z7" s="129">
        <f>(N7-P15)^2</f>
        <v>3.2079033259997183E-3</v>
      </c>
      <c r="AA7" s="30">
        <f>M7*Z7</f>
        <v>8.7832130860474061E-2</v>
      </c>
      <c r="AB7" s="31">
        <v>1</v>
      </c>
      <c r="AC7" s="21"/>
      <c r="AD7" s="21"/>
      <c r="AE7" s="24">
        <f>M7^2</f>
        <v>749.65992407142107</v>
      </c>
      <c r="AF7" s="32"/>
      <c r="AG7" s="111">
        <f>AG15</f>
        <v>-7.4981431003852364E-2</v>
      </c>
      <c r="AH7" s="111" t="str">
        <f>AH15</f>
        <v>0</v>
      </c>
      <c r="AI7" s="30">
        <f>1/M7</f>
        <v>3.652311852818009E-2</v>
      </c>
      <c r="AJ7" s="33">
        <f>1/(AH7+AI7)</f>
        <v>27.379918262686999</v>
      </c>
      <c r="AK7" s="125">
        <f>AJ7/AJ15</f>
        <v>0.28207204227542471</v>
      </c>
      <c r="AL7" s="34">
        <f>AJ7*N7</f>
        <v>5.0964655782170869</v>
      </c>
      <c r="AM7" s="64">
        <f>AL7/AJ7</f>
        <v>0.18613881638801255</v>
      </c>
      <c r="AN7" s="29">
        <f>EXP(AM7)</f>
        <v>1.2045894655305964</v>
      </c>
      <c r="AO7" s="65">
        <f>1/AJ7</f>
        <v>3.652311852818009E-2</v>
      </c>
      <c r="AP7" s="29">
        <f>SQRT(AO7)</f>
        <v>0.19111022612141951</v>
      </c>
      <c r="AQ7" s="81">
        <f>-NORMSINV(2.5/100)</f>
        <v>1.9599639845400538</v>
      </c>
      <c r="AR7" s="27">
        <f>AM7-(AQ7*AP7)</f>
        <v>-0.18843034388727553</v>
      </c>
      <c r="AS7" s="27">
        <f>AM7+(AQ7*AP7)</f>
        <v>0.56070797666330063</v>
      </c>
      <c r="AT7" s="66">
        <f>EXP(AR7)</f>
        <v>0.82825819467551831</v>
      </c>
      <c r="AU7" s="66">
        <f>EXP(AS7)</f>
        <v>1.7519123744205771</v>
      </c>
      <c r="AV7" s="188"/>
      <c r="AX7" s="82"/>
      <c r="AY7" s="82">
        <v>1</v>
      </c>
      <c r="AZ7" s="117"/>
      <c r="BA7" s="117"/>
      <c r="BC7" s="21"/>
      <c r="BD7" s="21"/>
      <c r="BE7" s="31"/>
      <c r="BF7" s="31"/>
      <c r="BG7" s="31"/>
      <c r="BH7" s="31"/>
      <c r="BI7" s="31"/>
      <c r="BJ7" s="31"/>
      <c r="BK7" s="31"/>
      <c r="BL7" s="31"/>
      <c r="BM7" s="21"/>
      <c r="BN7" s="21"/>
      <c r="BO7" s="21"/>
      <c r="BP7" s="21"/>
      <c r="BQ7" s="21"/>
      <c r="BR7" s="21"/>
      <c r="BS7" s="83"/>
      <c r="BT7" s="83"/>
      <c r="BU7" s="83"/>
      <c r="BV7" s="21"/>
      <c r="BW7" s="21"/>
    </row>
    <row r="8" spans="1:75">
      <c r="A8" s="10"/>
      <c r="B8" s="202" t="s">
        <v>123</v>
      </c>
      <c r="C8" s="131">
        <v>1E-3</v>
      </c>
      <c r="D8" s="133">
        <v>186.999</v>
      </c>
      <c r="E8" s="134">
        <v>187</v>
      </c>
      <c r="F8" s="131">
        <v>1</v>
      </c>
      <c r="G8" s="133">
        <v>201</v>
      </c>
      <c r="H8" s="134">
        <v>202</v>
      </c>
      <c r="I8" s="248"/>
      <c r="K8" s="22">
        <f t="shared" ref="K8:K14" si="0">(C8/E8)/(F8/H8)</f>
        <v>1.0802139037433154E-3</v>
      </c>
      <c r="L8" s="23">
        <f t="shared" ref="L8:L14" si="1">(D8/(C8*E8)+(G8/(F8*H8)))</f>
        <v>1000.9897019113677</v>
      </c>
      <c r="M8" s="24">
        <f t="shared" ref="M8:M14" si="2">1/L8</f>
        <v>9.9901127663004131E-4</v>
      </c>
      <c r="N8" s="25">
        <f t="shared" ref="N8:N14" si="3">LN(K8)</f>
        <v>-6.8305961984355186</v>
      </c>
      <c r="O8" s="25">
        <f t="shared" ref="O8:O14" si="4">M8*N8</f>
        <v>-6.823842628343374E-3</v>
      </c>
      <c r="P8" s="25">
        <f t="shared" ref="P8:P14" si="5">LN(K8)</f>
        <v>-6.8305961984355186</v>
      </c>
      <c r="Q8" s="138">
        <f t="shared" ref="Q8:Q14" si="6">K8</f>
        <v>1.0802139037433154E-3</v>
      </c>
      <c r="R8" s="26">
        <f t="shared" ref="R8:R14" si="7">SQRT(1/M8)</f>
        <v>31.638421292968584</v>
      </c>
      <c r="S8" s="80">
        <f t="shared" ref="S8:S14" si="8">-NORMSINV(2.5/100)</f>
        <v>1.9599639845400538</v>
      </c>
      <c r="T8" s="27">
        <f t="shared" ref="T8:T14" si="9">P8-(R8*S8)</f>
        <v>-68.840762460359102</v>
      </c>
      <c r="U8" s="27">
        <f t="shared" ref="U8:U14" si="10">P8+(R8*S8)</f>
        <v>55.179570063488072</v>
      </c>
      <c r="V8" s="28">
        <f t="shared" ref="V8:W14" si="11">EXP(T8)</f>
        <v>1.267175400572085E-30</v>
      </c>
      <c r="W8" s="29">
        <f t="shared" si="11"/>
        <v>9.2083706589757422E+23</v>
      </c>
      <c r="X8" s="107"/>
      <c r="Z8" s="129">
        <f>(N8-P15)^2</f>
        <v>48.442945505620564</v>
      </c>
      <c r="AA8" s="30">
        <f t="shared" ref="AA8:AA14" si="12">M8*Z8</f>
        <v>4.8395048833289524E-2</v>
      </c>
      <c r="AB8" s="31">
        <v>1</v>
      </c>
      <c r="AC8" s="21"/>
      <c r="AD8" s="21"/>
      <c r="AE8" s="24">
        <f t="shared" ref="AE8:AE14" si="13">M8^2</f>
        <v>9.9802353083398486E-7</v>
      </c>
      <c r="AF8" s="32"/>
      <c r="AG8" s="111">
        <f>AG15</f>
        <v>-7.4981431003852364E-2</v>
      </c>
      <c r="AH8" s="111" t="str">
        <f>AH15</f>
        <v>0</v>
      </c>
      <c r="AI8" s="30">
        <f t="shared" ref="AI8:AI14" si="14">1/M8</f>
        <v>1000.9897019113678</v>
      </c>
      <c r="AJ8" s="33">
        <f t="shared" ref="AJ8:AJ14" si="15">1/(AH8+AI8)</f>
        <v>9.9901127663004131E-4</v>
      </c>
      <c r="AK8" s="125">
        <f>AJ8/AJ15</f>
        <v>1.0291964656418974E-5</v>
      </c>
      <c r="AL8" s="34">
        <f t="shared" ref="AL8:AL14" si="16">AJ8*N8</f>
        <v>-6.823842628343374E-3</v>
      </c>
      <c r="AM8" s="64">
        <f t="shared" ref="AM8:AM14" si="17">AL8/AJ8</f>
        <v>-6.8305961984355186</v>
      </c>
      <c r="AN8" s="29">
        <f t="shared" ref="AN8:AN14" si="18">EXP(AM8)</f>
        <v>1.0802139037433159E-3</v>
      </c>
      <c r="AO8" s="65">
        <f t="shared" ref="AO8:AO14" si="19">1/AJ8</f>
        <v>1000.9897019113678</v>
      </c>
      <c r="AP8" s="29">
        <f t="shared" ref="AP8:AP14" si="20">SQRT(AO8)</f>
        <v>31.638421292968584</v>
      </c>
      <c r="AQ8" s="81">
        <f t="shared" ref="AQ8:AQ14" si="21">-NORMSINV(2.5/100)</f>
        <v>1.9599639845400538</v>
      </c>
      <c r="AR8" s="27">
        <f t="shared" ref="AR8:AR14" si="22">AM8-(AQ8*AP8)</f>
        <v>-68.840762460359102</v>
      </c>
      <c r="AS8" s="27">
        <f t="shared" ref="AS8:AS15" si="23">AM8+(AQ8*AP8)</f>
        <v>55.179570063488072</v>
      </c>
      <c r="AT8" s="66">
        <f t="shared" ref="AT8:AU14" si="24">EXP(AR8)</f>
        <v>1.267175400572085E-30</v>
      </c>
      <c r="AU8" s="66">
        <f t="shared" si="24"/>
        <v>9.2083706589757422E+23</v>
      </c>
      <c r="AV8" s="188"/>
      <c r="AX8" s="82"/>
      <c r="AY8" s="82">
        <v>1</v>
      </c>
      <c r="AZ8" s="117"/>
      <c r="BA8" s="117"/>
      <c r="BC8" s="21"/>
      <c r="BD8" s="21"/>
      <c r="BE8" s="31"/>
      <c r="BF8" s="31"/>
      <c r="BG8" s="31"/>
      <c r="BH8" s="31"/>
      <c r="BI8" s="31"/>
      <c r="BJ8" s="31"/>
      <c r="BK8" s="31"/>
      <c r="BL8" s="31"/>
      <c r="BM8" s="21"/>
      <c r="BN8" s="21"/>
      <c r="BO8" s="21"/>
      <c r="BP8" s="21"/>
      <c r="BQ8" s="21"/>
      <c r="BR8" s="21"/>
      <c r="BS8" s="83"/>
      <c r="BT8" s="83"/>
      <c r="BU8" s="83"/>
      <c r="BV8" s="21"/>
      <c r="BW8" s="21"/>
    </row>
    <row r="9" spans="1:75">
      <c r="A9" s="10"/>
      <c r="B9" s="202" t="s">
        <v>125</v>
      </c>
      <c r="C9" s="131">
        <v>1</v>
      </c>
      <c r="D9" s="133">
        <v>69</v>
      </c>
      <c r="E9" s="134">
        <v>35</v>
      </c>
      <c r="F9" s="131">
        <v>1</v>
      </c>
      <c r="G9" s="133">
        <v>34</v>
      </c>
      <c r="H9" s="134">
        <v>35</v>
      </c>
      <c r="I9" s="248"/>
      <c r="K9" s="22">
        <f t="shared" si="0"/>
        <v>1</v>
      </c>
      <c r="L9" s="23">
        <f t="shared" si="1"/>
        <v>2.9428571428571431</v>
      </c>
      <c r="M9" s="24">
        <f t="shared" si="2"/>
        <v>0.33980582524271841</v>
      </c>
      <c r="N9" s="25">
        <f t="shared" si="3"/>
        <v>0</v>
      </c>
      <c r="O9" s="25">
        <f t="shared" si="4"/>
        <v>0</v>
      </c>
      <c r="P9" s="25">
        <f t="shared" si="5"/>
        <v>0</v>
      </c>
      <c r="Q9" s="138">
        <f t="shared" si="6"/>
        <v>1</v>
      </c>
      <c r="R9" s="26">
        <f t="shared" si="7"/>
        <v>1.7154757774032086</v>
      </c>
      <c r="S9" s="80">
        <f t="shared" si="8"/>
        <v>1.9599639845400538</v>
      </c>
      <c r="T9" s="27">
        <f t="shared" si="9"/>
        <v>-3.3622707400611391</v>
      </c>
      <c r="U9" s="27">
        <f t="shared" si="10"/>
        <v>3.3622707400611391</v>
      </c>
      <c r="V9" s="28">
        <f t="shared" si="11"/>
        <v>3.4656473684994575E-2</v>
      </c>
      <c r="W9" s="29">
        <f t="shared" si="11"/>
        <v>28.854637926794503</v>
      </c>
      <c r="X9" s="107"/>
      <c r="Z9" s="129">
        <f>(N9-P15)^2</f>
        <v>1.6770369342186515E-2</v>
      </c>
      <c r="AA9" s="30">
        <f t="shared" si="12"/>
        <v>5.6986691939468733E-3</v>
      </c>
      <c r="AB9" s="31">
        <v>1</v>
      </c>
      <c r="AC9" s="21"/>
      <c r="AD9" s="21"/>
      <c r="AE9" s="24">
        <f t="shared" si="13"/>
        <v>0.11546799886888488</v>
      </c>
      <c r="AF9" s="32"/>
      <c r="AG9" s="111">
        <f>AG15</f>
        <v>-7.4981431003852364E-2</v>
      </c>
      <c r="AH9" s="111" t="str">
        <f>AH15</f>
        <v>0</v>
      </c>
      <c r="AI9" s="30">
        <f t="shared" si="14"/>
        <v>2.9428571428571431</v>
      </c>
      <c r="AJ9" s="33">
        <f t="shared" si="15"/>
        <v>0.33980582524271841</v>
      </c>
      <c r="AK9" s="125">
        <f>AJ9/AJ15</f>
        <v>3.5007307977950545E-3</v>
      </c>
      <c r="AL9" s="34">
        <f t="shared" si="16"/>
        <v>0</v>
      </c>
      <c r="AM9" s="64">
        <f t="shared" si="17"/>
        <v>0</v>
      </c>
      <c r="AN9" s="29">
        <f t="shared" si="18"/>
        <v>1</v>
      </c>
      <c r="AO9" s="65">
        <f t="shared" si="19"/>
        <v>2.9428571428571431</v>
      </c>
      <c r="AP9" s="29">
        <f t="shared" si="20"/>
        <v>1.7154757774032086</v>
      </c>
      <c r="AQ9" s="81">
        <f t="shared" si="21"/>
        <v>1.9599639845400538</v>
      </c>
      <c r="AR9" s="27">
        <f t="shared" si="22"/>
        <v>-3.3622707400611391</v>
      </c>
      <c r="AS9" s="27">
        <f t="shared" si="23"/>
        <v>3.3622707400611391</v>
      </c>
      <c r="AT9" s="66">
        <f t="shared" si="24"/>
        <v>3.4656473684994575E-2</v>
      </c>
      <c r="AU9" s="66">
        <f t="shared" si="24"/>
        <v>28.854637926794503</v>
      </c>
      <c r="AV9" s="188"/>
      <c r="AX9" s="82"/>
      <c r="AY9" s="82">
        <v>1</v>
      </c>
      <c r="AZ9" s="117"/>
      <c r="BA9" s="117"/>
      <c r="BC9" s="21"/>
      <c r="BD9" s="21"/>
      <c r="BE9" s="31"/>
      <c r="BF9" s="31"/>
      <c r="BG9" s="31"/>
      <c r="BH9" s="31"/>
      <c r="BI9" s="31"/>
      <c r="BJ9" s="31"/>
      <c r="BK9" s="31"/>
      <c r="BL9" s="31"/>
      <c r="BM9" s="21"/>
      <c r="BN9" s="21"/>
      <c r="BO9" s="21"/>
      <c r="BP9" s="21"/>
      <c r="BQ9" s="21"/>
      <c r="BR9" s="21"/>
      <c r="BS9" s="83"/>
      <c r="BT9" s="83"/>
      <c r="BU9" s="83"/>
      <c r="BV9" s="21"/>
      <c r="BW9" s="21"/>
    </row>
    <row r="10" spans="1:75">
      <c r="A10" s="10"/>
      <c r="B10" s="202" t="s">
        <v>101</v>
      </c>
      <c r="C10" s="131">
        <v>8</v>
      </c>
      <c r="D10" s="133">
        <v>1313</v>
      </c>
      <c r="E10" s="134">
        <v>1321</v>
      </c>
      <c r="F10" s="131">
        <v>17</v>
      </c>
      <c r="G10" s="133">
        <v>1976</v>
      </c>
      <c r="H10" s="134">
        <v>1993</v>
      </c>
      <c r="I10" s="248"/>
      <c r="K10" s="22">
        <f t="shared" si="0"/>
        <v>0.70997907111368386</v>
      </c>
      <c r="L10" s="23">
        <f t="shared" si="1"/>
        <v>0.18256477099424512</v>
      </c>
      <c r="M10" s="24">
        <f t="shared" si="2"/>
        <v>5.4775080348416312</v>
      </c>
      <c r="N10" s="25">
        <f t="shared" si="3"/>
        <v>-0.34251978668591088</v>
      </c>
      <c r="O10" s="25">
        <f t="shared" si="4"/>
        <v>-1.8761548836643185</v>
      </c>
      <c r="P10" s="25">
        <f t="shared" si="5"/>
        <v>-0.34251978668591088</v>
      </c>
      <c r="Q10" s="138">
        <f t="shared" si="6"/>
        <v>0.70997907111368386</v>
      </c>
      <c r="R10" s="26">
        <f t="shared" si="7"/>
        <v>0.42727598925547539</v>
      </c>
      <c r="S10" s="80">
        <f t="shared" si="8"/>
        <v>1.9599639845400538</v>
      </c>
      <c r="T10" s="27">
        <f t="shared" si="9"/>
        <v>-1.1799653370853656</v>
      </c>
      <c r="U10" s="27">
        <f t="shared" si="10"/>
        <v>0.49492576371354391</v>
      </c>
      <c r="V10" s="28">
        <f t="shared" si="11"/>
        <v>0.30728938996241889</v>
      </c>
      <c r="W10" s="29">
        <f t="shared" si="11"/>
        <v>1.6403764590801413</v>
      </c>
      <c r="X10" s="107"/>
      <c r="Z10" s="129">
        <f>(N10-P15)^2</f>
        <v>0.22280311401761277</v>
      </c>
      <c r="AA10" s="30">
        <f t="shared" si="12"/>
        <v>1.2204058472192101</v>
      </c>
      <c r="AB10" s="31">
        <v>1</v>
      </c>
      <c r="AC10" s="21"/>
      <c r="AD10" s="21"/>
      <c r="AE10" s="24">
        <f t="shared" si="13"/>
        <v>30.003094271754627</v>
      </c>
      <c r="AF10" s="32"/>
      <c r="AG10" s="111">
        <f>AG15</f>
        <v>-7.4981431003852364E-2</v>
      </c>
      <c r="AH10" s="111" t="str">
        <f>AH15</f>
        <v>0</v>
      </c>
      <c r="AI10" s="30">
        <f t="shared" si="14"/>
        <v>0.18256477099424512</v>
      </c>
      <c r="AJ10" s="33">
        <f t="shared" si="15"/>
        <v>5.4775080348416312</v>
      </c>
      <c r="AK10" s="125">
        <f>AJ10/AJ15</f>
        <v>5.6430112871206188E-2</v>
      </c>
      <c r="AL10" s="34">
        <f t="shared" si="16"/>
        <v>-1.8761548836643185</v>
      </c>
      <c r="AM10" s="64">
        <f t="shared" si="17"/>
        <v>-0.34251978668591088</v>
      </c>
      <c r="AN10" s="29">
        <f t="shared" si="18"/>
        <v>0.70997907111368386</v>
      </c>
      <c r="AO10" s="65">
        <f t="shared" si="19"/>
        <v>0.18256477099424512</v>
      </c>
      <c r="AP10" s="29">
        <f t="shared" si="20"/>
        <v>0.42727598925547539</v>
      </c>
      <c r="AQ10" s="81">
        <f t="shared" si="21"/>
        <v>1.9599639845400538</v>
      </c>
      <c r="AR10" s="27">
        <f t="shared" si="22"/>
        <v>-1.1799653370853656</v>
      </c>
      <c r="AS10" s="27">
        <f t="shared" si="23"/>
        <v>0.49492576371354391</v>
      </c>
      <c r="AT10" s="66">
        <f t="shared" si="24"/>
        <v>0.30728938996241889</v>
      </c>
      <c r="AU10" s="66">
        <f t="shared" si="24"/>
        <v>1.6403764590801413</v>
      </c>
      <c r="AV10" s="188"/>
      <c r="AX10" s="82"/>
      <c r="AY10" s="82">
        <v>1</v>
      </c>
      <c r="AZ10" s="117"/>
      <c r="BA10" s="117"/>
      <c r="BC10" s="21"/>
      <c r="BD10" s="21"/>
      <c r="BE10" s="31"/>
      <c r="BF10" s="31"/>
      <c r="BG10" s="31"/>
      <c r="BH10" s="31"/>
      <c r="BI10" s="31"/>
      <c r="BJ10" s="31"/>
      <c r="BK10" s="31"/>
      <c r="BL10" s="31"/>
      <c r="BM10" s="21"/>
      <c r="BN10" s="21"/>
      <c r="BO10" s="21"/>
      <c r="BP10" s="21"/>
      <c r="BQ10" s="21"/>
      <c r="BR10" s="21"/>
      <c r="BS10" s="83"/>
      <c r="BT10" s="83"/>
      <c r="BU10" s="83"/>
      <c r="BV10" s="21"/>
      <c r="BW10" s="21"/>
    </row>
    <row r="11" spans="1:75">
      <c r="A11" s="10"/>
      <c r="B11" s="202" t="s">
        <v>102</v>
      </c>
      <c r="C11" s="131">
        <v>93</v>
      </c>
      <c r="D11" s="133">
        <v>2556</v>
      </c>
      <c r="E11" s="134">
        <v>2649</v>
      </c>
      <c r="F11" s="131">
        <v>41</v>
      </c>
      <c r="G11" s="133">
        <v>1291</v>
      </c>
      <c r="H11" s="134">
        <v>1332</v>
      </c>
      <c r="I11" s="248"/>
      <c r="K11" s="22">
        <f t="shared" si="0"/>
        <v>1.1405684611772506</v>
      </c>
      <c r="L11" s="23">
        <f t="shared" si="1"/>
        <v>3.4014680379978929E-2</v>
      </c>
      <c r="M11" s="24">
        <f t="shared" si="2"/>
        <v>29.399070896124041</v>
      </c>
      <c r="N11" s="25">
        <f t="shared" si="3"/>
        <v>0.13152678827721298</v>
      </c>
      <c r="O11" s="25">
        <f t="shared" si="4"/>
        <v>3.866765373301281</v>
      </c>
      <c r="P11" s="25">
        <f t="shared" si="5"/>
        <v>0.13152678827721298</v>
      </c>
      <c r="Q11" s="138">
        <f t="shared" si="6"/>
        <v>1.1405684611772506</v>
      </c>
      <c r="R11" s="26">
        <f t="shared" si="7"/>
        <v>0.18443069261914874</v>
      </c>
      <c r="S11" s="80">
        <f t="shared" si="8"/>
        <v>1.9599639845400538</v>
      </c>
      <c r="T11" s="27">
        <f t="shared" si="9"/>
        <v>-0.22995072690009566</v>
      </c>
      <c r="U11" s="27">
        <f t="shared" si="10"/>
        <v>0.49300430345452162</v>
      </c>
      <c r="V11" s="28">
        <f t="shared" si="11"/>
        <v>0.7945727526014229</v>
      </c>
      <c r="W11" s="29">
        <f t="shared" si="11"/>
        <v>1.6372275671083865</v>
      </c>
      <c r="X11" s="107"/>
      <c r="Z11" s="129">
        <f>(N11-P15)^2</f>
        <v>4.1060031266780836E-6</v>
      </c>
      <c r="AA11" s="30">
        <f t="shared" si="12"/>
        <v>1.2071267702091597E-4</v>
      </c>
      <c r="AB11" s="31">
        <v>1</v>
      </c>
      <c r="AC11" s="21"/>
      <c r="AD11" s="21"/>
      <c r="AE11" s="24">
        <f t="shared" si="13"/>
        <v>864.30536955532762</v>
      </c>
      <c r="AF11" s="32"/>
      <c r="AG11" s="111">
        <f>AG15</f>
        <v>-7.4981431003852364E-2</v>
      </c>
      <c r="AH11" s="111" t="str">
        <f>AH15</f>
        <v>0</v>
      </c>
      <c r="AI11" s="30">
        <f t="shared" si="14"/>
        <v>3.4014680379978929E-2</v>
      </c>
      <c r="AJ11" s="33">
        <f t="shared" si="15"/>
        <v>29.399070896124041</v>
      </c>
      <c r="AK11" s="125">
        <f>AJ11/AJ15</f>
        <v>0.30287365685714385</v>
      </c>
      <c r="AL11" s="34">
        <f t="shared" si="16"/>
        <v>3.866765373301281</v>
      </c>
      <c r="AM11" s="64">
        <f t="shared" si="17"/>
        <v>0.13152678827721298</v>
      </c>
      <c r="AN11" s="29">
        <f t="shared" si="18"/>
        <v>1.1405684611772506</v>
      </c>
      <c r="AO11" s="65">
        <f t="shared" si="19"/>
        <v>3.4014680379978929E-2</v>
      </c>
      <c r="AP11" s="29">
        <f t="shared" si="20"/>
        <v>0.18443069261914874</v>
      </c>
      <c r="AQ11" s="81">
        <f t="shared" si="21"/>
        <v>1.9599639845400538</v>
      </c>
      <c r="AR11" s="27">
        <f t="shared" si="22"/>
        <v>-0.22995072690009566</v>
      </c>
      <c r="AS11" s="27">
        <f t="shared" si="23"/>
        <v>0.49300430345452162</v>
      </c>
      <c r="AT11" s="66">
        <f t="shared" si="24"/>
        <v>0.7945727526014229</v>
      </c>
      <c r="AU11" s="66">
        <f t="shared" si="24"/>
        <v>1.6372275671083865</v>
      </c>
      <c r="AV11" s="188"/>
      <c r="AX11" s="82"/>
      <c r="AY11" s="82">
        <v>1</v>
      </c>
      <c r="AZ11" s="117"/>
      <c r="BA11" s="117"/>
      <c r="BC11" s="21"/>
      <c r="BD11" s="21"/>
      <c r="BE11" s="31"/>
      <c r="BF11" s="31"/>
      <c r="BG11" s="31"/>
      <c r="BH11" s="31"/>
      <c r="BI11" s="31"/>
      <c r="BJ11" s="31"/>
      <c r="BK11" s="31"/>
      <c r="BL11" s="31"/>
      <c r="BM11" s="21"/>
      <c r="BN11" s="21"/>
      <c r="BO11" s="21"/>
      <c r="BP11" s="21"/>
      <c r="BQ11" s="21"/>
      <c r="BR11" s="21"/>
      <c r="BS11" s="83"/>
      <c r="BT11" s="83"/>
      <c r="BU11" s="83"/>
      <c r="BV11" s="21"/>
      <c r="BW11" s="21"/>
    </row>
    <row r="12" spans="1:75">
      <c r="A12" s="10"/>
      <c r="B12" s="202" t="s">
        <v>126</v>
      </c>
      <c r="C12" s="131">
        <v>70</v>
      </c>
      <c r="D12" s="133">
        <v>3945</v>
      </c>
      <c r="E12" s="134">
        <v>4015</v>
      </c>
      <c r="F12" s="131">
        <v>61</v>
      </c>
      <c r="G12" s="133">
        <v>3954</v>
      </c>
      <c r="H12" s="134">
        <v>4015</v>
      </c>
      <c r="I12" s="248"/>
      <c r="K12" s="22">
        <f t="shared" si="0"/>
        <v>1.1475409836065573</v>
      </c>
      <c r="L12" s="23">
        <f t="shared" si="1"/>
        <v>3.0181024903683788E-2</v>
      </c>
      <c r="M12" s="24">
        <f t="shared" si="2"/>
        <v>33.133400975986852</v>
      </c>
      <c r="N12" s="25">
        <f t="shared" si="3"/>
        <v>0.1376213778760477</v>
      </c>
      <c r="O12" s="25">
        <f t="shared" si="4"/>
        <v>4.5598642960348945</v>
      </c>
      <c r="P12" s="25">
        <f t="shared" si="5"/>
        <v>0.1376213778760477</v>
      </c>
      <c r="Q12" s="138">
        <f t="shared" si="6"/>
        <v>1.1475409836065573</v>
      </c>
      <c r="R12" s="26">
        <f t="shared" si="7"/>
        <v>0.17372686868669393</v>
      </c>
      <c r="S12" s="80">
        <f t="shared" si="8"/>
        <v>1.9599639845400538</v>
      </c>
      <c r="T12" s="27">
        <f t="shared" si="9"/>
        <v>-0.20287702789679166</v>
      </c>
      <c r="U12" s="27">
        <f t="shared" si="10"/>
        <v>0.47811978364888708</v>
      </c>
      <c r="V12" s="28">
        <f t="shared" si="11"/>
        <v>0.81637862704995046</v>
      </c>
      <c r="W12" s="29">
        <f t="shared" si="11"/>
        <v>1.6130386874718281</v>
      </c>
      <c r="X12" s="107"/>
      <c r="Z12" s="129">
        <f>(N12-P15)^2</f>
        <v>6.5949294483751906E-5</v>
      </c>
      <c r="AA12" s="30">
        <f t="shared" si="12"/>
        <v>2.1851244182135897E-3</v>
      </c>
      <c r="AB12" s="31">
        <v>1</v>
      </c>
      <c r="AC12" s="21"/>
      <c r="AD12" s="21"/>
      <c r="AE12" s="24">
        <f t="shared" si="13"/>
        <v>1097.8222602355265</v>
      </c>
      <c r="AF12" s="32"/>
      <c r="AG12" s="111">
        <f>AG15</f>
        <v>-7.4981431003852364E-2</v>
      </c>
      <c r="AH12" s="111" t="str">
        <f>AH15</f>
        <v>0</v>
      </c>
      <c r="AI12" s="30">
        <f t="shared" si="14"/>
        <v>3.0181024903683792E-2</v>
      </c>
      <c r="AJ12" s="33">
        <f t="shared" si="15"/>
        <v>33.133400975986852</v>
      </c>
      <c r="AK12" s="125">
        <f>AJ12/AJ15</f>
        <v>0.34134528785514229</v>
      </c>
      <c r="AL12" s="34">
        <f t="shared" si="16"/>
        <v>4.5598642960348945</v>
      </c>
      <c r="AM12" s="64">
        <f t="shared" si="17"/>
        <v>0.1376213778760477</v>
      </c>
      <c r="AN12" s="29">
        <f t="shared" si="18"/>
        <v>1.1475409836065573</v>
      </c>
      <c r="AO12" s="65">
        <f t="shared" si="19"/>
        <v>3.0181024903683792E-2</v>
      </c>
      <c r="AP12" s="29">
        <f t="shared" si="20"/>
        <v>0.17372686868669393</v>
      </c>
      <c r="AQ12" s="81">
        <f t="shared" si="21"/>
        <v>1.9599639845400538</v>
      </c>
      <c r="AR12" s="27">
        <f t="shared" si="22"/>
        <v>-0.20287702789679166</v>
      </c>
      <c r="AS12" s="27">
        <f t="shared" si="23"/>
        <v>0.47811978364888708</v>
      </c>
      <c r="AT12" s="66">
        <f t="shared" si="24"/>
        <v>0.81637862704995046</v>
      </c>
      <c r="AU12" s="66">
        <f t="shared" si="24"/>
        <v>1.6130386874718281</v>
      </c>
      <c r="AV12" s="188"/>
      <c r="AX12" s="82"/>
      <c r="AY12" s="82">
        <v>1</v>
      </c>
      <c r="AZ12" s="117"/>
      <c r="BA12" s="117"/>
      <c r="BC12" s="21"/>
      <c r="BD12" s="21"/>
      <c r="BE12" s="31"/>
      <c r="BF12" s="31"/>
      <c r="BG12" s="31"/>
      <c r="BH12" s="31"/>
      <c r="BI12" s="31"/>
      <c r="BJ12" s="31"/>
      <c r="BK12" s="31"/>
      <c r="BL12" s="31"/>
      <c r="BM12" s="21"/>
      <c r="BN12" s="21"/>
      <c r="BO12" s="21"/>
      <c r="BP12" s="21"/>
      <c r="BQ12" s="21"/>
      <c r="BR12" s="21"/>
      <c r="BS12" s="83"/>
      <c r="BT12" s="83"/>
      <c r="BU12" s="83"/>
      <c r="BV12" s="21"/>
      <c r="BW12" s="21"/>
    </row>
    <row r="13" spans="1:75">
      <c r="A13" s="10"/>
      <c r="B13" s="202" t="s">
        <v>104</v>
      </c>
      <c r="C13" s="131">
        <v>4</v>
      </c>
      <c r="D13" s="133">
        <v>1714</v>
      </c>
      <c r="E13" s="134">
        <v>1718</v>
      </c>
      <c r="F13" s="131">
        <v>2</v>
      </c>
      <c r="G13" s="133">
        <v>1712</v>
      </c>
      <c r="H13" s="134">
        <v>1714</v>
      </c>
      <c r="I13" s="248"/>
      <c r="K13" s="22">
        <f t="shared" si="0"/>
        <v>1.9953434225844007</v>
      </c>
      <c r="L13" s="23">
        <f t="shared" si="1"/>
        <v>0.74883449725128814</v>
      </c>
      <c r="M13" s="24">
        <f t="shared" si="2"/>
        <v>1.3354085631346491</v>
      </c>
      <c r="N13" s="25">
        <f t="shared" si="3"/>
        <v>0.69081617717346988</v>
      </c>
      <c r="O13" s="25">
        <f t="shared" si="4"/>
        <v>0.92252183854939451</v>
      </c>
      <c r="P13" s="25">
        <f t="shared" si="5"/>
        <v>0.69081617717346988</v>
      </c>
      <c r="Q13" s="138">
        <f t="shared" si="6"/>
        <v>1.9953434225844007</v>
      </c>
      <c r="R13" s="26">
        <f t="shared" si="7"/>
        <v>0.86535223883184598</v>
      </c>
      <c r="S13" s="80">
        <f t="shared" si="8"/>
        <v>1.9599639845400538</v>
      </c>
      <c r="T13" s="27">
        <f t="shared" si="9"/>
        <v>-1.0052430448780512</v>
      </c>
      <c r="U13" s="27">
        <f t="shared" si="10"/>
        <v>2.3868753992249911</v>
      </c>
      <c r="V13" s="28">
        <f t="shared" si="11"/>
        <v>0.36595568034078935</v>
      </c>
      <c r="W13" s="29">
        <f t="shared" si="11"/>
        <v>10.879446850895256</v>
      </c>
      <c r="X13" s="107"/>
      <c r="Z13" s="129">
        <f>(N13-P15)^2</f>
        <v>0.31507533347051286</v>
      </c>
      <c r="AA13" s="30">
        <f t="shared" si="12"/>
        <v>0.420754298349028</v>
      </c>
      <c r="AB13" s="31">
        <v>1</v>
      </c>
      <c r="AC13" s="21"/>
      <c r="AD13" s="21"/>
      <c r="AE13" s="24">
        <f t="shared" si="13"/>
        <v>1.783316030493348</v>
      </c>
      <c r="AF13" s="32"/>
      <c r="AG13" s="111">
        <f>AG15</f>
        <v>-7.4981431003852364E-2</v>
      </c>
      <c r="AH13" s="111" t="str">
        <f>AH15</f>
        <v>0</v>
      </c>
      <c r="AI13" s="30">
        <f t="shared" si="14"/>
        <v>0.74883449725128814</v>
      </c>
      <c r="AJ13" s="33">
        <f t="shared" si="15"/>
        <v>1.3354085631346491</v>
      </c>
      <c r="AK13" s="125">
        <f>AJ13/AJ15</f>
        <v>1.3757580174693855E-2</v>
      </c>
      <c r="AL13" s="34">
        <f t="shared" si="16"/>
        <v>0.92252183854939451</v>
      </c>
      <c r="AM13" s="64">
        <f t="shared" si="17"/>
        <v>0.69081617717346988</v>
      </c>
      <c r="AN13" s="29">
        <f t="shared" si="18"/>
        <v>1.9953434225844007</v>
      </c>
      <c r="AO13" s="65">
        <f t="shared" si="19"/>
        <v>0.74883449725128814</v>
      </c>
      <c r="AP13" s="29">
        <f t="shared" si="20"/>
        <v>0.86535223883184598</v>
      </c>
      <c r="AQ13" s="81">
        <f t="shared" si="21"/>
        <v>1.9599639845400538</v>
      </c>
      <c r="AR13" s="27">
        <f t="shared" si="22"/>
        <v>-1.0052430448780512</v>
      </c>
      <c r="AS13" s="27">
        <f t="shared" si="23"/>
        <v>2.3868753992249911</v>
      </c>
      <c r="AT13" s="66">
        <f t="shared" si="24"/>
        <v>0.36595568034078935</v>
      </c>
      <c r="AU13" s="66">
        <f t="shared" si="24"/>
        <v>10.879446850895256</v>
      </c>
      <c r="AV13" s="188"/>
      <c r="AX13" s="82"/>
      <c r="AY13" s="82">
        <v>1</v>
      </c>
      <c r="AZ13" s="117"/>
      <c r="BA13" s="117"/>
      <c r="BC13" s="21"/>
      <c r="BD13" s="21"/>
      <c r="BE13" s="31"/>
      <c r="BF13" s="31"/>
      <c r="BG13" s="31"/>
      <c r="BH13" s="31"/>
      <c r="BI13" s="31"/>
      <c r="BJ13" s="31"/>
      <c r="BK13" s="31"/>
      <c r="BL13" s="31"/>
      <c r="BM13" s="21"/>
      <c r="BN13" s="21"/>
      <c r="BO13" s="21"/>
      <c r="BP13" s="21"/>
      <c r="BQ13" s="21"/>
      <c r="BR13" s="21"/>
      <c r="BS13" s="83"/>
      <c r="BT13" s="83"/>
      <c r="BU13" s="83"/>
      <c r="BV13" s="21"/>
      <c r="BW13" s="21"/>
    </row>
    <row r="14" spans="1:75">
      <c r="A14" s="10"/>
      <c r="B14" s="202" t="s">
        <v>107</v>
      </c>
      <c r="C14" s="131">
        <v>2</v>
      </c>
      <c r="D14" s="133">
        <v>100</v>
      </c>
      <c r="E14" s="134">
        <v>102</v>
      </c>
      <c r="F14" s="131">
        <v>1E-3</v>
      </c>
      <c r="G14" s="133">
        <v>101.999</v>
      </c>
      <c r="H14" s="134">
        <v>102</v>
      </c>
      <c r="I14" s="248"/>
      <c r="K14" s="22">
        <f t="shared" si="0"/>
        <v>2000</v>
      </c>
      <c r="L14" s="23">
        <f t="shared" si="1"/>
        <v>1000.4803921568626</v>
      </c>
      <c r="M14" s="24">
        <f t="shared" si="2"/>
        <v>9.9951983850895165E-4</v>
      </c>
      <c r="N14" s="25">
        <f t="shared" si="3"/>
        <v>7.6009024595420822</v>
      </c>
      <c r="O14" s="25">
        <f t="shared" si="4"/>
        <v>7.5972527988837956E-3</v>
      </c>
      <c r="P14" s="25">
        <f t="shared" si="5"/>
        <v>7.6009024595420822</v>
      </c>
      <c r="Q14" s="138">
        <f t="shared" si="6"/>
        <v>2000</v>
      </c>
      <c r="R14" s="26">
        <f t="shared" si="7"/>
        <v>31.630371356606968</v>
      </c>
      <c r="S14" s="80">
        <f t="shared" si="8"/>
        <v>1.9599639845400538</v>
      </c>
      <c r="T14" s="27">
        <f t="shared" si="9"/>
        <v>-54.393486217034898</v>
      </c>
      <c r="U14" s="27">
        <f t="shared" si="10"/>
        <v>69.595291136119059</v>
      </c>
      <c r="V14" s="28">
        <f t="shared" si="11"/>
        <v>2.3834666768995046E-24</v>
      </c>
      <c r="W14" s="29">
        <f t="shared" si="11"/>
        <v>1.6782277842471546E+30</v>
      </c>
      <c r="X14" s="107"/>
      <c r="Z14" s="129">
        <f>(N14-P15)^2</f>
        <v>55.821847827108677</v>
      </c>
      <c r="AA14" s="30">
        <f t="shared" si="12"/>
        <v>5.5795044325422941E-2</v>
      </c>
      <c r="AB14" s="31">
        <v>1</v>
      </c>
      <c r="AC14" s="21"/>
      <c r="AD14" s="21"/>
      <c r="AE14" s="24">
        <f t="shared" si="13"/>
        <v>9.9903990757296073E-7</v>
      </c>
      <c r="AF14" s="32"/>
      <c r="AG14" s="111">
        <f>AG15</f>
        <v>-7.4981431003852364E-2</v>
      </c>
      <c r="AH14" s="111" t="str">
        <f>AH15</f>
        <v>0</v>
      </c>
      <c r="AI14" s="30">
        <f t="shared" si="14"/>
        <v>1000.4803921568626</v>
      </c>
      <c r="AJ14" s="33">
        <f t="shared" si="15"/>
        <v>9.9951983850895165E-4</v>
      </c>
      <c r="AK14" s="125">
        <f>AJ14/AJ15</f>
        <v>1.029720393750197E-5</v>
      </c>
      <c r="AL14" s="34">
        <f t="shared" si="16"/>
        <v>7.5972527988837956E-3</v>
      </c>
      <c r="AM14" s="64">
        <f t="shared" si="17"/>
        <v>7.6009024595420822</v>
      </c>
      <c r="AN14" s="29">
        <f t="shared" si="18"/>
        <v>1999.9999999999998</v>
      </c>
      <c r="AO14" s="65">
        <f t="shared" si="19"/>
        <v>1000.4803921568626</v>
      </c>
      <c r="AP14" s="29">
        <f t="shared" si="20"/>
        <v>31.630371356606968</v>
      </c>
      <c r="AQ14" s="81">
        <f t="shared" si="21"/>
        <v>1.9599639845400538</v>
      </c>
      <c r="AR14" s="27">
        <f t="shared" si="22"/>
        <v>-54.393486217034898</v>
      </c>
      <c r="AS14" s="27">
        <f t="shared" si="23"/>
        <v>69.595291136119059</v>
      </c>
      <c r="AT14" s="66">
        <f t="shared" si="24"/>
        <v>2.3834666768995046E-24</v>
      </c>
      <c r="AU14" s="66">
        <f t="shared" si="24"/>
        <v>1.6782277842471546E+30</v>
      </c>
      <c r="AV14" s="188"/>
      <c r="AX14" s="82"/>
      <c r="AY14" s="82">
        <v>1</v>
      </c>
      <c r="AZ14" s="117"/>
      <c r="BA14" s="117"/>
      <c r="BC14" s="21"/>
      <c r="BD14" s="21"/>
      <c r="BE14" s="31"/>
      <c r="BF14" s="31"/>
      <c r="BG14" s="31"/>
      <c r="BH14" s="31"/>
      <c r="BI14" s="31"/>
      <c r="BJ14" s="31"/>
      <c r="BK14" s="31"/>
      <c r="BL14" s="31"/>
      <c r="BM14" s="21"/>
      <c r="BN14" s="21"/>
      <c r="BO14" s="21"/>
      <c r="BP14" s="21"/>
      <c r="BQ14" s="21"/>
      <c r="BR14" s="21"/>
      <c r="BS14" s="83"/>
      <c r="BT14" s="83"/>
      <c r="BU14" s="83"/>
      <c r="BV14" s="21"/>
      <c r="BW14" s="21"/>
    </row>
    <row r="15" spans="1:75">
      <c r="A15" s="10"/>
      <c r="B15" s="92">
        <f>COUNT(C7:C14)</f>
        <v>8</v>
      </c>
      <c r="C15" s="41">
        <f t="shared" ref="C15:H15" si="25">SUM(C7:C14)</f>
        <v>236.001</v>
      </c>
      <c r="D15" s="41">
        <f t="shared" si="25"/>
        <v>11116.999</v>
      </c>
      <c r="E15" s="41">
        <f t="shared" si="25"/>
        <v>11318</v>
      </c>
      <c r="F15" s="41">
        <f t="shared" si="25"/>
        <v>171.001</v>
      </c>
      <c r="G15" s="41">
        <f t="shared" si="25"/>
        <v>10508.999</v>
      </c>
      <c r="H15" s="41">
        <f t="shared" si="25"/>
        <v>10680</v>
      </c>
      <c r="I15" s="249"/>
      <c r="K15" s="35"/>
      <c r="L15" s="124"/>
      <c r="M15" s="37">
        <f>SUM(M7:M14)</f>
        <v>97.067111089132041</v>
      </c>
      <c r="N15" s="38"/>
      <c r="O15" s="39">
        <f>SUM(O7:O14)</f>
        <v>12.570235612608881</v>
      </c>
      <c r="P15" s="40">
        <f>O15/M15</f>
        <v>0.12950046077982316</v>
      </c>
      <c r="Q15" s="84">
        <f>EXP(P15)</f>
        <v>1.1382596359497377</v>
      </c>
      <c r="R15" s="41">
        <f>SQRT(1/M15)</f>
        <v>0.1014995105087269</v>
      </c>
      <c r="S15" s="80">
        <f>-NORMSINV(2.5/100)</f>
        <v>1.9599639845400538</v>
      </c>
      <c r="T15" s="42">
        <f>P15-(R15*S15)</f>
        <v>-6.9434924265726256E-2</v>
      </c>
      <c r="U15" s="42">
        <f>P15+(R15*S15)</f>
        <v>0.32843584582537255</v>
      </c>
      <c r="V15" s="85">
        <f>EXP(T15)</f>
        <v>0.9329208419180155</v>
      </c>
      <c r="W15" s="86">
        <f>EXP(U15)</f>
        <v>1.3887941405282584</v>
      </c>
      <c r="X15" s="43"/>
      <c r="Y15" s="43"/>
      <c r="Z15" s="44"/>
      <c r="AA15" s="45">
        <f>SUM(AA7:AA14)</f>
        <v>1.8411868758766059</v>
      </c>
      <c r="AB15" s="46">
        <f>SUM(AB7:AB14)</f>
        <v>8</v>
      </c>
      <c r="AC15" s="47">
        <f>AA15-(AB15-1)</f>
        <v>-5.1588131241233945</v>
      </c>
      <c r="AD15" s="37">
        <f>M15</f>
        <v>97.067111089132041</v>
      </c>
      <c r="AE15" s="37">
        <f>SUM(AE7:AE14)</f>
        <v>2743.6894341604557</v>
      </c>
      <c r="AF15" s="48">
        <f>AE15/AD15</f>
        <v>28.265901842294021</v>
      </c>
      <c r="AG15" s="112">
        <f>AC15/(AD15-AF15)</f>
        <v>-7.4981431003852364E-2</v>
      </c>
      <c r="AH15" s="112" t="str">
        <f>IF(AA15&lt;AB15-1,"0",AG15)</f>
        <v>0</v>
      </c>
      <c r="AI15" s="44"/>
      <c r="AJ15" s="37">
        <f>SUM(AJ7:AJ14)</f>
        <v>97.067111089132041</v>
      </c>
      <c r="AK15" s="126">
        <f>SUM(AK7:AK14)</f>
        <v>0.99999999999999989</v>
      </c>
      <c r="AL15" s="47">
        <f>SUM(AL7:AL14)</f>
        <v>12.570235612608881</v>
      </c>
      <c r="AM15" s="47">
        <f>AL15/AJ15</f>
        <v>0.12950046077982316</v>
      </c>
      <c r="AN15" s="166">
        <f>EXP(AM15)</f>
        <v>1.1382596359497377</v>
      </c>
      <c r="AO15" s="49">
        <f>1/AJ15</f>
        <v>1.0302150633511161E-2</v>
      </c>
      <c r="AP15" s="50">
        <f>SQRT(AO15)</f>
        <v>0.1014995105087269</v>
      </c>
      <c r="AQ15" s="88">
        <f>-NORMSINV(2.5/100)</f>
        <v>1.9599639845400538</v>
      </c>
      <c r="AR15" s="42">
        <f>AM15-(AQ15*AP15)</f>
        <v>-6.9434924265726256E-2</v>
      </c>
      <c r="AS15" s="42">
        <f t="shared" si="23"/>
        <v>0.32843584582537255</v>
      </c>
      <c r="AT15" s="89">
        <f>EXP(AR15)</f>
        <v>0.9329208419180155</v>
      </c>
      <c r="AU15" s="90">
        <f>EXP(AS15)</f>
        <v>1.3887941405282584</v>
      </c>
      <c r="AV15" s="239"/>
      <c r="AW15" s="9"/>
      <c r="AX15" s="91">
        <f>AA15</f>
        <v>1.8411868758766059</v>
      </c>
      <c r="AY15" s="92">
        <f>SUM(AY7:AY14)</f>
        <v>8</v>
      </c>
      <c r="AZ15" s="118">
        <f>(AX15-(AY15-1))/AX15</f>
        <v>-2.8018954467439579</v>
      </c>
      <c r="BA15" s="119" t="str">
        <f>IF(AA15&lt;AB15-1,"0%",AZ15)</f>
        <v>0%</v>
      </c>
      <c r="BB15" s="51"/>
      <c r="BC15" s="39">
        <f>AX15/(AY15-1)</f>
        <v>0.26302669655380084</v>
      </c>
      <c r="BD15" s="93">
        <f>LN(BC15)</f>
        <v>-1.3354997441468128</v>
      </c>
      <c r="BE15" s="39">
        <f>LN(AX15)</f>
        <v>0.6104104049085004</v>
      </c>
      <c r="BF15" s="39">
        <f>LN(AY15-1)</f>
        <v>1.9459101490553132</v>
      </c>
      <c r="BG15" s="39">
        <f>SQRT(2*AX15)</f>
        <v>1.918951211405129</v>
      </c>
      <c r="BH15" s="39">
        <f>SQRT(2*AY15-3)</f>
        <v>3.6055512754639891</v>
      </c>
      <c r="BI15" s="39">
        <f>2*(AY15-2)</f>
        <v>12</v>
      </c>
      <c r="BJ15" s="39">
        <f>3*(AY15-2)^2</f>
        <v>108</v>
      </c>
      <c r="BK15" s="39">
        <f>1/BI15</f>
        <v>8.3333333333333329E-2</v>
      </c>
      <c r="BL15" s="94">
        <f>1/BJ15</f>
        <v>9.2592592592592587E-3</v>
      </c>
      <c r="BM15" s="94">
        <f>SQRT(BK15*(1-BL15))</f>
        <v>0.28733556757746109</v>
      </c>
      <c r="BN15" s="95">
        <f>0.5*(BE15-BF15)/(BG15-BH15)</f>
        <v>0.39591476740872628</v>
      </c>
      <c r="BO15" s="95">
        <f>IF(AA15&lt;=AB15,BM15,BN15)</f>
        <v>0.28733556757746109</v>
      </c>
      <c r="BP15" s="96">
        <f>BD15-(1.96*BO15)</f>
        <v>-1.8986774565986364</v>
      </c>
      <c r="BQ15" s="96">
        <f>BD15+(1.96*BO15)</f>
        <v>-0.77232203169498914</v>
      </c>
      <c r="BR15" s="96"/>
      <c r="BS15" s="93">
        <f>EXP(BP15)</f>
        <v>0.14976656107753403</v>
      </c>
      <c r="BT15" s="93">
        <f>EXP(BQ15)</f>
        <v>0.46193918456997379</v>
      </c>
      <c r="BU15" s="97" t="str">
        <f>BA15</f>
        <v>0%</v>
      </c>
      <c r="BV15" s="97">
        <f>(BS15-1)/BS15</f>
        <v>-5.6770579013448854</v>
      </c>
      <c r="BW15" s="97">
        <f>(BT15-1)/BT15</f>
        <v>-1.1647871265368301</v>
      </c>
    </row>
    <row r="16" spans="1:75" ht="13.5" thickBot="1">
      <c r="A16" s="4"/>
      <c r="B16" s="207"/>
      <c r="C16" s="135"/>
      <c r="D16" s="135"/>
      <c r="E16" s="135"/>
      <c r="F16" s="135"/>
      <c r="G16" s="135"/>
      <c r="H16" s="135"/>
      <c r="I16" s="250"/>
      <c r="J16" s="4"/>
      <c r="K16" s="4"/>
      <c r="L16" s="5"/>
      <c r="M16" s="5"/>
      <c r="N16" s="5"/>
      <c r="O16" s="5"/>
      <c r="P16" s="5"/>
      <c r="Q16" s="5" t="s">
        <v>76</v>
      </c>
      <c r="R16" s="52"/>
      <c r="S16" s="52"/>
      <c r="T16" s="52"/>
      <c r="U16" s="52"/>
      <c r="V16" s="52"/>
      <c r="W16" s="52"/>
      <c r="X16" s="52"/>
      <c r="Z16" s="5"/>
      <c r="AA16" s="5"/>
      <c r="AB16" s="53"/>
      <c r="AC16" s="54"/>
      <c r="AD16" s="123"/>
      <c r="AE16" s="54"/>
      <c r="AF16" s="55"/>
      <c r="AG16" s="55"/>
      <c r="AH16" s="55"/>
      <c r="AI16" s="55"/>
      <c r="AJ16" s="5"/>
      <c r="AK16" s="5"/>
      <c r="AL16" s="5"/>
      <c r="AM16" s="5"/>
      <c r="AN16" s="5" t="s">
        <v>76</v>
      </c>
      <c r="AO16" s="5"/>
      <c r="AP16" s="5"/>
      <c r="AQ16" s="5"/>
      <c r="AR16" s="5"/>
      <c r="AS16" s="5"/>
      <c r="AT16" s="56"/>
      <c r="AU16" s="56"/>
      <c r="AV16" s="56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7"/>
      <c r="BH16" s="5"/>
      <c r="BI16" s="5"/>
      <c r="BJ16" s="5"/>
      <c r="BK16" s="5"/>
      <c r="BN16" s="54"/>
      <c r="BT16" s="98" t="s">
        <v>49</v>
      </c>
      <c r="BU16" s="99" t="str">
        <f>BU15</f>
        <v>0%</v>
      </c>
      <c r="BV16" s="100" t="str">
        <f>IF(BV15&lt;0,"0%",BV15)</f>
        <v>0%</v>
      </c>
      <c r="BW16" s="101" t="str">
        <f>IF(BW15&lt;0,"0%",BW15)</f>
        <v>0%</v>
      </c>
    </row>
    <row r="17" spans="1:75" ht="15" customHeight="1" thickBot="1">
      <c r="A17" s="6"/>
      <c r="B17" s="6"/>
      <c r="C17" s="6"/>
      <c r="D17" s="6"/>
      <c r="E17" s="6"/>
      <c r="F17" s="6"/>
      <c r="G17" s="6"/>
      <c r="H17" s="6"/>
      <c r="I17" s="182"/>
      <c r="J17" s="6"/>
      <c r="K17" s="6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5"/>
      <c r="AA17" s="5"/>
      <c r="AB17" s="5"/>
      <c r="AC17" s="5"/>
      <c r="AD17" s="5"/>
      <c r="AE17" s="5"/>
      <c r="AF17" s="5"/>
      <c r="AG17" s="5"/>
      <c r="AH17" s="5"/>
      <c r="AI17" s="57"/>
      <c r="AJ17" s="121"/>
      <c r="AK17" s="121"/>
      <c r="AL17" s="122"/>
      <c r="AM17" s="62"/>
      <c r="AN17" s="59"/>
      <c r="AO17" s="60" t="s">
        <v>24</v>
      </c>
      <c r="AP17" s="61">
        <f>TINV(0.05,(AB15-2))</f>
        <v>2.4469118511449697</v>
      </c>
      <c r="AQ17" s="5"/>
      <c r="AR17" s="102"/>
      <c r="AS17" s="103" t="s">
        <v>25</v>
      </c>
      <c r="AT17" s="104">
        <f>EXP(AM15-AP17*SQRT((1/AD15)+AH15))</f>
        <v>0.88793219634779019</v>
      </c>
      <c r="AU17" s="105">
        <f>EXP(AM15+AP17*SQRT((1/AD15)+AH15))</f>
        <v>1.4591598369352834</v>
      </c>
      <c r="AV17" s="188"/>
      <c r="AW17" s="5"/>
      <c r="AX17" s="5"/>
      <c r="AY17" s="5"/>
      <c r="AZ17" s="5"/>
      <c r="BB17" s="5"/>
      <c r="BC17" s="5"/>
      <c r="BD17" s="5"/>
      <c r="BF17" s="106"/>
      <c r="BG17" s="57"/>
      <c r="BH17" s="57"/>
      <c r="BJ17" s="107"/>
      <c r="BK17" s="5"/>
      <c r="BL17" s="108"/>
      <c r="BM17" s="109"/>
      <c r="BN17" s="5"/>
      <c r="BQ17" s="108"/>
    </row>
    <row r="18" spans="1:75" ht="15" customHeight="1">
      <c r="A18" s="6"/>
      <c r="B18" s="6"/>
      <c r="C18" s="6"/>
      <c r="D18" s="6"/>
      <c r="E18" s="6"/>
      <c r="F18" s="6"/>
      <c r="G18" s="6"/>
      <c r="H18" s="6"/>
      <c r="I18" s="182"/>
      <c r="J18" s="6"/>
      <c r="K18" s="6"/>
      <c r="L18" s="6"/>
      <c r="M18" s="5"/>
      <c r="N18" s="5"/>
      <c r="O18" s="5"/>
      <c r="P18" s="5"/>
      <c r="Q18" s="5"/>
      <c r="R18" s="58"/>
      <c r="S18" s="58"/>
      <c r="T18" s="58"/>
      <c r="U18" s="58"/>
      <c r="V18" s="58"/>
      <c r="W18" s="58"/>
      <c r="X18" s="58"/>
      <c r="Z18" s="5"/>
      <c r="AA18" s="5"/>
      <c r="AB18" s="5"/>
      <c r="AC18" s="5"/>
      <c r="AD18" s="5"/>
      <c r="AE18" s="5"/>
      <c r="AF18" s="5"/>
      <c r="AG18" s="5"/>
      <c r="AH18" s="5"/>
      <c r="AI18" s="57"/>
      <c r="AJ18" s="121"/>
      <c r="AK18" s="121"/>
      <c r="AL18" s="12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106"/>
      <c r="BG18" s="57"/>
      <c r="BH18" s="57"/>
      <c r="BJ18" s="107"/>
      <c r="BK18" s="5"/>
      <c r="BL18" s="108"/>
      <c r="BM18" s="109"/>
      <c r="BN18" s="5"/>
      <c r="BQ18" s="108"/>
    </row>
    <row r="19" spans="1:75" s="14" customFormat="1" ht="38.1" customHeight="1">
      <c r="A19" s="194"/>
      <c r="B19" s="193" t="s">
        <v>118</v>
      </c>
      <c r="I19" s="73"/>
      <c r="J19" s="232" t="s">
        <v>74</v>
      </c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4"/>
      <c r="X19" s="235"/>
      <c r="Y19" s="236" t="s">
        <v>73</v>
      </c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8"/>
      <c r="AV19" s="235"/>
      <c r="AW19" s="232" t="s">
        <v>150</v>
      </c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4"/>
    </row>
    <row r="20" spans="1:75" s="14" customFormat="1" ht="17.25" customHeight="1">
      <c r="A20" s="164"/>
      <c r="B20" s="139" t="s">
        <v>94</v>
      </c>
      <c r="C20" s="210" t="s">
        <v>68</v>
      </c>
      <c r="D20" s="210"/>
      <c r="E20" s="210"/>
      <c r="F20" s="210" t="s">
        <v>67</v>
      </c>
      <c r="G20" s="210"/>
      <c r="H20" s="210"/>
      <c r="I20" s="247"/>
      <c r="K20" s="145"/>
      <c r="X20" s="73"/>
      <c r="Y20" s="16"/>
      <c r="Z20" s="146"/>
      <c r="AA20" s="147"/>
      <c r="AV20" s="73"/>
      <c r="BS20" s="73"/>
      <c r="BT20" s="73"/>
    </row>
    <row r="21" spans="1:75" ht="55.5" customHeight="1">
      <c r="A21" s="4"/>
      <c r="B21" s="140"/>
      <c r="C21" s="130" t="s">
        <v>3</v>
      </c>
      <c r="D21" s="130" t="s">
        <v>4</v>
      </c>
      <c r="E21" s="130" t="s">
        <v>5</v>
      </c>
      <c r="F21" s="130" t="s">
        <v>3</v>
      </c>
      <c r="G21" s="130" t="s">
        <v>4</v>
      </c>
      <c r="H21" s="130" t="s">
        <v>5</v>
      </c>
      <c r="I21" s="188"/>
      <c r="K21" s="15" t="s">
        <v>62</v>
      </c>
      <c r="L21" s="15" t="s">
        <v>61</v>
      </c>
      <c r="M21" s="15" t="s">
        <v>60</v>
      </c>
      <c r="N21" s="17" t="s">
        <v>59</v>
      </c>
      <c r="O21" s="17" t="s">
        <v>6</v>
      </c>
      <c r="P21" s="17" t="s">
        <v>58</v>
      </c>
      <c r="Q21" s="74" t="s">
        <v>7</v>
      </c>
      <c r="R21" s="15" t="s">
        <v>8</v>
      </c>
      <c r="S21" s="75" t="s">
        <v>9</v>
      </c>
      <c r="T21" s="18" t="s">
        <v>10</v>
      </c>
      <c r="U21" s="18" t="s">
        <v>11</v>
      </c>
      <c r="V21" s="76" t="s">
        <v>12</v>
      </c>
      <c r="W21" s="77" t="s">
        <v>13</v>
      </c>
      <c r="X21" s="231"/>
      <c r="Y21" s="19"/>
      <c r="Z21" s="128" t="s">
        <v>14</v>
      </c>
      <c r="AA21" s="17" t="s">
        <v>57</v>
      </c>
      <c r="AB21" s="20" t="s">
        <v>15</v>
      </c>
      <c r="AC21" s="20" t="s">
        <v>16</v>
      </c>
      <c r="AD21" s="20" t="s">
        <v>56</v>
      </c>
      <c r="AE21" s="17" t="s">
        <v>55</v>
      </c>
      <c r="AF21" s="17" t="s">
        <v>52</v>
      </c>
      <c r="AG21" s="113" t="s">
        <v>17</v>
      </c>
      <c r="AH21" s="113" t="s">
        <v>18</v>
      </c>
      <c r="AI21" s="20" t="s">
        <v>53</v>
      </c>
      <c r="AJ21" s="17" t="s">
        <v>54</v>
      </c>
      <c r="AK21" s="17" t="s">
        <v>65</v>
      </c>
      <c r="AL21" s="17" t="s">
        <v>51</v>
      </c>
      <c r="AM21" s="20" t="s">
        <v>19</v>
      </c>
      <c r="AN21" s="78" t="s">
        <v>20</v>
      </c>
      <c r="AO21" s="17" t="s">
        <v>50</v>
      </c>
      <c r="AP21" s="17" t="s">
        <v>21</v>
      </c>
      <c r="AQ21" s="75" t="s">
        <v>9</v>
      </c>
      <c r="AR21" s="18" t="s">
        <v>22</v>
      </c>
      <c r="AS21" s="18" t="s">
        <v>23</v>
      </c>
      <c r="AT21" s="76" t="s">
        <v>12</v>
      </c>
      <c r="AU21" s="77" t="s">
        <v>13</v>
      </c>
      <c r="AV21" s="231"/>
      <c r="AX21" s="127" t="s">
        <v>28</v>
      </c>
      <c r="AY21" s="127" t="s">
        <v>15</v>
      </c>
      <c r="AZ21" s="120" t="s">
        <v>63</v>
      </c>
      <c r="BA21" s="116" t="s">
        <v>64</v>
      </c>
      <c r="BC21" s="20" t="s">
        <v>29</v>
      </c>
      <c r="BD21" s="20" t="s">
        <v>30</v>
      </c>
      <c r="BE21" s="20" t="s">
        <v>31</v>
      </c>
      <c r="BF21" s="20" t="s">
        <v>32</v>
      </c>
      <c r="BG21" s="20" t="s">
        <v>33</v>
      </c>
      <c r="BH21" s="20" t="s">
        <v>34</v>
      </c>
      <c r="BI21" s="20" t="s">
        <v>35</v>
      </c>
      <c r="BJ21" s="20" t="s">
        <v>36</v>
      </c>
      <c r="BK21" s="20" t="s">
        <v>37</v>
      </c>
      <c r="BL21" s="20" t="s">
        <v>38</v>
      </c>
      <c r="BM21" s="79" t="s">
        <v>39</v>
      </c>
      <c r="BN21" s="79" t="s">
        <v>40</v>
      </c>
      <c r="BO21" s="79" t="s">
        <v>41</v>
      </c>
      <c r="BP21" s="79" t="s">
        <v>42</v>
      </c>
      <c r="BQ21" s="79" t="s">
        <v>43</v>
      </c>
      <c r="BR21" s="21"/>
      <c r="BS21" s="18" t="s">
        <v>44</v>
      </c>
      <c r="BT21" s="18" t="s">
        <v>45</v>
      </c>
      <c r="BU21" s="74" t="s">
        <v>46</v>
      </c>
      <c r="BV21" s="76" t="s">
        <v>47</v>
      </c>
      <c r="BW21" s="77" t="s">
        <v>48</v>
      </c>
    </row>
    <row r="22" spans="1:75">
      <c r="A22" s="10"/>
      <c r="B22" s="202" t="s">
        <v>100</v>
      </c>
      <c r="C22" s="131">
        <v>21</v>
      </c>
      <c r="D22" s="133">
        <v>1324</v>
      </c>
      <c r="E22" s="134">
        <v>1345</v>
      </c>
      <c r="F22" s="131">
        <v>41</v>
      </c>
      <c r="G22" s="133">
        <v>1300</v>
      </c>
      <c r="H22" s="134">
        <v>1341</v>
      </c>
      <c r="I22" s="248"/>
      <c r="K22" s="22">
        <f>(C22/E22)/(F22/H22)</f>
        <v>0.51067186508296314</v>
      </c>
      <c r="L22" s="23">
        <f>(D22/(C22*E22)+(G22/(F22*H22)))</f>
        <v>7.0520084942586686E-2</v>
      </c>
      <c r="M22" s="24">
        <f>1/L22</f>
        <v>14.180357281392121</v>
      </c>
      <c r="N22" s="25">
        <f>LN(K22)</f>
        <v>-0.67202803773514563</v>
      </c>
      <c r="O22" s="25">
        <f>M22*N22</f>
        <v>-9.5295976781972307</v>
      </c>
      <c r="P22" s="25">
        <f>LN(K22)</f>
        <v>-0.67202803773514563</v>
      </c>
      <c r="Q22" s="137">
        <f>K22</f>
        <v>0.51067186508296314</v>
      </c>
      <c r="R22" s="26">
        <f>SQRT(1/M22)</f>
        <v>0.26555618038860757</v>
      </c>
      <c r="S22" s="80">
        <f>-NORMSINV(2.5/100)</f>
        <v>1.9599639845400538</v>
      </c>
      <c r="T22" s="27">
        <f>P22-(R22*S22)</f>
        <v>-1.1925085871688381</v>
      </c>
      <c r="U22" s="27">
        <f>P22+(R22*S22)</f>
        <v>-0.15154748830145304</v>
      </c>
      <c r="V22" s="28">
        <f>EXP(T22)</f>
        <v>0.3034590549409108</v>
      </c>
      <c r="W22" s="29">
        <f>EXP(U22)</f>
        <v>0.8593770709464974</v>
      </c>
      <c r="X22" s="107"/>
      <c r="Z22" s="129">
        <f>(N22-P25)^2</f>
        <v>0.84955109294368936</v>
      </c>
      <c r="AA22" s="30">
        <f>M22*Z22</f>
        <v>12.04693802673868</v>
      </c>
      <c r="AB22" s="31">
        <v>1</v>
      </c>
      <c r="AC22" s="21"/>
      <c r="AD22" s="21"/>
      <c r="AE22" s="24">
        <f>M22^2</f>
        <v>201.08253262793053</v>
      </c>
      <c r="AF22" s="32"/>
      <c r="AG22" s="111">
        <f>AG25</f>
        <v>1.260971480179869</v>
      </c>
      <c r="AH22" s="111">
        <f>AH25</f>
        <v>1.260971480179869</v>
      </c>
      <c r="AI22" s="30">
        <f>1/M22</f>
        <v>7.0520084942586686E-2</v>
      </c>
      <c r="AJ22" s="33">
        <f>1/(AH22+AI22)</f>
        <v>0.75103742764456127</v>
      </c>
      <c r="AK22" s="125">
        <f>AJ22/AJ25</f>
        <v>0.42230593004401745</v>
      </c>
      <c r="AL22" s="34">
        <f>AJ22*N22</f>
        <v>-0.5047182087656259</v>
      </c>
      <c r="AM22" s="64">
        <f>AL22/AJ22</f>
        <v>-0.67202803773514563</v>
      </c>
      <c r="AN22" s="29">
        <f>EXP(AM22)</f>
        <v>0.51067186508296314</v>
      </c>
      <c r="AO22" s="65">
        <f>1/AJ22</f>
        <v>1.3314915651224557</v>
      </c>
      <c r="AP22" s="29">
        <f>SQRT(AO22)</f>
        <v>1.1539027537546029</v>
      </c>
      <c r="AQ22" s="81">
        <f>-NORMSINV(2.5/100)</f>
        <v>1.9599639845400538</v>
      </c>
      <c r="AR22" s="27">
        <f>AM22-(AQ22*AP22)</f>
        <v>-2.933635876755758</v>
      </c>
      <c r="AS22" s="27">
        <f>AM22+(1.96*AP22)</f>
        <v>1.5896213596238762</v>
      </c>
      <c r="AT22" s="66">
        <f>EXP(AR22)</f>
        <v>5.3203245611750806E-2</v>
      </c>
      <c r="AU22" s="66">
        <f>EXP(AS22)</f>
        <v>4.9018925224652694</v>
      </c>
      <c r="AV22" s="188"/>
      <c r="AX22" s="82"/>
      <c r="AY22" s="82">
        <v>1</v>
      </c>
      <c r="AZ22" s="117"/>
      <c r="BA22" s="117"/>
      <c r="BC22" s="21"/>
      <c r="BD22" s="21"/>
      <c r="BE22" s="31"/>
      <c r="BF22" s="31"/>
      <c r="BG22" s="31"/>
      <c r="BH22" s="31"/>
      <c r="BI22" s="31"/>
      <c r="BJ22" s="31"/>
      <c r="BK22" s="31"/>
      <c r="BL22" s="31"/>
      <c r="BM22" s="21"/>
      <c r="BN22" s="21"/>
      <c r="BO22" s="21"/>
      <c r="BP22" s="21"/>
      <c r="BQ22" s="21"/>
      <c r="BR22" s="21"/>
      <c r="BS22" s="83"/>
      <c r="BT22" s="83"/>
      <c r="BU22" s="83"/>
      <c r="BV22" s="21"/>
      <c r="BW22" s="21"/>
    </row>
    <row r="23" spans="1:75">
      <c r="A23" s="10"/>
      <c r="B23" s="202" t="s">
        <v>124</v>
      </c>
      <c r="C23" s="131">
        <v>1</v>
      </c>
      <c r="D23" s="133">
        <v>112</v>
      </c>
      <c r="E23" s="134">
        <v>75</v>
      </c>
      <c r="F23" s="131">
        <v>1</v>
      </c>
      <c r="G23" s="133">
        <v>36</v>
      </c>
      <c r="H23" s="134">
        <v>37</v>
      </c>
      <c r="I23" s="248"/>
      <c r="K23" s="22">
        <f t="shared" ref="K23:K24" si="26">(C23/E23)/(F23/H23)</f>
        <v>0.49333333333333335</v>
      </c>
      <c r="L23" s="23">
        <f t="shared" ref="L23:L24" si="27">(D23/(C23*E23)+(G23/(F23*H23)))</f>
        <v>2.4663063063063064</v>
      </c>
      <c r="M23" s="24">
        <f t="shared" ref="M23:M24" si="28">1/L23</f>
        <v>0.4054646405610754</v>
      </c>
      <c r="N23" s="25">
        <f t="shared" ref="N23:N24" si="29">LN(K23)</f>
        <v>-0.706570200892086</v>
      </c>
      <c r="O23" s="25">
        <f t="shared" ref="O23:O24" si="30">M23*N23</f>
        <v>-0.28648923253587649</v>
      </c>
      <c r="P23" s="25">
        <f t="shared" ref="P23:P24" si="31">LN(K23)</f>
        <v>-0.706570200892086</v>
      </c>
      <c r="Q23" s="137">
        <f t="shared" ref="Q23:Q24" si="32">K23</f>
        <v>0.49333333333333335</v>
      </c>
      <c r="R23" s="26">
        <f t="shared" ref="R23:R24" si="33">SQRT(1/M23)</f>
        <v>1.5704478043877506</v>
      </c>
      <c r="S23" s="80">
        <f t="shared" ref="S23:S24" si="34">-NORMSINV(2.5/100)</f>
        <v>1.9599639845400538</v>
      </c>
      <c r="T23" s="27">
        <f t="shared" ref="T23:T24" si="35">P23-(R23*S23)</f>
        <v>-3.7845913370920803</v>
      </c>
      <c r="U23" s="27">
        <f t="shared" ref="U23:U24" si="36">P23+(R23*S23)</f>
        <v>2.3714509353079087</v>
      </c>
      <c r="V23" s="28">
        <f t="shared" ref="V23:W24" si="37">EXP(T23)</f>
        <v>2.2718144943138601E-2</v>
      </c>
      <c r="W23" s="29">
        <f t="shared" si="37"/>
        <v>10.712924773872594</v>
      </c>
      <c r="X23" s="107"/>
      <c r="Z23" s="129">
        <f>(N23-P25)^2</f>
        <v>0.91442003467547417</v>
      </c>
      <c r="AA23" s="30">
        <f t="shared" ref="AA23:AA24" si="38">M23*Z23</f>
        <v>0.37076499068153723</v>
      </c>
      <c r="AB23" s="31">
        <v>1</v>
      </c>
      <c r="AC23" s="21"/>
      <c r="AD23" s="21"/>
      <c r="AE23" s="24">
        <f t="shared" ref="AE23:AE24" si="39">M23^2</f>
        <v>0.16440157474532208</v>
      </c>
      <c r="AF23" s="32"/>
      <c r="AG23" s="111">
        <f>AG25</f>
        <v>1.260971480179869</v>
      </c>
      <c r="AH23" s="111">
        <f>AH25</f>
        <v>1.260971480179869</v>
      </c>
      <c r="AI23" s="30">
        <f t="shared" ref="AI23:AI24" si="40">1/M23</f>
        <v>2.4663063063063064</v>
      </c>
      <c r="AJ23" s="33">
        <f t="shared" ref="AJ23:AJ24" si="41">1/(AH23+AI23)</f>
        <v>0.26829231876026394</v>
      </c>
      <c r="AK23" s="125">
        <f>AJ23/AJ25</f>
        <v>0.15085990794501483</v>
      </c>
      <c r="AL23" s="34">
        <f t="shared" ref="AL23:AL24" si="42">AJ23*N23</f>
        <v>-0.18956735756424326</v>
      </c>
      <c r="AM23" s="64">
        <f t="shared" ref="AM23:AM24" si="43">AL23/AJ23</f>
        <v>-0.706570200892086</v>
      </c>
      <c r="AN23" s="29">
        <f t="shared" ref="AN23:AN24" si="44">EXP(AM23)</f>
        <v>0.49333333333333335</v>
      </c>
      <c r="AO23" s="65">
        <f t="shared" ref="AO23:AO24" si="45">1/AJ23</f>
        <v>3.7272777864861757</v>
      </c>
      <c r="AP23" s="29">
        <f t="shared" ref="AP23:AP24" si="46">SQRT(AO23)</f>
        <v>1.9306159085862149</v>
      </c>
      <c r="AQ23" s="81">
        <f t="shared" ref="AQ23:AQ24" si="47">-NORMSINV(2.5/100)</f>
        <v>1.9599639845400538</v>
      </c>
      <c r="AR23" s="27">
        <f t="shared" ref="AR23:AR24" si="48">AM23-(AQ23*AP23)</f>
        <v>-4.4905078497011397</v>
      </c>
      <c r="AS23" s="27">
        <f t="shared" ref="AS23:AS24" si="49">AM23+(1.96*AP23)</f>
        <v>3.0774369799368948</v>
      </c>
      <c r="AT23" s="66">
        <f t="shared" ref="AT23:AU24" si="50">EXP(AR23)</f>
        <v>1.1214946855704398E-2</v>
      </c>
      <c r="AU23" s="66">
        <f t="shared" si="50"/>
        <v>21.702706579551403</v>
      </c>
      <c r="AV23" s="188"/>
      <c r="AX23" s="82"/>
      <c r="AY23" s="82">
        <v>1</v>
      </c>
      <c r="AZ23" s="117"/>
      <c r="BA23" s="117"/>
      <c r="BC23" s="21"/>
      <c r="BD23" s="21"/>
      <c r="BE23" s="31"/>
      <c r="BF23" s="31"/>
      <c r="BG23" s="31"/>
      <c r="BH23" s="31"/>
      <c r="BI23" s="31"/>
      <c r="BJ23" s="31"/>
      <c r="BK23" s="31"/>
      <c r="BL23" s="31"/>
      <c r="BM23" s="21"/>
      <c r="BN23" s="21"/>
      <c r="BO23" s="21"/>
      <c r="BP23" s="21"/>
      <c r="BQ23" s="21"/>
      <c r="BR23" s="21"/>
      <c r="BS23" s="83"/>
      <c r="BT23" s="83"/>
      <c r="BU23" s="83"/>
      <c r="BV23" s="21"/>
      <c r="BW23" s="21"/>
    </row>
    <row r="24" spans="1:75">
      <c r="A24" s="10"/>
      <c r="B24" s="202" t="s">
        <v>128</v>
      </c>
      <c r="C24" s="131">
        <v>66</v>
      </c>
      <c r="D24" s="133">
        <v>4661</v>
      </c>
      <c r="E24" s="134">
        <v>4727</v>
      </c>
      <c r="F24" s="131">
        <v>24</v>
      </c>
      <c r="G24" s="133">
        <v>4689</v>
      </c>
      <c r="H24" s="134">
        <v>4713</v>
      </c>
      <c r="I24" s="248"/>
      <c r="K24" s="22">
        <f t="shared" si="26"/>
        <v>2.7418552993441931</v>
      </c>
      <c r="L24" s="23">
        <f t="shared" si="27"/>
        <v>5.6394452072654422E-2</v>
      </c>
      <c r="M24" s="24">
        <f t="shared" si="28"/>
        <v>17.732240730199386</v>
      </c>
      <c r="N24" s="25">
        <f t="shared" si="29"/>
        <v>1.0086348078089744</v>
      </c>
      <c r="O24" s="25">
        <f t="shared" si="30"/>
        <v>17.885355220927124</v>
      </c>
      <c r="P24" s="25">
        <f t="shared" si="31"/>
        <v>1.0086348078089744</v>
      </c>
      <c r="Q24" s="137">
        <f t="shared" si="32"/>
        <v>2.7418552993441931</v>
      </c>
      <c r="R24" s="26">
        <f t="shared" si="33"/>
        <v>0.23747516095931889</v>
      </c>
      <c r="S24" s="80">
        <f t="shared" si="34"/>
        <v>1.9599639845400538</v>
      </c>
      <c r="T24" s="27">
        <f t="shared" si="35"/>
        <v>0.54319204510585717</v>
      </c>
      <c r="U24" s="27">
        <f t="shared" si="36"/>
        <v>1.4740775705120917</v>
      </c>
      <c r="V24" s="28">
        <f t="shared" si="37"/>
        <v>1.7214931851276483</v>
      </c>
      <c r="W24" s="29">
        <f t="shared" si="37"/>
        <v>4.3670056596735192</v>
      </c>
      <c r="X24" s="107"/>
      <c r="Z24" s="129">
        <f>(N24-P25)^2</f>
        <v>0.5760079652630008</v>
      </c>
      <c r="AA24" s="30">
        <f t="shared" si="38"/>
        <v>10.213911902555855</v>
      </c>
      <c r="AB24" s="31">
        <v>1</v>
      </c>
      <c r="AC24" s="21"/>
      <c r="AD24" s="21"/>
      <c r="AE24" s="24">
        <f t="shared" si="39"/>
        <v>314.43236131374209</v>
      </c>
      <c r="AF24" s="32"/>
      <c r="AG24" s="111">
        <f>AG25</f>
        <v>1.260971480179869</v>
      </c>
      <c r="AH24" s="111">
        <f>AH25</f>
        <v>1.260971480179869</v>
      </c>
      <c r="AI24" s="30">
        <f t="shared" si="40"/>
        <v>5.6394452072654422E-2</v>
      </c>
      <c r="AJ24" s="33">
        <f t="shared" si="41"/>
        <v>0.75909052717807168</v>
      </c>
      <c r="AK24" s="125">
        <f>AJ24/AJ25</f>
        <v>0.42683416201096769</v>
      </c>
      <c r="AL24" s="34">
        <f t="shared" si="42"/>
        <v>0.76564512798986739</v>
      </c>
      <c r="AM24" s="64">
        <f t="shared" si="43"/>
        <v>1.0086348078089744</v>
      </c>
      <c r="AN24" s="29">
        <f t="shared" si="44"/>
        <v>2.7418552993441931</v>
      </c>
      <c r="AO24" s="65">
        <f t="shared" si="45"/>
        <v>1.3173659322525235</v>
      </c>
      <c r="AP24" s="29">
        <f t="shared" si="46"/>
        <v>1.1477656260110438</v>
      </c>
      <c r="AQ24" s="81">
        <f t="shared" si="47"/>
        <v>1.9599639845400538</v>
      </c>
      <c r="AR24" s="27">
        <f t="shared" si="48"/>
        <v>-1.2409444818657402</v>
      </c>
      <c r="AS24" s="27">
        <f t="shared" si="49"/>
        <v>3.2582554347906205</v>
      </c>
      <c r="AT24" s="66">
        <f t="shared" si="50"/>
        <v>0.28911102882436623</v>
      </c>
      <c r="AU24" s="66">
        <f t="shared" si="50"/>
        <v>26.004131644241369</v>
      </c>
      <c r="AV24" s="188"/>
      <c r="AX24" s="82"/>
      <c r="AY24" s="82">
        <v>1</v>
      </c>
      <c r="AZ24" s="117"/>
      <c r="BA24" s="117"/>
      <c r="BC24" s="21"/>
      <c r="BD24" s="21"/>
      <c r="BE24" s="31"/>
      <c r="BF24" s="31"/>
      <c r="BG24" s="31"/>
      <c r="BH24" s="31"/>
      <c r="BI24" s="31"/>
      <c r="BJ24" s="31"/>
      <c r="BK24" s="31"/>
      <c r="BL24" s="31"/>
      <c r="BM24" s="21"/>
      <c r="BN24" s="21"/>
      <c r="BO24" s="21"/>
      <c r="BP24" s="21"/>
      <c r="BQ24" s="21"/>
      <c r="BR24" s="21"/>
      <c r="BS24" s="83"/>
      <c r="BT24" s="83"/>
      <c r="BU24" s="83"/>
      <c r="BV24" s="21"/>
      <c r="BW24" s="21"/>
    </row>
    <row r="25" spans="1:75">
      <c r="A25" s="10"/>
      <c r="B25" s="92">
        <f>COUNT(C22:C24)</f>
        <v>3</v>
      </c>
      <c r="C25" s="41">
        <f t="shared" ref="C25:H25" si="51">SUM(C22:C24)</f>
        <v>88</v>
      </c>
      <c r="D25" s="41">
        <f t="shared" si="51"/>
        <v>6097</v>
      </c>
      <c r="E25" s="41">
        <f t="shared" si="51"/>
        <v>6147</v>
      </c>
      <c r="F25" s="41">
        <f t="shared" si="51"/>
        <v>66</v>
      </c>
      <c r="G25" s="41">
        <f t="shared" si="51"/>
        <v>6025</v>
      </c>
      <c r="H25" s="41">
        <f t="shared" si="51"/>
        <v>6091</v>
      </c>
      <c r="I25" s="249"/>
      <c r="K25" s="35"/>
      <c r="L25" s="124"/>
      <c r="M25" s="37">
        <f>SUM(M22:M24)</f>
        <v>32.318062652152584</v>
      </c>
      <c r="N25" s="38"/>
      <c r="O25" s="39">
        <f>SUM(O22:O24)</f>
        <v>8.0692683101940172</v>
      </c>
      <c r="P25" s="40">
        <f>O25/M25</f>
        <v>0.24968292180894555</v>
      </c>
      <c r="Q25" s="84">
        <f>EXP(P25)</f>
        <v>1.2836183447715741</v>
      </c>
      <c r="R25" s="41">
        <f>SQRT(1/M25)</f>
        <v>0.17590465836107427</v>
      </c>
      <c r="S25" s="80">
        <f>-NORMSINV(2.5/100)</f>
        <v>1.9599639845400538</v>
      </c>
      <c r="T25" s="42">
        <f>P25-(R25*S25)</f>
        <v>-9.5083873291582494E-2</v>
      </c>
      <c r="U25" s="42">
        <f>P25+(R25*S25)</f>
        <v>0.59444971690947357</v>
      </c>
      <c r="V25" s="85">
        <f>EXP(T25)</f>
        <v>0.90929666556544819</v>
      </c>
      <c r="W25" s="86">
        <f>EXP(U25)</f>
        <v>1.8120335391414908</v>
      </c>
      <c r="X25" s="43"/>
      <c r="Y25" s="43"/>
      <c r="Z25" s="44"/>
      <c r="AA25" s="45">
        <f>SUM(AA22:AA24)</f>
        <v>22.631614919976073</v>
      </c>
      <c r="AB25" s="46">
        <f>SUM(AB22:AB24)</f>
        <v>3</v>
      </c>
      <c r="AC25" s="47">
        <f>AA25-(AB25-1)</f>
        <v>20.631614919976073</v>
      </c>
      <c r="AD25" s="37">
        <f>M25</f>
        <v>32.318062652152584</v>
      </c>
      <c r="AE25" s="37">
        <f>SUM(AE22:AE24)</f>
        <v>515.67929551641794</v>
      </c>
      <c r="AF25" s="48">
        <f>AE25/AD25</f>
        <v>15.956380215819356</v>
      </c>
      <c r="AG25" s="112">
        <f>AC25/(AD25-AF25)</f>
        <v>1.260971480179869</v>
      </c>
      <c r="AH25" s="112">
        <f>IF(AA25&lt;AB25-1,"0",AG25)</f>
        <v>1.260971480179869</v>
      </c>
      <c r="AI25" s="44"/>
      <c r="AJ25" s="37">
        <f>SUM(AJ22:AJ24)</f>
        <v>1.7784202735828969</v>
      </c>
      <c r="AK25" s="126">
        <f>SUM(AK22:AK24)</f>
        <v>1</v>
      </c>
      <c r="AL25" s="47">
        <f>SUM(AL22:AL24)</f>
        <v>7.1359561659998239E-2</v>
      </c>
      <c r="AM25" s="47">
        <f>AL25/AJ25</f>
        <v>4.0125252011569572E-2</v>
      </c>
      <c r="AN25" s="166">
        <f>EXP(AM25)</f>
        <v>1.0409411460000142</v>
      </c>
      <c r="AO25" s="49">
        <f>1/AJ25</f>
        <v>0.56229678375480319</v>
      </c>
      <c r="AP25" s="50">
        <f>SQRT(AO25)</f>
        <v>0.74986451026488987</v>
      </c>
      <c r="AQ25" s="88">
        <f>-NORMSINV(2.5/100)</f>
        <v>1.9599639845400538</v>
      </c>
      <c r="AR25" s="42">
        <f>AM25-(AQ25*AP25)</f>
        <v>-1.4295821813923801</v>
      </c>
      <c r="AS25" s="42">
        <f>AM25+(1.96*AP25)</f>
        <v>1.5098596921307537</v>
      </c>
      <c r="AT25" s="89">
        <f>EXP(AR25)</f>
        <v>0.23940893085571202</v>
      </c>
      <c r="AU25" s="90">
        <f>EXP(AS25)</f>
        <v>4.5260957029170523</v>
      </c>
      <c r="AV25" s="239"/>
      <c r="AW25" s="9"/>
      <c r="AX25" s="91">
        <f>AA25</f>
        <v>22.631614919976073</v>
      </c>
      <c r="AY25" s="92">
        <f>SUM(AY22:AY24)</f>
        <v>3</v>
      </c>
      <c r="AZ25" s="118">
        <f>(AX25-(AY25-1))/AX25</f>
        <v>0.91162804744284176</v>
      </c>
      <c r="BA25" s="119">
        <f>IF(AA25&lt;AB25-1,"0%",AZ25)</f>
        <v>0.91162804744284176</v>
      </c>
      <c r="BB25" s="51"/>
      <c r="BC25" s="39">
        <f>AX25/(AY25-1)</f>
        <v>11.315807459988036</v>
      </c>
      <c r="BD25" s="93">
        <f>LN(BC25)</f>
        <v>2.4262006384472738</v>
      </c>
      <c r="BE25" s="39">
        <f>LN(AX25)</f>
        <v>3.1193478190072192</v>
      </c>
      <c r="BF25" s="39">
        <f>LN(AY25-1)</f>
        <v>0.69314718055994529</v>
      </c>
      <c r="BG25" s="39">
        <f>SQRT(2*AX25)</f>
        <v>6.7277953179293544</v>
      </c>
      <c r="BH25" s="39">
        <f>SQRT(2*AY25-3)</f>
        <v>1.7320508075688772</v>
      </c>
      <c r="BI25" s="39">
        <f>2*(AY25-2)</f>
        <v>2</v>
      </c>
      <c r="BJ25" s="39">
        <f>3*(AY25-2)^2</f>
        <v>3</v>
      </c>
      <c r="BK25" s="39">
        <f>1/BI25</f>
        <v>0.5</v>
      </c>
      <c r="BL25" s="94">
        <f>1/BJ25</f>
        <v>0.33333333333333331</v>
      </c>
      <c r="BM25" s="94">
        <f>SQRT(BK25*(1-BL25))</f>
        <v>0.57735026918962584</v>
      </c>
      <c r="BN25" s="95">
        <f>0.5*(BE25-BF25)/(BG25-BH25)</f>
        <v>0.24282673317417175</v>
      </c>
      <c r="BO25" s="95">
        <f>IF(AA25&lt;=AB25,BM25,BN25)</f>
        <v>0.24282673317417175</v>
      </c>
      <c r="BP25" s="96">
        <f>BD25-(1.96*BO25)</f>
        <v>1.9502602414258972</v>
      </c>
      <c r="BQ25" s="96">
        <f>BD25+(1.96*BO25)</f>
        <v>2.9021410354686505</v>
      </c>
      <c r="BR25" s="96"/>
      <c r="BS25" s="93">
        <f>EXP(BP25)</f>
        <v>7.0305169742991405</v>
      </c>
      <c r="BT25" s="93">
        <f>EXP(BQ25)</f>
        <v>18.213098544475912</v>
      </c>
      <c r="BU25" s="97">
        <f>BA25</f>
        <v>0.91162804744284176</v>
      </c>
      <c r="BV25" s="97">
        <f>(BS25-1)/BS25</f>
        <v>0.85776294920336382</v>
      </c>
      <c r="BW25" s="97">
        <f>(BT25-1)/BT25</f>
        <v>0.94509446058516478</v>
      </c>
    </row>
    <row r="26" spans="1:75" ht="13.5" thickBot="1">
      <c r="A26" s="4"/>
      <c r="B26" s="207"/>
      <c r="C26" s="135"/>
      <c r="D26" s="135"/>
      <c r="E26" s="135"/>
      <c r="F26" s="135"/>
      <c r="G26" s="135"/>
      <c r="H26" s="135"/>
      <c r="I26" s="250"/>
      <c r="J26" s="4"/>
      <c r="K26" s="4"/>
      <c r="L26" s="5"/>
      <c r="M26" s="5"/>
      <c r="N26" s="5"/>
      <c r="O26" s="5"/>
      <c r="P26" s="5"/>
      <c r="Q26" s="5" t="s">
        <v>77</v>
      </c>
      <c r="R26" s="52"/>
      <c r="S26" s="52"/>
      <c r="T26" s="52"/>
      <c r="U26" s="52"/>
      <c r="V26" s="52"/>
      <c r="W26" s="52"/>
      <c r="X26" s="52"/>
      <c r="Z26" s="5"/>
      <c r="AA26" s="5"/>
      <c r="AB26" s="53"/>
      <c r="AC26" s="54"/>
      <c r="AD26" s="123"/>
      <c r="AE26" s="54"/>
      <c r="AF26" s="55"/>
      <c r="AG26" s="55"/>
      <c r="AH26" s="55"/>
      <c r="AI26" s="55"/>
      <c r="AJ26" s="5"/>
      <c r="AK26" s="5"/>
      <c r="AL26" s="5"/>
      <c r="AM26" s="5"/>
      <c r="AN26" s="5" t="s">
        <v>83</v>
      </c>
      <c r="AO26" s="5"/>
      <c r="AP26" s="5"/>
      <c r="AQ26" s="5"/>
      <c r="AR26" s="5"/>
      <c r="AS26" s="5"/>
      <c r="AT26" s="56"/>
      <c r="AU26" s="56"/>
      <c r="AV26" s="56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7"/>
      <c r="BH26" s="5"/>
      <c r="BI26" s="5"/>
      <c r="BJ26" s="5"/>
      <c r="BK26" s="5"/>
      <c r="BN26" s="54"/>
      <c r="BT26" s="98" t="s">
        <v>49</v>
      </c>
      <c r="BU26" s="99">
        <f>BU25</f>
        <v>0.91162804744284176</v>
      </c>
      <c r="BV26" s="100">
        <f>IF(BV25&lt;0,"0%",BV25)</f>
        <v>0.85776294920336382</v>
      </c>
      <c r="BW26" s="101">
        <f>IF(BW25&lt;0,"0%",BW25)</f>
        <v>0.94509446058516478</v>
      </c>
    </row>
    <row r="27" spans="1:75" ht="15" customHeight="1" thickBot="1">
      <c r="A27" s="6"/>
      <c r="B27" s="6"/>
      <c r="C27" s="132"/>
      <c r="D27" s="132"/>
      <c r="E27" s="132"/>
      <c r="F27" s="132"/>
      <c r="G27" s="132"/>
      <c r="H27" s="132"/>
      <c r="I27" s="251"/>
      <c r="J27" s="6"/>
      <c r="K27" s="6"/>
      <c r="L27" s="6"/>
      <c r="M27" s="5"/>
      <c r="N27" s="5"/>
      <c r="O27" s="5"/>
      <c r="P27" s="5"/>
      <c r="Q27" s="5"/>
      <c r="R27" s="58"/>
      <c r="S27" s="58"/>
      <c r="T27" s="58"/>
      <c r="U27" s="58"/>
      <c r="V27" s="58"/>
      <c r="W27" s="58"/>
      <c r="X27" s="58"/>
      <c r="Z27" s="5"/>
      <c r="AA27" s="5"/>
      <c r="AB27" s="5"/>
      <c r="AC27" s="5"/>
      <c r="AD27" s="5"/>
      <c r="AE27" s="5"/>
      <c r="AF27" s="5"/>
      <c r="AG27" s="5"/>
      <c r="AH27" s="5"/>
      <c r="AI27" s="57"/>
      <c r="AJ27" s="121"/>
      <c r="AK27" s="121"/>
      <c r="AL27" s="122"/>
      <c r="AM27" s="62"/>
      <c r="AN27" s="59"/>
      <c r="AO27" s="60" t="s">
        <v>24</v>
      </c>
      <c r="AP27" s="61">
        <f>TINV(0.05,(AB25-2))</f>
        <v>12.706204736174707</v>
      </c>
      <c r="AQ27" s="5"/>
      <c r="AR27" s="102"/>
      <c r="AS27" s="103" t="s">
        <v>25</v>
      </c>
      <c r="AT27" s="104">
        <f>EXP(AM25-AP27*SQRT((1/AD25)+AH25))</f>
        <v>5.5624836255438673E-7</v>
      </c>
      <c r="AU27" s="105">
        <f>EXP(AM25+AP27*SQRT((1/AD25)+AH25))</f>
        <v>1947976.0164325463</v>
      </c>
      <c r="AV27" s="188"/>
      <c r="AW27" s="5"/>
      <c r="AX27" s="5"/>
      <c r="AY27" s="5"/>
      <c r="AZ27" s="5"/>
      <c r="BB27" s="5"/>
      <c r="BC27" s="5"/>
      <c r="BD27" s="5"/>
      <c r="BF27" s="106"/>
      <c r="BG27" s="57"/>
      <c r="BH27" s="57"/>
      <c r="BJ27" s="107"/>
      <c r="BK27" s="5"/>
      <c r="BL27" s="108"/>
      <c r="BM27" s="109"/>
      <c r="BN27" s="5"/>
      <c r="BQ27" s="108"/>
    </row>
    <row r="28" spans="1:75" ht="15" customHeight="1">
      <c r="A28" s="6"/>
      <c r="B28" s="6"/>
      <c r="C28" s="132"/>
      <c r="D28" s="132"/>
      <c r="E28" s="132"/>
      <c r="F28" s="132"/>
      <c r="G28" s="132"/>
      <c r="H28" s="132"/>
      <c r="I28" s="251"/>
      <c r="J28" s="6"/>
      <c r="K28" s="6"/>
      <c r="L28" s="6"/>
      <c r="M28" s="5"/>
      <c r="N28" s="5"/>
      <c r="O28" s="5"/>
      <c r="P28" s="5"/>
      <c r="Q28" s="5"/>
      <c r="R28" s="58"/>
      <c r="S28" s="58"/>
      <c r="T28" s="58"/>
      <c r="U28" s="58"/>
      <c r="V28" s="58"/>
      <c r="W28" s="58"/>
      <c r="X28" s="58"/>
      <c r="Z28" s="5"/>
      <c r="AA28" s="5"/>
      <c r="AB28" s="5"/>
      <c r="AC28" s="5"/>
      <c r="AD28" s="5"/>
      <c r="AE28" s="5"/>
      <c r="AF28" s="5"/>
      <c r="AG28" s="5"/>
      <c r="AH28" s="5"/>
      <c r="AI28" s="57"/>
      <c r="AJ28" s="121"/>
      <c r="AK28" s="121"/>
      <c r="AL28" s="12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5"/>
      <c r="AY28" s="5"/>
      <c r="AZ28" s="5"/>
      <c r="BB28" s="5"/>
      <c r="BC28" s="5"/>
      <c r="BD28" s="5"/>
      <c r="BF28" s="106"/>
      <c r="BG28" s="57"/>
      <c r="BH28" s="57"/>
      <c r="BJ28" s="107"/>
      <c r="BK28" s="5"/>
      <c r="BL28" s="108"/>
      <c r="BM28" s="109"/>
      <c r="BN28" s="5"/>
      <c r="BQ28" s="108"/>
    </row>
    <row r="29" spans="1:75" s="14" customFormat="1" ht="38.1" customHeight="1">
      <c r="A29" s="194"/>
      <c r="B29" s="193" t="s">
        <v>120</v>
      </c>
      <c r="C29" s="195"/>
      <c r="D29" s="195"/>
      <c r="E29" s="195"/>
      <c r="F29" s="195"/>
      <c r="G29" s="195"/>
      <c r="H29" s="195"/>
      <c r="I29" s="186"/>
      <c r="J29" s="232" t="s">
        <v>74</v>
      </c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4"/>
      <c r="X29" s="235"/>
      <c r="Y29" s="236" t="s">
        <v>73</v>
      </c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8"/>
      <c r="AV29" s="235"/>
      <c r="AW29" s="232" t="s">
        <v>150</v>
      </c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4"/>
    </row>
    <row r="30" spans="1:75" s="14" customFormat="1" ht="17.25" customHeight="1">
      <c r="A30" s="164"/>
      <c r="B30" s="139" t="s">
        <v>94</v>
      </c>
      <c r="C30" s="210" t="s">
        <v>68</v>
      </c>
      <c r="D30" s="210"/>
      <c r="E30" s="210"/>
      <c r="F30" s="210" t="s">
        <v>67</v>
      </c>
      <c r="G30" s="210"/>
      <c r="H30" s="210"/>
      <c r="I30" s="247"/>
      <c r="K30" s="145"/>
      <c r="X30" s="73"/>
      <c r="Y30" s="16"/>
      <c r="Z30" s="146"/>
      <c r="AA30" s="147"/>
      <c r="AV30" s="73"/>
      <c r="BS30" s="73"/>
      <c r="BT30" s="73"/>
    </row>
    <row r="31" spans="1:75" ht="55.5" customHeight="1">
      <c r="A31" s="4"/>
      <c r="B31" s="140"/>
      <c r="C31" s="130" t="s">
        <v>3</v>
      </c>
      <c r="D31" s="130" t="s">
        <v>4</v>
      </c>
      <c r="E31" s="130" t="s">
        <v>5</v>
      </c>
      <c r="F31" s="130" t="s">
        <v>3</v>
      </c>
      <c r="G31" s="130" t="s">
        <v>4</v>
      </c>
      <c r="H31" s="130" t="s">
        <v>5</v>
      </c>
      <c r="I31" s="188"/>
      <c r="K31" s="15" t="s">
        <v>62</v>
      </c>
      <c r="L31" s="15" t="s">
        <v>61</v>
      </c>
      <c r="M31" s="15" t="s">
        <v>60</v>
      </c>
      <c r="N31" s="17" t="s">
        <v>59</v>
      </c>
      <c r="O31" s="17" t="s">
        <v>6</v>
      </c>
      <c r="P31" s="17" t="s">
        <v>58</v>
      </c>
      <c r="Q31" s="74" t="s">
        <v>7</v>
      </c>
      <c r="R31" s="15" t="s">
        <v>8</v>
      </c>
      <c r="S31" s="75" t="s">
        <v>9</v>
      </c>
      <c r="T31" s="18" t="s">
        <v>10</v>
      </c>
      <c r="U31" s="18" t="s">
        <v>11</v>
      </c>
      <c r="V31" s="76" t="s">
        <v>12</v>
      </c>
      <c r="W31" s="77" t="s">
        <v>13</v>
      </c>
      <c r="X31" s="231"/>
      <c r="Y31" s="19"/>
      <c r="Z31" s="128" t="s">
        <v>14</v>
      </c>
      <c r="AA31" s="17" t="s">
        <v>57</v>
      </c>
      <c r="AB31" s="20" t="s">
        <v>15</v>
      </c>
      <c r="AC31" s="20" t="s">
        <v>16</v>
      </c>
      <c r="AD31" s="20" t="s">
        <v>56</v>
      </c>
      <c r="AE31" s="17" t="s">
        <v>55</v>
      </c>
      <c r="AF31" s="17" t="s">
        <v>52</v>
      </c>
      <c r="AG31" s="113" t="s">
        <v>17</v>
      </c>
      <c r="AH31" s="113" t="s">
        <v>18</v>
      </c>
      <c r="AI31" s="20" t="s">
        <v>53</v>
      </c>
      <c r="AJ31" s="17" t="s">
        <v>54</v>
      </c>
      <c r="AK31" s="17" t="s">
        <v>65</v>
      </c>
      <c r="AL31" s="17" t="s">
        <v>51</v>
      </c>
      <c r="AM31" s="20" t="s">
        <v>19</v>
      </c>
      <c r="AN31" s="78" t="s">
        <v>20</v>
      </c>
      <c r="AO31" s="17" t="s">
        <v>50</v>
      </c>
      <c r="AP31" s="17" t="s">
        <v>21</v>
      </c>
      <c r="AQ31" s="75" t="s">
        <v>9</v>
      </c>
      <c r="AR31" s="18" t="s">
        <v>22</v>
      </c>
      <c r="AS31" s="18" t="s">
        <v>23</v>
      </c>
      <c r="AT31" s="76" t="s">
        <v>12</v>
      </c>
      <c r="AU31" s="77" t="s">
        <v>13</v>
      </c>
      <c r="AV31" s="231"/>
      <c r="AX31" s="127" t="s">
        <v>28</v>
      </c>
      <c r="AY31" s="127" t="s">
        <v>15</v>
      </c>
      <c r="AZ31" s="120" t="s">
        <v>63</v>
      </c>
      <c r="BA31" s="116" t="s">
        <v>64</v>
      </c>
      <c r="BC31" s="20" t="s">
        <v>29</v>
      </c>
      <c r="BD31" s="20" t="s">
        <v>30</v>
      </c>
      <c r="BE31" s="20" t="s">
        <v>31</v>
      </c>
      <c r="BF31" s="20" t="s">
        <v>32</v>
      </c>
      <c r="BG31" s="20" t="s">
        <v>33</v>
      </c>
      <c r="BH31" s="20" t="s">
        <v>34</v>
      </c>
      <c r="BI31" s="20" t="s">
        <v>35</v>
      </c>
      <c r="BJ31" s="20" t="s">
        <v>36</v>
      </c>
      <c r="BK31" s="20" t="s">
        <v>37</v>
      </c>
      <c r="BL31" s="20" t="s">
        <v>38</v>
      </c>
      <c r="BM31" s="79" t="s">
        <v>39</v>
      </c>
      <c r="BN31" s="79" t="s">
        <v>40</v>
      </c>
      <c r="BO31" s="79" t="s">
        <v>41</v>
      </c>
      <c r="BP31" s="79" t="s">
        <v>42</v>
      </c>
      <c r="BQ31" s="79" t="s">
        <v>43</v>
      </c>
      <c r="BR31" s="21"/>
      <c r="BS31" s="18" t="s">
        <v>44</v>
      </c>
      <c r="BT31" s="18" t="s">
        <v>45</v>
      </c>
      <c r="BU31" s="74" t="s">
        <v>46</v>
      </c>
      <c r="BV31" s="76" t="s">
        <v>47</v>
      </c>
      <c r="BW31" s="77" t="s">
        <v>48</v>
      </c>
    </row>
    <row r="32" spans="1:75">
      <c r="A32" s="10"/>
      <c r="B32" s="202" t="s">
        <v>103</v>
      </c>
      <c r="C32" s="131">
        <v>19</v>
      </c>
      <c r="D32" s="133">
        <v>1112</v>
      </c>
      <c r="E32" s="134">
        <v>1131</v>
      </c>
      <c r="F32" s="131">
        <v>15</v>
      </c>
      <c r="G32" s="133">
        <v>1112</v>
      </c>
      <c r="H32" s="134">
        <v>1127</v>
      </c>
      <c r="I32" s="248"/>
      <c r="K32" s="22">
        <f>(C32/E32)/(F32/H32)</f>
        <v>1.2621868552903035</v>
      </c>
      <c r="L32" s="23">
        <f>(D32/(C32*E32)+(G32/(F32*H32)))</f>
        <v>0.11752676086975103</v>
      </c>
      <c r="M32" s="24">
        <f>1/L32</f>
        <v>8.5087004236273422</v>
      </c>
      <c r="N32" s="25">
        <f>LN(K32)</f>
        <v>0.2328458159878862</v>
      </c>
      <c r="O32" s="25">
        <f>M32*N32</f>
        <v>1.9812152931359814</v>
      </c>
      <c r="P32" s="25">
        <f>LN(K32)</f>
        <v>0.2328458159878862</v>
      </c>
      <c r="Q32" s="137">
        <f>K32</f>
        <v>1.2621868552903035</v>
      </c>
      <c r="R32" s="26">
        <f>SQRT(1/M32)</f>
        <v>0.34282176253813151</v>
      </c>
      <c r="S32" s="80">
        <f>-NORMSINV(2.5/100)</f>
        <v>1.9599639845400538</v>
      </c>
      <c r="T32" s="27">
        <f>P32-(R32*S32)</f>
        <v>-0.43907249170339413</v>
      </c>
      <c r="U32" s="27">
        <f>P32+(R32*S32)</f>
        <v>0.90476412367916659</v>
      </c>
      <c r="V32" s="28">
        <f>EXP(T32)</f>
        <v>0.64463404731581342</v>
      </c>
      <c r="W32" s="29">
        <f>EXP(U32)</f>
        <v>2.4713489216109314</v>
      </c>
      <c r="X32" s="107"/>
      <c r="Z32" s="129">
        <f>(N32-P35)^2</f>
        <v>7.33600498851989E-7</v>
      </c>
      <c r="AA32" s="30">
        <f>M32*Z32</f>
        <v>6.2419868753551487E-6</v>
      </c>
      <c r="AB32" s="31">
        <v>1</v>
      </c>
      <c r="AC32" s="21"/>
      <c r="AD32" s="21"/>
      <c r="AE32" s="24">
        <f>M32^2</f>
        <v>72.397982899036109</v>
      </c>
      <c r="AF32" s="32"/>
      <c r="AG32" s="111">
        <f>AG35</f>
        <v>-645.13800957685896</v>
      </c>
      <c r="AH32" s="111" t="str">
        <f>AH35</f>
        <v>0</v>
      </c>
      <c r="AI32" s="30">
        <f>1/M32</f>
        <v>0.11752676086975104</v>
      </c>
      <c r="AJ32" s="33">
        <f>1/(AH32+AI32)</f>
        <v>8.5087004236273422</v>
      </c>
      <c r="AK32" s="125">
        <f>AJ32/AJ35</f>
        <v>0.99982255094512018</v>
      </c>
      <c r="AL32" s="34">
        <f>AJ32*N32</f>
        <v>1.9812152931359814</v>
      </c>
      <c r="AM32" s="64">
        <f>AL32/AJ32</f>
        <v>0.2328458159878862</v>
      </c>
      <c r="AN32" s="29">
        <f>EXP(AM32)</f>
        <v>1.2621868552903035</v>
      </c>
      <c r="AO32" s="65">
        <f>1/AJ32</f>
        <v>0.11752676086975104</v>
      </c>
      <c r="AP32" s="29">
        <f>SQRT(AO32)</f>
        <v>0.34282176253813151</v>
      </c>
      <c r="AQ32" s="81">
        <f>-NORMSINV(2.5/100)</f>
        <v>1.9599639845400538</v>
      </c>
      <c r="AR32" s="27">
        <f>AM32-(AQ32*AP32)</f>
        <v>-0.43907249170339413</v>
      </c>
      <c r="AS32" s="27">
        <f>AM32+(1.96*AP32)</f>
        <v>0.904776470562624</v>
      </c>
      <c r="AT32" s="66">
        <f>EXP(AR32)</f>
        <v>0.64463404731581342</v>
      </c>
      <c r="AU32" s="66">
        <f>EXP(AS32)</f>
        <v>2.4713794352564231</v>
      </c>
      <c r="AV32" s="188"/>
      <c r="AX32" s="82"/>
      <c r="AY32" s="82">
        <v>1</v>
      </c>
      <c r="AZ32" s="117"/>
      <c r="BA32" s="117"/>
      <c r="BC32" s="21"/>
      <c r="BD32" s="21"/>
      <c r="BE32" s="31"/>
      <c r="BF32" s="31"/>
      <c r="BG32" s="31"/>
      <c r="BH32" s="31"/>
      <c r="BI32" s="31"/>
      <c r="BJ32" s="31"/>
      <c r="BK32" s="31"/>
      <c r="BL32" s="31"/>
      <c r="BM32" s="21"/>
      <c r="BN32" s="21"/>
      <c r="BO32" s="21"/>
      <c r="BP32" s="21"/>
      <c r="BQ32" s="21"/>
      <c r="BR32" s="21"/>
      <c r="BS32" s="83"/>
      <c r="BT32" s="83"/>
      <c r="BU32" s="83"/>
      <c r="BV32" s="21"/>
      <c r="BW32" s="21"/>
    </row>
    <row r="33" spans="1:75">
      <c r="A33" s="10"/>
      <c r="B33" s="202" t="s">
        <v>129</v>
      </c>
      <c r="C33" s="131">
        <v>1E-3</v>
      </c>
      <c r="D33" s="133">
        <v>22</v>
      </c>
      <c r="E33" s="134">
        <v>23</v>
      </c>
      <c r="F33" s="131">
        <v>1E-3</v>
      </c>
      <c r="G33" s="133">
        <v>23.998999999999999</v>
      </c>
      <c r="H33" s="134">
        <v>24</v>
      </c>
      <c r="I33" s="248"/>
      <c r="K33" s="22">
        <f t="shared" ref="K33:K34" si="52">(C33/E33)/(F33/H33)</f>
        <v>1.0434782608695654</v>
      </c>
      <c r="L33" s="23">
        <f t="shared" ref="L33:L34" si="53">(D33/(C33*E33)+(G33/(F33*H33)))</f>
        <v>1956.480072463768</v>
      </c>
      <c r="M33" s="24">
        <f t="shared" ref="M33:M34" si="54">1/L33</f>
        <v>5.1112199611658398E-4</v>
      </c>
      <c r="N33" s="25">
        <f t="shared" ref="N33:N34" si="55">LN(K33)</f>
        <v>4.2559614418796111E-2</v>
      </c>
      <c r="O33" s="25">
        <f t="shared" ref="O33:O34" si="56">M33*N33</f>
        <v>2.1753155075687219E-5</v>
      </c>
      <c r="P33" s="25">
        <f t="shared" ref="P33:P34" si="57">LN(K33)</f>
        <v>4.2559614418796111E-2</v>
      </c>
      <c r="Q33" s="137">
        <f t="shared" ref="Q33:Q34" si="58">K33</f>
        <v>1.0434782608695654</v>
      </c>
      <c r="R33" s="26">
        <f t="shared" ref="R33:R34" si="59">SQRT(1/M33)</f>
        <v>44.232115848823781</v>
      </c>
      <c r="S33" s="80">
        <f t="shared" ref="S33:S34" si="60">-NORMSINV(2.5/100)</f>
        <v>1.9599639845400538</v>
      </c>
      <c r="T33" s="27">
        <f t="shared" ref="T33:T34" si="61">P33-(R33*S33)</f>
        <v>-86.650794409279129</v>
      </c>
      <c r="U33" s="27">
        <f t="shared" ref="U33:U34" si="62">P33+(R33*S33)</f>
        <v>86.735913638116713</v>
      </c>
      <c r="V33" s="28">
        <f t="shared" ref="V33:V34" si="63">EXP(T33)</f>
        <v>2.33366297286651E-38</v>
      </c>
      <c r="W33" s="29">
        <f t="shared" ref="W33:W34" si="64">EXP(U33)</f>
        <v>4.6658274719502443E+37</v>
      </c>
      <c r="X33" s="107"/>
      <c r="Z33" s="129">
        <f>(N33-P35)^2</f>
        <v>3.5883610012184236E-2</v>
      </c>
      <c r="AA33" s="30">
        <f t="shared" ref="AA33:AA34" si="65">M33*Z33</f>
        <v>1.8340902377296645E-5</v>
      </c>
      <c r="AB33" s="31">
        <v>1</v>
      </c>
      <c r="AC33" s="21"/>
      <c r="AD33" s="21"/>
      <c r="AE33" s="24">
        <f t="shared" ref="AE33:AE34" si="66">M33^2</f>
        <v>2.6124569491420127E-7</v>
      </c>
      <c r="AF33" s="32"/>
      <c r="AG33" s="111">
        <f>AG35</f>
        <v>-645.13800957685896</v>
      </c>
      <c r="AH33" s="111" t="str">
        <f>AH35</f>
        <v>0</v>
      </c>
      <c r="AI33" s="30">
        <f t="shared" ref="AI33:AI34" si="67">1/M33</f>
        <v>1956.480072463768</v>
      </c>
      <c r="AJ33" s="33">
        <f t="shared" ref="AJ33:AJ34" si="68">1/(AH33+AI33)</f>
        <v>5.1112199611658398E-4</v>
      </c>
      <c r="AK33" s="125">
        <f>AJ33/AJ35</f>
        <v>6.0059853157174284E-5</v>
      </c>
      <c r="AL33" s="34">
        <f t="shared" ref="AL33:AL34" si="69">AJ33*N33</f>
        <v>2.1753155075687219E-5</v>
      </c>
      <c r="AM33" s="64">
        <f t="shared" ref="AM33:AM34" si="70">AL33/AJ33</f>
        <v>4.2559614418796111E-2</v>
      </c>
      <c r="AN33" s="29">
        <f t="shared" ref="AN33:AN34" si="71">EXP(AM33)</f>
        <v>1.0434782608695654</v>
      </c>
      <c r="AO33" s="65">
        <f t="shared" ref="AO33:AO34" si="72">1/AJ33</f>
        <v>1956.480072463768</v>
      </c>
      <c r="AP33" s="29">
        <f t="shared" ref="AP33:AP34" si="73">SQRT(AO33)</f>
        <v>44.232115848823781</v>
      </c>
      <c r="AQ33" s="81">
        <f t="shared" ref="AQ33:AQ34" si="74">-NORMSINV(2.5/100)</f>
        <v>1.9599639845400538</v>
      </c>
      <c r="AR33" s="27">
        <f t="shared" ref="AR33:AR34" si="75">AM33-(AQ33*AP33)</f>
        <v>-86.650794409279129</v>
      </c>
      <c r="AS33" s="27">
        <f t="shared" ref="AS33:AS34" si="76">AM33+(1.96*AP33)</f>
        <v>86.737506678113405</v>
      </c>
      <c r="AT33" s="66">
        <f t="shared" ref="AT33:AT34" si="77">EXP(AR33)</f>
        <v>2.33366297286651E-38</v>
      </c>
      <c r="AU33" s="66">
        <f t="shared" ref="AU33:AU34" si="78">EXP(AS33)</f>
        <v>4.6732662452892912E+37</v>
      </c>
      <c r="AV33" s="188"/>
      <c r="AX33" s="82"/>
      <c r="AY33" s="82">
        <v>1</v>
      </c>
      <c r="AZ33" s="117"/>
      <c r="BA33" s="117"/>
      <c r="BC33" s="21"/>
      <c r="BD33" s="21"/>
      <c r="BE33" s="31"/>
      <c r="BF33" s="31"/>
      <c r="BG33" s="31"/>
      <c r="BH33" s="31"/>
      <c r="BI33" s="31"/>
      <c r="BJ33" s="31"/>
      <c r="BK33" s="31"/>
      <c r="BL33" s="31"/>
      <c r="BM33" s="21"/>
      <c r="BN33" s="21"/>
      <c r="BO33" s="21"/>
      <c r="BP33" s="21"/>
      <c r="BQ33" s="21"/>
      <c r="BR33" s="21"/>
      <c r="BS33" s="83"/>
      <c r="BT33" s="83"/>
      <c r="BU33" s="83"/>
      <c r="BV33" s="21"/>
      <c r="BW33" s="21"/>
    </row>
    <row r="34" spans="1:75">
      <c r="A34" s="10"/>
      <c r="B34" s="202" t="s">
        <v>105</v>
      </c>
      <c r="C34" s="131">
        <v>1E-3</v>
      </c>
      <c r="D34" s="133">
        <v>352.99900000000002</v>
      </c>
      <c r="E34" s="134">
        <v>353</v>
      </c>
      <c r="F34" s="131">
        <v>1</v>
      </c>
      <c r="G34" s="133">
        <v>332</v>
      </c>
      <c r="H34" s="134">
        <v>333</v>
      </c>
      <c r="I34" s="248"/>
      <c r="K34" s="22">
        <f t="shared" si="52"/>
        <v>9.4334277620396613E-4</v>
      </c>
      <c r="L34" s="23">
        <f t="shared" si="53"/>
        <v>1000.9941641358074</v>
      </c>
      <c r="M34" s="24">
        <f t="shared" si="54"/>
        <v>9.99006823244903E-4</v>
      </c>
      <c r="N34" s="25">
        <f t="shared" si="55"/>
        <v>-6.9660808459349894</v>
      </c>
      <c r="O34" s="25">
        <f t="shared" si="56"/>
        <v>-6.9591622963646807E-3</v>
      </c>
      <c r="P34" s="25">
        <f t="shared" si="57"/>
        <v>-6.9660808459349894</v>
      </c>
      <c r="Q34" s="137">
        <f t="shared" si="58"/>
        <v>9.4334277620396613E-4</v>
      </c>
      <c r="R34" s="26">
        <f t="shared" si="59"/>
        <v>31.638491811965491</v>
      </c>
      <c r="S34" s="80">
        <f t="shared" si="60"/>
        <v>1.9599639845400538</v>
      </c>
      <c r="T34" s="27">
        <f t="shared" si="61"/>
        <v>-68.976385322552744</v>
      </c>
      <c r="U34" s="27">
        <f t="shared" si="62"/>
        <v>55.044223630682758</v>
      </c>
      <c r="V34" s="28">
        <f t="shared" si="63"/>
        <v>1.1064619224047533E-30</v>
      </c>
      <c r="W34" s="29">
        <f t="shared" si="64"/>
        <v>8.0427132230825123E+23</v>
      </c>
      <c r="X34" s="107"/>
      <c r="Z34" s="129">
        <f>(N34-P35)^2</f>
        <v>51.812213986640835</v>
      </c>
      <c r="AA34" s="30">
        <f t="shared" si="65"/>
        <v>5.1760755300079189E-2</v>
      </c>
      <c r="AB34" s="31">
        <v>1</v>
      </c>
      <c r="AC34" s="21"/>
      <c r="AD34" s="21"/>
      <c r="AE34" s="24">
        <f t="shared" si="66"/>
        <v>9.9801463288987285E-7</v>
      </c>
      <c r="AF34" s="32"/>
      <c r="AG34" s="111">
        <f>AG35</f>
        <v>-645.13800957685896</v>
      </c>
      <c r="AH34" s="111" t="str">
        <f>AH35</f>
        <v>0</v>
      </c>
      <c r="AI34" s="30">
        <f t="shared" si="67"/>
        <v>1000.9941641358074</v>
      </c>
      <c r="AJ34" s="33">
        <f t="shared" si="68"/>
        <v>9.99006823244903E-4</v>
      </c>
      <c r="AK34" s="125">
        <f>AJ34/AJ35</f>
        <v>1.1738920172282772E-4</v>
      </c>
      <c r="AL34" s="34">
        <f t="shared" si="69"/>
        <v>-6.9591622963646807E-3</v>
      </c>
      <c r="AM34" s="64">
        <f t="shared" si="70"/>
        <v>-6.9660808459349894</v>
      </c>
      <c r="AN34" s="29">
        <f t="shared" si="71"/>
        <v>9.4334277620396656E-4</v>
      </c>
      <c r="AO34" s="65">
        <f t="shared" si="72"/>
        <v>1000.9941641358074</v>
      </c>
      <c r="AP34" s="29">
        <f t="shared" si="73"/>
        <v>31.638491811965491</v>
      </c>
      <c r="AQ34" s="81">
        <f t="shared" si="74"/>
        <v>1.9599639845400538</v>
      </c>
      <c r="AR34" s="27">
        <f t="shared" si="75"/>
        <v>-68.976385322552744</v>
      </c>
      <c r="AS34" s="27">
        <f t="shared" si="76"/>
        <v>55.045363105517374</v>
      </c>
      <c r="AT34" s="66">
        <f t="shared" si="77"/>
        <v>1.1064619224047533E-30</v>
      </c>
      <c r="AU34" s="66">
        <f t="shared" si="78"/>
        <v>8.0518829157270919E+23</v>
      </c>
      <c r="AV34" s="188"/>
      <c r="AX34" s="82"/>
      <c r="AY34" s="82">
        <v>1</v>
      </c>
      <c r="AZ34" s="117"/>
      <c r="BA34" s="117"/>
      <c r="BC34" s="21"/>
      <c r="BD34" s="21"/>
      <c r="BE34" s="31"/>
      <c r="BF34" s="31"/>
      <c r="BG34" s="31"/>
      <c r="BH34" s="31"/>
      <c r="BI34" s="31"/>
      <c r="BJ34" s="31"/>
      <c r="BK34" s="31"/>
      <c r="BL34" s="31"/>
      <c r="BM34" s="21"/>
      <c r="BN34" s="21"/>
      <c r="BO34" s="21"/>
      <c r="BP34" s="21"/>
      <c r="BQ34" s="21"/>
      <c r="BR34" s="21"/>
      <c r="BS34" s="83"/>
      <c r="BT34" s="83"/>
      <c r="BU34" s="83"/>
      <c r="BV34" s="21"/>
      <c r="BW34" s="21"/>
    </row>
    <row r="35" spans="1:75">
      <c r="A35" s="10"/>
      <c r="B35" s="92">
        <f>COUNT(C32:C34)</f>
        <v>3</v>
      </c>
      <c r="C35" s="41">
        <f t="shared" ref="C35:H35" si="79">SUM(C32:C34)</f>
        <v>19.002000000000002</v>
      </c>
      <c r="D35" s="41">
        <f t="shared" si="79"/>
        <v>1486.999</v>
      </c>
      <c r="E35" s="41">
        <f t="shared" si="79"/>
        <v>1507</v>
      </c>
      <c r="F35" s="41">
        <f t="shared" si="79"/>
        <v>16.000999999999998</v>
      </c>
      <c r="G35" s="41">
        <f t="shared" si="79"/>
        <v>1467.999</v>
      </c>
      <c r="H35" s="41">
        <f t="shared" si="79"/>
        <v>1484</v>
      </c>
      <c r="I35" s="249"/>
      <c r="K35" s="35"/>
      <c r="L35" s="124"/>
      <c r="M35" s="37">
        <f>SUM(M32:M34)</f>
        <v>8.5102105524467024</v>
      </c>
      <c r="N35" s="38"/>
      <c r="O35" s="39">
        <f>SUM(O32:O34)</f>
        <v>1.9742778839946924</v>
      </c>
      <c r="P35" s="40">
        <f>O35/M35</f>
        <v>0.23198931117245783</v>
      </c>
      <c r="Q35" s="84">
        <f>EXP(P35)</f>
        <v>1.2611062490090799</v>
      </c>
      <c r="R35" s="41">
        <f>SQRT(1/M35)</f>
        <v>0.34279134448978088</v>
      </c>
      <c r="S35" s="80">
        <f>-NORMSINV(2.5/100)</f>
        <v>1.9599639845400538</v>
      </c>
      <c r="T35" s="42">
        <f>P35-(R35*S35)</f>
        <v>-0.43986937823957539</v>
      </c>
      <c r="U35" s="42">
        <f>P35+(R35*S35)</f>
        <v>0.903848000584491</v>
      </c>
      <c r="V35" s="85">
        <f>EXP(T35)</f>
        <v>0.64412055174876903</v>
      </c>
      <c r="W35" s="86">
        <f>EXP(U35)</f>
        <v>2.4690858985509627</v>
      </c>
      <c r="X35" s="43"/>
      <c r="Y35" s="43"/>
      <c r="Z35" s="44"/>
      <c r="AA35" s="45">
        <f>SUM(AA32:AA34)</f>
        <v>5.1785338189331842E-2</v>
      </c>
      <c r="AB35" s="46">
        <f>SUM(AB32:AB34)</f>
        <v>3</v>
      </c>
      <c r="AC35" s="47">
        <f>AA35-(AB35-1)</f>
        <v>-1.9482146618106682</v>
      </c>
      <c r="AD35" s="37">
        <f>M35</f>
        <v>8.5102105524467024</v>
      </c>
      <c r="AE35" s="37">
        <f>SUM(AE32:AE34)</f>
        <v>72.397984158296424</v>
      </c>
      <c r="AF35" s="48">
        <f>AE35/AD35</f>
        <v>8.5071907107494376</v>
      </c>
      <c r="AG35" s="112">
        <f>AC35/(AD35-AF35)</f>
        <v>-645.13800957685896</v>
      </c>
      <c r="AH35" s="112" t="str">
        <f>IF(AA35&lt;AB35-1,"0",AG35)</f>
        <v>0</v>
      </c>
      <c r="AI35" s="44"/>
      <c r="AJ35" s="37">
        <f>SUM(AJ32:AJ34)</f>
        <v>8.5102105524467024</v>
      </c>
      <c r="AK35" s="126">
        <f>SUM(AK32:AK34)</f>
        <v>1.0000000000000002</v>
      </c>
      <c r="AL35" s="47">
        <f>SUM(AL32:AL34)</f>
        <v>1.9742778839946924</v>
      </c>
      <c r="AM35" s="47">
        <f>AL35/AJ35</f>
        <v>0.23198931117245783</v>
      </c>
      <c r="AN35" s="166">
        <f>EXP(AM35)</f>
        <v>1.2611062490090799</v>
      </c>
      <c r="AO35" s="49">
        <f>1/AJ35</f>
        <v>0.11750590585711161</v>
      </c>
      <c r="AP35" s="50">
        <f>SQRT(AO35)</f>
        <v>0.34279134448978088</v>
      </c>
      <c r="AQ35" s="88">
        <f>-NORMSINV(2.5/100)</f>
        <v>1.9599639845400538</v>
      </c>
      <c r="AR35" s="42">
        <f>AM35-(AQ35*AP35)</f>
        <v>-0.43986937823957539</v>
      </c>
      <c r="AS35" s="42">
        <f>AM35+(1.96*AP35)</f>
        <v>0.90386034637242829</v>
      </c>
      <c r="AT35" s="89">
        <f>EXP(AR35)</f>
        <v>0.64412055174876903</v>
      </c>
      <c r="AU35" s="90">
        <f>EXP(AS35)</f>
        <v>2.469116381550033</v>
      </c>
      <c r="AV35" s="239"/>
      <c r="AW35" s="9"/>
      <c r="AX35" s="91">
        <f>AA35</f>
        <v>5.1785338189331842E-2</v>
      </c>
      <c r="AY35" s="92">
        <f>SUM(AY32:AY34)</f>
        <v>3</v>
      </c>
      <c r="AZ35" s="118">
        <f>(AX35-(AY35-1))/AX35</f>
        <v>-37.620970141931302</v>
      </c>
      <c r="BA35" s="119" t="str">
        <f>IF(AA35&lt;AB35-1,"0%",AZ35)</f>
        <v>0%</v>
      </c>
      <c r="BB35" s="51"/>
      <c r="BC35" s="39">
        <f>AX35/(AY35-1)</f>
        <v>2.5892669094665921E-2</v>
      </c>
      <c r="BD35" s="93">
        <f>LN(BC35)</f>
        <v>-3.6537953968798722</v>
      </c>
      <c r="BE35" s="39">
        <f>LN(AX35)</f>
        <v>-2.9606482163199268</v>
      </c>
      <c r="BF35" s="39">
        <f>LN(AY35-1)</f>
        <v>0.69314718055994529</v>
      </c>
      <c r="BG35" s="39">
        <f>SQRT(2*AX35)</f>
        <v>0.32182398353550917</v>
      </c>
      <c r="BH35" s="39">
        <f>SQRT(2*AY35-3)</f>
        <v>1.7320508075688772</v>
      </c>
      <c r="BI35" s="39">
        <f>2*(AY35-2)</f>
        <v>2</v>
      </c>
      <c r="BJ35" s="39">
        <f>3*(AY35-2)^2</f>
        <v>3</v>
      </c>
      <c r="BK35" s="39">
        <f>1/BI35</f>
        <v>0.5</v>
      </c>
      <c r="BL35" s="94">
        <f>1/BJ35</f>
        <v>0.33333333333333331</v>
      </c>
      <c r="BM35" s="94">
        <f>SQRT(BK35*(1-BL35))</f>
        <v>0.57735026918962584</v>
      </c>
      <c r="BN35" s="95">
        <f>0.5*(BE35-BF35)/(BG35-BH35)</f>
        <v>1.2954637277532803</v>
      </c>
      <c r="BO35" s="95">
        <f>IF(AA35&lt;=AB35,BM35,BN35)</f>
        <v>0.57735026918962584</v>
      </c>
      <c r="BP35" s="96">
        <f>BD35-(1.96*BO35)</f>
        <v>-4.7854019244915387</v>
      </c>
      <c r="BQ35" s="96">
        <f>BD35+(1.96*BO35)</f>
        <v>-2.5221888692682057</v>
      </c>
      <c r="BR35" s="96"/>
      <c r="BS35" s="93">
        <f>EXP(BP35)</f>
        <v>8.3507666956891997E-3</v>
      </c>
      <c r="BT35" s="93">
        <f>EXP(BQ35)</f>
        <v>8.028368379539981E-2</v>
      </c>
      <c r="BU35" s="97" t="str">
        <f>BA35</f>
        <v>0%</v>
      </c>
      <c r="BV35" s="97">
        <f>(BS35-1)/BS35</f>
        <v>-118.74948366312474</v>
      </c>
      <c r="BW35" s="97">
        <f>(BT35-1)/BT35</f>
        <v>-11.455831032223999</v>
      </c>
    </row>
    <row r="36" spans="1:75" ht="13.5" thickBot="1">
      <c r="A36" s="4"/>
      <c r="B36" s="207"/>
      <c r="C36" s="135"/>
      <c r="D36" s="135"/>
      <c r="E36" s="135"/>
      <c r="F36" s="135"/>
      <c r="G36" s="135"/>
      <c r="H36" s="135"/>
      <c r="I36" s="250"/>
      <c r="J36" s="4"/>
      <c r="K36" s="4"/>
      <c r="L36" s="5"/>
      <c r="M36" s="5"/>
      <c r="N36" s="5"/>
      <c r="O36" s="5"/>
      <c r="P36" s="5"/>
      <c r="Q36" s="5" t="s">
        <v>78</v>
      </c>
      <c r="R36" s="52"/>
      <c r="S36" s="52"/>
      <c r="T36" s="52"/>
      <c r="U36" s="52"/>
      <c r="V36" s="52"/>
      <c r="W36" s="52"/>
      <c r="X36" s="52"/>
      <c r="Z36" s="5"/>
      <c r="AA36" s="5"/>
      <c r="AB36" s="53"/>
      <c r="AC36" s="54"/>
      <c r="AD36" s="123"/>
      <c r="AE36" s="54"/>
      <c r="AF36" s="55"/>
      <c r="AG36" s="55"/>
      <c r="AH36" s="55"/>
      <c r="AI36" s="55"/>
      <c r="AJ36" s="5"/>
      <c r="AK36" s="5"/>
      <c r="AL36" s="5"/>
      <c r="AM36" s="5"/>
      <c r="AN36" s="5" t="s">
        <v>78</v>
      </c>
      <c r="AO36" s="5"/>
      <c r="AP36" s="5"/>
      <c r="AQ36" s="5"/>
      <c r="AR36" s="5"/>
      <c r="AS36" s="5"/>
      <c r="AT36" s="56"/>
      <c r="AU36" s="56"/>
      <c r="AV36" s="56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7"/>
      <c r="BH36" s="5"/>
      <c r="BI36" s="5"/>
      <c r="BJ36" s="5"/>
      <c r="BK36" s="5"/>
      <c r="BN36" s="54"/>
      <c r="BT36" s="98" t="s">
        <v>49</v>
      </c>
      <c r="BU36" s="99" t="str">
        <f>BU35</f>
        <v>0%</v>
      </c>
      <c r="BV36" s="100" t="str">
        <f>IF(BV35&lt;0,"0%",BV35)</f>
        <v>0%</v>
      </c>
      <c r="BW36" s="101" t="str">
        <f>IF(BW35&lt;0,"0%",BW35)</f>
        <v>0%</v>
      </c>
    </row>
    <row r="37" spans="1:75" ht="15" customHeight="1" thickBot="1">
      <c r="A37" s="6"/>
      <c r="B37" s="6"/>
      <c r="C37" s="132"/>
      <c r="D37" s="132"/>
      <c r="E37" s="132"/>
      <c r="F37" s="132"/>
      <c r="G37" s="132"/>
      <c r="H37" s="132"/>
      <c r="I37" s="251"/>
      <c r="J37" s="6"/>
      <c r="K37" s="6"/>
      <c r="L37" s="6"/>
      <c r="M37" s="5"/>
      <c r="N37" s="5"/>
      <c r="O37" s="5"/>
      <c r="P37" s="5"/>
      <c r="Q37" s="5"/>
      <c r="R37" s="58"/>
      <c r="S37" s="58"/>
      <c r="T37" s="58"/>
      <c r="U37" s="58"/>
      <c r="V37" s="58"/>
      <c r="W37" s="58"/>
      <c r="X37" s="58"/>
      <c r="Z37" s="5"/>
      <c r="AA37" s="5"/>
      <c r="AB37" s="5"/>
      <c r="AC37" s="5"/>
      <c r="AD37" s="5"/>
      <c r="AE37" s="5"/>
      <c r="AF37" s="5"/>
      <c r="AG37" s="5"/>
      <c r="AH37" s="5"/>
      <c r="AI37" s="57"/>
      <c r="AJ37" s="121"/>
      <c r="AK37" s="121"/>
      <c r="AL37" s="122"/>
      <c r="AM37" s="62"/>
      <c r="AN37" s="59"/>
      <c r="AO37" s="60" t="s">
        <v>24</v>
      </c>
      <c r="AP37" s="61">
        <f>TINV(0.05,(AB35-2))</f>
        <v>12.706204736174707</v>
      </c>
      <c r="AQ37" s="5"/>
      <c r="AR37" s="102"/>
      <c r="AS37" s="103" t="s">
        <v>25</v>
      </c>
      <c r="AT37" s="104">
        <f>EXP(AM35-AP37*SQRT((1/AD35)+AH35))</f>
        <v>1.6186338520867503E-2</v>
      </c>
      <c r="AU37" s="105">
        <f>EXP(AM35+AP37*SQRT((1/AD35)+AH35))</f>
        <v>98.255017293714388</v>
      </c>
      <c r="AV37" s="188"/>
      <c r="AW37" s="5"/>
      <c r="AX37" s="5"/>
      <c r="AY37" s="5"/>
      <c r="AZ37" s="5"/>
      <c r="BB37" s="5"/>
      <c r="BC37" s="5"/>
      <c r="BD37" s="5"/>
      <c r="BF37" s="106"/>
      <c r="BG37" s="57"/>
      <c r="BH37" s="57"/>
      <c r="BJ37" s="107"/>
      <c r="BK37" s="5"/>
      <c r="BL37" s="108"/>
      <c r="BM37" s="109"/>
      <c r="BN37" s="5"/>
      <c r="BQ37" s="108"/>
    </row>
    <row r="38" spans="1:75" ht="15" customHeight="1">
      <c r="A38" s="6"/>
      <c r="B38" s="6"/>
      <c r="C38" s="132"/>
      <c r="D38" s="132"/>
      <c r="E38" s="132"/>
      <c r="F38" s="132"/>
      <c r="G38" s="132"/>
      <c r="H38" s="132"/>
      <c r="I38" s="251"/>
      <c r="J38" s="6"/>
      <c r="K38" s="6"/>
      <c r="L38" s="6"/>
      <c r="M38" s="5"/>
      <c r="N38" s="5"/>
      <c r="O38" s="5"/>
      <c r="P38" s="5"/>
      <c r="Q38" s="5"/>
      <c r="R38" s="58"/>
      <c r="S38" s="58"/>
      <c r="T38" s="58"/>
      <c r="U38" s="58"/>
      <c r="V38" s="58"/>
      <c r="W38" s="58"/>
      <c r="X38" s="58"/>
      <c r="Z38" s="5"/>
      <c r="AA38" s="5"/>
      <c r="AB38" s="5"/>
      <c r="AC38" s="5"/>
      <c r="AD38" s="5"/>
      <c r="AE38" s="5"/>
      <c r="AF38" s="5"/>
      <c r="AG38" s="5"/>
      <c r="AH38" s="5"/>
      <c r="AI38" s="57"/>
      <c r="AJ38" s="121"/>
      <c r="AK38" s="121"/>
      <c r="AL38" s="12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5"/>
      <c r="AY38" s="5"/>
      <c r="AZ38" s="5"/>
      <c r="BB38" s="5"/>
      <c r="BC38" s="5"/>
      <c r="BD38" s="5"/>
      <c r="BF38" s="106"/>
      <c r="BG38" s="57"/>
      <c r="BH38" s="57"/>
      <c r="BJ38" s="107"/>
      <c r="BK38" s="5"/>
      <c r="BL38" s="108"/>
      <c r="BM38" s="109"/>
      <c r="BN38" s="5"/>
      <c r="BQ38" s="108"/>
    </row>
    <row r="39" spans="1:75" s="14" customFormat="1" ht="38.1" customHeight="1">
      <c r="A39" s="194"/>
      <c r="B39" s="193" t="s">
        <v>119</v>
      </c>
      <c r="C39" s="195"/>
      <c r="D39" s="195"/>
      <c r="E39" s="195"/>
      <c r="F39" s="195"/>
      <c r="G39" s="195"/>
      <c r="H39" s="195"/>
      <c r="I39" s="186"/>
      <c r="J39" s="232" t="s">
        <v>74</v>
      </c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4"/>
      <c r="X39" s="235"/>
      <c r="Y39" s="236" t="s">
        <v>73</v>
      </c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8"/>
      <c r="AV39" s="235"/>
      <c r="AW39" s="232" t="s">
        <v>150</v>
      </c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4"/>
    </row>
    <row r="40" spans="1:75" s="14" customFormat="1" ht="17.25" customHeight="1">
      <c r="A40" s="165"/>
      <c r="B40" s="141" t="s">
        <v>95</v>
      </c>
      <c r="C40" s="210" t="s">
        <v>68</v>
      </c>
      <c r="D40" s="210"/>
      <c r="E40" s="210"/>
      <c r="F40" s="210" t="s">
        <v>67</v>
      </c>
      <c r="G40" s="210"/>
      <c r="H40" s="210"/>
      <c r="I40" s="247"/>
      <c r="K40" s="145"/>
      <c r="X40" s="73"/>
      <c r="Y40" s="16"/>
      <c r="Z40" s="146"/>
      <c r="AA40" s="147"/>
      <c r="AV40" s="73"/>
      <c r="BS40" s="73"/>
      <c r="BT40" s="73"/>
    </row>
    <row r="41" spans="1:75" ht="55.5" customHeight="1">
      <c r="A41" s="4"/>
      <c r="B41" s="142"/>
      <c r="C41" s="130" t="s">
        <v>3</v>
      </c>
      <c r="D41" s="130" t="s">
        <v>4</v>
      </c>
      <c r="E41" s="130" t="s">
        <v>5</v>
      </c>
      <c r="F41" s="130" t="s">
        <v>3</v>
      </c>
      <c r="G41" s="130" t="s">
        <v>4</v>
      </c>
      <c r="H41" s="130" t="s">
        <v>5</v>
      </c>
      <c r="I41" s="188"/>
      <c r="K41" s="15" t="s">
        <v>62</v>
      </c>
      <c r="L41" s="15" t="s">
        <v>61</v>
      </c>
      <c r="M41" s="15" t="s">
        <v>60</v>
      </c>
      <c r="N41" s="17" t="s">
        <v>59</v>
      </c>
      <c r="O41" s="17" t="s">
        <v>6</v>
      </c>
      <c r="P41" s="17" t="s">
        <v>58</v>
      </c>
      <c r="Q41" s="74" t="s">
        <v>7</v>
      </c>
      <c r="R41" s="15" t="s">
        <v>8</v>
      </c>
      <c r="S41" s="75" t="s">
        <v>9</v>
      </c>
      <c r="T41" s="18" t="s">
        <v>10</v>
      </c>
      <c r="U41" s="18" t="s">
        <v>11</v>
      </c>
      <c r="V41" s="76" t="s">
        <v>12</v>
      </c>
      <c r="W41" s="77" t="s">
        <v>13</v>
      </c>
      <c r="X41" s="231"/>
      <c r="Y41" s="19"/>
      <c r="Z41" s="128" t="s">
        <v>14</v>
      </c>
      <c r="AA41" s="17" t="s">
        <v>57</v>
      </c>
      <c r="AB41" s="20" t="s">
        <v>15</v>
      </c>
      <c r="AC41" s="20" t="s">
        <v>16</v>
      </c>
      <c r="AD41" s="20" t="s">
        <v>56</v>
      </c>
      <c r="AE41" s="17" t="s">
        <v>55</v>
      </c>
      <c r="AF41" s="17" t="s">
        <v>52</v>
      </c>
      <c r="AG41" s="113" t="s">
        <v>17</v>
      </c>
      <c r="AH41" s="113" t="s">
        <v>18</v>
      </c>
      <c r="AI41" s="20" t="s">
        <v>53</v>
      </c>
      <c r="AJ41" s="17" t="s">
        <v>54</v>
      </c>
      <c r="AK41" s="17" t="s">
        <v>65</v>
      </c>
      <c r="AL41" s="17" t="s">
        <v>51</v>
      </c>
      <c r="AM41" s="20" t="s">
        <v>19</v>
      </c>
      <c r="AN41" s="78" t="s">
        <v>20</v>
      </c>
      <c r="AO41" s="17" t="s">
        <v>50</v>
      </c>
      <c r="AP41" s="17" t="s">
        <v>21</v>
      </c>
      <c r="AQ41" s="75" t="s">
        <v>9</v>
      </c>
      <c r="AR41" s="18" t="s">
        <v>22</v>
      </c>
      <c r="AS41" s="18" t="s">
        <v>23</v>
      </c>
      <c r="AT41" s="76" t="s">
        <v>12</v>
      </c>
      <c r="AU41" s="77" t="s">
        <v>13</v>
      </c>
      <c r="AV41" s="231"/>
      <c r="AX41" s="127" t="s">
        <v>28</v>
      </c>
      <c r="AY41" s="127" t="s">
        <v>15</v>
      </c>
      <c r="AZ41" s="120" t="s">
        <v>63</v>
      </c>
      <c r="BA41" s="116" t="s">
        <v>64</v>
      </c>
      <c r="BC41" s="20" t="s">
        <v>29</v>
      </c>
      <c r="BD41" s="20" t="s">
        <v>30</v>
      </c>
      <c r="BE41" s="20" t="s">
        <v>31</v>
      </c>
      <c r="BF41" s="20" t="s">
        <v>32</v>
      </c>
      <c r="BG41" s="20" t="s">
        <v>33</v>
      </c>
      <c r="BH41" s="20" t="s">
        <v>34</v>
      </c>
      <c r="BI41" s="20" t="s">
        <v>35</v>
      </c>
      <c r="BJ41" s="20" t="s">
        <v>36</v>
      </c>
      <c r="BK41" s="20" t="s">
        <v>37</v>
      </c>
      <c r="BL41" s="20" t="s">
        <v>38</v>
      </c>
      <c r="BM41" s="79" t="s">
        <v>39</v>
      </c>
      <c r="BN41" s="79" t="s">
        <v>40</v>
      </c>
      <c r="BO41" s="79" t="s">
        <v>41</v>
      </c>
      <c r="BP41" s="79" t="s">
        <v>42</v>
      </c>
      <c r="BQ41" s="79" t="s">
        <v>43</v>
      </c>
      <c r="BR41" s="21"/>
      <c r="BS41" s="18" t="s">
        <v>44</v>
      </c>
      <c r="BT41" s="18" t="s">
        <v>45</v>
      </c>
      <c r="BU41" s="74" t="s">
        <v>46</v>
      </c>
      <c r="BV41" s="76" t="s">
        <v>47</v>
      </c>
      <c r="BW41" s="77" t="s">
        <v>48</v>
      </c>
    </row>
    <row r="42" spans="1:75">
      <c r="A42" s="10"/>
      <c r="B42" s="202" t="s">
        <v>123</v>
      </c>
      <c r="C42" s="131">
        <v>11</v>
      </c>
      <c r="D42" s="133">
        <v>176</v>
      </c>
      <c r="E42" s="134">
        <v>187</v>
      </c>
      <c r="F42" s="131">
        <v>26</v>
      </c>
      <c r="G42" s="133">
        <v>176</v>
      </c>
      <c r="H42" s="134">
        <v>202</v>
      </c>
      <c r="I42" s="248"/>
      <c r="K42" s="22">
        <f>(C42/E42)/(F42/H42)</f>
        <v>0.45701357466063347</v>
      </c>
      <c r="L42" s="23">
        <f>(D42/(C42*E42)+(G42/(F42*H42)))</f>
        <v>0.11907254073823671</v>
      </c>
      <c r="M42" s="24">
        <f>1/L42</f>
        <v>8.3982418935558911</v>
      </c>
      <c r="N42" s="25">
        <f>LN(K42)</f>
        <v>-0.78304218467649345</v>
      </c>
      <c r="O42" s="25">
        <f>M42*N42</f>
        <v>-6.5761776797716562</v>
      </c>
      <c r="P42" s="25">
        <f>LN(K42)</f>
        <v>-0.78304218467649345</v>
      </c>
      <c r="Q42" s="137">
        <f>K42</f>
        <v>0.45701357466063347</v>
      </c>
      <c r="R42" s="26">
        <f>SQRT(1/M42)</f>
        <v>0.34506889274206781</v>
      </c>
      <c r="S42" s="80">
        <f>-NORMSINV(2.5/100)</f>
        <v>1.9599639845400538</v>
      </c>
      <c r="T42" s="27">
        <f>P42-(R42*S42)</f>
        <v>-1.4593647866360611</v>
      </c>
      <c r="U42" s="27">
        <f>P42+(R42*S42)</f>
        <v>-0.10671958271692572</v>
      </c>
      <c r="V42" s="28">
        <f>EXP(T42)</f>
        <v>0.23238384117818675</v>
      </c>
      <c r="W42" s="29">
        <f>EXP(U42)</f>
        <v>0.89877767044886803</v>
      </c>
      <c r="X42" s="107"/>
      <c r="Z42" s="129">
        <f>(N42-P47)^2</f>
        <v>1.0110391039420539</v>
      </c>
      <c r="AA42" s="30">
        <f>M42*Z42</f>
        <v>8.4909509587493659</v>
      </c>
      <c r="AB42" s="31">
        <v>1</v>
      </c>
      <c r="AC42" s="21"/>
      <c r="AD42" s="21"/>
      <c r="AE42" s="24">
        <f>M42^2</f>
        <v>70.530466902677233</v>
      </c>
      <c r="AF42" s="32"/>
      <c r="AG42" s="111">
        <f>AG47</f>
        <v>0.16796119958873906</v>
      </c>
      <c r="AH42" s="111">
        <f>AH47</f>
        <v>0.16796119958873906</v>
      </c>
      <c r="AI42" s="30">
        <f>1/M42</f>
        <v>0.1190725407382367</v>
      </c>
      <c r="AJ42" s="33">
        <f>1/(AH42+AI42)</f>
        <v>3.4839109815481817</v>
      </c>
      <c r="AK42" s="125">
        <f>AJ42/AJ47</f>
        <v>0.21167653303412201</v>
      </c>
      <c r="AL42" s="34">
        <f>AJ42*N42</f>
        <v>-2.7280492662099149</v>
      </c>
      <c r="AM42" s="64">
        <f>AL42/AJ42</f>
        <v>-0.78304218467649345</v>
      </c>
      <c r="AN42" s="29">
        <f>EXP(AM42)</f>
        <v>0.45701357466063347</v>
      </c>
      <c r="AO42" s="65">
        <f>1/AJ42</f>
        <v>0.28703374032697576</v>
      </c>
      <c r="AP42" s="29">
        <f>SQRT(AO42)</f>
        <v>0.53575529892570894</v>
      </c>
      <c r="AQ42" s="81">
        <f>-NORMSINV(2.5/100)</f>
        <v>1.9599639845400538</v>
      </c>
      <c r="AR42" s="27">
        <f>AM42-(AQ42*AP42)</f>
        <v>-1.8331032750973735</v>
      </c>
      <c r="AS42" s="27">
        <f>AM42+(1.96*AP42)</f>
        <v>0.26703820121789601</v>
      </c>
      <c r="AT42" s="66">
        <f>EXP(AR42)</f>
        <v>0.15991653196332822</v>
      </c>
      <c r="AU42" s="66">
        <f>EXP(AS42)</f>
        <v>1.3060903396193118</v>
      </c>
      <c r="AV42" s="188"/>
      <c r="AX42" s="82"/>
      <c r="AY42" s="82">
        <v>1</v>
      </c>
      <c r="AZ42" s="117"/>
      <c r="BA42" s="117"/>
      <c r="BC42" s="21"/>
      <c r="BD42" s="21"/>
      <c r="BE42" s="31"/>
      <c r="BF42" s="31"/>
      <c r="BG42" s="31"/>
      <c r="BH42" s="31"/>
      <c r="BI42" s="31"/>
      <c r="BJ42" s="31"/>
      <c r="BK42" s="31"/>
      <c r="BL42" s="31"/>
      <c r="BM42" s="21"/>
      <c r="BN42" s="21"/>
      <c r="BO42" s="21"/>
      <c r="BP42" s="21"/>
      <c r="BQ42" s="21"/>
      <c r="BR42" s="21"/>
      <c r="BS42" s="83"/>
      <c r="BT42" s="83"/>
      <c r="BU42" s="83"/>
      <c r="BV42" s="21"/>
      <c r="BW42" s="21"/>
    </row>
    <row r="43" spans="1:75">
      <c r="A43" s="10"/>
      <c r="B43" s="202" t="s">
        <v>125</v>
      </c>
      <c r="C43" s="131">
        <v>5</v>
      </c>
      <c r="D43" s="133">
        <v>65</v>
      </c>
      <c r="E43" s="134">
        <v>35</v>
      </c>
      <c r="F43" s="131">
        <v>3</v>
      </c>
      <c r="G43" s="133">
        <v>32</v>
      </c>
      <c r="H43" s="134">
        <v>35</v>
      </c>
      <c r="I43" s="248"/>
      <c r="K43" s="22">
        <f t="shared" ref="K43:K46" si="80">(C43/E43)/(F43/H43)</f>
        <v>1.6666666666666665</v>
      </c>
      <c r="L43" s="23">
        <f t="shared" ref="L43:L46" si="81">(D43/(C43*E43)+(G43/(F43*H43)))</f>
        <v>0.67619047619047623</v>
      </c>
      <c r="M43" s="24">
        <f t="shared" ref="M43:M46" si="82">1/L43</f>
        <v>1.4788732394366195</v>
      </c>
      <c r="N43" s="25">
        <f t="shared" ref="N43:N46" si="83">LN(K43)</f>
        <v>0.51082562376599061</v>
      </c>
      <c r="O43" s="25">
        <f t="shared" ref="O43:O46" si="84">M43*N43</f>
        <v>0.75544634500604235</v>
      </c>
      <c r="P43" s="25">
        <f t="shared" ref="P43:P46" si="85">LN(K43)</f>
        <v>0.51082562376599061</v>
      </c>
      <c r="Q43" s="137">
        <f t="shared" ref="Q43:Q46" si="86">K43</f>
        <v>1.6666666666666665</v>
      </c>
      <c r="R43" s="26">
        <f t="shared" ref="R43:R46" si="87">SQRT(1/M43)</f>
        <v>0.82230801783180751</v>
      </c>
      <c r="S43" s="80">
        <f t="shared" ref="S43:S46" si="88">-NORMSINV(2.5/100)</f>
        <v>1.9599639845400538</v>
      </c>
      <c r="T43" s="27">
        <f t="shared" ref="T43:T46" si="89">P43-(R43*S43)</f>
        <v>-1.1008684753828724</v>
      </c>
      <c r="U43" s="27">
        <f t="shared" ref="U43:U46" si="90">P43+(R43*S43)</f>
        <v>2.1225197229148538</v>
      </c>
      <c r="V43" s="28">
        <f t="shared" ref="V43:W46" si="91">EXP(T43)</f>
        <v>0.33258211885380723</v>
      </c>
      <c r="W43" s="29">
        <f t="shared" si="91"/>
        <v>8.3521561151602466</v>
      </c>
      <c r="X43" s="107"/>
      <c r="Z43" s="129">
        <f>(N43-P47)^2</f>
        <v>8.315345374474209E-2</v>
      </c>
      <c r="AA43" s="30">
        <f t="shared" ref="AA43:AA46" si="92">M43*Z43</f>
        <v>0.12297341750982983</v>
      </c>
      <c r="AB43" s="31">
        <v>1</v>
      </c>
      <c r="AC43" s="21"/>
      <c r="AD43" s="21"/>
      <c r="AE43" s="24">
        <f t="shared" ref="AE43:AE46" si="93">M43^2</f>
        <v>2.1870660583217609</v>
      </c>
      <c r="AF43" s="32"/>
      <c r="AG43" s="111">
        <f>AG47</f>
        <v>0.16796119958873906</v>
      </c>
      <c r="AH43" s="111">
        <f>AH47</f>
        <v>0.16796119958873906</v>
      </c>
      <c r="AI43" s="30">
        <f t="shared" ref="AI43:AI46" si="94">1/M43</f>
        <v>0.67619047619047623</v>
      </c>
      <c r="AJ43" s="33">
        <f t="shared" ref="AJ43:AJ46" si="95">1/(AH43+AI43)</f>
        <v>1.184621234183922</v>
      </c>
      <c r="AK43" s="125">
        <f>AJ43/AJ47</f>
        <v>7.1975580644492845E-2</v>
      </c>
      <c r="AL43" s="34">
        <f t="shared" ref="AL43:AL46" si="96">AJ43*N43</f>
        <v>0.60513488087843958</v>
      </c>
      <c r="AM43" s="64">
        <f t="shared" ref="AM43:AM46" si="97">AL43/AJ43</f>
        <v>0.51082562376599061</v>
      </c>
      <c r="AN43" s="29">
        <f t="shared" ref="AN43:AN46" si="98">EXP(AM43)</f>
        <v>1.6666666666666665</v>
      </c>
      <c r="AO43" s="65">
        <f t="shared" ref="AO43:AO46" si="99">1/AJ43</f>
        <v>0.84415167577921535</v>
      </c>
      <c r="AP43" s="29">
        <f t="shared" ref="AP43:AP46" si="100">SQRT(AO43)</f>
        <v>0.91877727212813409</v>
      </c>
      <c r="AQ43" s="81">
        <f t="shared" ref="AQ43:AQ46" si="101">-NORMSINV(2.5/100)</f>
        <v>1.9599639845400538</v>
      </c>
      <c r="AR43" s="27">
        <f t="shared" ref="AR43:AR46" si="102">AM43-(AQ43*AP43)</f>
        <v>-1.2899447394191084</v>
      </c>
      <c r="AS43" s="27">
        <f t="shared" ref="AS43:AS46" si="103">AM43+(1.96*AP43)</f>
        <v>2.3116290771371335</v>
      </c>
      <c r="AT43" s="66">
        <f t="shared" ref="AT43:AU46" si="104">EXP(AR43)</f>
        <v>0.27528599513343771</v>
      </c>
      <c r="AU43" s="66">
        <f t="shared" si="104"/>
        <v>10.090850045370191</v>
      </c>
      <c r="AV43" s="188"/>
      <c r="AX43" s="82"/>
      <c r="AY43" s="82">
        <v>1</v>
      </c>
      <c r="AZ43" s="117"/>
      <c r="BA43" s="117"/>
      <c r="BC43" s="21"/>
      <c r="BD43" s="21"/>
      <c r="BE43" s="31"/>
      <c r="BF43" s="31"/>
      <c r="BG43" s="31"/>
      <c r="BH43" s="31"/>
      <c r="BI43" s="31"/>
      <c r="BJ43" s="31"/>
      <c r="BK43" s="31"/>
      <c r="BL43" s="31"/>
      <c r="BM43" s="21"/>
      <c r="BN43" s="21"/>
      <c r="BO43" s="21"/>
      <c r="BP43" s="21"/>
      <c r="BQ43" s="21"/>
      <c r="BR43" s="21"/>
      <c r="BS43" s="83"/>
      <c r="BT43" s="83"/>
      <c r="BU43" s="83"/>
      <c r="BV43" s="21"/>
      <c r="BW43" s="21"/>
    </row>
    <row r="44" spans="1:75">
      <c r="A44" s="10"/>
      <c r="B44" s="202" t="s">
        <v>102</v>
      </c>
      <c r="C44" s="131">
        <v>514</v>
      </c>
      <c r="D44" s="133">
        <v>2300</v>
      </c>
      <c r="E44" s="134">
        <v>2649</v>
      </c>
      <c r="F44" s="131">
        <v>178</v>
      </c>
      <c r="G44" s="133">
        <v>1154</v>
      </c>
      <c r="H44" s="134">
        <v>1332</v>
      </c>
      <c r="I44" s="248"/>
      <c r="K44" s="22">
        <f t="shared" si="80"/>
        <v>1.451995877180704</v>
      </c>
      <c r="L44" s="23">
        <f t="shared" si="81"/>
        <v>6.5564333349858814E-3</v>
      </c>
      <c r="M44" s="24">
        <f t="shared" si="82"/>
        <v>152.52195041225923</v>
      </c>
      <c r="N44" s="25">
        <f t="shared" si="83"/>
        <v>0.37293907699134454</v>
      </c>
      <c r="O44" s="25">
        <f t="shared" si="84"/>
        <v>56.881395407667583</v>
      </c>
      <c r="P44" s="25">
        <f t="shared" si="85"/>
        <v>0.37293907699134454</v>
      </c>
      <c r="Q44" s="137">
        <f t="shared" si="86"/>
        <v>1.451995877180704</v>
      </c>
      <c r="R44" s="26">
        <f t="shared" si="87"/>
        <v>8.0971805802920571E-2</v>
      </c>
      <c r="S44" s="80">
        <f t="shared" si="88"/>
        <v>1.9599639845400538</v>
      </c>
      <c r="T44" s="27">
        <f t="shared" si="89"/>
        <v>0.21423725385444889</v>
      </c>
      <c r="U44" s="27">
        <f t="shared" si="90"/>
        <v>0.53164090012824017</v>
      </c>
      <c r="V44" s="28">
        <f t="shared" si="91"/>
        <v>1.2389165576559247</v>
      </c>
      <c r="W44" s="29">
        <f t="shared" si="91"/>
        <v>1.701722375346026</v>
      </c>
      <c r="X44" s="107"/>
      <c r="Z44" s="129">
        <f>(N44-P47)^2</f>
        <v>2.2643285070913344E-2</v>
      </c>
      <c r="AA44" s="30">
        <f t="shared" si="92"/>
        <v>3.4535980027564945</v>
      </c>
      <c r="AB44" s="31">
        <v>1</v>
      </c>
      <c r="AC44" s="21"/>
      <c r="AD44" s="21"/>
      <c r="AE44" s="24">
        <f t="shared" si="93"/>
        <v>23262.945357559664</v>
      </c>
      <c r="AF44" s="32"/>
      <c r="AG44" s="111">
        <f>AG47</f>
        <v>0.16796119958873906</v>
      </c>
      <c r="AH44" s="111">
        <f>AH47</f>
        <v>0.16796119958873906</v>
      </c>
      <c r="AI44" s="30">
        <f t="shared" si="94"/>
        <v>6.5564333349858814E-3</v>
      </c>
      <c r="AJ44" s="33">
        <f t="shared" si="95"/>
        <v>5.7300800110958541</v>
      </c>
      <c r="AK44" s="125">
        <f>AJ44/AJ47</f>
        <v>0.34814996054172842</v>
      </c>
      <c r="AL44" s="34">
        <f t="shared" si="96"/>
        <v>2.1369707504246409</v>
      </c>
      <c r="AM44" s="64">
        <f t="shared" si="97"/>
        <v>0.37293907699134449</v>
      </c>
      <c r="AN44" s="29">
        <f t="shared" si="98"/>
        <v>1.4519958771807038</v>
      </c>
      <c r="AO44" s="65">
        <f t="shared" si="99"/>
        <v>0.17451763292372494</v>
      </c>
      <c r="AP44" s="29">
        <f t="shared" si="100"/>
        <v>0.41775307649821675</v>
      </c>
      <c r="AQ44" s="81">
        <f t="shared" si="101"/>
        <v>1.9599639845400538</v>
      </c>
      <c r="AR44" s="27">
        <f t="shared" si="102"/>
        <v>-0.44584190737596635</v>
      </c>
      <c r="AS44" s="27">
        <f t="shared" si="103"/>
        <v>1.1917351069278492</v>
      </c>
      <c r="AT44" s="66">
        <f t="shared" si="104"/>
        <v>0.64028498839460313</v>
      </c>
      <c r="AU44" s="66">
        <f t="shared" si="104"/>
        <v>3.292789595658336</v>
      </c>
      <c r="AV44" s="188"/>
      <c r="AX44" s="82"/>
      <c r="AY44" s="82">
        <v>1</v>
      </c>
      <c r="AZ44" s="117"/>
      <c r="BA44" s="117"/>
      <c r="BC44" s="21"/>
      <c r="BD44" s="21"/>
      <c r="BE44" s="31"/>
      <c r="BF44" s="31"/>
      <c r="BG44" s="31"/>
      <c r="BH44" s="31"/>
      <c r="BI44" s="31"/>
      <c r="BJ44" s="31"/>
      <c r="BK44" s="31"/>
      <c r="BL44" s="31"/>
      <c r="BM44" s="21"/>
      <c r="BN44" s="21"/>
      <c r="BO44" s="21"/>
      <c r="BP44" s="21"/>
      <c r="BQ44" s="21"/>
      <c r="BR44" s="21"/>
      <c r="BS44" s="83"/>
      <c r="BT44" s="83"/>
      <c r="BU44" s="83"/>
      <c r="BV44" s="21"/>
      <c r="BW44" s="21"/>
    </row>
    <row r="45" spans="1:75">
      <c r="A45" s="10"/>
      <c r="B45" s="202" t="s">
        <v>127</v>
      </c>
      <c r="C45" s="131">
        <v>2</v>
      </c>
      <c r="D45" s="133">
        <v>60</v>
      </c>
      <c r="E45" s="134">
        <v>62</v>
      </c>
      <c r="F45" s="131">
        <v>2</v>
      </c>
      <c r="G45" s="133">
        <v>59</v>
      </c>
      <c r="H45" s="134">
        <v>61</v>
      </c>
      <c r="I45" s="248"/>
      <c r="K45" s="22">
        <f t="shared" si="80"/>
        <v>0.98387096774193539</v>
      </c>
      <c r="L45" s="23">
        <f t="shared" si="81"/>
        <v>0.96747752511898466</v>
      </c>
      <c r="M45" s="24">
        <f t="shared" si="82"/>
        <v>1.0336157420060126</v>
      </c>
      <c r="N45" s="25">
        <f t="shared" si="83"/>
        <v>-1.6260520871780405E-2</v>
      </c>
      <c r="O45" s="25">
        <f t="shared" si="84"/>
        <v>-1.680713034628956E-2</v>
      </c>
      <c r="P45" s="25">
        <f t="shared" si="85"/>
        <v>-1.6260520871780405E-2</v>
      </c>
      <c r="Q45" s="137">
        <f t="shared" si="86"/>
        <v>0.98387096774193539</v>
      </c>
      <c r="R45" s="26">
        <f t="shared" si="87"/>
        <v>0.98360435395487378</v>
      </c>
      <c r="S45" s="80">
        <f t="shared" si="88"/>
        <v>1.9599639845400538</v>
      </c>
      <c r="T45" s="27">
        <f t="shared" si="89"/>
        <v>-1.9440896296601202</v>
      </c>
      <c r="U45" s="27">
        <f t="shared" si="90"/>
        <v>1.9115685879165596</v>
      </c>
      <c r="V45" s="28">
        <f t="shared" si="91"/>
        <v>0.14311745393524383</v>
      </c>
      <c r="W45" s="29">
        <f t="shared" si="91"/>
        <v>6.7636899242453214</v>
      </c>
      <c r="X45" s="107"/>
      <c r="Z45" s="129">
        <f>(N45-P47)^2</f>
        <v>5.6988546087739927E-2</v>
      </c>
      <c r="AA45" s="30">
        <f t="shared" si="92"/>
        <v>5.8904258350323153E-2</v>
      </c>
      <c r="AB45" s="31">
        <v>1</v>
      </c>
      <c r="AC45" s="21"/>
      <c r="AD45" s="21"/>
      <c r="AE45" s="24">
        <f t="shared" si="93"/>
        <v>1.06836150212264</v>
      </c>
      <c r="AF45" s="32"/>
      <c r="AG45" s="111">
        <f>AG47</f>
        <v>0.16796119958873906</v>
      </c>
      <c r="AH45" s="111">
        <f>AH47</f>
        <v>0.16796119958873906</v>
      </c>
      <c r="AI45" s="30">
        <f t="shared" si="94"/>
        <v>0.96747752511898466</v>
      </c>
      <c r="AJ45" s="33">
        <f t="shared" si="95"/>
        <v>0.88071683503432785</v>
      </c>
      <c r="AK45" s="125">
        <f>AJ45/AJ47</f>
        <v>5.3510863857378688E-2</v>
      </c>
      <c r="AL45" s="34">
        <f t="shared" si="96"/>
        <v>-1.4320914478204069E-2</v>
      </c>
      <c r="AM45" s="64">
        <f t="shared" si="97"/>
        <v>-1.6260520871780405E-2</v>
      </c>
      <c r="AN45" s="29">
        <f t="shared" si="98"/>
        <v>0.98387096774193539</v>
      </c>
      <c r="AO45" s="65">
        <f t="shared" si="99"/>
        <v>1.1354387247077238</v>
      </c>
      <c r="AP45" s="29">
        <f t="shared" si="100"/>
        <v>1.0655696714470264</v>
      </c>
      <c r="AQ45" s="81">
        <f t="shared" si="101"/>
        <v>1.9599639845400538</v>
      </c>
      <c r="AR45" s="27">
        <f t="shared" si="102"/>
        <v>-2.1047386999261302</v>
      </c>
      <c r="AS45" s="27">
        <f t="shared" si="103"/>
        <v>2.0722560351643913</v>
      </c>
      <c r="AT45" s="66">
        <f t="shared" si="104"/>
        <v>0.12187751671280286</v>
      </c>
      <c r="AU45" s="66">
        <f t="shared" si="104"/>
        <v>7.9427219801146283</v>
      </c>
      <c r="AV45" s="188"/>
      <c r="AX45" s="82"/>
      <c r="AY45" s="82">
        <v>1</v>
      </c>
      <c r="AZ45" s="117"/>
      <c r="BA45" s="117"/>
      <c r="BC45" s="21"/>
      <c r="BD45" s="21"/>
      <c r="BE45" s="31"/>
      <c r="BF45" s="31"/>
      <c r="BG45" s="31"/>
      <c r="BH45" s="31"/>
      <c r="BI45" s="31"/>
      <c r="BJ45" s="31"/>
      <c r="BK45" s="31"/>
      <c r="BL45" s="31"/>
      <c r="BM45" s="21"/>
      <c r="BN45" s="21"/>
      <c r="BO45" s="21"/>
      <c r="BP45" s="21"/>
      <c r="BQ45" s="21"/>
      <c r="BR45" s="21"/>
      <c r="BS45" s="83"/>
      <c r="BT45" s="83"/>
      <c r="BU45" s="83"/>
      <c r="BV45" s="21"/>
      <c r="BW45" s="21"/>
    </row>
    <row r="46" spans="1:75">
      <c r="A46" s="10"/>
      <c r="B46" s="202" t="s">
        <v>104</v>
      </c>
      <c r="C46" s="131">
        <v>71</v>
      </c>
      <c r="D46" s="133">
        <v>1647</v>
      </c>
      <c r="E46" s="134">
        <v>1718</v>
      </c>
      <c r="F46" s="131">
        <v>82</v>
      </c>
      <c r="G46" s="133">
        <v>1632</v>
      </c>
      <c r="H46" s="134">
        <v>1714</v>
      </c>
      <c r="I46" s="248"/>
      <c r="K46" s="22">
        <f t="shared" si="80"/>
        <v>0.8638377012408075</v>
      </c>
      <c r="L46" s="23">
        <f t="shared" si="81"/>
        <v>2.5114126244761132E-2</v>
      </c>
      <c r="M46" s="24">
        <f t="shared" si="82"/>
        <v>39.81822780749151</v>
      </c>
      <c r="N46" s="25">
        <f t="shared" si="83"/>
        <v>-0.1463703736094133</v>
      </c>
      <c r="O46" s="25">
        <f t="shared" si="84"/>
        <v>-5.8282088806472618</v>
      </c>
      <c r="P46" s="25">
        <f t="shared" si="85"/>
        <v>-0.1463703736094133</v>
      </c>
      <c r="Q46" s="137">
        <f t="shared" si="86"/>
        <v>0.8638377012408075</v>
      </c>
      <c r="R46" s="26">
        <f t="shared" si="87"/>
        <v>0.15847437093978675</v>
      </c>
      <c r="S46" s="80">
        <f t="shared" si="88"/>
        <v>1.9599639845400538</v>
      </c>
      <c r="T46" s="27">
        <f t="shared" si="89"/>
        <v>-0.45697443312403624</v>
      </c>
      <c r="U46" s="27">
        <f t="shared" si="90"/>
        <v>0.16423368590520965</v>
      </c>
      <c r="V46" s="28">
        <f t="shared" si="91"/>
        <v>0.63319652871292265</v>
      </c>
      <c r="W46" s="29">
        <f t="shared" si="91"/>
        <v>1.1784896793445947</v>
      </c>
      <c r="X46" s="107"/>
      <c r="Z46" s="129">
        <f>(N46-P47)^2</f>
        <v>0.13603748068475888</v>
      </c>
      <c r="AA46" s="30">
        <f t="shared" si="92"/>
        <v>5.4167713962629556</v>
      </c>
      <c r="AB46" s="31">
        <v>1</v>
      </c>
      <c r="AC46" s="21"/>
      <c r="AD46" s="21"/>
      <c r="AE46" s="24">
        <f t="shared" si="93"/>
        <v>1585.4912657292903</v>
      </c>
      <c r="AF46" s="32"/>
      <c r="AG46" s="111">
        <f>AG47</f>
        <v>0.16796119958873906</v>
      </c>
      <c r="AH46" s="111">
        <f>AH47</f>
        <v>0.16796119958873906</v>
      </c>
      <c r="AI46" s="30">
        <f t="shared" si="94"/>
        <v>2.5114126244761132E-2</v>
      </c>
      <c r="AJ46" s="33">
        <f t="shared" si="95"/>
        <v>5.179325714888896</v>
      </c>
      <c r="AK46" s="125">
        <f>AJ46/AJ47</f>
        <v>0.31468706192227802</v>
      </c>
      <c r="AL46" s="34">
        <f t="shared" si="96"/>
        <v>-0.75809983993312935</v>
      </c>
      <c r="AM46" s="64">
        <f t="shared" si="97"/>
        <v>-0.1463703736094133</v>
      </c>
      <c r="AN46" s="29">
        <f t="shared" si="98"/>
        <v>0.8638377012408075</v>
      </c>
      <c r="AO46" s="65">
        <f t="shared" si="99"/>
        <v>0.19307532583350021</v>
      </c>
      <c r="AP46" s="29">
        <f t="shared" si="100"/>
        <v>0.43940337485447267</v>
      </c>
      <c r="AQ46" s="81">
        <f t="shared" si="101"/>
        <v>1.9599639845400538</v>
      </c>
      <c r="AR46" s="27">
        <f t="shared" si="102"/>
        <v>-1.0075851630095325</v>
      </c>
      <c r="AS46" s="27">
        <f t="shared" si="103"/>
        <v>0.71486024110535318</v>
      </c>
      <c r="AT46" s="66">
        <f t="shared" si="104"/>
        <v>0.36509957185150205</v>
      </c>
      <c r="AU46" s="66">
        <f t="shared" si="104"/>
        <v>2.0439010089505505</v>
      </c>
      <c r="AV46" s="188"/>
      <c r="AX46" s="82"/>
      <c r="AY46" s="82">
        <v>1</v>
      </c>
      <c r="AZ46" s="117"/>
      <c r="BA46" s="117"/>
      <c r="BC46" s="21"/>
      <c r="BD46" s="21"/>
      <c r="BE46" s="31"/>
      <c r="BF46" s="31"/>
      <c r="BG46" s="31"/>
      <c r="BH46" s="31"/>
      <c r="BI46" s="31"/>
      <c r="BJ46" s="31"/>
      <c r="BK46" s="31"/>
      <c r="BL46" s="31"/>
      <c r="BM46" s="21"/>
      <c r="BN46" s="21"/>
      <c r="BO46" s="21"/>
      <c r="BP46" s="21"/>
      <c r="BQ46" s="21"/>
      <c r="BR46" s="21"/>
      <c r="BS46" s="83"/>
      <c r="BT46" s="83"/>
      <c r="BU46" s="83"/>
      <c r="BV46" s="21"/>
      <c r="BW46" s="21"/>
    </row>
    <row r="47" spans="1:75">
      <c r="A47" s="10"/>
      <c r="B47" s="92">
        <f>COUNT(C42:C46)</f>
        <v>5</v>
      </c>
      <c r="C47" s="41">
        <f t="shared" ref="C47:H47" si="105">SUM(C42:C46)</f>
        <v>603</v>
      </c>
      <c r="D47" s="41">
        <f t="shared" si="105"/>
        <v>4248</v>
      </c>
      <c r="E47" s="41">
        <f t="shared" si="105"/>
        <v>4651</v>
      </c>
      <c r="F47" s="41">
        <f t="shared" si="105"/>
        <v>291</v>
      </c>
      <c r="G47" s="41">
        <f t="shared" si="105"/>
        <v>3053</v>
      </c>
      <c r="H47" s="41">
        <f t="shared" si="105"/>
        <v>3344</v>
      </c>
      <c r="I47" s="249"/>
      <c r="K47" s="35"/>
      <c r="L47" s="124"/>
      <c r="M47" s="37">
        <f>SUM(M42:M46)</f>
        <v>203.25090909474926</v>
      </c>
      <c r="N47" s="38"/>
      <c r="O47" s="39">
        <f>SUM(O42:O46)</f>
        <v>45.215648061908425</v>
      </c>
      <c r="P47" s="40">
        <f>O47/M47</f>
        <v>0.22246221806973712</v>
      </c>
      <c r="Q47" s="84">
        <f>EXP(P47)</f>
        <v>1.2491486235128966</v>
      </c>
      <c r="R47" s="41">
        <f>SQRT(1/M47)</f>
        <v>7.0142905516090301E-2</v>
      </c>
      <c r="S47" s="80">
        <f>-NORMSINV(2.5/100)</f>
        <v>1.9599639845400538</v>
      </c>
      <c r="T47" s="42">
        <f>P47-(R47*S47)</f>
        <v>8.4984649487204245E-2</v>
      </c>
      <c r="U47" s="42">
        <f>P47+(R47*S47)</f>
        <v>0.35993978665227</v>
      </c>
      <c r="V47" s="85">
        <f>EXP(T47)</f>
        <v>1.0887003544614064</v>
      </c>
      <c r="W47" s="86">
        <f>EXP(U47)</f>
        <v>1.433243111596211</v>
      </c>
      <c r="X47" s="43"/>
      <c r="Y47" s="43"/>
      <c r="Z47" s="44"/>
      <c r="AA47" s="45">
        <f>SUM(AA42:AA46)</f>
        <v>17.543198033628968</v>
      </c>
      <c r="AB47" s="46">
        <f>SUM(AB42:AB46)</f>
        <v>5</v>
      </c>
      <c r="AC47" s="47">
        <f>AA47-(AB47-1)</f>
        <v>13.543198033628968</v>
      </c>
      <c r="AD47" s="37">
        <f>M47</f>
        <v>203.25090909474926</v>
      </c>
      <c r="AE47" s="37">
        <f>SUM(AE42:AE46)</f>
        <v>24922.222517752078</v>
      </c>
      <c r="AF47" s="48">
        <f>AE47/AD47</f>
        <v>122.61801252822004</v>
      </c>
      <c r="AG47" s="112">
        <f>AC47/(AD47-AF47)</f>
        <v>0.16796119958873906</v>
      </c>
      <c r="AH47" s="112">
        <f>IF(AA47&lt;AB47-1,"0",AG47)</f>
        <v>0.16796119958873906</v>
      </c>
      <c r="AI47" s="44"/>
      <c r="AJ47" s="37">
        <f>SUM(AJ42:AJ46)</f>
        <v>16.458654776751182</v>
      </c>
      <c r="AK47" s="126">
        <f>SUM(AK42:AK46)</f>
        <v>1</v>
      </c>
      <c r="AL47" s="47">
        <f>SUM(AL42:AL46)</f>
        <v>-0.75836438931816785</v>
      </c>
      <c r="AM47" s="47">
        <f>AL47/AJ47</f>
        <v>-4.6076936396369533E-2</v>
      </c>
      <c r="AN47" s="166">
        <f>EXP(AM47)</f>
        <v>0.954968487530236</v>
      </c>
      <c r="AO47" s="49">
        <f>1/AJ47</f>
        <v>6.0758307016230688E-2</v>
      </c>
      <c r="AP47" s="50">
        <f>SQRT(AO47)</f>
        <v>0.24649200193156509</v>
      </c>
      <c r="AQ47" s="88">
        <f>-NORMSINV(2.5/100)</f>
        <v>1.9599639845400538</v>
      </c>
      <c r="AR47" s="42">
        <f>AM47-(AQ47*AP47)</f>
        <v>-0.52919238265941448</v>
      </c>
      <c r="AS47" s="42">
        <f>AM47+(1.96*AP47)</f>
        <v>0.437047387389498</v>
      </c>
      <c r="AT47" s="89">
        <f>EXP(AR47)</f>
        <v>0.58908052926785925</v>
      </c>
      <c r="AU47" s="90">
        <f>EXP(AS47)</f>
        <v>1.5481294371307859</v>
      </c>
      <c r="AV47" s="239"/>
      <c r="AW47" s="9"/>
      <c r="AX47" s="91">
        <f>AA47</f>
        <v>17.543198033628968</v>
      </c>
      <c r="AY47" s="92">
        <f>SUM(AY42:AY46)</f>
        <v>5</v>
      </c>
      <c r="AZ47" s="118">
        <f>(AX47-(AY47-1))/AX47</f>
        <v>0.77199140132076793</v>
      </c>
      <c r="BA47" s="119">
        <f>IF(AA47&lt;AB47-1,"0%",AZ47)</f>
        <v>0.77199140132076793</v>
      </c>
      <c r="BB47" s="51"/>
      <c r="BC47" s="39">
        <f>AX47/(AY47-1)</f>
        <v>4.3857995084072421</v>
      </c>
      <c r="BD47" s="93">
        <f>LN(BC47)</f>
        <v>1.478371937233429</v>
      </c>
      <c r="BE47" s="39">
        <f>LN(AX47)</f>
        <v>2.8646662983533195</v>
      </c>
      <c r="BF47" s="39">
        <f>LN(AY47-1)</f>
        <v>1.3862943611198906</v>
      </c>
      <c r="BG47" s="39">
        <f>SQRT(2*AX47)</f>
        <v>5.9233770829871988</v>
      </c>
      <c r="BH47" s="39">
        <f>SQRT(2*AY47-3)</f>
        <v>2.6457513110645907</v>
      </c>
      <c r="BI47" s="39">
        <f>2*(AY47-2)</f>
        <v>6</v>
      </c>
      <c r="BJ47" s="39">
        <f>3*(AY47-2)^2</f>
        <v>27</v>
      </c>
      <c r="BK47" s="39">
        <f>1/BI47</f>
        <v>0.16666666666666666</v>
      </c>
      <c r="BL47" s="94">
        <f>1/BJ47</f>
        <v>3.7037037037037035E-2</v>
      </c>
      <c r="BM47" s="94">
        <f>SQRT(BK47*(1-BL47))</f>
        <v>0.40061680838488767</v>
      </c>
      <c r="BN47" s="95">
        <f>0.5*(BE47-BF47)/(BG47-BH47)</f>
        <v>0.2255248219454653</v>
      </c>
      <c r="BO47" s="95">
        <f>IF(AA47&lt;=AB47,BM47,BN47)</f>
        <v>0.2255248219454653</v>
      </c>
      <c r="BP47" s="96">
        <f>BD47-(1.96*BO47)</f>
        <v>1.036343286220317</v>
      </c>
      <c r="BQ47" s="96">
        <f>BD47+(1.96*BO47)</f>
        <v>1.9204005882465409</v>
      </c>
      <c r="BR47" s="96"/>
      <c r="BS47" s="93">
        <f>EXP(BP47)</f>
        <v>2.8188902699907188</v>
      </c>
      <c r="BT47" s="93">
        <f>EXP(BQ47)</f>
        <v>6.8236914124395973</v>
      </c>
      <c r="BU47" s="97">
        <f>BA47</f>
        <v>0.77199140132076793</v>
      </c>
      <c r="BV47" s="97">
        <f>(BS47-1)/BS47</f>
        <v>0.64525046943267772</v>
      </c>
      <c r="BW47" s="97">
        <f>(BT47-1)/BT47</f>
        <v>0.85345175513403215</v>
      </c>
    </row>
    <row r="48" spans="1:75" ht="13.5" thickBot="1">
      <c r="B48" s="207"/>
      <c r="C48" s="135"/>
      <c r="D48" s="135"/>
      <c r="E48" s="135"/>
      <c r="F48" s="135"/>
      <c r="G48" s="135"/>
      <c r="H48" s="135"/>
      <c r="I48" s="250"/>
      <c r="J48" s="4"/>
      <c r="K48" s="4"/>
      <c r="L48" s="5"/>
      <c r="M48" s="5"/>
      <c r="N48" s="5"/>
      <c r="O48" s="5"/>
      <c r="P48" s="5"/>
      <c r="Q48" s="167" t="s">
        <v>79</v>
      </c>
      <c r="R48" s="52"/>
      <c r="S48" s="52"/>
      <c r="T48" s="52"/>
      <c r="U48" s="52"/>
      <c r="V48" s="52"/>
      <c r="W48" s="52"/>
      <c r="X48" s="52"/>
      <c r="Z48" s="5"/>
      <c r="AA48" s="5"/>
      <c r="AB48" s="53"/>
      <c r="AC48" s="54"/>
      <c r="AD48" s="54"/>
      <c r="AE48" s="54"/>
      <c r="AF48" s="55"/>
      <c r="AG48" s="55"/>
      <c r="AH48" s="55"/>
      <c r="AI48" s="55"/>
      <c r="AJ48" s="5"/>
      <c r="AK48" s="5"/>
      <c r="AL48" s="5"/>
      <c r="AM48" s="5"/>
      <c r="AN48" s="5" t="s">
        <v>82</v>
      </c>
      <c r="AO48" s="5"/>
      <c r="AP48" s="5"/>
      <c r="AQ48" s="5"/>
      <c r="AR48" s="5"/>
      <c r="AS48" s="5"/>
      <c r="AT48" s="56"/>
      <c r="AU48" s="56"/>
      <c r="AV48" s="56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7"/>
      <c r="BH48" s="5"/>
      <c r="BI48" s="5"/>
      <c r="BJ48" s="5"/>
      <c r="BK48" s="5"/>
      <c r="BN48" s="54"/>
      <c r="BT48" s="98" t="s">
        <v>49</v>
      </c>
      <c r="BU48" s="99">
        <f>BU47</f>
        <v>0.77199140132076793</v>
      </c>
      <c r="BV48" s="100">
        <f>IF(BV47&lt;0,"0%",BV47)</f>
        <v>0.64525046943267772</v>
      </c>
      <c r="BW48" s="101">
        <f>IF(BW47&lt;0,"0%",BW47)</f>
        <v>0.85345175513403215</v>
      </c>
    </row>
    <row r="49" spans="1:75" ht="15.75" thickBot="1">
      <c r="B49" s="6"/>
      <c r="C49" s="132"/>
      <c r="D49" s="132"/>
      <c r="E49" s="132"/>
      <c r="F49" s="132"/>
      <c r="G49" s="132"/>
      <c r="H49" s="132"/>
      <c r="I49" s="251"/>
      <c r="J49" s="6"/>
      <c r="K49" s="6"/>
      <c r="L49" s="5"/>
      <c r="M49" s="5"/>
      <c r="N49" s="5"/>
      <c r="O49" s="5"/>
      <c r="P49" s="5"/>
      <c r="Q49" s="5"/>
      <c r="R49" s="58"/>
      <c r="S49" s="58"/>
      <c r="T49" s="58"/>
      <c r="U49" s="58"/>
      <c r="V49" s="58"/>
      <c r="W49" s="58"/>
      <c r="X49" s="58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9"/>
      <c r="AO49" s="60" t="s">
        <v>24</v>
      </c>
      <c r="AP49" s="61">
        <f>TINV(0.05,(AB47-2))</f>
        <v>3.1824463052837091</v>
      </c>
      <c r="AQ49" s="5"/>
      <c r="AR49" s="102"/>
      <c r="AS49" s="103" t="s">
        <v>25</v>
      </c>
      <c r="AT49" s="104">
        <f>EXP(AM47-AP49*SQRT((1/AD47)+AH47))</f>
        <v>0.25428339305224795</v>
      </c>
      <c r="AU49" s="105">
        <f>EXP(AM47+AP49*SQRT((1/AD47)+AH47))</f>
        <v>3.5864112132104671</v>
      </c>
      <c r="AV49" s="188"/>
      <c r="AW49" s="5"/>
      <c r="AX49" s="5"/>
      <c r="AY49" s="5"/>
      <c r="AZ49" s="5"/>
      <c r="BB49" s="5"/>
      <c r="BC49" s="5"/>
      <c r="BD49" s="5"/>
      <c r="BF49" s="106"/>
      <c r="BG49" s="57"/>
      <c r="BH49" s="57"/>
      <c r="BJ49" s="107"/>
      <c r="BK49" s="5"/>
      <c r="BL49" s="108"/>
      <c r="BM49" s="109"/>
      <c r="BN49" s="5"/>
      <c r="BQ49" s="108"/>
    </row>
    <row r="50" spans="1:75">
      <c r="B50" s="6"/>
      <c r="C50" s="132"/>
      <c r="D50" s="132"/>
      <c r="E50" s="132"/>
      <c r="F50" s="132"/>
      <c r="G50" s="132"/>
      <c r="H50" s="132"/>
      <c r="I50" s="251"/>
      <c r="J50" s="6"/>
      <c r="K50" s="6"/>
      <c r="L50" s="5"/>
      <c r="M50" s="5"/>
      <c r="N50" s="5"/>
      <c r="O50" s="5"/>
      <c r="P50" s="5"/>
      <c r="Q50" s="5"/>
      <c r="R50" s="58"/>
      <c r="S50" s="58"/>
      <c r="T50" s="58"/>
      <c r="U50" s="58"/>
      <c r="V50" s="58"/>
      <c r="W50" s="58"/>
      <c r="X50" s="58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B50" s="5"/>
      <c r="BC50" s="5"/>
      <c r="BD50" s="5"/>
      <c r="BF50" s="106"/>
      <c r="BG50" s="57"/>
      <c r="BH50" s="57"/>
      <c r="BJ50" s="107"/>
      <c r="BK50" s="5"/>
      <c r="BL50" s="108"/>
      <c r="BM50" s="109"/>
      <c r="BN50" s="5"/>
      <c r="BQ50" s="108"/>
    </row>
    <row r="51" spans="1:75" s="14" customFormat="1" ht="38.1" customHeight="1">
      <c r="B51" s="193" t="s">
        <v>118</v>
      </c>
      <c r="C51" s="195"/>
      <c r="D51" s="195"/>
      <c r="E51" s="195"/>
      <c r="F51" s="195"/>
      <c r="G51" s="195"/>
      <c r="H51" s="195"/>
      <c r="I51" s="186"/>
      <c r="J51" s="232" t="s">
        <v>74</v>
      </c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4"/>
      <c r="X51" s="235"/>
      <c r="Y51" s="236" t="s">
        <v>73</v>
      </c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8"/>
      <c r="AV51" s="235"/>
      <c r="AW51" s="232" t="s">
        <v>150</v>
      </c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4"/>
    </row>
    <row r="52" spans="1:75">
      <c r="A52" s="165"/>
      <c r="B52" s="141" t="s">
        <v>95</v>
      </c>
      <c r="C52" s="210" t="s">
        <v>68</v>
      </c>
      <c r="D52" s="210"/>
      <c r="E52" s="210"/>
      <c r="F52" s="210" t="s">
        <v>67</v>
      </c>
      <c r="G52" s="210"/>
      <c r="H52" s="210"/>
      <c r="I52" s="247"/>
      <c r="J52" s="14"/>
      <c r="K52" s="14"/>
      <c r="L52" s="14"/>
      <c r="M52" s="14"/>
      <c r="N52" s="14"/>
      <c r="O52" s="14"/>
      <c r="P52" s="14"/>
      <c r="Q52" s="14"/>
      <c r="R52" s="16"/>
      <c r="S52" s="16"/>
      <c r="T52" s="16"/>
      <c r="U52" s="16"/>
      <c r="V52" s="16"/>
      <c r="W52" s="16"/>
      <c r="X52" s="16"/>
      <c r="Y52" s="16"/>
      <c r="Z52" s="69" t="s">
        <v>1</v>
      </c>
      <c r="AA52" s="70"/>
      <c r="AB52" s="14"/>
      <c r="AC52" s="14"/>
      <c r="AD52" s="14"/>
      <c r="AE52" s="14"/>
      <c r="AF52" s="14"/>
      <c r="AG52" s="114" t="s">
        <v>2</v>
      </c>
      <c r="AH52" s="115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73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10" t="s">
        <v>26</v>
      </c>
      <c r="BN52" s="71"/>
      <c r="BO52" s="72"/>
      <c r="BP52" s="14"/>
      <c r="BQ52" s="14"/>
      <c r="BR52" s="14"/>
      <c r="BS52" s="73"/>
      <c r="BT52" s="73"/>
      <c r="BU52" s="14"/>
      <c r="BV52" s="14" t="s">
        <v>27</v>
      </c>
      <c r="BW52" s="14"/>
    </row>
    <row r="53" spans="1:75" ht="65.25">
      <c r="B53" s="142"/>
      <c r="C53" s="130" t="s">
        <v>3</v>
      </c>
      <c r="D53" s="130" t="s">
        <v>4</v>
      </c>
      <c r="E53" s="130" t="s">
        <v>5</v>
      </c>
      <c r="F53" s="130" t="s">
        <v>3</v>
      </c>
      <c r="G53" s="130" t="s">
        <v>4</v>
      </c>
      <c r="H53" s="130" t="s">
        <v>5</v>
      </c>
      <c r="I53" s="188"/>
      <c r="K53" s="15" t="s">
        <v>62</v>
      </c>
      <c r="L53" s="15" t="s">
        <v>61</v>
      </c>
      <c r="M53" s="15" t="s">
        <v>60</v>
      </c>
      <c r="N53" s="17" t="s">
        <v>59</v>
      </c>
      <c r="O53" s="17" t="s">
        <v>6</v>
      </c>
      <c r="P53" s="17" t="s">
        <v>58</v>
      </c>
      <c r="Q53" s="74" t="s">
        <v>7</v>
      </c>
      <c r="R53" s="15" t="s">
        <v>8</v>
      </c>
      <c r="S53" s="75" t="s">
        <v>9</v>
      </c>
      <c r="T53" s="18" t="s">
        <v>10</v>
      </c>
      <c r="U53" s="18" t="s">
        <v>11</v>
      </c>
      <c r="V53" s="76" t="s">
        <v>12</v>
      </c>
      <c r="W53" s="77" t="s">
        <v>13</v>
      </c>
      <c r="X53" s="231"/>
      <c r="Y53" s="19"/>
      <c r="Z53" s="128" t="s">
        <v>14</v>
      </c>
      <c r="AA53" s="17" t="s">
        <v>57</v>
      </c>
      <c r="AB53" s="20" t="s">
        <v>15</v>
      </c>
      <c r="AC53" s="20" t="s">
        <v>16</v>
      </c>
      <c r="AD53" s="20" t="s">
        <v>56</v>
      </c>
      <c r="AE53" s="17" t="s">
        <v>55</v>
      </c>
      <c r="AF53" s="17" t="s">
        <v>52</v>
      </c>
      <c r="AG53" s="113" t="s">
        <v>17</v>
      </c>
      <c r="AH53" s="113" t="s">
        <v>18</v>
      </c>
      <c r="AI53" s="20" t="s">
        <v>53</v>
      </c>
      <c r="AJ53" s="17" t="s">
        <v>54</v>
      </c>
      <c r="AK53" s="17" t="s">
        <v>65</v>
      </c>
      <c r="AL53" s="17" t="s">
        <v>51</v>
      </c>
      <c r="AM53" s="20" t="s">
        <v>19</v>
      </c>
      <c r="AN53" s="78" t="s">
        <v>20</v>
      </c>
      <c r="AO53" s="17" t="s">
        <v>50</v>
      </c>
      <c r="AP53" s="17" t="s">
        <v>21</v>
      </c>
      <c r="AQ53" s="75" t="s">
        <v>9</v>
      </c>
      <c r="AR53" s="18" t="s">
        <v>22</v>
      </c>
      <c r="AS53" s="18" t="s">
        <v>23</v>
      </c>
      <c r="AT53" s="76" t="s">
        <v>12</v>
      </c>
      <c r="AU53" s="77" t="s">
        <v>13</v>
      </c>
      <c r="AV53" s="231"/>
      <c r="AX53" s="127" t="s">
        <v>28</v>
      </c>
      <c r="AY53" s="127" t="s">
        <v>15</v>
      </c>
      <c r="AZ53" s="120" t="s">
        <v>63</v>
      </c>
      <c r="BA53" s="116" t="s">
        <v>64</v>
      </c>
      <c r="BC53" s="20" t="s">
        <v>29</v>
      </c>
      <c r="BD53" s="20" t="s">
        <v>30</v>
      </c>
      <c r="BE53" s="20" t="s">
        <v>31</v>
      </c>
      <c r="BF53" s="20" t="s">
        <v>32</v>
      </c>
      <c r="BG53" s="20" t="s">
        <v>33</v>
      </c>
      <c r="BH53" s="20" t="s">
        <v>34</v>
      </c>
      <c r="BI53" s="20" t="s">
        <v>35</v>
      </c>
      <c r="BJ53" s="20" t="s">
        <v>36</v>
      </c>
      <c r="BK53" s="20" t="s">
        <v>37</v>
      </c>
      <c r="BL53" s="20" t="s">
        <v>38</v>
      </c>
      <c r="BM53" s="79" t="s">
        <v>39</v>
      </c>
      <c r="BN53" s="79" t="s">
        <v>40</v>
      </c>
      <c r="BO53" s="79" t="s">
        <v>41</v>
      </c>
      <c r="BP53" s="79" t="s">
        <v>42</v>
      </c>
      <c r="BQ53" s="79" t="s">
        <v>43</v>
      </c>
      <c r="BR53" s="21"/>
      <c r="BS53" s="18" t="s">
        <v>44</v>
      </c>
      <c r="BT53" s="18" t="s">
        <v>45</v>
      </c>
      <c r="BU53" s="74" t="s">
        <v>46</v>
      </c>
      <c r="BV53" s="76" t="s">
        <v>47</v>
      </c>
      <c r="BW53" s="77" t="s">
        <v>48</v>
      </c>
    </row>
    <row r="54" spans="1:75">
      <c r="B54" s="202" t="s">
        <v>124</v>
      </c>
      <c r="C54" s="131">
        <v>6</v>
      </c>
      <c r="D54" s="133">
        <v>69</v>
      </c>
      <c r="E54" s="134">
        <v>75</v>
      </c>
      <c r="F54" s="131">
        <v>5</v>
      </c>
      <c r="G54" s="133">
        <v>32</v>
      </c>
      <c r="H54" s="134">
        <v>37</v>
      </c>
      <c r="I54" s="248"/>
      <c r="K54" s="22">
        <f>(C54/E54)/(F54/H54)</f>
        <v>0.59199999999999997</v>
      </c>
      <c r="L54" s="23">
        <f>(D54/(C54*E54)+(G54/(F54*H54)))</f>
        <v>0.3263063063063063</v>
      </c>
      <c r="M54" s="24">
        <f>1/L54</f>
        <v>3.0646051905024847</v>
      </c>
      <c r="N54" s="25">
        <f>LN(K54)</f>
        <v>-0.52424864409813143</v>
      </c>
      <c r="O54" s="25">
        <f>M54*N54</f>
        <v>-1.6066151158170234</v>
      </c>
      <c r="P54" s="25">
        <f>LN(K54)</f>
        <v>-0.52424864409813143</v>
      </c>
      <c r="Q54" s="137">
        <f>K54</f>
        <v>0.59199999999999997</v>
      </c>
      <c r="R54" s="26">
        <f>SQRT(1/M54)</f>
        <v>0.57123227001483934</v>
      </c>
      <c r="S54" s="80">
        <f>-NORMSINV(2.5/100)</f>
        <v>1.9599639845400538</v>
      </c>
      <c r="T54" s="27">
        <f>P54-(R54*S54)</f>
        <v>-1.6438433201342759</v>
      </c>
      <c r="U54" s="27">
        <f>P54+(R54*S54)</f>
        <v>0.59534603193801294</v>
      </c>
      <c r="V54" s="28">
        <f>EXP(T54)</f>
        <v>0.19323594570532965</v>
      </c>
      <c r="W54" s="29">
        <f>EXP(U54)</f>
        <v>1.8136584201286818</v>
      </c>
      <c r="X54" s="107"/>
      <c r="Z54" s="129">
        <f>(N54-P57)^2</f>
        <v>0.35756086001195164</v>
      </c>
      <c r="AA54" s="30">
        <f>M54*Z54</f>
        <v>1.0957828675131593</v>
      </c>
      <c r="AB54" s="31">
        <v>1</v>
      </c>
      <c r="AC54" s="21"/>
      <c r="AD54" s="21"/>
      <c r="AE54" s="24">
        <f>M54^2</f>
        <v>9.3918049736547697</v>
      </c>
      <c r="AF54" s="32"/>
      <c r="AG54" s="111">
        <f>AG57</f>
        <v>-6.7303890847888279E-2</v>
      </c>
      <c r="AH54" s="111" t="str">
        <f>AH57</f>
        <v>0</v>
      </c>
      <c r="AI54" s="30">
        <f>1/M54</f>
        <v>0.3263063063063063</v>
      </c>
      <c r="AJ54" s="33">
        <f>1/(AH54+AI54)</f>
        <v>3.0646051905024847</v>
      </c>
      <c r="AK54" s="125">
        <f>AJ54/AJ57</f>
        <v>1.9170570350163205E-2</v>
      </c>
      <c r="AL54" s="34">
        <f>AJ54*N54</f>
        <v>-1.6066151158170234</v>
      </c>
      <c r="AM54" s="64">
        <f>AL54/AJ54</f>
        <v>-0.52424864409813143</v>
      </c>
      <c r="AN54" s="29">
        <f>EXP(AM54)</f>
        <v>0.59199999999999997</v>
      </c>
      <c r="AO54" s="65">
        <f>1/AJ54</f>
        <v>0.3263063063063063</v>
      </c>
      <c r="AP54" s="29">
        <f>SQRT(AO54)</f>
        <v>0.57123227001483934</v>
      </c>
      <c r="AQ54" s="81">
        <f>-NORMSINV(2.5/100)</f>
        <v>1.9599639845400538</v>
      </c>
      <c r="AR54" s="27">
        <f>AM54-(AQ54*AP54)</f>
        <v>-1.6438433201342759</v>
      </c>
      <c r="AS54" s="27">
        <f>AM54+(1.96*AP54)</f>
        <v>0.59536660513095374</v>
      </c>
      <c r="AT54" s="66">
        <f>EXP(AR54)</f>
        <v>0.19323594570532965</v>
      </c>
      <c r="AU54" s="66">
        <f>EXP(AS54)</f>
        <v>1.8136957332571115</v>
      </c>
      <c r="AV54" s="188"/>
      <c r="AX54" s="82"/>
      <c r="AY54" s="82">
        <v>1</v>
      </c>
      <c r="AZ54" s="117"/>
      <c r="BA54" s="117"/>
      <c r="BC54" s="21"/>
      <c r="BD54" s="21"/>
      <c r="BE54" s="31"/>
      <c r="BF54" s="31"/>
      <c r="BG54" s="31"/>
      <c r="BH54" s="31"/>
      <c r="BI54" s="31"/>
      <c r="BJ54" s="31"/>
      <c r="BK54" s="31"/>
      <c r="BL54" s="31"/>
      <c r="BM54" s="21"/>
      <c r="BN54" s="21"/>
      <c r="BO54" s="21"/>
      <c r="BP54" s="21"/>
      <c r="BQ54" s="21"/>
      <c r="BR54" s="21"/>
      <c r="BS54" s="83"/>
      <c r="BT54" s="83"/>
      <c r="BU54" s="83"/>
      <c r="BV54" s="21"/>
      <c r="BW54" s="21"/>
    </row>
    <row r="55" spans="1:75">
      <c r="B55" s="202" t="s">
        <v>128</v>
      </c>
      <c r="C55" s="131">
        <v>306</v>
      </c>
      <c r="D55" s="133">
        <v>4421</v>
      </c>
      <c r="E55" s="134">
        <v>4727</v>
      </c>
      <c r="F55" s="131">
        <v>279</v>
      </c>
      <c r="G55" s="133">
        <v>4434</v>
      </c>
      <c r="H55" s="134">
        <v>4713</v>
      </c>
      <c r="I55" s="248"/>
      <c r="K55" s="22">
        <f t="shared" ref="K55:K56" si="106">(C55/E55)/(F55/H55)</f>
        <v>1.0935258671871269</v>
      </c>
      <c r="L55" s="23">
        <f t="shared" ref="L55:L56" si="107">(D55/(C55*E55)+(G55/(F55*H55)))</f>
        <v>6.4284735013627591E-3</v>
      </c>
      <c r="M55" s="24">
        <f t="shared" ref="M55:M56" si="108">1/L55</f>
        <v>155.55792518830668</v>
      </c>
      <c r="N55" s="25">
        <f t="shared" ref="N55:N56" si="109">LN(K55)</f>
        <v>8.9407216261509687E-2</v>
      </c>
      <c r="O55" s="25">
        <f t="shared" ref="O55:O56" si="110">M55*N55</f>
        <v>13.908001058502681</v>
      </c>
      <c r="P55" s="25">
        <f t="shared" ref="P55:P56" si="111">LN(K55)</f>
        <v>8.9407216261509687E-2</v>
      </c>
      <c r="Q55" s="137">
        <f t="shared" ref="Q55:Q56" si="112">K55</f>
        <v>1.0935258671871269</v>
      </c>
      <c r="R55" s="26">
        <f t="shared" ref="R55:R56" si="113">SQRT(1/M55)</f>
        <v>8.0177761887962176E-2</v>
      </c>
      <c r="S55" s="80">
        <f t="shared" ref="S55:S56" si="114">-NORMSINV(2.5/100)</f>
        <v>1.9599639845400538</v>
      </c>
      <c r="T55" s="27">
        <f t="shared" ref="T55:T56" si="115">P55-(R55*S55)</f>
        <v>-6.773830939992434E-2</v>
      </c>
      <c r="U55" s="27">
        <f t="shared" ref="U55:U56" si="116">P55+(R55*S55)</f>
        <v>0.24655274192294371</v>
      </c>
      <c r="V55" s="28">
        <f t="shared" ref="V55:W56" si="117">EXP(T55)</f>
        <v>0.93450499275396059</v>
      </c>
      <c r="W55" s="29">
        <f t="shared" si="117"/>
        <v>1.2796066703542925</v>
      </c>
      <c r="X55" s="107"/>
      <c r="Z55" s="129">
        <f>(N55-P57)^2</f>
        <v>2.4623671958839543E-4</v>
      </c>
      <c r="AA55" s="30">
        <f t="shared" ref="AA55:AA56" si="118">M55*Z55</f>
        <v>3.8304073204345666E-2</v>
      </c>
      <c r="AB55" s="31">
        <v>1</v>
      </c>
      <c r="AC55" s="21"/>
      <c r="AD55" s="21"/>
      <c r="AE55" s="24">
        <f t="shared" ref="AE55:AE56" si="119">M55^2</f>
        <v>24198.268088890818</v>
      </c>
      <c r="AF55" s="32"/>
      <c r="AG55" s="111">
        <f>AG57</f>
        <v>-6.7303890847888279E-2</v>
      </c>
      <c r="AH55" s="111" t="str">
        <f>AH57</f>
        <v>0</v>
      </c>
      <c r="AI55" s="30">
        <f t="shared" ref="AI55:AI56" si="120">1/M55</f>
        <v>6.4284735013627591E-3</v>
      </c>
      <c r="AJ55" s="33">
        <f t="shared" ref="AJ55:AJ56" si="121">1/(AH55+AI55)</f>
        <v>155.55792518830668</v>
      </c>
      <c r="AK55" s="125">
        <f>AJ55/AJ57</f>
        <v>0.97308917885729207</v>
      </c>
      <c r="AL55" s="34">
        <f t="shared" ref="AL55:AL56" si="122">AJ55*N55</f>
        <v>13.908001058502681</v>
      </c>
      <c r="AM55" s="64">
        <f t="shared" ref="AM55:AM56" si="123">AL55/AJ55</f>
        <v>8.9407216261509687E-2</v>
      </c>
      <c r="AN55" s="29">
        <f t="shared" ref="AN55:AN56" si="124">EXP(AM55)</f>
        <v>1.0935258671871269</v>
      </c>
      <c r="AO55" s="65">
        <f t="shared" ref="AO55:AO56" si="125">1/AJ55</f>
        <v>6.4284735013627591E-3</v>
      </c>
      <c r="AP55" s="29">
        <f t="shared" ref="AP55:AP56" si="126">SQRT(AO55)</f>
        <v>8.0177761887962176E-2</v>
      </c>
      <c r="AQ55" s="81">
        <f t="shared" ref="AQ55:AQ56" si="127">-NORMSINV(2.5/100)</f>
        <v>1.9599639845400538</v>
      </c>
      <c r="AR55" s="27">
        <f t="shared" ref="AR55:AR56" si="128">AM55-(AQ55*AP55)</f>
        <v>-6.773830939992434E-2</v>
      </c>
      <c r="AS55" s="27">
        <f t="shared" ref="AS55:AS56" si="129">AM55+(1.96*AP55)</f>
        <v>0.24655562956191554</v>
      </c>
      <c r="AT55" s="66">
        <f t="shared" ref="AT55:AU56" si="130">EXP(AR55)</f>
        <v>0.93450499275396059</v>
      </c>
      <c r="AU55" s="66">
        <f t="shared" si="130"/>
        <v>1.2796103654017175</v>
      </c>
      <c r="AV55" s="188"/>
      <c r="AX55" s="82"/>
      <c r="AY55" s="82">
        <v>1</v>
      </c>
      <c r="AZ55" s="117"/>
      <c r="BA55" s="117"/>
      <c r="BC55" s="21"/>
      <c r="BD55" s="21"/>
      <c r="BE55" s="31"/>
      <c r="BF55" s="31"/>
      <c r="BG55" s="31"/>
      <c r="BH55" s="31"/>
      <c r="BI55" s="31"/>
      <c r="BJ55" s="31"/>
      <c r="BK55" s="31"/>
      <c r="BL55" s="31"/>
      <c r="BM55" s="21"/>
      <c r="BN55" s="21"/>
      <c r="BO55" s="21"/>
      <c r="BP55" s="21"/>
      <c r="BQ55" s="21"/>
      <c r="BR55" s="21"/>
      <c r="BS55" s="83"/>
      <c r="BT55" s="83"/>
      <c r="BU55" s="83"/>
      <c r="BV55" s="21"/>
      <c r="BW55" s="21"/>
    </row>
    <row r="56" spans="1:75">
      <c r="B56" s="202" t="s">
        <v>106</v>
      </c>
      <c r="C56" s="131">
        <v>2</v>
      </c>
      <c r="D56" s="133">
        <v>78</v>
      </c>
      <c r="E56" s="134">
        <v>80</v>
      </c>
      <c r="F56" s="131">
        <v>3</v>
      </c>
      <c r="G56" s="133">
        <v>76</v>
      </c>
      <c r="H56" s="134">
        <v>79</v>
      </c>
      <c r="I56" s="248"/>
      <c r="K56" s="22">
        <f t="shared" si="106"/>
        <v>0.65833333333333333</v>
      </c>
      <c r="L56" s="23">
        <f t="shared" si="107"/>
        <v>0.80817510548523208</v>
      </c>
      <c r="M56" s="24">
        <f t="shared" si="108"/>
        <v>1.2373556092149056</v>
      </c>
      <c r="N56" s="25">
        <f t="shared" si="109"/>
        <v>-0.41804389031502454</v>
      </c>
      <c r="O56" s="25">
        <f t="shared" si="110"/>
        <v>-0.51726895257931638</v>
      </c>
      <c r="P56" s="25">
        <f t="shared" si="111"/>
        <v>-0.41804389031502454</v>
      </c>
      <c r="Q56" s="137">
        <f t="shared" si="112"/>
        <v>0.65833333333333333</v>
      </c>
      <c r="R56" s="26">
        <f t="shared" si="113"/>
        <v>0.89898559804105427</v>
      </c>
      <c r="S56" s="80">
        <f t="shared" si="114"/>
        <v>1.9599639845400538</v>
      </c>
      <c r="T56" s="27">
        <f t="shared" si="115"/>
        <v>-2.1800232850956922</v>
      </c>
      <c r="U56" s="27">
        <f t="shared" si="116"/>
        <v>1.3439355044656434</v>
      </c>
      <c r="V56" s="28">
        <f t="shared" si="117"/>
        <v>0.11303889848823678</v>
      </c>
      <c r="W56" s="29">
        <f t="shared" si="117"/>
        <v>3.8341029820179928</v>
      </c>
      <c r="X56" s="107"/>
      <c r="Z56" s="129">
        <f>(N56-P57)^2</f>
        <v>0.24182708610311174</v>
      </c>
      <c r="AA56" s="30">
        <f t="shared" si="118"/>
        <v>0.29922610144978123</v>
      </c>
      <c r="AB56" s="31">
        <v>1</v>
      </c>
      <c r="AC56" s="21"/>
      <c r="AD56" s="21"/>
      <c r="AE56" s="24">
        <f t="shared" si="119"/>
        <v>1.5310489036555903</v>
      </c>
      <c r="AF56" s="32"/>
      <c r="AG56" s="111">
        <f>AG57</f>
        <v>-6.7303890847888279E-2</v>
      </c>
      <c r="AH56" s="111" t="str">
        <f>AH57</f>
        <v>0</v>
      </c>
      <c r="AI56" s="30">
        <f t="shared" si="120"/>
        <v>0.80817510548523208</v>
      </c>
      <c r="AJ56" s="33">
        <f t="shared" si="121"/>
        <v>1.2373556092149056</v>
      </c>
      <c r="AK56" s="125">
        <f>AJ56/AJ57</f>
        <v>7.7402507925446807E-3</v>
      </c>
      <c r="AL56" s="34">
        <f t="shared" si="122"/>
        <v>-0.51726895257931638</v>
      </c>
      <c r="AM56" s="64">
        <f t="shared" si="123"/>
        <v>-0.41804389031502454</v>
      </c>
      <c r="AN56" s="29">
        <f t="shared" si="124"/>
        <v>0.65833333333333333</v>
      </c>
      <c r="AO56" s="65">
        <f t="shared" si="125"/>
        <v>0.80817510548523208</v>
      </c>
      <c r="AP56" s="29">
        <f t="shared" si="126"/>
        <v>0.89898559804105427</v>
      </c>
      <c r="AQ56" s="81">
        <f t="shared" si="127"/>
        <v>1.9599639845400538</v>
      </c>
      <c r="AR56" s="27">
        <f t="shared" si="128"/>
        <v>-2.1800232850956922</v>
      </c>
      <c r="AS56" s="27">
        <f t="shared" si="129"/>
        <v>1.3439678818454417</v>
      </c>
      <c r="AT56" s="66">
        <f t="shared" si="130"/>
        <v>0.11303889848823678</v>
      </c>
      <c r="AU56" s="66">
        <f t="shared" si="130"/>
        <v>3.8342271222360842</v>
      </c>
      <c r="AV56" s="188"/>
      <c r="AX56" s="82"/>
      <c r="AY56" s="82">
        <v>1</v>
      </c>
      <c r="AZ56" s="117"/>
      <c r="BA56" s="117"/>
      <c r="BC56" s="21"/>
      <c r="BD56" s="21"/>
      <c r="BE56" s="31"/>
      <c r="BF56" s="31"/>
      <c r="BG56" s="31"/>
      <c r="BH56" s="31"/>
      <c r="BI56" s="31"/>
      <c r="BJ56" s="31"/>
      <c r="BK56" s="31"/>
      <c r="BL56" s="31"/>
      <c r="BM56" s="21"/>
      <c r="BN56" s="21"/>
      <c r="BO56" s="21"/>
      <c r="BP56" s="21"/>
      <c r="BQ56" s="21"/>
      <c r="BR56" s="21"/>
      <c r="BS56" s="83"/>
      <c r="BT56" s="83"/>
      <c r="BU56" s="83"/>
      <c r="BV56" s="21"/>
      <c r="BW56" s="21"/>
    </row>
    <row r="57" spans="1:75">
      <c r="B57" s="92">
        <f>COUNT(C54:C56)</f>
        <v>3</v>
      </c>
      <c r="C57" s="41">
        <f t="shared" ref="C57:H57" si="131">SUM(C54:C56)</f>
        <v>314</v>
      </c>
      <c r="D57" s="41">
        <f t="shared" si="131"/>
        <v>4568</v>
      </c>
      <c r="E57" s="41">
        <f t="shared" si="131"/>
        <v>4882</v>
      </c>
      <c r="F57" s="41">
        <f t="shared" si="131"/>
        <v>287</v>
      </c>
      <c r="G57" s="41">
        <f t="shared" si="131"/>
        <v>4542</v>
      </c>
      <c r="H57" s="41">
        <f t="shared" si="131"/>
        <v>4829</v>
      </c>
      <c r="I57" s="249"/>
      <c r="K57" s="35"/>
      <c r="L57" s="36"/>
      <c r="M57" s="37">
        <f>SUM(M54:M56)</f>
        <v>159.85988598802408</v>
      </c>
      <c r="N57" s="38"/>
      <c r="O57" s="39">
        <f>SUM(O54:O56)</f>
        <v>11.784116990106341</v>
      </c>
      <c r="P57" s="40">
        <f>O57/M57</f>
        <v>7.3715284589838559E-2</v>
      </c>
      <c r="Q57" s="84">
        <f>EXP(P57)</f>
        <v>1.0765002656453089</v>
      </c>
      <c r="R57" s="41">
        <f>SQRT(1/M57)</f>
        <v>7.9091579834688772E-2</v>
      </c>
      <c r="S57" s="80">
        <f>-NORMSINV(2.5/100)</f>
        <v>1.9599639845400538</v>
      </c>
      <c r="T57" s="42">
        <f>P57-(R57*S57)</f>
        <v>-8.1301363366525825E-2</v>
      </c>
      <c r="U57" s="42">
        <f>P57+(R57*S57)</f>
        <v>0.22873193254620294</v>
      </c>
      <c r="V57" s="85">
        <f>EXP(T57)</f>
        <v>0.92191581792171862</v>
      </c>
      <c r="W57" s="86">
        <f>EXP(U57)</f>
        <v>1.2570050317032531</v>
      </c>
      <c r="X57" s="43"/>
      <c r="Y57" s="43"/>
      <c r="Z57" s="44"/>
      <c r="AA57" s="45">
        <f>SUM(AA54:AA56)</f>
        <v>1.4333130421672862</v>
      </c>
      <c r="AB57" s="46">
        <f>SUM(AB54:AB56)</f>
        <v>3</v>
      </c>
      <c r="AC57" s="47">
        <f>AA57-(AB57-1)</f>
        <v>-0.56668695783271383</v>
      </c>
      <c r="AD57" s="37">
        <f>M57</f>
        <v>159.85988598802408</v>
      </c>
      <c r="AE57" s="37">
        <f>SUM(AE54:AE56)</f>
        <v>24209.190942768128</v>
      </c>
      <c r="AF57" s="48">
        <f>AE57/AD57</f>
        <v>151.4400613583683</v>
      </c>
      <c r="AG57" s="112">
        <f>AC57/(AD57-AF57)</f>
        <v>-6.7303890847888279E-2</v>
      </c>
      <c r="AH57" s="112" t="str">
        <f>IF(AA57&lt;AB57-1,"0",AG57)</f>
        <v>0</v>
      </c>
      <c r="AI57" s="44"/>
      <c r="AJ57" s="37">
        <f>SUM(AJ54:AJ56)</f>
        <v>159.85988598802408</v>
      </c>
      <c r="AK57" s="126">
        <f>SUM(AK54:AK56)</f>
        <v>1</v>
      </c>
      <c r="AL57" s="47">
        <f>SUM(AL54:AL56)</f>
        <v>11.784116990106341</v>
      </c>
      <c r="AM57" s="47">
        <f>AL57/AJ57</f>
        <v>7.3715284589838559E-2</v>
      </c>
      <c r="AN57" s="87">
        <f>EXP(AM57)</f>
        <v>1.0765002656453089</v>
      </c>
      <c r="AO57" s="49">
        <f>1/AJ57</f>
        <v>6.2554780007469486E-3</v>
      </c>
      <c r="AP57" s="50">
        <f>SQRT(AO57)</f>
        <v>7.9091579834688772E-2</v>
      </c>
      <c r="AQ57" s="88">
        <f>-NORMSINV(2.5/100)</f>
        <v>1.9599639845400538</v>
      </c>
      <c r="AR57" s="42">
        <f>AM57-(AQ57*AP57)</f>
        <v>-8.1301363366525825E-2</v>
      </c>
      <c r="AS57" s="42">
        <f>AM57+(1.96*AP57)</f>
        <v>0.22873478106582854</v>
      </c>
      <c r="AT57" s="89">
        <f>EXP(AR57)</f>
        <v>0.92191581792171862</v>
      </c>
      <c r="AU57" s="90">
        <f>EXP(AS57)</f>
        <v>1.2570086123118551</v>
      </c>
      <c r="AV57" s="239"/>
      <c r="AW57" s="9"/>
      <c r="AX57" s="91">
        <f>AA57</f>
        <v>1.4333130421672862</v>
      </c>
      <c r="AY57" s="92">
        <f>SUM(AY54:AY56)</f>
        <v>3</v>
      </c>
      <c r="AZ57" s="118">
        <f>(AX57-(AY57-1))/AX57</f>
        <v>-0.39536859092263399</v>
      </c>
      <c r="BA57" s="119" t="str">
        <f>IF(AA57&lt;AB57-1,"0%",AZ57)</f>
        <v>0%</v>
      </c>
      <c r="BB57" s="51"/>
      <c r="BC57" s="39">
        <f>AX57/(AY57-1)</f>
        <v>0.71665652108364308</v>
      </c>
      <c r="BD57" s="93">
        <f>LN(BC57)</f>
        <v>-0.33315860325621904</v>
      </c>
      <c r="BE57" s="39">
        <f>LN(AX57)</f>
        <v>0.3599885773037263</v>
      </c>
      <c r="BF57" s="39">
        <f>LN(AY57-1)</f>
        <v>0.69314718055994529</v>
      </c>
      <c r="BG57" s="39">
        <f>SQRT(2*AX57)</f>
        <v>1.693111362059381</v>
      </c>
      <c r="BH57" s="39">
        <f>SQRT(2*AY57-3)</f>
        <v>1.7320508075688772</v>
      </c>
      <c r="BI57" s="39">
        <f>2*(AY57-2)</f>
        <v>2</v>
      </c>
      <c r="BJ57" s="39">
        <f>3*(AY57-2)^2</f>
        <v>3</v>
      </c>
      <c r="BK57" s="39">
        <f>1/BI57</f>
        <v>0.5</v>
      </c>
      <c r="BL57" s="94">
        <f>1/BJ57</f>
        <v>0.33333333333333331</v>
      </c>
      <c r="BM57" s="94">
        <f>SQRT(BK57*(1-BL57))</f>
        <v>0.57735026918962584</v>
      </c>
      <c r="BN57" s="95">
        <f>0.5*(BE57-BF57)/(BG57-BH57)</f>
        <v>4.2779063607232279</v>
      </c>
      <c r="BO57" s="95">
        <f>IF(AA57&lt;=AB57,BM57,BN57)</f>
        <v>0.57735026918962584</v>
      </c>
      <c r="BP57" s="96">
        <f>BD57-(1.96*BO57)</f>
        <v>-1.4647651308678857</v>
      </c>
      <c r="BQ57" s="96">
        <f>BD57+(1.96*BO57)</f>
        <v>0.79844792435544765</v>
      </c>
      <c r="BR57" s="96"/>
      <c r="BS57" s="93">
        <f>EXP(BP57)</f>
        <v>0.23113227093867467</v>
      </c>
      <c r="BT57" s="93">
        <f>EXP(BQ57)</f>
        <v>2.2220893998310629</v>
      </c>
      <c r="BU57" s="97" t="str">
        <f>BA57</f>
        <v>0%</v>
      </c>
      <c r="BV57" s="97">
        <f>(BS57-1)/BS57</f>
        <v>-3.3265269533276278</v>
      </c>
      <c r="BW57" s="97">
        <f>(BT57-1)/BT57</f>
        <v>0.54997310185808623</v>
      </c>
    </row>
    <row r="58" spans="1:75" ht="13.5" thickBot="1">
      <c r="B58" s="207"/>
      <c r="C58" s="135"/>
      <c r="D58" s="135"/>
      <c r="E58" s="135"/>
      <c r="F58" s="135"/>
      <c r="G58" s="135"/>
      <c r="H58" s="135"/>
      <c r="I58" s="250"/>
      <c r="J58" s="4"/>
      <c r="K58" s="4"/>
      <c r="L58" s="5"/>
      <c r="M58" s="5"/>
      <c r="N58" s="5"/>
      <c r="O58" s="5"/>
      <c r="P58" s="5"/>
      <c r="Q58" s="5" t="s">
        <v>80</v>
      </c>
      <c r="R58" s="52"/>
      <c r="S58" s="52"/>
      <c r="T58" s="52"/>
      <c r="U58" s="52"/>
      <c r="V58" s="52"/>
      <c r="W58" s="52"/>
      <c r="X58" s="52"/>
      <c r="Z58" s="5"/>
      <c r="AA58" s="5"/>
      <c r="AB58" s="53"/>
      <c r="AC58" s="54"/>
      <c r="AD58" s="54"/>
      <c r="AE58" s="54"/>
      <c r="AF58" s="55"/>
      <c r="AG58" s="55"/>
      <c r="AH58" s="55"/>
      <c r="AI58" s="55"/>
      <c r="AJ58" s="5"/>
      <c r="AK58" s="5"/>
      <c r="AL58" s="5"/>
      <c r="AM58" s="5"/>
      <c r="AN58" s="5" t="s">
        <v>81</v>
      </c>
      <c r="AO58" s="5"/>
      <c r="AP58" s="5"/>
      <c r="AQ58" s="5"/>
      <c r="AR58" s="5"/>
      <c r="AS58" s="5"/>
      <c r="AT58" s="56"/>
      <c r="AU58" s="56"/>
      <c r="AV58" s="56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7"/>
      <c r="BH58" s="5"/>
      <c r="BI58" s="5"/>
      <c r="BJ58" s="5"/>
      <c r="BK58" s="5"/>
      <c r="BN58" s="54"/>
      <c r="BT58" s="98" t="s">
        <v>49</v>
      </c>
      <c r="BU58" s="99" t="str">
        <f>BU57</f>
        <v>0%</v>
      </c>
      <c r="BV58" s="100" t="str">
        <f>IF(BV57&lt;0,"0%",BV57)</f>
        <v>0%</v>
      </c>
      <c r="BW58" s="101">
        <f>IF(BW57&lt;0,"0%",BW57)</f>
        <v>0.54997310185808623</v>
      </c>
    </row>
    <row r="59" spans="1:75" ht="15.75" thickBot="1">
      <c r="B59" s="6"/>
      <c r="C59" s="132"/>
      <c r="D59" s="132"/>
      <c r="E59" s="132"/>
      <c r="F59" s="132"/>
      <c r="G59" s="132"/>
      <c r="H59" s="132"/>
      <c r="I59" s="251"/>
      <c r="J59" s="6"/>
      <c r="K59" s="6"/>
      <c r="L59" s="5"/>
      <c r="M59" s="5"/>
      <c r="N59" s="5"/>
      <c r="O59" s="5"/>
      <c r="P59" s="5"/>
      <c r="Q59" s="5"/>
      <c r="R59" s="58"/>
      <c r="S59" s="58"/>
      <c r="T59" s="58"/>
      <c r="U59" s="58"/>
      <c r="V59" s="58"/>
      <c r="W59" s="58"/>
      <c r="X59" s="58"/>
      <c r="Z59" s="5"/>
      <c r="AA59" s="5"/>
      <c r="AB59" s="5"/>
      <c r="AC59" s="5"/>
      <c r="AD59" s="5"/>
      <c r="AE59" s="5"/>
      <c r="AF59" s="5"/>
      <c r="AG59" s="5"/>
      <c r="AH59" s="5"/>
      <c r="AI59" s="57"/>
      <c r="AJ59" s="121"/>
      <c r="AK59" s="121"/>
      <c r="AL59" s="122"/>
      <c r="AM59" s="62"/>
      <c r="AN59" s="59"/>
      <c r="AO59" s="60" t="s">
        <v>24</v>
      </c>
      <c r="AP59" s="61">
        <f>TINV(0.05,(AB57-2))</f>
        <v>12.706204736174707</v>
      </c>
      <c r="AQ59" s="5"/>
      <c r="AR59" s="102"/>
      <c r="AS59" s="103" t="s">
        <v>25</v>
      </c>
      <c r="AT59" s="104">
        <f>EXP(AM57-AP59*SQRT((1/AD57)+AH57))</f>
        <v>0.39406534952576372</v>
      </c>
      <c r="AU59" s="105">
        <f>EXP(AM57+AP59*SQRT((1/AD57)+AH57))</f>
        <v>2.9407630570133532</v>
      </c>
      <c r="AV59" s="188"/>
      <c r="AW59" s="5"/>
      <c r="AX59" s="5"/>
      <c r="AY59" s="5"/>
      <c r="AZ59" s="5"/>
      <c r="BB59" s="5"/>
      <c r="BC59" s="5"/>
      <c r="BD59" s="5"/>
      <c r="BF59" s="106"/>
      <c r="BG59" s="57"/>
      <c r="BH59" s="57"/>
      <c r="BJ59" s="107"/>
      <c r="BK59" s="5"/>
      <c r="BL59" s="108"/>
      <c r="BM59" s="109"/>
      <c r="BN59" s="5"/>
      <c r="BQ59" s="108"/>
    </row>
    <row r="60" spans="1:75">
      <c r="B60" s="6"/>
      <c r="C60" s="132"/>
      <c r="D60" s="132"/>
      <c r="E60" s="132"/>
      <c r="F60" s="132"/>
      <c r="G60" s="132"/>
      <c r="H60" s="132"/>
      <c r="I60" s="251"/>
      <c r="J60" s="6"/>
      <c r="K60" s="6"/>
      <c r="L60" s="5"/>
      <c r="M60" s="5"/>
      <c r="N60" s="5"/>
      <c r="O60" s="5"/>
      <c r="P60" s="5"/>
      <c r="Q60" s="5"/>
      <c r="R60" s="58"/>
      <c r="S60" s="58"/>
      <c r="T60" s="58"/>
      <c r="U60" s="58"/>
      <c r="V60" s="58"/>
      <c r="W60" s="58"/>
      <c r="X60" s="58"/>
      <c r="Z60" s="5"/>
      <c r="AA60" s="5"/>
      <c r="AB60" s="5"/>
      <c r="AC60" s="5"/>
      <c r="AD60" s="5"/>
      <c r="AE60" s="5"/>
      <c r="AF60" s="5"/>
      <c r="AG60" s="5"/>
      <c r="AH60" s="5"/>
      <c r="AI60" s="57"/>
      <c r="AJ60" s="121"/>
      <c r="AK60" s="121"/>
      <c r="AL60" s="12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5"/>
      <c r="AX60" s="5"/>
      <c r="AY60" s="5"/>
      <c r="AZ60" s="5"/>
      <c r="BB60" s="5"/>
      <c r="BC60" s="5"/>
      <c r="BD60" s="5"/>
      <c r="BF60" s="106"/>
      <c r="BG60" s="57"/>
      <c r="BH60" s="57"/>
      <c r="BJ60" s="107"/>
      <c r="BK60" s="5"/>
      <c r="BL60" s="108"/>
      <c r="BM60" s="109"/>
      <c r="BN60" s="5"/>
      <c r="BQ60" s="108"/>
    </row>
    <row r="61" spans="1:75" s="14" customFormat="1" ht="38.1" customHeight="1">
      <c r="A61" s="194"/>
      <c r="B61" s="193" t="s">
        <v>120</v>
      </c>
      <c r="C61" s="195"/>
      <c r="D61" s="195"/>
      <c r="E61" s="195"/>
      <c r="F61" s="195"/>
      <c r="G61" s="195"/>
      <c r="H61" s="195"/>
      <c r="I61" s="186"/>
      <c r="J61" s="232" t="s">
        <v>74</v>
      </c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4"/>
      <c r="X61" s="235"/>
      <c r="Y61" s="236" t="s">
        <v>73</v>
      </c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8"/>
      <c r="AV61" s="235"/>
      <c r="AW61" s="232" t="s">
        <v>150</v>
      </c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4"/>
    </row>
    <row r="62" spans="1:75" s="14" customFormat="1" ht="17.25" customHeight="1">
      <c r="A62" s="165"/>
      <c r="B62" s="141" t="s">
        <v>95</v>
      </c>
      <c r="C62" s="211" t="s">
        <v>68</v>
      </c>
      <c r="D62" s="212"/>
      <c r="E62" s="213"/>
      <c r="F62" s="210" t="s">
        <v>67</v>
      </c>
      <c r="G62" s="210"/>
      <c r="H62" s="210"/>
      <c r="I62" s="247"/>
      <c r="K62" s="145"/>
      <c r="X62" s="73"/>
      <c r="Y62" s="16"/>
      <c r="Z62" s="146"/>
      <c r="AA62" s="147"/>
      <c r="AV62" s="73"/>
      <c r="BS62" s="73"/>
      <c r="BT62" s="73"/>
    </row>
    <row r="63" spans="1:75" ht="55.5" customHeight="1">
      <c r="A63" s="4"/>
      <c r="B63" s="142"/>
      <c r="C63" s="130" t="s">
        <v>3</v>
      </c>
      <c r="D63" s="130" t="s">
        <v>4</v>
      </c>
      <c r="E63" s="130" t="s">
        <v>5</v>
      </c>
      <c r="F63" s="130" t="s">
        <v>3</v>
      </c>
      <c r="G63" s="130" t="s">
        <v>4</v>
      </c>
      <c r="H63" s="130" t="s">
        <v>5</v>
      </c>
      <c r="I63" s="188"/>
      <c r="K63" s="15" t="s">
        <v>62</v>
      </c>
      <c r="L63" s="15" t="s">
        <v>61</v>
      </c>
      <c r="M63" s="15" t="s">
        <v>60</v>
      </c>
      <c r="N63" s="17" t="s">
        <v>59</v>
      </c>
      <c r="O63" s="17" t="s">
        <v>6</v>
      </c>
      <c r="P63" s="17" t="s">
        <v>58</v>
      </c>
      <c r="Q63" s="74" t="s">
        <v>7</v>
      </c>
      <c r="R63" s="15" t="s">
        <v>8</v>
      </c>
      <c r="S63" s="75" t="s">
        <v>9</v>
      </c>
      <c r="T63" s="18" t="s">
        <v>10</v>
      </c>
      <c r="U63" s="18" t="s">
        <v>11</v>
      </c>
      <c r="V63" s="76" t="s">
        <v>12</v>
      </c>
      <c r="W63" s="77" t="s">
        <v>13</v>
      </c>
      <c r="X63" s="231"/>
      <c r="Y63" s="19"/>
      <c r="Z63" s="128" t="s">
        <v>14</v>
      </c>
      <c r="AA63" s="17" t="s">
        <v>57</v>
      </c>
      <c r="AB63" s="20" t="s">
        <v>15</v>
      </c>
      <c r="AC63" s="20" t="s">
        <v>16</v>
      </c>
      <c r="AD63" s="20" t="s">
        <v>56</v>
      </c>
      <c r="AE63" s="17" t="s">
        <v>55</v>
      </c>
      <c r="AF63" s="17" t="s">
        <v>52</v>
      </c>
      <c r="AG63" s="113" t="s">
        <v>17</v>
      </c>
      <c r="AH63" s="113" t="s">
        <v>18</v>
      </c>
      <c r="AI63" s="20" t="s">
        <v>53</v>
      </c>
      <c r="AJ63" s="17" t="s">
        <v>54</v>
      </c>
      <c r="AK63" s="17" t="s">
        <v>65</v>
      </c>
      <c r="AL63" s="17" t="s">
        <v>51</v>
      </c>
      <c r="AM63" s="20" t="s">
        <v>19</v>
      </c>
      <c r="AN63" s="78" t="s">
        <v>20</v>
      </c>
      <c r="AO63" s="17" t="s">
        <v>50</v>
      </c>
      <c r="AP63" s="17" t="s">
        <v>21</v>
      </c>
      <c r="AQ63" s="75" t="s">
        <v>9</v>
      </c>
      <c r="AR63" s="18" t="s">
        <v>22</v>
      </c>
      <c r="AS63" s="18" t="s">
        <v>23</v>
      </c>
      <c r="AT63" s="76" t="s">
        <v>12</v>
      </c>
      <c r="AU63" s="77" t="s">
        <v>13</v>
      </c>
      <c r="AV63" s="231"/>
      <c r="AX63" s="127" t="s">
        <v>28</v>
      </c>
      <c r="AY63" s="127" t="s">
        <v>15</v>
      </c>
      <c r="AZ63" s="120" t="s">
        <v>63</v>
      </c>
      <c r="BA63" s="116" t="s">
        <v>64</v>
      </c>
      <c r="BC63" s="20" t="s">
        <v>29</v>
      </c>
      <c r="BD63" s="20" t="s">
        <v>30</v>
      </c>
      <c r="BE63" s="20" t="s">
        <v>31</v>
      </c>
      <c r="BF63" s="20" t="s">
        <v>32</v>
      </c>
      <c r="BG63" s="20" t="s">
        <v>33</v>
      </c>
      <c r="BH63" s="20" t="s">
        <v>34</v>
      </c>
      <c r="BI63" s="20" t="s">
        <v>35</v>
      </c>
      <c r="BJ63" s="20" t="s">
        <v>36</v>
      </c>
      <c r="BK63" s="20" t="s">
        <v>37</v>
      </c>
      <c r="BL63" s="20" t="s">
        <v>38</v>
      </c>
      <c r="BM63" s="79" t="s">
        <v>39</v>
      </c>
      <c r="BN63" s="79" t="s">
        <v>40</v>
      </c>
      <c r="BO63" s="79" t="s">
        <v>41</v>
      </c>
      <c r="BP63" s="79" t="s">
        <v>42</v>
      </c>
      <c r="BQ63" s="79" t="s">
        <v>43</v>
      </c>
      <c r="BR63" s="21"/>
      <c r="BS63" s="18" t="s">
        <v>44</v>
      </c>
      <c r="BT63" s="18" t="s">
        <v>45</v>
      </c>
      <c r="BU63" s="74" t="s">
        <v>46</v>
      </c>
      <c r="BV63" s="76" t="s">
        <v>47</v>
      </c>
      <c r="BW63" s="77" t="s">
        <v>48</v>
      </c>
    </row>
    <row r="64" spans="1:75">
      <c r="A64" s="10"/>
      <c r="B64" s="202" t="s">
        <v>103</v>
      </c>
      <c r="C64" s="131">
        <v>124</v>
      </c>
      <c r="D64" s="133">
        <v>1112</v>
      </c>
      <c r="E64" s="134">
        <v>1131</v>
      </c>
      <c r="F64" s="131">
        <v>101</v>
      </c>
      <c r="G64" s="133">
        <v>1112</v>
      </c>
      <c r="H64" s="134">
        <v>1127</v>
      </c>
      <c r="I64" s="248"/>
      <c r="K64" s="22">
        <f>(C64/E64)/(F64/H64)</f>
        <v>1.2233806935070164</v>
      </c>
      <c r="L64" s="23">
        <f>(D64/(C64*E64)+(G64/(F64*H64)))</f>
        <v>1.7698249133747335E-2</v>
      </c>
      <c r="M64" s="24">
        <f>1/L64</f>
        <v>56.502764338037387</v>
      </c>
      <c r="N64" s="25">
        <f>LN(K64)</f>
        <v>0.2016180866874332</v>
      </c>
      <c r="O64" s="25">
        <f>M64*N64</f>
        <v>11.39197923838603</v>
      </c>
      <c r="P64" s="25">
        <f>LN(K64)</f>
        <v>0.2016180866874332</v>
      </c>
      <c r="Q64" s="137">
        <f>K64</f>
        <v>1.2233806935070164</v>
      </c>
      <c r="R64" s="26">
        <f>SQRT(1/M64)</f>
        <v>0.13303476663544508</v>
      </c>
      <c r="S64" s="80">
        <f>-NORMSINV(2.5/100)</f>
        <v>1.9599639845400538</v>
      </c>
      <c r="T64" s="27">
        <f>P64-(R64*S64)</f>
        <v>-5.9125264609729944E-2</v>
      </c>
      <c r="U64" s="27">
        <f>P64+(R64*S64)</f>
        <v>0.46236143798459634</v>
      </c>
      <c r="V64" s="28">
        <f>EXP(T64)</f>
        <v>0.94258868875737356</v>
      </c>
      <c r="W64" s="29">
        <f>EXP(U64)</f>
        <v>1.5878190976583588</v>
      </c>
      <c r="X64" s="107"/>
      <c r="Z64" s="129">
        <f>(N64-P68)^2</f>
        <v>2.2208347880580772E-3</v>
      </c>
      <c r="AA64" s="30">
        <f>M64*Z64</f>
        <v>0.12548330466336075</v>
      </c>
      <c r="AB64" s="31">
        <v>1</v>
      </c>
      <c r="AC64" s="21"/>
      <c r="AD64" s="21"/>
      <c r="AE64" s="24">
        <f>M64^2</f>
        <v>3192.5623778397894</v>
      </c>
      <c r="AF64" s="32"/>
      <c r="AG64" s="111">
        <f>AG68</f>
        <v>-3.5258412806421092E-2</v>
      </c>
      <c r="AH64" s="111" t="str">
        <f>AH68</f>
        <v>0</v>
      </c>
      <c r="AI64" s="30">
        <f>1/M64</f>
        <v>1.7698249133747335E-2</v>
      </c>
      <c r="AJ64" s="33">
        <f>1/(AH64+AI64)</f>
        <v>56.502764338037387</v>
      </c>
      <c r="AK64" s="125">
        <f>AJ64/AJ68</f>
        <v>0.40738863864057895</v>
      </c>
      <c r="AL64" s="34">
        <f>AJ64*N64</f>
        <v>11.39197923838603</v>
      </c>
      <c r="AM64" s="64">
        <f>AL64/AJ64</f>
        <v>0.20161808668743317</v>
      </c>
      <c r="AN64" s="29">
        <f>EXP(AM64)</f>
        <v>1.2233806935070164</v>
      </c>
      <c r="AO64" s="65">
        <f>1/AJ64</f>
        <v>1.7698249133747335E-2</v>
      </c>
      <c r="AP64" s="29">
        <f>SQRT(AO64)</f>
        <v>0.13303476663544508</v>
      </c>
      <c r="AQ64" s="81">
        <f>-NORMSINV(2.5/100)</f>
        <v>1.9599639845400538</v>
      </c>
      <c r="AR64" s="27">
        <f>AM64-(AQ64*AP64)</f>
        <v>-5.9125264609729972E-2</v>
      </c>
      <c r="AS64" s="27">
        <f>AM64+(1.96*AP64)</f>
        <v>0.4623662292929055</v>
      </c>
      <c r="AT64" s="66">
        <f>EXP(AR64)</f>
        <v>0.94258868875737345</v>
      </c>
      <c r="AU64" s="66">
        <f>EXP(AS64)</f>
        <v>1.5878267054074204</v>
      </c>
      <c r="AV64" s="188"/>
      <c r="AX64" s="82"/>
      <c r="AY64" s="82">
        <v>1</v>
      </c>
      <c r="AZ64" s="117"/>
      <c r="BA64" s="117"/>
      <c r="BC64" s="21"/>
      <c r="BD64" s="21"/>
      <c r="BE64" s="31"/>
      <c r="BF64" s="31"/>
      <c r="BG64" s="31"/>
      <c r="BH64" s="31"/>
      <c r="BI64" s="31"/>
      <c r="BJ64" s="31"/>
      <c r="BK64" s="31"/>
      <c r="BL64" s="31"/>
      <c r="BM64" s="21"/>
      <c r="BN64" s="21"/>
      <c r="BO64" s="21"/>
      <c r="BP64" s="21"/>
      <c r="BQ64" s="21"/>
      <c r="BR64" s="21"/>
      <c r="BS64" s="83"/>
      <c r="BT64" s="83"/>
      <c r="BU64" s="83"/>
      <c r="BV64" s="21"/>
      <c r="BW64" s="21"/>
    </row>
    <row r="65" spans="1:75">
      <c r="A65" s="10"/>
      <c r="B65" s="202" t="s">
        <v>129</v>
      </c>
      <c r="C65" s="131">
        <v>1</v>
      </c>
      <c r="D65" s="133">
        <v>22</v>
      </c>
      <c r="E65" s="134">
        <v>23</v>
      </c>
      <c r="F65" s="131">
        <v>1E-3</v>
      </c>
      <c r="G65" s="133">
        <v>23.998999999999999</v>
      </c>
      <c r="H65" s="134">
        <v>24</v>
      </c>
      <c r="I65" s="248"/>
      <c r="K65" s="22">
        <f t="shared" ref="K65:K67" si="132">(C65/E65)/(F65/H65)</f>
        <v>1043.4782608695652</v>
      </c>
      <c r="L65" s="23">
        <f t="shared" ref="L65:L67" si="133">(D65/(C65*E65)+(G65/(F65*H65)))</f>
        <v>1000.9148550724636</v>
      </c>
      <c r="M65" s="24">
        <f t="shared" ref="M65:M67" si="134">1/L65</f>
        <v>9.9908598112234291E-4</v>
      </c>
      <c r="N65" s="25">
        <f t="shared" ref="N65:N67" si="135">LN(K65)</f>
        <v>6.9503148934009333</v>
      </c>
      <c r="O65" s="25">
        <f t="shared" ref="O65:O67" si="136">M65*N65</f>
        <v>6.9439621743827033E-3</v>
      </c>
      <c r="P65" s="25">
        <f t="shared" ref="P65:P67" si="137">LN(K65)</f>
        <v>6.9503148934009333</v>
      </c>
      <c r="Q65" s="137">
        <f t="shared" ref="Q65:Q67" si="138">K65</f>
        <v>1043.4782608695652</v>
      </c>
      <c r="R65" s="26">
        <f t="shared" ref="R65:R67" si="139">SQRT(1/M65)</f>
        <v>31.637238423611876</v>
      </c>
      <c r="S65" s="80">
        <f t="shared" ref="S65:S67" si="140">-NORMSINV(2.5/100)</f>
        <v>1.9599639845400538</v>
      </c>
      <c r="T65" s="27">
        <f t="shared" ref="T65:T67" si="141">P65-(R65*S65)</f>
        <v>-55.057532987185091</v>
      </c>
      <c r="U65" s="27">
        <f t="shared" ref="U65:U67" si="142">P65+(R65*S65)</f>
        <v>68.958162773986956</v>
      </c>
      <c r="V65" s="28">
        <f t="shared" ref="V65:V67" si="143">EXP(T65)</f>
        <v>1.2269227982921762E-24</v>
      </c>
      <c r="W65" s="29">
        <f t="shared" ref="W65:W67" si="144">EXP(U65)</f>
        <v>8.8746160917622466E+29</v>
      </c>
      <c r="X65" s="107"/>
      <c r="Z65" s="129">
        <f>(N65-P68)^2</f>
        <v>46.183204002420972</v>
      </c>
      <c r="AA65" s="30">
        <f t="shared" ref="AA65:AA67" si="145">M65*Z65</f>
        <v>4.6140991682132072E-2</v>
      </c>
      <c r="AB65" s="31">
        <v>1</v>
      </c>
      <c r="AC65" s="21"/>
      <c r="AD65" s="21"/>
      <c r="AE65" s="24">
        <f t="shared" ref="AE65:AE67" si="146">M65^2</f>
        <v>9.9817279767519445E-7</v>
      </c>
      <c r="AF65" s="32"/>
      <c r="AG65" s="111">
        <f>AG68</f>
        <v>-3.5258412806421092E-2</v>
      </c>
      <c r="AH65" s="111" t="str">
        <f>AH68</f>
        <v>0</v>
      </c>
      <c r="AI65" s="30">
        <f t="shared" ref="AI65:AI67" si="147">1/M65</f>
        <v>1000.9148550724636</v>
      </c>
      <c r="AJ65" s="33">
        <f t="shared" ref="AJ65:AJ67" si="148">1/(AH65+AI65)</f>
        <v>9.9908598112234291E-4</v>
      </c>
      <c r="AK65" s="125">
        <f>AJ65/AJ68</f>
        <v>7.2034754848324658E-6</v>
      </c>
      <c r="AL65" s="34">
        <f t="shared" ref="AL65:AL67" si="149">AJ65*N65</f>
        <v>6.9439621743827033E-3</v>
      </c>
      <c r="AM65" s="64">
        <f t="shared" ref="AM65:AM67" si="150">AL65/AJ65</f>
        <v>6.9503148934009333</v>
      </c>
      <c r="AN65" s="29">
        <f t="shared" ref="AN65:AN67" si="151">EXP(AM65)</f>
        <v>1043.4782608695655</v>
      </c>
      <c r="AO65" s="65">
        <f t="shared" ref="AO65:AO67" si="152">1/AJ65</f>
        <v>1000.9148550724636</v>
      </c>
      <c r="AP65" s="29">
        <f t="shared" ref="AP65:AP67" si="153">SQRT(AO65)</f>
        <v>31.637238423611876</v>
      </c>
      <c r="AQ65" s="81">
        <f t="shared" ref="AQ65:AQ67" si="154">-NORMSINV(2.5/100)</f>
        <v>1.9599639845400538</v>
      </c>
      <c r="AR65" s="27">
        <f t="shared" ref="AR65:AR67" si="155">AM65-(AQ65*AP65)</f>
        <v>-55.057532987185091</v>
      </c>
      <c r="AS65" s="27">
        <f t="shared" ref="AS65:AS67" si="156">AM65+(1.96*AP65)</f>
        <v>68.95930220368021</v>
      </c>
      <c r="AT65" s="66">
        <f t="shared" ref="AT65:AT67" si="157">EXP(AR65)</f>
        <v>1.2269227982921762E-24</v>
      </c>
      <c r="AU65" s="66">
        <f t="shared" ref="AU65:AU67" si="158">EXP(AS65)</f>
        <v>8.8847338559992696E+29</v>
      </c>
      <c r="AV65" s="188"/>
      <c r="AX65" s="82"/>
      <c r="AY65" s="82">
        <v>1</v>
      </c>
      <c r="AZ65" s="117"/>
      <c r="BA65" s="117"/>
      <c r="BC65" s="21"/>
      <c r="BD65" s="21"/>
      <c r="BE65" s="31"/>
      <c r="BF65" s="31"/>
      <c r="BG65" s="31"/>
      <c r="BH65" s="31"/>
      <c r="BI65" s="31"/>
      <c r="BJ65" s="31"/>
      <c r="BK65" s="31"/>
      <c r="BL65" s="31"/>
      <c r="BM65" s="21"/>
      <c r="BN65" s="21"/>
      <c r="BO65" s="21"/>
      <c r="BP65" s="21"/>
      <c r="BQ65" s="21"/>
      <c r="BR65" s="21"/>
      <c r="BS65" s="83"/>
      <c r="BT65" s="83"/>
      <c r="BU65" s="83"/>
      <c r="BV65" s="21"/>
      <c r="BW65" s="21"/>
    </row>
    <row r="66" spans="1:75">
      <c r="A66" s="10"/>
      <c r="B66" s="202" t="s">
        <v>105</v>
      </c>
      <c r="C66" s="131">
        <v>10</v>
      </c>
      <c r="D66" s="133">
        <v>343</v>
      </c>
      <c r="E66" s="134">
        <v>353</v>
      </c>
      <c r="F66" s="131">
        <v>10</v>
      </c>
      <c r="G66" s="133">
        <v>323</v>
      </c>
      <c r="H66" s="134">
        <v>333</v>
      </c>
      <c r="I66" s="248"/>
      <c r="K66" s="22">
        <f t="shared" si="132"/>
        <v>0.943342776203966</v>
      </c>
      <c r="L66" s="23">
        <f t="shared" si="133"/>
        <v>0.1941641358071953</v>
      </c>
      <c r="M66" s="24">
        <f t="shared" si="134"/>
        <v>5.1502817234641034</v>
      </c>
      <c r="N66" s="25">
        <f t="shared" si="135"/>
        <v>-5.8325566952852945E-2</v>
      </c>
      <c r="O66" s="25">
        <f t="shared" si="136"/>
        <v>-0.30039310148796039</v>
      </c>
      <c r="P66" s="25">
        <f t="shared" si="137"/>
        <v>-5.8325566952852945E-2</v>
      </c>
      <c r="Q66" s="137">
        <f t="shared" si="138"/>
        <v>0.943342776203966</v>
      </c>
      <c r="R66" s="26">
        <f t="shared" si="139"/>
        <v>0.4406405970938167</v>
      </c>
      <c r="S66" s="80">
        <f t="shared" si="140"/>
        <v>1.9599639845400538</v>
      </c>
      <c r="T66" s="27">
        <f t="shared" si="141"/>
        <v>-0.92196526738295836</v>
      </c>
      <c r="U66" s="27">
        <f t="shared" si="142"/>
        <v>0.80531413347725245</v>
      </c>
      <c r="V66" s="28">
        <f t="shared" si="143"/>
        <v>0.39773661370291841</v>
      </c>
      <c r="W66" s="29">
        <f t="shared" si="144"/>
        <v>2.2373992304387045</v>
      </c>
      <c r="X66" s="107"/>
      <c r="Z66" s="129">
        <f>(N66-P68)^2</f>
        <v>4.5291466996703347E-2</v>
      </c>
      <c r="AA66" s="30">
        <f t="shared" si="145"/>
        <v>0.23326381470199886</v>
      </c>
      <c r="AB66" s="31">
        <v>1</v>
      </c>
      <c r="AC66" s="21"/>
      <c r="AD66" s="21"/>
      <c r="AE66" s="24">
        <f t="shared" si="146"/>
        <v>26.525401831048374</v>
      </c>
      <c r="AF66" s="32"/>
      <c r="AG66" s="111">
        <f>AG68</f>
        <v>-3.5258412806421092E-2</v>
      </c>
      <c r="AH66" s="111" t="str">
        <f>AH68</f>
        <v>0</v>
      </c>
      <c r="AI66" s="30">
        <f t="shared" si="147"/>
        <v>0.1941641358071953</v>
      </c>
      <c r="AJ66" s="33">
        <f t="shared" si="148"/>
        <v>5.1502817234641034</v>
      </c>
      <c r="AK66" s="125">
        <f>AJ66/AJ68</f>
        <v>3.7133869192396668E-2</v>
      </c>
      <c r="AL66" s="34">
        <f t="shared" si="149"/>
        <v>-0.30039310148796039</v>
      </c>
      <c r="AM66" s="64">
        <f t="shared" si="150"/>
        <v>-5.8325566952852938E-2</v>
      </c>
      <c r="AN66" s="29">
        <f t="shared" si="151"/>
        <v>0.943342776203966</v>
      </c>
      <c r="AO66" s="65">
        <f t="shared" si="152"/>
        <v>0.1941641358071953</v>
      </c>
      <c r="AP66" s="29">
        <f t="shared" si="153"/>
        <v>0.4406405970938167</v>
      </c>
      <c r="AQ66" s="81">
        <f t="shared" si="154"/>
        <v>1.9599639845400538</v>
      </c>
      <c r="AR66" s="27">
        <f t="shared" si="155"/>
        <v>-0.92196526738295836</v>
      </c>
      <c r="AS66" s="27">
        <f t="shared" si="156"/>
        <v>0.80533000335102778</v>
      </c>
      <c r="AT66" s="66">
        <f t="shared" si="157"/>
        <v>0.39773661370291841</v>
      </c>
      <c r="AU66" s="66">
        <f t="shared" si="158"/>
        <v>2.2374347379638255</v>
      </c>
      <c r="AV66" s="188"/>
      <c r="AX66" s="82"/>
      <c r="AY66" s="82">
        <v>1</v>
      </c>
      <c r="AZ66" s="117"/>
      <c r="BA66" s="117"/>
      <c r="BC66" s="21"/>
      <c r="BD66" s="21"/>
      <c r="BE66" s="31"/>
      <c r="BF66" s="31"/>
      <c r="BG66" s="31"/>
      <c r="BH66" s="31"/>
      <c r="BI66" s="31"/>
      <c r="BJ66" s="31"/>
      <c r="BK66" s="31"/>
      <c r="BL66" s="31"/>
      <c r="BM66" s="21"/>
      <c r="BN66" s="21"/>
      <c r="BO66" s="21"/>
      <c r="BP66" s="21"/>
      <c r="BQ66" s="21"/>
      <c r="BR66" s="21"/>
      <c r="BS66" s="83"/>
      <c r="BT66" s="83"/>
      <c r="BU66" s="83"/>
      <c r="BV66" s="21"/>
      <c r="BW66" s="21"/>
    </row>
    <row r="67" spans="1:75">
      <c r="A67" s="10"/>
      <c r="B67" s="202" t="s">
        <v>108</v>
      </c>
      <c r="C67" s="131">
        <v>156</v>
      </c>
      <c r="D67" s="133">
        <v>2402</v>
      </c>
      <c r="E67" s="134">
        <v>2558</v>
      </c>
      <c r="F67" s="131">
        <v>136</v>
      </c>
      <c r="G67" s="133">
        <v>2414</v>
      </c>
      <c r="H67" s="134">
        <v>2550</v>
      </c>
      <c r="I67" s="248"/>
      <c r="K67" s="22">
        <f t="shared" si="132"/>
        <v>1.1434714620797497</v>
      </c>
      <c r="L67" s="23">
        <f t="shared" si="133"/>
        <v>1.2980110309595661E-2</v>
      </c>
      <c r="M67" s="24">
        <f t="shared" si="134"/>
        <v>77.040947738382556</v>
      </c>
      <c r="N67" s="25">
        <f t="shared" si="135"/>
        <v>0.13406877752716878</v>
      </c>
      <c r="O67" s="25">
        <f t="shared" si="136"/>
        <v>10.328785682819447</v>
      </c>
      <c r="P67" s="25">
        <f t="shared" si="137"/>
        <v>0.13406877752716878</v>
      </c>
      <c r="Q67" s="137">
        <f t="shared" si="138"/>
        <v>1.1434714620797497</v>
      </c>
      <c r="R67" s="26">
        <f t="shared" si="139"/>
        <v>0.11393028706009505</v>
      </c>
      <c r="S67" s="80">
        <f t="shared" si="140"/>
        <v>1.9599639845400538</v>
      </c>
      <c r="T67" s="27">
        <f t="shared" si="141"/>
        <v>-8.9230481858927235E-2</v>
      </c>
      <c r="U67" s="27">
        <f t="shared" si="142"/>
        <v>0.3573680369132648</v>
      </c>
      <c r="V67" s="28">
        <f t="shared" si="143"/>
        <v>0.91463474256331823</v>
      </c>
      <c r="W67" s="29">
        <f t="shared" si="144"/>
        <v>1.4295619045985268</v>
      </c>
      <c r="X67" s="107"/>
      <c r="Z67" s="129">
        <f>(N67-P68)^2</f>
        <v>4.1712242968613717E-4</v>
      </c>
      <c r="AA67" s="30">
        <f t="shared" si="145"/>
        <v>3.2135507305956844E-2</v>
      </c>
      <c r="AB67" s="31">
        <v>1</v>
      </c>
      <c r="AC67" s="21"/>
      <c r="AD67" s="21"/>
      <c r="AE67" s="24">
        <f t="shared" si="146"/>
        <v>5935.3076284281924</v>
      </c>
      <c r="AF67" s="32"/>
      <c r="AG67" s="111">
        <f>AG68</f>
        <v>-3.5258412806421092E-2</v>
      </c>
      <c r="AH67" s="111" t="str">
        <f>AH68</f>
        <v>0</v>
      </c>
      <c r="AI67" s="30">
        <f t="shared" si="147"/>
        <v>1.2980110309595661E-2</v>
      </c>
      <c r="AJ67" s="33">
        <f t="shared" si="148"/>
        <v>77.040947738382556</v>
      </c>
      <c r="AK67" s="125">
        <f>AJ67/AJ68</f>
        <v>0.55547028869153958</v>
      </c>
      <c r="AL67" s="34">
        <f t="shared" si="149"/>
        <v>10.328785682819447</v>
      </c>
      <c r="AM67" s="64">
        <f t="shared" si="150"/>
        <v>0.13406877752716878</v>
      </c>
      <c r="AN67" s="29">
        <f t="shared" si="151"/>
        <v>1.1434714620797497</v>
      </c>
      <c r="AO67" s="65">
        <f t="shared" si="152"/>
        <v>1.2980110309595661E-2</v>
      </c>
      <c r="AP67" s="29">
        <f t="shared" si="153"/>
        <v>0.11393028706009505</v>
      </c>
      <c r="AQ67" s="81">
        <f t="shared" si="154"/>
        <v>1.9599639845400538</v>
      </c>
      <c r="AR67" s="27">
        <f t="shared" si="155"/>
        <v>-8.9230481858927235E-2</v>
      </c>
      <c r="AS67" s="27">
        <f t="shared" si="156"/>
        <v>0.35737214016495505</v>
      </c>
      <c r="AT67" s="66">
        <f t="shared" si="157"/>
        <v>0.91463474256331823</v>
      </c>
      <c r="AU67" s="66">
        <f t="shared" si="158"/>
        <v>1.4295677704628629</v>
      </c>
      <c r="AV67" s="188"/>
      <c r="AX67" s="82"/>
      <c r="AY67" s="82">
        <v>1</v>
      </c>
      <c r="AZ67" s="117"/>
      <c r="BA67" s="117"/>
      <c r="BC67" s="21"/>
      <c r="BD67" s="21"/>
      <c r="BE67" s="31"/>
      <c r="BF67" s="31"/>
      <c r="BG67" s="31"/>
      <c r="BH67" s="31"/>
      <c r="BI67" s="31"/>
      <c r="BJ67" s="31"/>
      <c r="BK67" s="31"/>
      <c r="BL67" s="31"/>
      <c r="BM67" s="21"/>
      <c r="BN67" s="21"/>
      <c r="BO67" s="21"/>
      <c r="BP67" s="21"/>
      <c r="BQ67" s="21"/>
      <c r="BR67" s="21"/>
      <c r="BS67" s="83"/>
      <c r="BT67" s="83"/>
      <c r="BU67" s="83"/>
      <c r="BV67" s="21"/>
      <c r="BW67" s="21"/>
    </row>
    <row r="68" spans="1:75">
      <c r="A68" s="10"/>
      <c r="B68" s="92">
        <f>COUNT(C64:C67)</f>
        <v>4</v>
      </c>
      <c r="C68" s="41">
        <f t="shared" ref="C68:H68" si="159">SUM(C64:C67)</f>
        <v>291</v>
      </c>
      <c r="D68" s="41">
        <f t="shared" si="159"/>
        <v>3879</v>
      </c>
      <c r="E68" s="41">
        <f t="shared" si="159"/>
        <v>4065</v>
      </c>
      <c r="F68" s="41">
        <f t="shared" si="159"/>
        <v>247.001</v>
      </c>
      <c r="G68" s="41">
        <f t="shared" si="159"/>
        <v>3872.9989999999998</v>
      </c>
      <c r="H68" s="41">
        <f t="shared" si="159"/>
        <v>4034</v>
      </c>
      <c r="I68" s="249"/>
      <c r="K68" s="35"/>
      <c r="L68" s="124"/>
      <c r="M68" s="37">
        <f>SUM(M64:M67)</f>
        <v>138.69499288586516</v>
      </c>
      <c r="N68" s="38"/>
      <c r="O68" s="39">
        <f>SUM(O64:O67)</f>
        <v>21.427315781891899</v>
      </c>
      <c r="P68" s="40">
        <f>O68/M68</f>
        <v>0.15449235286759674</v>
      </c>
      <c r="Q68" s="84">
        <f>EXP(P68)</f>
        <v>1.1670653533200901</v>
      </c>
      <c r="R68" s="41">
        <f>SQRT(1/M68)</f>
        <v>8.4912105267265225E-2</v>
      </c>
      <c r="S68" s="80">
        <f>-NORMSINV(2.5/100)</f>
        <v>1.9599639845400538</v>
      </c>
      <c r="T68" s="42">
        <f>P68-(R68*S68)</f>
        <v>-1.1932315307716906E-2</v>
      </c>
      <c r="U68" s="42">
        <f>P68+(R68*S68)</f>
        <v>0.32091702104291042</v>
      </c>
      <c r="V68" s="85">
        <f>EXP(T68)</f>
        <v>0.98813859245510605</v>
      </c>
      <c r="W68" s="86">
        <f>EXP(U68)</f>
        <v>1.3783911986840329</v>
      </c>
      <c r="X68" s="43"/>
      <c r="Y68" s="43"/>
      <c r="Z68" s="44"/>
      <c r="AA68" s="45">
        <f>SUM(AA64:AA67)</f>
        <v>0.4370236183534485</v>
      </c>
      <c r="AB68" s="46">
        <f>SUM(AB64:AB67)</f>
        <v>4</v>
      </c>
      <c r="AC68" s="47">
        <f>AA68-(AB68-1)</f>
        <v>-2.5629763816465516</v>
      </c>
      <c r="AD68" s="37">
        <f>M68</f>
        <v>138.69499288586516</v>
      </c>
      <c r="AE68" s="37">
        <f>SUM(AE64:AE67)</f>
        <v>9154.3954090972038</v>
      </c>
      <c r="AF68" s="48">
        <f>AE68/AD68</f>
        <v>66.003791619431681</v>
      </c>
      <c r="AG68" s="112">
        <f>AC68/(AD68-AF68)</f>
        <v>-3.5258412806421092E-2</v>
      </c>
      <c r="AH68" s="112" t="str">
        <f>IF(AA68&lt;AB68-1,"0",AG68)</f>
        <v>0</v>
      </c>
      <c r="AI68" s="44"/>
      <c r="AJ68" s="37">
        <f>SUM(AJ64:AJ67)</f>
        <v>138.69499288586516</v>
      </c>
      <c r="AK68" s="126">
        <f>SUM(AK64:AK67)</f>
        <v>1</v>
      </c>
      <c r="AL68" s="47">
        <f>SUM(AL64:AL67)</f>
        <v>21.427315781891899</v>
      </c>
      <c r="AM68" s="47">
        <f>AL68/AJ68</f>
        <v>0.15449235286759674</v>
      </c>
      <c r="AN68" s="166">
        <f>EXP(AM68)</f>
        <v>1.1670653533200901</v>
      </c>
      <c r="AO68" s="49">
        <f>1/AJ68</f>
        <v>7.210065620919132E-3</v>
      </c>
      <c r="AP68" s="50">
        <f>SQRT(AO68)</f>
        <v>8.4912105267265225E-2</v>
      </c>
      <c r="AQ68" s="88">
        <f>-NORMSINV(2.5/100)</f>
        <v>1.9599639845400538</v>
      </c>
      <c r="AR68" s="42">
        <f>AM68-(AQ68*AP68)</f>
        <v>-1.1932315307716906E-2</v>
      </c>
      <c r="AS68" s="42">
        <f>AM68+(1.96*AP68)</f>
        <v>0.32092007919143661</v>
      </c>
      <c r="AT68" s="89">
        <f>EXP(AR68)</f>
        <v>0.98813859245510605</v>
      </c>
      <c r="AU68" s="90">
        <f>EXP(AS68)</f>
        <v>1.3783954140154913</v>
      </c>
      <c r="AV68" s="239"/>
      <c r="AW68" s="9"/>
      <c r="AX68" s="91">
        <f>AA68</f>
        <v>0.4370236183534485</v>
      </c>
      <c r="AY68" s="92">
        <f>SUM(AY64:AY67)</f>
        <v>4</v>
      </c>
      <c r="AZ68" s="118">
        <f>(AX68-(AY68-1))/AX68</f>
        <v>-5.8646175492824542</v>
      </c>
      <c r="BA68" s="119" t="str">
        <f>IF(AA68&lt;AB68-1,"0%",AZ68)</f>
        <v>0%</v>
      </c>
      <c r="BB68" s="51"/>
      <c r="BC68" s="39">
        <f>AX68/(AY68-1)</f>
        <v>0.1456745394511495</v>
      </c>
      <c r="BD68" s="93">
        <f>LN(BC68)</f>
        <v>-1.9263803274397231</v>
      </c>
      <c r="BE68" s="39">
        <f>LN(AX68)</f>
        <v>-0.82776803877161342</v>
      </c>
      <c r="BF68" s="39">
        <f>LN(AY68-1)</f>
        <v>1.0986122886681098</v>
      </c>
      <c r="BG68" s="39">
        <f>SQRT(2*AX68)</f>
        <v>0.93490493458260071</v>
      </c>
      <c r="BH68" s="39">
        <f>SQRT(2*AY68-3)</f>
        <v>2.2360679774997898</v>
      </c>
      <c r="BI68" s="39">
        <f>2*(AY68-2)</f>
        <v>4</v>
      </c>
      <c r="BJ68" s="39">
        <f>3*(AY68-2)^2</f>
        <v>12</v>
      </c>
      <c r="BK68" s="39">
        <f>1/BI68</f>
        <v>0.25</v>
      </c>
      <c r="BL68" s="94">
        <f>1/BJ68</f>
        <v>8.3333333333333329E-2</v>
      </c>
      <c r="BM68" s="94">
        <f>SQRT(BK68*(1-BL68))</f>
        <v>0.47871355387816905</v>
      </c>
      <c r="BN68" s="95">
        <f>0.5*(BE68-BF68)/(BG68-BH68)</f>
        <v>0.74025324417484439</v>
      </c>
      <c r="BO68" s="95">
        <f>IF(AA68&lt;=AB68,BM68,BN68)</f>
        <v>0.47871355387816905</v>
      </c>
      <c r="BP68" s="96">
        <f>BD68-(1.96*BO68)</f>
        <v>-2.8646588930409345</v>
      </c>
      <c r="BQ68" s="96">
        <f>BD68+(1.96*BO68)</f>
        <v>-0.98810176183851173</v>
      </c>
      <c r="BR68" s="96"/>
      <c r="BS68" s="93">
        <f>EXP(BP68)</f>
        <v>5.70025717900959E-2</v>
      </c>
      <c r="BT68" s="93">
        <f>EXP(BQ68)</f>
        <v>0.37228270195331148</v>
      </c>
      <c r="BU68" s="97" t="str">
        <f>BA68</f>
        <v>0%</v>
      </c>
      <c r="BV68" s="97">
        <f>(BS68-1)/BS68</f>
        <v>-16.543068121248318</v>
      </c>
      <c r="BW68" s="97">
        <f>(BT68-1)/BT68</f>
        <v>-1.6861307139793229</v>
      </c>
    </row>
    <row r="69" spans="1:75" ht="13.5" thickBot="1">
      <c r="B69" s="207"/>
      <c r="C69" s="135"/>
      <c r="D69" s="135"/>
      <c r="E69" s="135"/>
      <c r="F69" s="135"/>
      <c r="G69" s="135"/>
      <c r="H69" s="135"/>
      <c r="I69" s="250"/>
      <c r="J69" s="4"/>
      <c r="K69" s="4"/>
      <c r="L69" s="5"/>
      <c r="M69" s="5"/>
      <c r="N69" s="5"/>
      <c r="O69" s="5"/>
      <c r="P69" s="5"/>
      <c r="Q69" s="167" t="s">
        <v>145</v>
      </c>
      <c r="R69" s="52"/>
      <c r="S69" s="52"/>
      <c r="T69" s="52"/>
      <c r="U69" s="52"/>
      <c r="V69" s="52"/>
      <c r="W69" s="52"/>
      <c r="X69" s="52"/>
      <c r="Z69" s="5"/>
      <c r="AA69" s="5"/>
      <c r="AB69" s="53"/>
      <c r="AC69" s="54"/>
      <c r="AD69" s="54"/>
      <c r="AE69" s="54"/>
      <c r="AF69" s="55"/>
      <c r="AG69" s="55"/>
      <c r="AH69" s="55"/>
      <c r="AI69" s="55"/>
      <c r="AJ69" s="5"/>
      <c r="AK69" s="5"/>
      <c r="AL69" s="5"/>
      <c r="AM69" s="5"/>
      <c r="AN69" s="5" t="s">
        <v>145</v>
      </c>
      <c r="AO69" s="5"/>
      <c r="AP69" s="5"/>
      <c r="AQ69" s="5"/>
      <c r="AR69" s="5"/>
      <c r="AS69" s="5"/>
      <c r="AT69" s="56"/>
      <c r="AU69" s="56"/>
      <c r="AV69" s="56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7"/>
      <c r="BH69" s="5"/>
      <c r="BI69" s="5"/>
      <c r="BJ69" s="5"/>
      <c r="BK69" s="5"/>
      <c r="BN69" s="54"/>
      <c r="BT69" s="98" t="s">
        <v>49</v>
      </c>
      <c r="BU69" s="99" t="str">
        <f>BU68</f>
        <v>0%</v>
      </c>
      <c r="BV69" s="100" t="str">
        <f>IF(BV68&lt;0,"0%",BV68)</f>
        <v>0%</v>
      </c>
      <c r="BW69" s="101" t="str">
        <f>IF(BW68&lt;0,"0%",BW68)</f>
        <v>0%</v>
      </c>
    </row>
    <row r="70" spans="1:75" ht="15.75" thickBot="1">
      <c r="B70" s="6"/>
      <c r="C70" s="132"/>
      <c r="D70" s="132"/>
      <c r="E70" s="132"/>
      <c r="F70" s="132"/>
      <c r="G70" s="132"/>
      <c r="H70" s="132"/>
      <c r="I70" s="251"/>
      <c r="J70" s="6"/>
      <c r="K70" s="6"/>
      <c r="L70" s="5"/>
      <c r="M70" s="5"/>
      <c r="N70" s="5"/>
      <c r="O70" s="5"/>
      <c r="P70" s="5"/>
      <c r="Q70" s="5"/>
      <c r="R70" s="58"/>
      <c r="S70" s="58"/>
      <c r="T70" s="58"/>
      <c r="U70" s="58"/>
      <c r="V70" s="58"/>
      <c r="W70" s="58"/>
      <c r="X70" s="58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9"/>
      <c r="AO70" s="60" t="s">
        <v>24</v>
      </c>
      <c r="AP70" s="61">
        <f>TINV(0.05,(AB68-2))</f>
        <v>4.3026527297494637</v>
      </c>
      <c r="AQ70" s="5"/>
      <c r="AR70" s="102"/>
      <c r="AS70" s="103" t="s">
        <v>25</v>
      </c>
      <c r="AT70" s="104">
        <f>EXP(AM68-AP70*SQRT((1/AD68)+AH68))</f>
        <v>0.80989153422257021</v>
      </c>
      <c r="AU70" s="105">
        <f>EXP(AM68+AP70*SQRT((1/AD68)+AH68))</f>
        <v>1.6817579655621362</v>
      </c>
      <c r="AV70" s="188"/>
      <c r="AW70" s="5"/>
      <c r="AX70" s="5"/>
      <c r="AY70" s="5"/>
      <c r="AZ70" s="5"/>
      <c r="BB70" s="5"/>
      <c r="BC70" s="5"/>
      <c r="BD70" s="5"/>
      <c r="BF70" s="106"/>
      <c r="BG70" s="57"/>
      <c r="BH70" s="57"/>
      <c r="BJ70" s="107"/>
      <c r="BK70" s="5"/>
      <c r="BL70" s="108"/>
      <c r="BM70" s="109"/>
      <c r="BN70" s="5"/>
      <c r="BQ70" s="108"/>
    </row>
    <row r="71" spans="1:75">
      <c r="C71" s="136"/>
      <c r="D71" s="136"/>
      <c r="E71" s="136"/>
      <c r="F71" s="136"/>
      <c r="G71" s="136"/>
      <c r="H71" s="136"/>
      <c r="I71" s="252"/>
    </row>
    <row r="72" spans="1:75">
      <c r="B72" s="6"/>
      <c r="C72" s="155"/>
      <c r="D72" s="240" t="s">
        <v>151</v>
      </c>
      <c r="E72" s="241"/>
      <c r="F72" s="241"/>
      <c r="G72" s="241"/>
      <c r="H72" s="242"/>
      <c r="I72" s="183"/>
    </row>
    <row r="73" spans="1:75">
      <c r="B73" s="196"/>
      <c r="D73" s="197" t="s">
        <v>137</v>
      </c>
      <c r="F73" s="197" t="s">
        <v>130</v>
      </c>
      <c r="H73" s="197" t="s">
        <v>131</v>
      </c>
      <c r="I73" s="253"/>
    </row>
    <row r="74" spans="1:75">
      <c r="B74" s="168" t="s">
        <v>99</v>
      </c>
      <c r="D74" s="199" t="s">
        <v>132</v>
      </c>
      <c r="F74" s="198" t="s">
        <v>132</v>
      </c>
      <c r="H74" s="198" t="s">
        <v>132</v>
      </c>
      <c r="I74" s="204"/>
    </row>
    <row r="75" spans="1:75">
      <c r="B75" s="168" t="s">
        <v>123</v>
      </c>
      <c r="D75" s="199"/>
      <c r="F75" s="198" t="s">
        <v>132</v>
      </c>
      <c r="H75" s="198" t="s">
        <v>132</v>
      </c>
      <c r="I75" s="204"/>
    </row>
    <row r="76" spans="1:75">
      <c r="B76" s="168" t="s">
        <v>100</v>
      </c>
      <c r="D76" s="199" t="s">
        <v>133</v>
      </c>
      <c r="F76" s="198" t="s">
        <v>133</v>
      </c>
      <c r="H76" s="198" t="s">
        <v>133</v>
      </c>
      <c r="I76" s="204"/>
    </row>
    <row r="77" spans="1:75">
      <c r="B77" s="168" t="s">
        <v>124</v>
      </c>
      <c r="D77" s="200"/>
      <c r="F77" s="204" t="s">
        <v>134</v>
      </c>
      <c r="G77" s="3"/>
      <c r="H77" s="204"/>
      <c r="I77" s="204"/>
    </row>
    <row r="78" spans="1:75">
      <c r="B78" s="168" t="s">
        <v>125</v>
      </c>
      <c r="D78" s="201"/>
      <c r="F78" s="204" t="s">
        <v>134</v>
      </c>
      <c r="G78" s="3"/>
      <c r="H78" s="204" t="s">
        <v>134</v>
      </c>
      <c r="I78" s="204"/>
    </row>
    <row r="79" spans="1:75">
      <c r="B79" s="168" t="s">
        <v>101</v>
      </c>
      <c r="D79" s="199" t="s">
        <v>134</v>
      </c>
      <c r="F79" s="204" t="s">
        <v>134</v>
      </c>
      <c r="G79" s="3"/>
      <c r="H79" s="204"/>
      <c r="I79" s="204"/>
    </row>
    <row r="80" spans="1:75">
      <c r="B80" s="168" t="s">
        <v>102</v>
      </c>
      <c r="D80" s="199" t="s">
        <v>135</v>
      </c>
      <c r="F80" s="204" t="s">
        <v>135</v>
      </c>
      <c r="G80" s="3"/>
      <c r="H80" s="204" t="s">
        <v>135</v>
      </c>
      <c r="I80" s="204"/>
    </row>
    <row r="81" spans="1:75">
      <c r="B81" s="168" t="s">
        <v>126</v>
      </c>
      <c r="D81" s="200"/>
      <c r="F81" s="204" t="s">
        <v>132</v>
      </c>
      <c r="G81" s="3"/>
      <c r="H81" s="204"/>
      <c r="I81" s="204"/>
    </row>
    <row r="82" spans="1:75">
      <c r="B82" s="168" t="s">
        <v>127</v>
      </c>
      <c r="D82" s="200"/>
      <c r="F82" s="204"/>
      <c r="G82" s="3"/>
      <c r="H82" s="204" t="s">
        <v>133</v>
      </c>
      <c r="I82" s="204"/>
    </row>
    <row r="83" spans="1:75">
      <c r="B83" s="168" t="s">
        <v>128</v>
      </c>
      <c r="D83" s="200"/>
      <c r="F83" s="204" t="s">
        <v>133</v>
      </c>
      <c r="G83" s="3"/>
      <c r="H83" s="204" t="s">
        <v>133</v>
      </c>
      <c r="I83" s="204"/>
    </row>
    <row r="84" spans="1:75">
      <c r="B84" s="168" t="s">
        <v>103</v>
      </c>
      <c r="D84" s="199" t="s">
        <v>132</v>
      </c>
      <c r="F84" s="204" t="s">
        <v>132</v>
      </c>
      <c r="G84" s="3"/>
      <c r="H84" s="204" t="s">
        <v>132</v>
      </c>
      <c r="I84" s="204"/>
    </row>
    <row r="85" spans="1:75">
      <c r="B85" s="168" t="s">
        <v>104</v>
      </c>
      <c r="D85" s="199" t="s">
        <v>136</v>
      </c>
      <c r="F85" s="204" t="s">
        <v>136</v>
      </c>
      <c r="G85" s="3"/>
      <c r="H85" s="204" t="s">
        <v>136</v>
      </c>
      <c r="I85" s="204"/>
    </row>
    <row r="86" spans="1:75">
      <c r="B86" s="168" t="s">
        <v>129</v>
      </c>
      <c r="D86" s="200"/>
      <c r="F86" s="204" t="s">
        <v>135</v>
      </c>
      <c r="G86" s="3"/>
      <c r="H86" s="204" t="s">
        <v>135</v>
      </c>
      <c r="I86" s="204"/>
    </row>
    <row r="87" spans="1:75">
      <c r="B87" s="168" t="s">
        <v>105</v>
      </c>
      <c r="D87" s="204" t="s">
        <v>134</v>
      </c>
      <c r="F87" s="204" t="s">
        <v>134</v>
      </c>
      <c r="G87" s="3"/>
      <c r="H87" s="204" t="s">
        <v>134</v>
      </c>
      <c r="I87" s="204"/>
    </row>
    <row r="88" spans="1:75">
      <c r="B88" s="168" t="s">
        <v>106</v>
      </c>
      <c r="D88" s="199" t="s">
        <v>132</v>
      </c>
      <c r="F88" s="204"/>
      <c r="G88" s="3"/>
      <c r="H88" s="204" t="s">
        <v>134</v>
      </c>
      <c r="I88" s="204"/>
    </row>
    <row r="89" spans="1:75">
      <c r="B89" s="168" t="s">
        <v>107</v>
      </c>
      <c r="D89" s="199" t="s">
        <v>132</v>
      </c>
      <c r="F89" s="204" t="s">
        <v>134</v>
      </c>
      <c r="G89" s="3"/>
      <c r="H89" s="204"/>
      <c r="I89" s="204"/>
    </row>
    <row r="90" spans="1:75">
      <c r="B90" s="168" t="s">
        <v>108</v>
      </c>
      <c r="D90" s="199" t="s">
        <v>132</v>
      </c>
      <c r="F90" s="204"/>
      <c r="G90" s="3"/>
      <c r="H90" s="204" t="s">
        <v>132</v>
      </c>
      <c r="I90" s="204"/>
    </row>
    <row r="93" spans="1:75">
      <c r="A93" s="4"/>
      <c r="B93" s="4"/>
      <c r="C93" s="135"/>
      <c r="D93" s="135"/>
      <c r="E93" s="135"/>
      <c r="F93" s="135"/>
      <c r="G93" s="135"/>
      <c r="H93" s="135"/>
      <c r="I93" s="250"/>
      <c r="J93" s="4"/>
      <c r="K93" s="4"/>
      <c r="L93" s="5"/>
      <c r="M93" s="5"/>
      <c r="N93" s="5"/>
      <c r="O93" s="5"/>
      <c r="P93" s="5"/>
      <c r="Q93" s="5" t="s">
        <v>78</v>
      </c>
      <c r="R93" s="52"/>
      <c r="S93" s="52"/>
      <c r="T93" s="52"/>
      <c r="U93" s="52"/>
      <c r="V93" s="52"/>
      <c r="W93" s="52"/>
      <c r="X93" s="52"/>
      <c r="Z93" s="5"/>
      <c r="AA93" s="5"/>
      <c r="AB93" s="53"/>
      <c r="AC93" s="54"/>
      <c r="AD93" s="123"/>
      <c r="AE93" s="54"/>
      <c r="AF93" s="55"/>
      <c r="AG93" s="55"/>
      <c r="AH93" s="55"/>
      <c r="AI93" s="55"/>
      <c r="AJ93" s="5"/>
      <c r="AK93" s="5"/>
      <c r="AL93" s="5"/>
      <c r="AM93" s="5"/>
      <c r="BE93" s="5"/>
      <c r="BF93" s="5"/>
      <c r="BG93" s="57"/>
      <c r="BH93" s="5"/>
      <c r="BI93" s="5"/>
      <c r="BJ93" s="5"/>
      <c r="BK93" s="5"/>
      <c r="BN93" s="54"/>
      <c r="BT93" s="98" t="s">
        <v>49</v>
      </c>
      <c r="BU93" s="99" t="e">
        <f>#REF!</f>
        <v>#REF!</v>
      </c>
      <c r="BV93" s="100" t="e">
        <f>IF(#REF!&lt;0,"0%",#REF!)</f>
        <v>#REF!</v>
      </c>
      <c r="BW93" s="101" t="e">
        <f>IF(#REF!&lt;0,"0%",#REF!)</f>
        <v>#REF!</v>
      </c>
    </row>
    <row r="94" spans="1:75" ht="15" customHeight="1">
      <c r="A94" s="6"/>
      <c r="B94" s="6"/>
      <c r="C94" s="132"/>
      <c r="D94" s="132"/>
      <c r="E94" s="132"/>
      <c r="F94" s="132"/>
      <c r="G94" s="132"/>
      <c r="H94" s="132"/>
      <c r="I94" s="251"/>
      <c r="J94" s="6"/>
      <c r="K94" s="6"/>
      <c r="L94" s="6"/>
      <c r="M94" s="5"/>
      <c r="N94" s="5"/>
      <c r="O94" s="5"/>
      <c r="P94" s="5"/>
      <c r="Q94" s="5"/>
      <c r="R94" s="58"/>
      <c r="S94" s="58"/>
      <c r="T94" s="58"/>
      <c r="U94" s="58"/>
      <c r="V94" s="58"/>
      <c r="W94" s="58"/>
      <c r="X94" s="58"/>
      <c r="Z94" s="5"/>
      <c r="AA94" s="5"/>
      <c r="AB94" s="5"/>
      <c r="AC94" s="5"/>
      <c r="AD94" s="5"/>
      <c r="AE94" s="5"/>
      <c r="AF94" s="5"/>
      <c r="AG94" s="5"/>
      <c r="AH94" s="5"/>
      <c r="AI94" s="57"/>
      <c r="AJ94" s="121"/>
      <c r="AK94" s="121"/>
      <c r="AL94" s="122"/>
      <c r="AM94" s="62"/>
      <c r="BF94" s="106"/>
      <c r="BG94" s="57"/>
      <c r="BH94" s="57"/>
      <c r="BJ94" s="107"/>
      <c r="BK94" s="5"/>
      <c r="BL94" s="108"/>
      <c r="BM94" s="109"/>
      <c r="BN94" s="5"/>
      <c r="BQ94" s="108"/>
    </row>
    <row r="95" spans="1:75" ht="15" customHeight="1">
      <c r="A95" s="6"/>
      <c r="B95" s="6"/>
      <c r="C95" s="132"/>
      <c r="D95" s="132"/>
      <c r="E95" s="132"/>
      <c r="F95" s="132"/>
      <c r="G95" s="132"/>
      <c r="H95" s="132"/>
      <c r="I95" s="251"/>
      <c r="J95" s="6"/>
      <c r="K95" s="6"/>
      <c r="L95" s="6"/>
      <c r="M95" s="5"/>
      <c r="N95" s="5"/>
      <c r="O95" s="5"/>
      <c r="P95" s="5"/>
      <c r="Q95" s="5"/>
      <c r="R95" s="58"/>
      <c r="S95" s="58"/>
      <c r="T95" s="58"/>
      <c r="U95" s="58"/>
      <c r="V95" s="58"/>
      <c r="W95" s="58"/>
      <c r="X95" s="58"/>
      <c r="Z95" s="5"/>
      <c r="AA95" s="5"/>
      <c r="AB95" s="5"/>
      <c r="AC95" s="5"/>
      <c r="AD95" s="5"/>
      <c r="AE95" s="5"/>
      <c r="AF95" s="5"/>
      <c r="AG95" s="5"/>
      <c r="AH95" s="5"/>
      <c r="AI95" s="57"/>
      <c r="AJ95" s="121"/>
      <c r="AK95" s="121"/>
      <c r="AL95" s="122"/>
      <c r="AM95" s="62"/>
      <c r="BF95" s="106"/>
      <c r="BG95" s="57"/>
      <c r="BH95" s="57"/>
      <c r="BJ95" s="107"/>
      <c r="BK95" s="5"/>
      <c r="BL95" s="108"/>
      <c r="BM95" s="109"/>
      <c r="BN95" s="5"/>
      <c r="BQ95" s="108"/>
    </row>
  </sheetData>
  <mergeCells count="31">
    <mergeCell ref="AW51:BW51"/>
    <mergeCell ref="J61:W61"/>
    <mergeCell ref="Y61:AU61"/>
    <mergeCell ref="AW61:BW61"/>
    <mergeCell ref="D72:H72"/>
    <mergeCell ref="J4:W4"/>
    <mergeCell ref="Y4:AU4"/>
    <mergeCell ref="AW4:BW4"/>
    <mergeCell ref="J19:W19"/>
    <mergeCell ref="Y19:AU19"/>
    <mergeCell ref="AW19:BW19"/>
    <mergeCell ref="J29:W29"/>
    <mergeCell ref="Y29:AU29"/>
    <mergeCell ref="AW29:BW29"/>
    <mergeCell ref="J39:W39"/>
    <mergeCell ref="Y39:AU39"/>
    <mergeCell ref="AW39:BW39"/>
    <mergeCell ref="J51:W51"/>
    <mergeCell ref="Y51:AU51"/>
    <mergeCell ref="C62:E62"/>
    <mergeCell ref="F62:H62"/>
    <mergeCell ref="C40:E40"/>
    <mergeCell ref="F40:H40"/>
    <mergeCell ref="C52:E52"/>
    <mergeCell ref="F52:H52"/>
    <mergeCell ref="C5:E5"/>
    <mergeCell ref="F5:H5"/>
    <mergeCell ref="C20:E20"/>
    <mergeCell ref="F20:H20"/>
    <mergeCell ref="C30:E30"/>
    <mergeCell ref="F30:H3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38485-F91B-4CAB-BA34-9D655377BC12}">
  <dimension ref="A2:CL82"/>
  <sheetViews>
    <sheetView workbookViewId="0"/>
  </sheetViews>
  <sheetFormatPr baseColWidth="10" defaultRowHeight="12.75"/>
  <cols>
    <col min="1" max="1" width="4.42578125" style="1" customWidth="1"/>
    <col min="2" max="2" width="31.85546875" style="1" customWidth="1"/>
    <col min="3" max="3" width="8.28515625" style="157" customWidth="1"/>
    <col min="4" max="4" width="9.7109375" style="157" customWidth="1"/>
    <col min="5" max="5" width="11.140625" style="157" customWidth="1"/>
    <col min="6" max="6" width="8.42578125" style="157" customWidth="1"/>
    <col min="7" max="7" width="10.140625" style="157" customWidth="1"/>
    <col min="8" max="8" width="10.5703125" style="157" customWidth="1"/>
    <col min="9" max="9" width="2.42578125" style="1" customWidth="1"/>
    <col min="10" max="10" width="2.140625" style="1" customWidth="1"/>
    <col min="11" max="11" width="9.5703125" style="1" hidden="1" customWidth="1"/>
    <col min="12" max="12" width="10" style="1" hidden="1" customWidth="1"/>
    <col min="13" max="13" width="10.7109375" style="1" hidden="1" customWidth="1"/>
    <col min="14" max="14" width="8.5703125" style="1" hidden="1" customWidth="1"/>
    <col min="15" max="15" width="8.140625" style="1" hidden="1" customWidth="1"/>
    <col min="16" max="16" width="0" style="1" hidden="1" customWidth="1"/>
    <col min="17" max="17" width="10.140625" style="1" customWidth="1"/>
    <col min="18" max="18" width="6.5703125" style="1" customWidth="1"/>
    <col min="19" max="19" width="7.140625" style="1" customWidth="1"/>
    <col min="20" max="21" width="7.7109375" style="1" customWidth="1"/>
    <col min="22" max="22" width="9.140625" style="1" customWidth="1"/>
    <col min="23" max="23" width="13.140625" style="1" customWidth="1"/>
    <col min="24" max="24" width="1.85546875" style="3" customWidth="1"/>
    <col min="25" max="25" width="2.28515625" style="5" customWidth="1"/>
    <col min="26" max="26" width="18.28515625" style="1" hidden="1" customWidth="1"/>
    <col min="27" max="27" width="21.85546875" style="1" hidden="1" customWidth="1"/>
    <col min="28" max="28" width="9.42578125" style="1" hidden="1" customWidth="1"/>
    <col min="29" max="29" width="11.7109375" style="1" hidden="1" customWidth="1"/>
    <col min="30" max="30" width="8.85546875" style="1" hidden="1" customWidth="1"/>
    <col min="31" max="31" width="10.5703125" style="1" hidden="1" customWidth="1"/>
    <col min="32" max="32" width="14.7109375" style="2" hidden="1" customWidth="1"/>
    <col min="33" max="34" width="11.7109375" style="1" hidden="1" customWidth="1"/>
    <col min="35" max="35" width="13.85546875" style="1" hidden="1" customWidth="1"/>
    <col min="36" max="37" width="11.140625" style="1" hidden="1" customWidth="1"/>
    <col min="38" max="38" width="16.7109375" style="1" hidden="1" customWidth="1"/>
    <col min="39" max="39" width="0" style="1" hidden="1" customWidth="1"/>
    <col min="40" max="40" width="13" style="1" customWidth="1"/>
    <col min="41" max="42" width="11.42578125" style="1"/>
    <col min="43" max="43" width="9.140625" style="1" customWidth="1"/>
    <col min="44" max="44" width="11.42578125" style="1"/>
    <col min="45" max="45" width="12.42578125" style="1" customWidth="1"/>
    <col min="46" max="47" width="10.7109375" style="1" customWidth="1"/>
    <col min="48" max="48" width="1.140625" style="5" customWidth="1"/>
    <col min="49" max="49" width="1.7109375" style="1" customWidth="1"/>
    <col min="50" max="53" width="0" style="1" hidden="1" customWidth="1"/>
    <col min="54" max="54" width="4.5703125" style="1" hidden="1" customWidth="1"/>
    <col min="55" max="57" width="0" style="1" hidden="1" customWidth="1"/>
    <col min="58" max="58" width="12.5703125" style="1" hidden="1" customWidth="1"/>
    <col min="59" max="64" width="0" style="1" hidden="1" customWidth="1"/>
    <col min="65" max="65" width="21" style="1" hidden="1" customWidth="1"/>
    <col min="66" max="66" width="19.85546875" style="1" hidden="1" customWidth="1"/>
    <col min="67" max="67" width="18.42578125" style="1" hidden="1" customWidth="1"/>
    <col min="68" max="68" width="20.140625" style="1" hidden="1" customWidth="1"/>
    <col min="69" max="69" width="20.5703125" style="1" hidden="1" customWidth="1"/>
    <col min="70" max="70" width="7.140625" style="1" hidden="1" customWidth="1"/>
    <col min="71" max="71" width="20" style="3" hidden="1" customWidth="1"/>
    <col min="72" max="72" width="19.28515625" style="3" hidden="1" customWidth="1"/>
    <col min="73" max="73" width="13" style="1" customWidth="1"/>
    <col min="74" max="75" width="12.28515625" style="1" customWidth="1"/>
    <col min="76" max="258" width="11.42578125" style="1"/>
    <col min="259" max="259" width="4.42578125" style="1" customWidth="1"/>
    <col min="260" max="260" width="11.42578125" style="1"/>
    <col min="261" max="261" width="8.28515625" style="1" customWidth="1"/>
    <col min="262" max="262" width="9.7109375" style="1" customWidth="1"/>
    <col min="263" max="263" width="11.140625" style="1" customWidth="1"/>
    <col min="264" max="264" width="8.42578125" style="1" customWidth="1"/>
    <col min="265" max="265" width="10.140625" style="1" customWidth="1"/>
    <col min="266" max="266" width="10.5703125" style="1" customWidth="1"/>
    <col min="267" max="267" width="7.28515625" style="1" customWidth="1"/>
    <col min="268" max="268" width="8.85546875" style="1" customWidth="1"/>
    <col min="269" max="269" width="13" style="1" customWidth="1"/>
    <col min="270" max="271" width="6.5703125" style="1" customWidth="1"/>
    <col min="272" max="272" width="8.5703125" style="1" customWidth="1"/>
    <col min="273" max="273" width="8.140625" style="1" customWidth="1"/>
    <col min="274" max="274" width="11.85546875" style="1" customWidth="1"/>
    <col min="275" max="275" width="6.85546875" style="1" customWidth="1"/>
    <col min="276" max="276" width="6.5703125" style="1" customWidth="1"/>
    <col min="277" max="277" width="7.140625" style="1" customWidth="1"/>
    <col min="278" max="279" width="7.7109375" style="1" customWidth="1"/>
    <col min="280" max="280" width="7.140625" style="1" customWidth="1"/>
    <col min="281" max="281" width="6.7109375" style="1" customWidth="1"/>
    <col min="282" max="282" width="5.42578125" style="1" customWidth="1"/>
    <col min="283" max="283" width="22.85546875" style="1" customWidth="1"/>
    <col min="284" max="284" width="21.85546875" style="1" customWidth="1"/>
    <col min="285" max="285" width="9.42578125" style="1" customWidth="1"/>
    <col min="286" max="286" width="11.7109375" style="1" customWidth="1"/>
    <col min="287" max="287" width="9.28515625" style="1" customWidth="1"/>
    <col min="288" max="288" width="10.5703125" style="1" customWidth="1"/>
    <col min="289" max="289" width="18.85546875" style="1" customWidth="1"/>
    <col min="290" max="291" width="11.7109375" style="1" customWidth="1"/>
    <col min="292" max="292" width="13.85546875" style="1" customWidth="1"/>
    <col min="293" max="293" width="19" style="1" customWidth="1"/>
    <col min="294" max="294" width="16.7109375" style="1" customWidth="1"/>
    <col min="295" max="295" width="11.42578125" style="1"/>
    <col min="296" max="296" width="13" style="1" customWidth="1"/>
    <col min="297" max="298" width="11.42578125" style="1"/>
    <col min="299" max="299" width="9.140625" style="1" customWidth="1"/>
    <col min="300" max="300" width="11.42578125" style="1"/>
    <col min="301" max="301" width="12.42578125" style="1" customWidth="1"/>
    <col min="302" max="303" width="10.7109375" style="1" customWidth="1"/>
    <col min="304" max="304" width="7" style="1" customWidth="1"/>
    <col min="305" max="308" width="11.42578125" style="1"/>
    <col min="309" max="309" width="4.5703125" style="1" customWidth="1"/>
    <col min="310" max="312" width="11.42578125" style="1"/>
    <col min="313" max="313" width="12.5703125" style="1" customWidth="1"/>
    <col min="314" max="319" width="11.42578125" style="1"/>
    <col min="320" max="320" width="21" style="1" customWidth="1"/>
    <col min="321" max="321" width="19.85546875" style="1" customWidth="1"/>
    <col min="322" max="322" width="18.42578125" style="1" customWidth="1"/>
    <col min="323" max="323" width="20.140625" style="1" customWidth="1"/>
    <col min="324" max="324" width="20.5703125" style="1" customWidth="1"/>
    <col min="325" max="325" width="7.140625" style="1" customWidth="1"/>
    <col min="326" max="326" width="20" style="1" customWidth="1"/>
    <col min="327" max="327" width="19.28515625" style="1" customWidth="1"/>
    <col min="328" max="328" width="16" style="1" customWidth="1"/>
    <col min="329" max="329" width="22.28515625" style="1" customWidth="1"/>
    <col min="330" max="330" width="22" style="1" customWidth="1"/>
    <col min="331" max="514" width="11.42578125" style="1"/>
    <col min="515" max="515" width="4.42578125" style="1" customWidth="1"/>
    <col min="516" max="516" width="11.42578125" style="1"/>
    <col min="517" max="517" width="8.28515625" style="1" customWidth="1"/>
    <col min="518" max="518" width="9.7109375" style="1" customWidth="1"/>
    <col min="519" max="519" width="11.140625" style="1" customWidth="1"/>
    <col min="520" max="520" width="8.42578125" style="1" customWidth="1"/>
    <col min="521" max="521" width="10.140625" style="1" customWidth="1"/>
    <col min="522" max="522" width="10.5703125" style="1" customWidth="1"/>
    <col min="523" max="523" width="7.28515625" style="1" customWidth="1"/>
    <col min="524" max="524" width="8.85546875" style="1" customWidth="1"/>
    <col min="525" max="525" width="13" style="1" customWidth="1"/>
    <col min="526" max="527" width="6.5703125" style="1" customWidth="1"/>
    <col min="528" max="528" width="8.5703125" style="1" customWidth="1"/>
    <col min="529" max="529" width="8.140625" style="1" customWidth="1"/>
    <col min="530" max="530" width="11.85546875" style="1" customWidth="1"/>
    <col min="531" max="531" width="6.85546875" style="1" customWidth="1"/>
    <col min="532" max="532" width="6.5703125" style="1" customWidth="1"/>
    <col min="533" max="533" width="7.140625" style="1" customWidth="1"/>
    <col min="534" max="535" width="7.7109375" style="1" customWidth="1"/>
    <col min="536" max="536" width="7.140625" style="1" customWidth="1"/>
    <col min="537" max="537" width="6.7109375" style="1" customWidth="1"/>
    <col min="538" max="538" width="5.42578125" style="1" customWidth="1"/>
    <col min="539" max="539" width="22.85546875" style="1" customWidth="1"/>
    <col min="540" max="540" width="21.85546875" style="1" customWidth="1"/>
    <col min="541" max="541" width="9.42578125" style="1" customWidth="1"/>
    <col min="542" max="542" width="11.7109375" style="1" customWidth="1"/>
    <col min="543" max="543" width="9.28515625" style="1" customWidth="1"/>
    <col min="544" max="544" width="10.5703125" style="1" customWidth="1"/>
    <col min="545" max="545" width="18.85546875" style="1" customWidth="1"/>
    <col min="546" max="547" width="11.7109375" style="1" customWidth="1"/>
    <col min="548" max="548" width="13.85546875" style="1" customWidth="1"/>
    <col min="549" max="549" width="19" style="1" customWidth="1"/>
    <col min="550" max="550" width="16.7109375" style="1" customWidth="1"/>
    <col min="551" max="551" width="11.42578125" style="1"/>
    <col min="552" max="552" width="13" style="1" customWidth="1"/>
    <col min="553" max="554" width="11.42578125" style="1"/>
    <col min="555" max="555" width="9.140625" style="1" customWidth="1"/>
    <col min="556" max="556" width="11.42578125" style="1"/>
    <col min="557" max="557" width="12.42578125" style="1" customWidth="1"/>
    <col min="558" max="559" width="10.7109375" style="1" customWidth="1"/>
    <col min="560" max="560" width="7" style="1" customWidth="1"/>
    <col min="561" max="564" width="11.42578125" style="1"/>
    <col min="565" max="565" width="4.5703125" style="1" customWidth="1"/>
    <col min="566" max="568" width="11.42578125" style="1"/>
    <col min="569" max="569" width="12.5703125" style="1" customWidth="1"/>
    <col min="570" max="575" width="11.42578125" style="1"/>
    <col min="576" max="576" width="21" style="1" customWidth="1"/>
    <col min="577" max="577" width="19.85546875" style="1" customWidth="1"/>
    <col min="578" max="578" width="18.42578125" style="1" customWidth="1"/>
    <col min="579" max="579" width="20.140625" style="1" customWidth="1"/>
    <col min="580" max="580" width="20.5703125" style="1" customWidth="1"/>
    <col min="581" max="581" width="7.140625" style="1" customWidth="1"/>
    <col min="582" max="582" width="20" style="1" customWidth="1"/>
    <col min="583" max="583" width="19.28515625" style="1" customWidth="1"/>
    <col min="584" max="584" width="16" style="1" customWidth="1"/>
    <col min="585" max="585" width="22.28515625" style="1" customWidth="1"/>
    <col min="586" max="586" width="22" style="1" customWidth="1"/>
    <col min="587" max="770" width="11.42578125" style="1"/>
    <col min="771" max="771" width="4.42578125" style="1" customWidth="1"/>
    <col min="772" max="772" width="11.42578125" style="1"/>
    <col min="773" max="773" width="8.28515625" style="1" customWidth="1"/>
    <col min="774" max="774" width="9.7109375" style="1" customWidth="1"/>
    <col min="775" max="775" width="11.140625" style="1" customWidth="1"/>
    <col min="776" max="776" width="8.42578125" style="1" customWidth="1"/>
    <col min="777" max="777" width="10.140625" style="1" customWidth="1"/>
    <col min="778" max="778" width="10.5703125" style="1" customWidth="1"/>
    <col min="779" max="779" width="7.28515625" style="1" customWidth="1"/>
    <col min="780" max="780" width="8.85546875" style="1" customWidth="1"/>
    <col min="781" max="781" width="13" style="1" customWidth="1"/>
    <col min="782" max="783" width="6.5703125" style="1" customWidth="1"/>
    <col min="784" max="784" width="8.5703125" style="1" customWidth="1"/>
    <col min="785" max="785" width="8.140625" style="1" customWidth="1"/>
    <col min="786" max="786" width="11.85546875" style="1" customWidth="1"/>
    <col min="787" max="787" width="6.85546875" style="1" customWidth="1"/>
    <col min="788" max="788" width="6.5703125" style="1" customWidth="1"/>
    <col min="789" max="789" width="7.140625" style="1" customWidth="1"/>
    <col min="790" max="791" width="7.7109375" style="1" customWidth="1"/>
    <col min="792" max="792" width="7.140625" style="1" customWidth="1"/>
    <col min="793" max="793" width="6.7109375" style="1" customWidth="1"/>
    <col min="794" max="794" width="5.42578125" style="1" customWidth="1"/>
    <col min="795" max="795" width="22.85546875" style="1" customWidth="1"/>
    <col min="796" max="796" width="21.85546875" style="1" customWidth="1"/>
    <col min="797" max="797" width="9.42578125" style="1" customWidth="1"/>
    <col min="798" max="798" width="11.7109375" style="1" customWidth="1"/>
    <col min="799" max="799" width="9.28515625" style="1" customWidth="1"/>
    <col min="800" max="800" width="10.5703125" style="1" customWidth="1"/>
    <col min="801" max="801" width="18.85546875" style="1" customWidth="1"/>
    <col min="802" max="803" width="11.7109375" style="1" customWidth="1"/>
    <col min="804" max="804" width="13.85546875" style="1" customWidth="1"/>
    <col min="805" max="805" width="19" style="1" customWidth="1"/>
    <col min="806" max="806" width="16.7109375" style="1" customWidth="1"/>
    <col min="807" max="807" width="11.42578125" style="1"/>
    <col min="808" max="808" width="13" style="1" customWidth="1"/>
    <col min="809" max="810" width="11.42578125" style="1"/>
    <col min="811" max="811" width="9.140625" style="1" customWidth="1"/>
    <col min="812" max="812" width="11.42578125" style="1"/>
    <col min="813" max="813" width="12.42578125" style="1" customWidth="1"/>
    <col min="814" max="815" width="10.7109375" style="1" customWidth="1"/>
    <col min="816" max="816" width="7" style="1" customWidth="1"/>
    <col min="817" max="820" width="11.42578125" style="1"/>
    <col min="821" max="821" width="4.5703125" style="1" customWidth="1"/>
    <col min="822" max="824" width="11.42578125" style="1"/>
    <col min="825" max="825" width="12.5703125" style="1" customWidth="1"/>
    <col min="826" max="831" width="11.42578125" style="1"/>
    <col min="832" max="832" width="21" style="1" customWidth="1"/>
    <col min="833" max="833" width="19.85546875" style="1" customWidth="1"/>
    <col min="834" max="834" width="18.42578125" style="1" customWidth="1"/>
    <col min="835" max="835" width="20.140625" style="1" customWidth="1"/>
    <col min="836" max="836" width="20.5703125" style="1" customWidth="1"/>
    <col min="837" max="837" width="7.140625" style="1" customWidth="1"/>
    <col min="838" max="838" width="20" style="1" customWidth="1"/>
    <col min="839" max="839" width="19.28515625" style="1" customWidth="1"/>
    <col min="840" max="840" width="16" style="1" customWidth="1"/>
    <col min="841" max="841" width="22.28515625" style="1" customWidth="1"/>
    <col min="842" max="842" width="22" style="1" customWidth="1"/>
    <col min="843" max="1026" width="11.42578125" style="1"/>
    <col min="1027" max="1027" width="4.42578125" style="1" customWidth="1"/>
    <col min="1028" max="1028" width="11.42578125" style="1"/>
    <col min="1029" max="1029" width="8.28515625" style="1" customWidth="1"/>
    <col min="1030" max="1030" width="9.7109375" style="1" customWidth="1"/>
    <col min="1031" max="1031" width="11.140625" style="1" customWidth="1"/>
    <col min="1032" max="1032" width="8.42578125" style="1" customWidth="1"/>
    <col min="1033" max="1033" width="10.140625" style="1" customWidth="1"/>
    <col min="1034" max="1034" width="10.5703125" style="1" customWidth="1"/>
    <col min="1035" max="1035" width="7.28515625" style="1" customWidth="1"/>
    <col min="1036" max="1036" width="8.85546875" style="1" customWidth="1"/>
    <col min="1037" max="1037" width="13" style="1" customWidth="1"/>
    <col min="1038" max="1039" width="6.5703125" style="1" customWidth="1"/>
    <col min="1040" max="1040" width="8.5703125" style="1" customWidth="1"/>
    <col min="1041" max="1041" width="8.140625" style="1" customWidth="1"/>
    <col min="1042" max="1042" width="11.85546875" style="1" customWidth="1"/>
    <col min="1043" max="1043" width="6.85546875" style="1" customWidth="1"/>
    <col min="1044" max="1044" width="6.5703125" style="1" customWidth="1"/>
    <col min="1045" max="1045" width="7.140625" style="1" customWidth="1"/>
    <col min="1046" max="1047" width="7.7109375" style="1" customWidth="1"/>
    <col min="1048" max="1048" width="7.140625" style="1" customWidth="1"/>
    <col min="1049" max="1049" width="6.7109375" style="1" customWidth="1"/>
    <col min="1050" max="1050" width="5.42578125" style="1" customWidth="1"/>
    <col min="1051" max="1051" width="22.85546875" style="1" customWidth="1"/>
    <col min="1052" max="1052" width="21.85546875" style="1" customWidth="1"/>
    <col min="1053" max="1053" width="9.42578125" style="1" customWidth="1"/>
    <col min="1054" max="1054" width="11.7109375" style="1" customWidth="1"/>
    <col min="1055" max="1055" width="9.28515625" style="1" customWidth="1"/>
    <col min="1056" max="1056" width="10.5703125" style="1" customWidth="1"/>
    <col min="1057" max="1057" width="18.85546875" style="1" customWidth="1"/>
    <col min="1058" max="1059" width="11.7109375" style="1" customWidth="1"/>
    <col min="1060" max="1060" width="13.85546875" style="1" customWidth="1"/>
    <col min="1061" max="1061" width="19" style="1" customWidth="1"/>
    <col min="1062" max="1062" width="16.7109375" style="1" customWidth="1"/>
    <col min="1063" max="1063" width="11.42578125" style="1"/>
    <col min="1064" max="1064" width="13" style="1" customWidth="1"/>
    <col min="1065" max="1066" width="11.42578125" style="1"/>
    <col min="1067" max="1067" width="9.140625" style="1" customWidth="1"/>
    <col min="1068" max="1068" width="11.42578125" style="1"/>
    <col min="1069" max="1069" width="12.42578125" style="1" customWidth="1"/>
    <col min="1070" max="1071" width="10.7109375" style="1" customWidth="1"/>
    <col min="1072" max="1072" width="7" style="1" customWidth="1"/>
    <col min="1073" max="1076" width="11.42578125" style="1"/>
    <col min="1077" max="1077" width="4.5703125" style="1" customWidth="1"/>
    <col min="1078" max="1080" width="11.42578125" style="1"/>
    <col min="1081" max="1081" width="12.5703125" style="1" customWidth="1"/>
    <col min="1082" max="1087" width="11.42578125" style="1"/>
    <col min="1088" max="1088" width="21" style="1" customWidth="1"/>
    <col min="1089" max="1089" width="19.85546875" style="1" customWidth="1"/>
    <col min="1090" max="1090" width="18.42578125" style="1" customWidth="1"/>
    <col min="1091" max="1091" width="20.140625" style="1" customWidth="1"/>
    <col min="1092" max="1092" width="20.5703125" style="1" customWidth="1"/>
    <col min="1093" max="1093" width="7.140625" style="1" customWidth="1"/>
    <col min="1094" max="1094" width="20" style="1" customWidth="1"/>
    <col min="1095" max="1095" width="19.28515625" style="1" customWidth="1"/>
    <col min="1096" max="1096" width="16" style="1" customWidth="1"/>
    <col min="1097" max="1097" width="22.28515625" style="1" customWidth="1"/>
    <col min="1098" max="1098" width="22" style="1" customWidth="1"/>
    <col min="1099" max="1282" width="11.42578125" style="1"/>
    <col min="1283" max="1283" width="4.42578125" style="1" customWidth="1"/>
    <col min="1284" max="1284" width="11.42578125" style="1"/>
    <col min="1285" max="1285" width="8.28515625" style="1" customWidth="1"/>
    <col min="1286" max="1286" width="9.7109375" style="1" customWidth="1"/>
    <col min="1287" max="1287" width="11.140625" style="1" customWidth="1"/>
    <col min="1288" max="1288" width="8.42578125" style="1" customWidth="1"/>
    <col min="1289" max="1289" width="10.140625" style="1" customWidth="1"/>
    <col min="1290" max="1290" width="10.5703125" style="1" customWidth="1"/>
    <col min="1291" max="1291" width="7.28515625" style="1" customWidth="1"/>
    <col min="1292" max="1292" width="8.85546875" style="1" customWidth="1"/>
    <col min="1293" max="1293" width="13" style="1" customWidth="1"/>
    <col min="1294" max="1295" width="6.5703125" style="1" customWidth="1"/>
    <col min="1296" max="1296" width="8.5703125" style="1" customWidth="1"/>
    <col min="1297" max="1297" width="8.140625" style="1" customWidth="1"/>
    <col min="1298" max="1298" width="11.85546875" style="1" customWidth="1"/>
    <col min="1299" max="1299" width="6.85546875" style="1" customWidth="1"/>
    <col min="1300" max="1300" width="6.5703125" style="1" customWidth="1"/>
    <col min="1301" max="1301" width="7.140625" style="1" customWidth="1"/>
    <col min="1302" max="1303" width="7.7109375" style="1" customWidth="1"/>
    <col min="1304" max="1304" width="7.140625" style="1" customWidth="1"/>
    <col min="1305" max="1305" width="6.7109375" style="1" customWidth="1"/>
    <col min="1306" max="1306" width="5.42578125" style="1" customWidth="1"/>
    <col min="1307" max="1307" width="22.85546875" style="1" customWidth="1"/>
    <col min="1308" max="1308" width="21.85546875" style="1" customWidth="1"/>
    <col min="1309" max="1309" width="9.42578125" style="1" customWidth="1"/>
    <col min="1310" max="1310" width="11.7109375" style="1" customWidth="1"/>
    <col min="1311" max="1311" width="9.28515625" style="1" customWidth="1"/>
    <col min="1312" max="1312" width="10.5703125" style="1" customWidth="1"/>
    <col min="1313" max="1313" width="18.85546875" style="1" customWidth="1"/>
    <col min="1314" max="1315" width="11.7109375" style="1" customWidth="1"/>
    <col min="1316" max="1316" width="13.85546875" style="1" customWidth="1"/>
    <col min="1317" max="1317" width="19" style="1" customWidth="1"/>
    <col min="1318" max="1318" width="16.7109375" style="1" customWidth="1"/>
    <col min="1319" max="1319" width="11.42578125" style="1"/>
    <col min="1320" max="1320" width="13" style="1" customWidth="1"/>
    <col min="1321" max="1322" width="11.42578125" style="1"/>
    <col min="1323" max="1323" width="9.140625" style="1" customWidth="1"/>
    <col min="1324" max="1324" width="11.42578125" style="1"/>
    <col min="1325" max="1325" width="12.42578125" style="1" customWidth="1"/>
    <col min="1326" max="1327" width="10.7109375" style="1" customWidth="1"/>
    <col min="1328" max="1328" width="7" style="1" customWidth="1"/>
    <col min="1329" max="1332" width="11.42578125" style="1"/>
    <col min="1333" max="1333" width="4.5703125" style="1" customWidth="1"/>
    <col min="1334" max="1336" width="11.42578125" style="1"/>
    <col min="1337" max="1337" width="12.5703125" style="1" customWidth="1"/>
    <col min="1338" max="1343" width="11.42578125" style="1"/>
    <col min="1344" max="1344" width="21" style="1" customWidth="1"/>
    <col min="1345" max="1345" width="19.85546875" style="1" customWidth="1"/>
    <col min="1346" max="1346" width="18.42578125" style="1" customWidth="1"/>
    <col min="1347" max="1347" width="20.140625" style="1" customWidth="1"/>
    <col min="1348" max="1348" width="20.5703125" style="1" customWidth="1"/>
    <col min="1349" max="1349" width="7.140625" style="1" customWidth="1"/>
    <col min="1350" max="1350" width="20" style="1" customWidth="1"/>
    <col min="1351" max="1351" width="19.28515625" style="1" customWidth="1"/>
    <col min="1352" max="1352" width="16" style="1" customWidth="1"/>
    <col min="1353" max="1353" width="22.28515625" style="1" customWidth="1"/>
    <col min="1354" max="1354" width="22" style="1" customWidth="1"/>
    <col min="1355" max="1538" width="11.42578125" style="1"/>
    <col min="1539" max="1539" width="4.42578125" style="1" customWidth="1"/>
    <col min="1540" max="1540" width="11.42578125" style="1"/>
    <col min="1541" max="1541" width="8.28515625" style="1" customWidth="1"/>
    <col min="1542" max="1542" width="9.7109375" style="1" customWidth="1"/>
    <col min="1543" max="1543" width="11.140625" style="1" customWidth="1"/>
    <col min="1544" max="1544" width="8.42578125" style="1" customWidth="1"/>
    <col min="1545" max="1545" width="10.140625" style="1" customWidth="1"/>
    <col min="1546" max="1546" width="10.5703125" style="1" customWidth="1"/>
    <col min="1547" max="1547" width="7.28515625" style="1" customWidth="1"/>
    <col min="1548" max="1548" width="8.85546875" style="1" customWidth="1"/>
    <col min="1549" max="1549" width="13" style="1" customWidth="1"/>
    <col min="1550" max="1551" width="6.5703125" style="1" customWidth="1"/>
    <col min="1552" max="1552" width="8.5703125" style="1" customWidth="1"/>
    <col min="1553" max="1553" width="8.140625" style="1" customWidth="1"/>
    <col min="1554" max="1554" width="11.85546875" style="1" customWidth="1"/>
    <col min="1555" max="1555" width="6.85546875" style="1" customWidth="1"/>
    <col min="1556" max="1556" width="6.5703125" style="1" customWidth="1"/>
    <col min="1557" max="1557" width="7.140625" style="1" customWidth="1"/>
    <col min="1558" max="1559" width="7.7109375" style="1" customWidth="1"/>
    <col min="1560" max="1560" width="7.140625" style="1" customWidth="1"/>
    <col min="1561" max="1561" width="6.7109375" style="1" customWidth="1"/>
    <col min="1562" max="1562" width="5.42578125" style="1" customWidth="1"/>
    <col min="1563" max="1563" width="22.85546875" style="1" customWidth="1"/>
    <col min="1564" max="1564" width="21.85546875" style="1" customWidth="1"/>
    <col min="1565" max="1565" width="9.42578125" style="1" customWidth="1"/>
    <col min="1566" max="1566" width="11.7109375" style="1" customWidth="1"/>
    <col min="1567" max="1567" width="9.28515625" style="1" customWidth="1"/>
    <col min="1568" max="1568" width="10.5703125" style="1" customWidth="1"/>
    <col min="1569" max="1569" width="18.85546875" style="1" customWidth="1"/>
    <col min="1570" max="1571" width="11.7109375" style="1" customWidth="1"/>
    <col min="1572" max="1572" width="13.85546875" style="1" customWidth="1"/>
    <col min="1573" max="1573" width="19" style="1" customWidth="1"/>
    <col min="1574" max="1574" width="16.7109375" style="1" customWidth="1"/>
    <col min="1575" max="1575" width="11.42578125" style="1"/>
    <col min="1576" max="1576" width="13" style="1" customWidth="1"/>
    <col min="1577" max="1578" width="11.42578125" style="1"/>
    <col min="1579" max="1579" width="9.140625" style="1" customWidth="1"/>
    <col min="1580" max="1580" width="11.42578125" style="1"/>
    <col min="1581" max="1581" width="12.42578125" style="1" customWidth="1"/>
    <col min="1582" max="1583" width="10.7109375" style="1" customWidth="1"/>
    <col min="1584" max="1584" width="7" style="1" customWidth="1"/>
    <col min="1585" max="1588" width="11.42578125" style="1"/>
    <col min="1589" max="1589" width="4.5703125" style="1" customWidth="1"/>
    <col min="1590" max="1592" width="11.42578125" style="1"/>
    <col min="1593" max="1593" width="12.5703125" style="1" customWidth="1"/>
    <col min="1594" max="1599" width="11.42578125" style="1"/>
    <col min="1600" max="1600" width="21" style="1" customWidth="1"/>
    <col min="1601" max="1601" width="19.85546875" style="1" customWidth="1"/>
    <col min="1602" max="1602" width="18.42578125" style="1" customWidth="1"/>
    <col min="1603" max="1603" width="20.140625" style="1" customWidth="1"/>
    <col min="1604" max="1604" width="20.5703125" style="1" customWidth="1"/>
    <col min="1605" max="1605" width="7.140625" style="1" customWidth="1"/>
    <col min="1606" max="1606" width="20" style="1" customWidth="1"/>
    <col min="1607" max="1607" width="19.28515625" style="1" customWidth="1"/>
    <col min="1608" max="1608" width="16" style="1" customWidth="1"/>
    <col min="1609" max="1609" width="22.28515625" style="1" customWidth="1"/>
    <col min="1610" max="1610" width="22" style="1" customWidth="1"/>
    <col min="1611" max="1794" width="11.42578125" style="1"/>
    <col min="1795" max="1795" width="4.42578125" style="1" customWidth="1"/>
    <col min="1796" max="1796" width="11.42578125" style="1"/>
    <col min="1797" max="1797" width="8.28515625" style="1" customWidth="1"/>
    <col min="1798" max="1798" width="9.7109375" style="1" customWidth="1"/>
    <col min="1799" max="1799" width="11.140625" style="1" customWidth="1"/>
    <col min="1800" max="1800" width="8.42578125" style="1" customWidth="1"/>
    <col min="1801" max="1801" width="10.140625" style="1" customWidth="1"/>
    <col min="1802" max="1802" width="10.5703125" style="1" customWidth="1"/>
    <col min="1803" max="1803" width="7.28515625" style="1" customWidth="1"/>
    <col min="1804" max="1804" width="8.85546875" style="1" customWidth="1"/>
    <col min="1805" max="1805" width="13" style="1" customWidth="1"/>
    <col min="1806" max="1807" width="6.5703125" style="1" customWidth="1"/>
    <col min="1808" max="1808" width="8.5703125" style="1" customWidth="1"/>
    <col min="1809" max="1809" width="8.140625" style="1" customWidth="1"/>
    <col min="1810" max="1810" width="11.85546875" style="1" customWidth="1"/>
    <col min="1811" max="1811" width="6.85546875" style="1" customWidth="1"/>
    <col min="1812" max="1812" width="6.5703125" style="1" customWidth="1"/>
    <col min="1813" max="1813" width="7.140625" style="1" customWidth="1"/>
    <col min="1814" max="1815" width="7.7109375" style="1" customWidth="1"/>
    <col min="1816" max="1816" width="7.140625" style="1" customWidth="1"/>
    <col min="1817" max="1817" width="6.7109375" style="1" customWidth="1"/>
    <col min="1818" max="1818" width="5.42578125" style="1" customWidth="1"/>
    <col min="1819" max="1819" width="22.85546875" style="1" customWidth="1"/>
    <col min="1820" max="1820" width="21.85546875" style="1" customWidth="1"/>
    <col min="1821" max="1821" width="9.42578125" style="1" customWidth="1"/>
    <col min="1822" max="1822" width="11.7109375" style="1" customWidth="1"/>
    <col min="1823" max="1823" width="9.28515625" style="1" customWidth="1"/>
    <col min="1824" max="1824" width="10.5703125" style="1" customWidth="1"/>
    <col min="1825" max="1825" width="18.85546875" style="1" customWidth="1"/>
    <col min="1826" max="1827" width="11.7109375" style="1" customWidth="1"/>
    <col min="1828" max="1828" width="13.85546875" style="1" customWidth="1"/>
    <col min="1829" max="1829" width="19" style="1" customWidth="1"/>
    <col min="1830" max="1830" width="16.7109375" style="1" customWidth="1"/>
    <col min="1831" max="1831" width="11.42578125" style="1"/>
    <col min="1832" max="1832" width="13" style="1" customWidth="1"/>
    <col min="1833" max="1834" width="11.42578125" style="1"/>
    <col min="1835" max="1835" width="9.140625" style="1" customWidth="1"/>
    <col min="1836" max="1836" width="11.42578125" style="1"/>
    <col min="1837" max="1837" width="12.42578125" style="1" customWidth="1"/>
    <col min="1838" max="1839" width="10.7109375" style="1" customWidth="1"/>
    <col min="1840" max="1840" width="7" style="1" customWidth="1"/>
    <col min="1841" max="1844" width="11.42578125" style="1"/>
    <col min="1845" max="1845" width="4.5703125" style="1" customWidth="1"/>
    <col min="1846" max="1848" width="11.42578125" style="1"/>
    <col min="1849" max="1849" width="12.5703125" style="1" customWidth="1"/>
    <col min="1850" max="1855" width="11.42578125" style="1"/>
    <col min="1856" max="1856" width="21" style="1" customWidth="1"/>
    <col min="1857" max="1857" width="19.85546875" style="1" customWidth="1"/>
    <col min="1858" max="1858" width="18.42578125" style="1" customWidth="1"/>
    <col min="1859" max="1859" width="20.140625" style="1" customWidth="1"/>
    <col min="1860" max="1860" width="20.5703125" style="1" customWidth="1"/>
    <col min="1861" max="1861" width="7.140625" style="1" customWidth="1"/>
    <col min="1862" max="1862" width="20" style="1" customWidth="1"/>
    <col min="1863" max="1863" width="19.28515625" style="1" customWidth="1"/>
    <col min="1864" max="1864" width="16" style="1" customWidth="1"/>
    <col min="1865" max="1865" width="22.28515625" style="1" customWidth="1"/>
    <col min="1866" max="1866" width="22" style="1" customWidth="1"/>
    <col min="1867" max="2050" width="11.42578125" style="1"/>
    <col min="2051" max="2051" width="4.42578125" style="1" customWidth="1"/>
    <col min="2052" max="2052" width="11.42578125" style="1"/>
    <col min="2053" max="2053" width="8.28515625" style="1" customWidth="1"/>
    <col min="2054" max="2054" width="9.7109375" style="1" customWidth="1"/>
    <col min="2055" max="2055" width="11.140625" style="1" customWidth="1"/>
    <col min="2056" max="2056" width="8.42578125" style="1" customWidth="1"/>
    <col min="2057" max="2057" width="10.140625" style="1" customWidth="1"/>
    <col min="2058" max="2058" width="10.5703125" style="1" customWidth="1"/>
    <col min="2059" max="2059" width="7.28515625" style="1" customWidth="1"/>
    <col min="2060" max="2060" width="8.85546875" style="1" customWidth="1"/>
    <col min="2061" max="2061" width="13" style="1" customWidth="1"/>
    <col min="2062" max="2063" width="6.5703125" style="1" customWidth="1"/>
    <col min="2064" max="2064" width="8.5703125" style="1" customWidth="1"/>
    <col min="2065" max="2065" width="8.140625" style="1" customWidth="1"/>
    <col min="2066" max="2066" width="11.85546875" style="1" customWidth="1"/>
    <col min="2067" max="2067" width="6.85546875" style="1" customWidth="1"/>
    <col min="2068" max="2068" width="6.5703125" style="1" customWidth="1"/>
    <col min="2069" max="2069" width="7.140625" style="1" customWidth="1"/>
    <col min="2070" max="2071" width="7.7109375" style="1" customWidth="1"/>
    <col min="2072" max="2072" width="7.140625" style="1" customWidth="1"/>
    <col min="2073" max="2073" width="6.7109375" style="1" customWidth="1"/>
    <col min="2074" max="2074" width="5.42578125" style="1" customWidth="1"/>
    <col min="2075" max="2075" width="22.85546875" style="1" customWidth="1"/>
    <col min="2076" max="2076" width="21.85546875" style="1" customWidth="1"/>
    <col min="2077" max="2077" width="9.42578125" style="1" customWidth="1"/>
    <col min="2078" max="2078" width="11.7109375" style="1" customWidth="1"/>
    <col min="2079" max="2079" width="9.28515625" style="1" customWidth="1"/>
    <col min="2080" max="2080" width="10.5703125" style="1" customWidth="1"/>
    <col min="2081" max="2081" width="18.85546875" style="1" customWidth="1"/>
    <col min="2082" max="2083" width="11.7109375" style="1" customWidth="1"/>
    <col min="2084" max="2084" width="13.85546875" style="1" customWidth="1"/>
    <col min="2085" max="2085" width="19" style="1" customWidth="1"/>
    <col min="2086" max="2086" width="16.7109375" style="1" customWidth="1"/>
    <col min="2087" max="2087" width="11.42578125" style="1"/>
    <col min="2088" max="2088" width="13" style="1" customWidth="1"/>
    <col min="2089" max="2090" width="11.42578125" style="1"/>
    <col min="2091" max="2091" width="9.140625" style="1" customWidth="1"/>
    <col min="2092" max="2092" width="11.42578125" style="1"/>
    <col min="2093" max="2093" width="12.42578125" style="1" customWidth="1"/>
    <col min="2094" max="2095" width="10.7109375" style="1" customWidth="1"/>
    <col min="2096" max="2096" width="7" style="1" customWidth="1"/>
    <col min="2097" max="2100" width="11.42578125" style="1"/>
    <col min="2101" max="2101" width="4.5703125" style="1" customWidth="1"/>
    <col min="2102" max="2104" width="11.42578125" style="1"/>
    <col min="2105" max="2105" width="12.5703125" style="1" customWidth="1"/>
    <col min="2106" max="2111" width="11.42578125" style="1"/>
    <col min="2112" max="2112" width="21" style="1" customWidth="1"/>
    <col min="2113" max="2113" width="19.85546875" style="1" customWidth="1"/>
    <col min="2114" max="2114" width="18.42578125" style="1" customWidth="1"/>
    <col min="2115" max="2115" width="20.140625" style="1" customWidth="1"/>
    <col min="2116" max="2116" width="20.5703125" style="1" customWidth="1"/>
    <col min="2117" max="2117" width="7.140625" style="1" customWidth="1"/>
    <col min="2118" max="2118" width="20" style="1" customWidth="1"/>
    <col min="2119" max="2119" width="19.28515625" style="1" customWidth="1"/>
    <col min="2120" max="2120" width="16" style="1" customWidth="1"/>
    <col min="2121" max="2121" width="22.28515625" style="1" customWidth="1"/>
    <col min="2122" max="2122" width="22" style="1" customWidth="1"/>
    <col min="2123" max="2306" width="11.42578125" style="1"/>
    <col min="2307" max="2307" width="4.42578125" style="1" customWidth="1"/>
    <col min="2308" max="2308" width="11.42578125" style="1"/>
    <col min="2309" max="2309" width="8.28515625" style="1" customWidth="1"/>
    <col min="2310" max="2310" width="9.7109375" style="1" customWidth="1"/>
    <col min="2311" max="2311" width="11.140625" style="1" customWidth="1"/>
    <col min="2312" max="2312" width="8.42578125" style="1" customWidth="1"/>
    <col min="2313" max="2313" width="10.140625" style="1" customWidth="1"/>
    <col min="2314" max="2314" width="10.5703125" style="1" customWidth="1"/>
    <col min="2315" max="2315" width="7.28515625" style="1" customWidth="1"/>
    <col min="2316" max="2316" width="8.85546875" style="1" customWidth="1"/>
    <col min="2317" max="2317" width="13" style="1" customWidth="1"/>
    <col min="2318" max="2319" width="6.5703125" style="1" customWidth="1"/>
    <col min="2320" max="2320" width="8.5703125" style="1" customWidth="1"/>
    <col min="2321" max="2321" width="8.140625" style="1" customWidth="1"/>
    <col min="2322" max="2322" width="11.85546875" style="1" customWidth="1"/>
    <col min="2323" max="2323" width="6.85546875" style="1" customWidth="1"/>
    <col min="2324" max="2324" width="6.5703125" style="1" customWidth="1"/>
    <col min="2325" max="2325" width="7.140625" style="1" customWidth="1"/>
    <col min="2326" max="2327" width="7.7109375" style="1" customWidth="1"/>
    <col min="2328" max="2328" width="7.140625" style="1" customWidth="1"/>
    <col min="2329" max="2329" width="6.7109375" style="1" customWidth="1"/>
    <col min="2330" max="2330" width="5.42578125" style="1" customWidth="1"/>
    <col min="2331" max="2331" width="22.85546875" style="1" customWidth="1"/>
    <col min="2332" max="2332" width="21.85546875" style="1" customWidth="1"/>
    <col min="2333" max="2333" width="9.42578125" style="1" customWidth="1"/>
    <col min="2334" max="2334" width="11.7109375" style="1" customWidth="1"/>
    <col min="2335" max="2335" width="9.28515625" style="1" customWidth="1"/>
    <col min="2336" max="2336" width="10.5703125" style="1" customWidth="1"/>
    <col min="2337" max="2337" width="18.85546875" style="1" customWidth="1"/>
    <col min="2338" max="2339" width="11.7109375" style="1" customWidth="1"/>
    <col min="2340" max="2340" width="13.85546875" style="1" customWidth="1"/>
    <col min="2341" max="2341" width="19" style="1" customWidth="1"/>
    <col min="2342" max="2342" width="16.7109375" style="1" customWidth="1"/>
    <col min="2343" max="2343" width="11.42578125" style="1"/>
    <col min="2344" max="2344" width="13" style="1" customWidth="1"/>
    <col min="2345" max="2346" width="11.42578125" style="1"/>
    <col min="2347" max="2347" width="9.140625" style="1" customWidth="1"/>
    <col min="2348" max="2348" width="11.42578125" style="1"/>
    <col min="2349" max="2349" width="12.42578125" style="1" customWidth="1"/>
    <col min="2350" max="2351" width="10.7109375" style="1" customWidth="1"/>
    <col min="2352" max="2352" width="7" style="1" customWidth="1"/>
    <col min="2353" max="2356" width="11.42578125" style="1"/>
    <col min="2357" max="2357" width="4.5703125" style="1" customWidth="1"/>
    <col min="2358" max="2360" width="11.42578125" style="1"/>
    <col min="2361" max="2361" width="12.5703125" style="1" customWidth="1"/>
    <col min="2362" max="2367" width="11.42578125" style="1"/>
    <col min="2368" max="2368" width="21" style="1" customWidth="1"/>
    <col min="2369" max="2369" width="19.85546875" style="1" customWidth="1"/>
    <col min="2370" max="2370" width="18.42578125" style="1" customWidth="1"/>
    <col min="2371" max="2371" width="20.140625" style="1" customWidth="1"/>
    <col min="2372" max="2372" width="20.5703125" style="1" customWidth="1"/>
    <col min="2373" max="2373" width="7.140625" style="1" customWidth="1"/>
    <col min="2374" max="2374" width="20" style="1" customWidth="1"/>
    <col min="2375" max="2375" width="19.28515625" style="1" customWidth="1"/>
    <col min="2376" max="2376" width="16" style="1" customWidth="1"/>
    <col min="2377" max="2377" width="22.28515625" style="1" customWidth="1"/>
    <col min="2378" max="2378" width="22" style="1" customWidth="1"/>
    <col min="2379" max="2562" width="11.42578125" style="1"/>
    <col min="2563" max="2563" width="4.42578125" style="1" customWidth="1"/>
    <col min="2564" max="2564" width="11.42578125" style="1"/>
    <col min="2565" max="2565" width="8.28515625" style="1" customWidth="1"/>
    <col min="2566" max="2566" width="9.7109375" style="1" customWidth="1"/>
    <col min="2567" max="2567" width="11.140625" style="1" customWidth="1"/>
    <col min="2568" max="2568" width="8.42578125" style="1" customWidth="1"/>
    <col min="2569" max="2569" width="10.140625" style="1" customWidth="1"/>
    <col min="2570" max="2570" width="10.5703125" style="1" customWidth="1"/>
    <col min="2571" max="2571" width="7.28515625" style="1" customWidth="1"/>
    <col min="2572" max="2572" width="8.85546875" style="1" customWidth="1"/>
    <col min="2573" max="2573" width="13" style="1" customWidth="1"/>
    <col min="2574" max="2575" width="6.5703125" style="1" customWidth="1"/>
    <col min="2576" max="2576" width="8.5703125" style="1" customWidth="1"/>
    <col min="2577" max="2577" width="8.140625" style="1" customWidth="1"/>
    <col min="2578" max="2578" width="11.85546875" style="1" customWidth="1"/>
    <col min="2579" max="2579" width="6.85546875" style="1" customWidth="1"/>
    <col min="2580" max="2580" width="6.5703125" style="1" customWidth="1"/>
    <col min="2581" max="2581" width="7.140625" style="1" customWidth="1"/>
    <col min="2582" max="2583" width="7.7109375" style="1" customWidth="1"/>
    <col min="2584" max="2584" width="7.140625" style="1" customWidth="1"/>
    <col min="2585" max="2585" width="6.7109375" style="1" customWidth="1"/>
    <col min="2586" max="2586" width="5.42578125" style="1" customWidth="1"/>
    <col min="2587" max="2587" width="22.85546875" style="1" customWidth="1"/>
    <col min="2588" max="2588" width="21.85546875" style="1" customWidth="1"/>
    <col min="2589" max="2589" width="9.42578125" style="1" customWidth="1"/>
    <col min="2590" max="2590" width="11.7109375" style="1" customWidth="1"/>
    <col min="2591" max="2591" width="9.28515625" style="1" customWidth="1"/>
    <col min="2592" max="2592" width="10.5703125" style="1" customWidth="1"/>
    <col min="2593" max="2593" width="18.85546875" style="1" customWidth="1"/>
    <col min="2594" max="2595" width="11.7109375" style="1" customWidth="1"/>
    <col min="2596" max="2596" width="13.85546875" style="1" customWidth="1"/>
    <col min="2597" max="2597" width="19" style="1" customWidth="1"/>
    <col min="2598" max="2598" width="16.7109375" style="1" customWidth="1"/>
    <col min="2599" max="2599" width="11.42578125" style="1"/>
    <col min="2600" max="2600" width="13" style="1" customWidth="1"/>
    <col min="2601" max="2602" width="11.42578125" style="1"/>
    <col min="2603" max="2603" width="9.140625" style="1" customWidth="1"/>
    <col min="2604" max="2604" width="11.42578125" style="1"/>
    <col min="2605" max="2605" width="12.42578125" style="1" customWidth="1"/>
    <col min="2606" max="2607" width="10.7109375" style="1" customWidth="1"/>
    <col min="2608" max="2608" width="7" style="1" customWidth="1"/>
    <col min="2609" max="2612" width="11.42578125" style="1"/>
    <col min="2613" max="2613" width="4.5703125" style="1" customWidth="1"/>
    <col min="2614" max="2616" width="11.42578125" style="1"/>
    <col min="2617" max="2617" width="12.5703125" style="1" customWidth="1"/>
    <col min="2618" max="2623" width="11.42578125" style="1"/>
    <col min="2624" max="2624" width="21" style="1" customWidth="1"/>
    <col min="2625" max="2625" width="19.85546875" style="1" customWidth="1"/>
    <col min="2626" max="2626" width="18.42578125" style="1" customWidth="1"/>
    <col min="2627" max="2627" width="20.140625" style="1" customWidth="1"/>
    <col min="2628" max="2628" width="20.5703125" style="1" customWidth="1"/>
    <col min="2629" max="2629" width="7.140625" style="1" customWidth="1"/>
    <col min="2630" max="2630" width="20" style="1" customWidth="1"/>
    <col min="2631" max="2631" width="19.28515625" style="1" customWidth="1"/>
    <col min="2632" max="2632" width="16" style="1" customWidth="1"/>
    <col min="2633" max="2633" width="22.28515625" style="1" customWidth="1"/>
    <col min="2634" max="2634" width="22" style="1" customWidth="1"/>
    <col min="2635" max="2818" width="11.42578125" style="1"/>
    <col min="2819" max="2819" width="4.42578125" style="1" customWidth="1"/>
    <col min="2820" max="2820" width="11.42578125" style="1"/>
    <col min="2821" max="2821" width="8.28515625" style="1" customWidth="1"/>
    <col min="2822" max="2822" width="9.7109375" style="1" customWidth="1"/>
    <col min="2823" max="2823" width="11.140625" style="1" customWidth="1"/>
    <col min="2824" max="2824" width="8.42578125" style="1" customWidth="1"/>
    <col min="2825" max="2825" width="10.140625" style="1" customWidth="1"/>
    <col min="2826" max="2826" width="10.5703125" style="1" customWidth="1"/>
    <col min="2827" max="2827" width="7.28515625" style="1" customWidth="1"/>
    <col min="2828" max="2828" width="8.85546875" style="1" customWidth="1"/>
    <col min="2829" max="2829" width="13" style="1" customWidth="1"/>
    <col min="2830" max="2831" width="6.5703125" style="1" customWidth="1"/>
    <col min="2832" max="2832" width="8.5703125" style="1" customWidth="1"/>
    <col min="2833" max="2833" width="8.140625" style="1" customWidth="1"/>
    <col min="2834" max="2834" width="11.85546875" style="1" customWidth="1"/>
    <col min="2835" max="2835" width="6.85546875" style="1" customWidth="1"/>
    <col min="2836" max="2836" width="6.5703125" style="1" customWidth="1"/>
    <col min="2837" max="2837" width="7.140625" style="1" customWidth="1"/>
    <col min="2838" max="2839" width="7.7109375" style="1" customWidth="1"/>
    <col min="2840" max="2840" width="7.140625" style="1" customWidth="1"/>
    <col min="2841" max="2841" width="6.7109375" style="1" customWidth="1"/>
    <col min="2842" max="2842" width="5.42578125" style="1" customWidth="1"/>
    <col min="2843" max="2843" width="22.85546875" style="1" customWidth="1"/>
    <col min="2844" max="2844" width="21.85546875" style="1" customWidth="1"/>
    <col min="2845" max="2845" width="9.42578125" style="1" customWidth="1"/>
    <col min="2846" max="2846" width="11.7109375" style="1" customWidth="1"/>
    <col min="2847" max="2847" width="9.28515625" style="1" customWidth="1"/>
    <col min="2848" max="2848" width="10.5703125" style="1" customWidth="1"/>
    <col min="2849" max="2849" width="18.85546875" style="1" customWidth="1"/>
    <col min="2850" max="2851" width="11.7109375" style="1" customWidth="1"/>
    <col min="2852" max="2852" width="13.85546875" style="1" customWidth="1"/>
    <col min="2853" max="2853" width="19" style="1" customWidth="1"/>
    <col min="2854" max="2854" width="16.7109375" style="1" customWidth="1"/>
    <col min="2855" max="2855" width="11.42578125" style="1"/>
    <col min="2856" max="2856" width="13" style="1" customWidth="1"/>
    <col min="2857" max="2858" width="11.42578125" style="1"/>
    <col min="2859" max="2859" width="9.140625" style="1" customWidth="1"/>
    <col min="2860" max="2860" width="11.42578125" style="1"/>
    <col min="2861" max="2861" width="12.42578125" style="1" customWidth="1"/>
    <col min="2862" max="2863" width="10.7109375" style="1" customWidth="1"/>
    <col min="2864" max="2864" width="7" style="1" customWidth="1"/>
    <col min="2865" max="2868" width="11.42578125" style="1"/>
    <col min="2869" max="2869" width="4.5703125" style="1" customWidth="1"/>
    <col min="2870" max="2872" width="11.42578125" style="1"/>
    <col min="2873" max="2873" width="12.5703125" style="1" customWidth="1"/>
    <col min="2874" max="2879" width="11.42578125" style="1"/>
    <col min="2880" max="2880" width="21" style="1" customWidth="1"/>
    <col min="2881" max="2881" width="19.85546875" style="1" customWidth="1"/>
    <col min="2882" max="2882" width="18.42578125" style="1" customWidth="1"/>
    <col min="2883" max="2883" width="20.140625" style="1" customWidth="1"/>
    <col min="2884" max="2884" width="20.5703125" style="1" customWidth="1"/>
    <col min="2885" max="2885" width="7.140625" style="1" customWidth="1"/>
    <col min="2886" max="2886" width="20" style="1" customWidth="1"/>
    <col min="2887" max="2887" width="19.28515625" style="1" customWidth="1"/>
    <col min="2888" max="2888" width="16" style="1" customWidth="1"/>
    <col min="2889" max="2889" width="22.28515625" style="1" customWidth="1"/>
    <col min="2890" max="2890" width="22" style="1" customWidth="1"/>
    <col min="2891" max="3074" width="11.42578125" style="1"/>
    <col min="3075" max="3075" width="4.42578125" style="1" customWidth="1"/>
    <col min="3076" max="3076" width="11.42578125" style="1"/>
    <col min="3077" max="3077" width="8.28515625" style="1" customWidth="1"/>
    <col min="3078" max="3078" width="9.7109375" style="1" customWidth="1"/>
    <col min="3079" max="3079" width="11.140625" style="1" customWidth="1"/>
    <col min="3080" max="3080" width="8.42578125" style="1" customWidth="1"/>
    <col min="3081" max="3081" width="10.140625" style="1" customWidth="1"/>
    <col min="3082" max="3082" width="10.5703125" style="1" customWidth="1"/>
    <col min="3083" max="3083" width="7.28515625" style="1" customWidth="1"/>
    <col min="3084" max="3084" width="8.85546875" style="1" customWidth="1"/>
    <col min="3085" max="3085" width="13" style="1" customWidth="1"/>
    <col min="3086" max="3087" width="6.5703125" style="1" customWidth="1"/>
    <col min="3088" max="3088" width="8.5703125" style="1" customWidth="1"/>
    <col min="3089" max="3089" width="8.140625" style="1" customWidth="1"/>
    <col min="3090" max="3090" width="11.85546875" style="1" customWidth="1"/>
    <col min="3091" max="3091" width="6.85546875" style="1" customWidth="1"/>
    <col min="3092" max="3092" width="6.5703125" style="1" customWidth="1"/>
    <col min="3093" max="3093" width="7.140625" style="1" customWidth="1"/>
    <col min="3094" max="3095" width="7.7109375" style="1" customWidth="1"/>
    <col min="3096" max="3096" width="7.140625" style="1" customWidth="1"/>
    <col min="3097" max="3097" width="6.7109375" style="1" customWidth="1"/>
    <col min="3098" max="3098" width="5.42578125" style="1" customWidth="1"/>
    <col min="3099" max="3099" width="22.85546875" style="1" customWidth="1"/>
    <col min="3100" max="3100" width="21.85546875" style="1" customWidth="1"/>
    <col min="3101" max="3101" width="9.42578125" style="1" customWidth="1"/>
    <col min="3102" max="3102" width="11.7109375" style="1" customWidth="1"/>
    <col min="3103" max="3103" width="9.28515625" style="1" customWidth="1"/>
    <col min="3104" max="3104" width="10.5703125" style="1" customWidth="1"/>
    <col min="3105" max="3105" width="18.85546875" style="1" customWidth="1"/>
    <col min="3106" max="3107" width="11.7109375" style="1" customWidth="1"/>
    <col min="3108" max="3108" width="13.85546875" style="1" customWidth="1"/>
    <col min="3109" max="3109" width="19" style="1" customWidth="1"/>
    <col min="3110" max="3110" width="16.7109375" style="1" customWidth="1"/>
    <col min="3111" max="3111" width="11.42578125" style="1"/>
    <col min="3112" max="3112" width="13" style="1" customWidth="1"/>
    <col min="3113" max="3114" width="11.42578125" style="1"/>
    <col min="3115" max="3115" width="9.140625" style="1" customWidth="1"/>
    <col min="3116" max="3116" width="11.42578125" style="1"/>
    <col min="3117" max="3117" width="12.42578125" style="1" customWidth="1"/>
    <col min="3118" max="3119" width="10.7109375" style="1" customWidth="1"/>
    <col min="3120" max="3120" width="7" style="1" customWidth="1"/>
    <col min="3121" max="3124" width="11.42578125" style="1"/>
    <col min="3125" max="3125" width="4.5703125" style="1" customWidth="1"/>
    <col min="3126" max="3128" width="11.42578125" style="1"/>
    <col min="3129" max="3129" width="12.5703125" style="1" customWidth="1"/>
    <col min="3130" max="3135" width="11.42578125" style="1"/>
    <col min="3136" max="3136" width="21" style="1" customWidth="1"/>
    <col min="3137" max="3137" width="19.85546875" style="1" customWidth="1"/>
    <col min="3138" max="3138" width="18.42578125" style="1" customWidth="1"/>
    <col min="3139" max="3139" width="20.140625" style="1" customWidth="1"/>
    <col min="3140" max="3140" width="20.5703125" style="1" customWidth="1"/>
    <col min="3141" max="3141" width="7.140625" style="1" customWidth="1"/>
    <col min="3142" max="3142" width="20" style="1" customWidth="1"/>
    <col min="3143" max="3143" width="19.28515625" style="1" customWidth="1"/>
    <col min="3144" max="3144" width="16" style="1" customWidth="1"/>
    <col min="3145" max="3145" width="22.28515625" style="1" customWidth="1"/>
    <col min="3146" max="3146" width="22" style="1" customWidth="1"/>
    <col min="3147" max="3330" width="11.42578125" style="1"/>
    <col min="3331" max="3331" width="4.42578125" style="1" customWidth="1"/>
    <col min="3332" max="3332" width="11.42578125" style="1"/>
    <col min="3333" max="3333" width="8.28515625" style="1" customWidth="1"/>
    <col min="3334" max="3334" width="9.7109375" style="1" customWidth="1"/>
    <col min="3335" max="3335" width="11.140625" style="1" customWidth="1"/>
    <col min="3336" max="3336" width="8.42578125" style="1" customWidth="1"/>
    <col min="3337" max="3337" width="10.140625" style="1" customWidth="1"/>
    <col min="3338" max="3338" width="10.5703125" style="1" customWidth="1"/>
    <col min="3339" max="3339" width="7.28515625" style="1" customWidth="1"/>
    <col min="3340" max="3340" width="8.85546875" style="1" customWidth="1"/>
    <col min="3341" max="3341" width="13" style="1" customWidth="1"/>
    <col min="3342" max="3343" width="6.5703125" style="1" customWidth="1"/>
    <col min="3344" max="3344" width="8.5703125" style="1" customWidth="1"/>
    <col min="3345" max="3345" width="8.140625" style="1" customWidth="1"/>
    <col min="3346" max="3346" width="11.85546875" style="1" customWidth="1"/>
    <col min="3347" max="3347" width="6.85546875" style="1" customWidth="1"/>
    <col min="3348" max="3348" width="6.5703125" style="1" customWidth="1"/>
    <col min="3349" max="3349" width="7.140625" style="1" customWidth="1"/>
    <col min="3350" max="3351" width="7.7109375" style="1" customWidth="1"/>
    <col min="3352" max="3352" width="7.140625" style="1" customWidth="1"/>
    <col min="3353" max="3353" width="6.7109375" style="1" customWidth="1"/>
    <col min="3354" max="3354" width="5.42578125" style="1" customWidth="1"/>
    <col min="3355" max="3355" width="22.85546875" style="1" customWidth="1"/>
    <col min="3356" max="3356" width="21.85546875" style="1" customWidth="1"/>
    <col min="3357" max="3357" width="9.42578125" style="1" customWidth="1"/>
    <col min="3358" max="3358" width="11.7109375" style="1" customWidth="1"/>
    <col min="3359" max="3359" width="9.28515625" style="1" customWidth="1"/>
    <col min="3360" max="3360" width="10.5703125" style="1" customWidth="1"/>
    <col min="3361" max="3361" width="18.85546875" style="1" customWidth="1"/>
    <col min="3362" max="3363" width="11.7109375" style="1" customWidth="1"/>
    <col min="3364" max="3364" width="13.85546875" style="1" customWidth="1"/>
    <col min="3365" max="3365" width="19" style="1" customWidth="1"/>
    <col min="3366" max="3366" width="16.7109375" style="1" customWidth="1"/>
    <col min="3367" max="3367" width="11.42578125" style="1"/>
    <col min="3368" max="3368" width="13" style="1" customWidth="1"/>
    <col min="3369" max="3370" width="11.42578125" style="1"/>
    <col min="3371" max="3371" width="9.140625" style="1" customWidth="1"/>
    <col min="3372" max="3372" width="11.42578125" style="1"/>
    <col min="3373" max="3373" width="12.42578125" style="1" customWidth="1"/>
    <col min="3374" max="3375" width="10.7109375" style="1" customWidth="1"/>
    <col min="3376" max="3376" width="7" style="1" customWidth="1"/>
    <col min="3377" max="3380" width="11.42578125" style="1"/>
    <col min="3381" max="3381" width="4.5703125" style="1" customWidth="1"/>
    <col min="3382" max="3384" width="11.42578125" style="1"/>
    <col min="3385" max="3385" width="12.5703125" style="1" customWidth="1"/>
    <col min="3386" max="3391" width="11.42578125" style="1"/>
    <col min="3392" max="3392" width="21" style="1" customWidth="1"/>
    <col min="3393" max="3393" width="19.85546875" style="1" customWidth="1"/>
    <col min="3394" max="3394" width="18.42578125" style="1" customWidth="1"/>
    <col min="3395" max="3395" width="20.140625" style="1" customWidth="1"/>
    <col min="3396" max="3396" width="20.5703125" style="1" customWidth="1"/>
    <col min="3397" max="3397" width="7.140625" style="1" customWidth="1"/>
    <col min="3398" max="3398" width="20" style="1" customWidth="1"/>
    <col min="3399" max="3399" width="19.28515625" style="1" customWidth="1"/>
    <col min="3400" max="3400" width="16" style="1" customWidth="1"/>
    <col min="3401" max="3401" width="22.28515625" style="1" customWidth="1"/>
    <col min="3402" max="3402" width="22" style="1" customWidth="1"/>
    <col min="3403" max="3586" width="11.42578125" style="1"/>
    <col min="3587" max="3587" width="4.42578125" style="1" customWidth="1"/>
    <col min="3588" max="3588" width="11.42578125" style="1"/>
    <col min="3589" max="3589" width="8.28515625" style="1" customWidth="1"/>
    <col min="3590" max="3590" width="9.7109375" style="1" customWidth="1"/>
    <col min="3591" max="3591" width="11.140625" style="1" customWidth="1"/>
    <col min="3592" max="3592" width="8.42578125" style="1" customWidth="1"/>
    <col min="3593" max="3593" width="10.140625" style="1" customWidth="1"/>
    <col min="3594" max="3594" width="10.5703125" style="1" customWidth="1"/>
    <col min="3595" max="3595" width="7.28515625" style="1" customWidth="1"/>
    <col min="3596" max="3596" width="8.85546875" style="1" customWidth="1"/>
    <col min="3597" max="3597" width="13" style="1" customWidth="1"/>
    <col min="3598" max="3599" width="6.5703125" style="1" customWidth="1"/>
    <col min="3600" max="3600" width="8.5703125" style="1" customWidth="1"/>
    <col min="3601" max="3601" width="8.140625" style="1" customWidth="1"/>
    <col min="3602" max="3602" width="11.85546875" style="1" customWidth="1"/>
    <col min="3603" max="3603" width="6.85546875" style="1" customWidth="1"/>
    <col min="3604" max="3604" width="6.5703125" style="1" customWidth="1"/>
    <col min="3605" max="3605" width="7.140625" style="1" customWidth="1"/>
    <col min="3606" max="3607" width="7.7109375" style="1" customWidth="1"/>
    <col min="3608" max="3608" width="7.140625" style="1" customWidth="1"/>
    <col min="3609" max="3609" width="6.7109375" style="1" customWidth="1"/>
    <col min="3610" max="3610" width="5.42578125" style="1" customWidth="1"/>
    <col min="3611" max="3611" width="22.85546875" style="1" customWidth="1"/>
    <col min="3612" max="3612" width="21.85546875" style="1" customWidth="1"/>
    <col min="3613" max="3613" width="9.42578125" style="1" customWidth="1"/>
    <col min="3614" max="3614" width="11.7109375" style="1" customWidth="1"/>
    <col min="3615" max="3615" width="9.28515625" style="1" customWidth="1"/>
    <col min="3616" max="3616" width="10.5703125" style="1" customWidth="1"/>
    <col min="3617" max="3617" width="18.85546875" style="1" customWidth="1"/>
    <col min="3618" max="3619" width="11.7109375" style="1" customWidth="1"/>
    <col min="3620" max="3620" width="13.85546875" style="1" customWidth="1"/>
    <col min="3621" max="3621" width="19" style="1" customWidth="1"/>
    <col min="3622" max="3622" width="16.7109375" style="1" customWidth="1"/>
    <col min="3623" max="3623" width="11.42578125" style="1"/>
    <col min="3624" max="3624" width="13" style="1" customWidth="1"/>
    <col min="3625" max="3626" width="11.42578125" style="1"/>
    <col min="3627" max="3627" width="9.140625" style="1" customWidth="1"/>
    <col min="3628" max="3628" width="11.42578125" style="1"/>
    <col min="3629" max="3629" width="12.42578125" style="1" customWidth="1"/>
    <col min="3630" max="3631" width="10.7109375" style="1" customWidth="1"/>
    <col min="3632" max="3632" width="7" style="1" customWidth="1"/>
    <col min="3633" max="3636" width="11.42578125" style="1"/>
    <col min="3637" max="3637" width="4.5703125" style="1" customWidth="1"/>
    <col min="3638" max="3640" width="11.42578125" style="1"/>
    <col min="3641" max="3641" width="12.5703125" style="1" customWidth="1"/>
    <col min="3642" max="3647" width="11.42578125" style="1"/>
    <col min="3648" max="3648" width="21" style="1" customWidth="1"/>
    <col min="3649" max="3649" width="19.85546875" style="1" customWidth="1"/>
    <col min="3650" max="3650" width="18.42578125" style="1" customWidth="1"/>
    <col min="3651" max="3651" width="20.140625" style="1" customWidth="1"/>
    <col min="3652" max="3652" width="20.5703125" style="1" customWidth="1"/>
    <col min="3653" max="3653" width="7.140625" style="1" customWidth="1"/>
    <col min="3654" max="3654" width="20" style="1" customWidth="1"/>
    <col min="3655" max="3655" width="19.28515625" style="1" customWidth="1"/>
    <col min="3656" max="3656" width="16" style="1" customWidth="1"/>
    <col min="3657" max="3657" width="22.28515625" style="1" customWidth="1"/>
    <col min="3658" max="3658" width="22" style="1" customWidth="1"/>
    <col min="3659" max="3842" width="11.42578125" style="1"/>
    <col min="3843" max="3843" width="4.42578125" style="1" customWidth="1"/>
    <col min="3844" max="3844" width="11.42578125" style="1"/>
    <col min="3845" max="3845" width="8.28515625" style="1" customWidth="1"/>
    <col min="3846" max="3846" width="9.7109375" style="1" customWidth="1"/>
    <col min="3847" max="3847" width="11.140625" style="1" customWidth="1"/>
    <col min="3848" max="3848" width="8.42578125" style="1" customWidth="1"/>
    <col min="3849" max="3849" width="10.140625" style="1" customWidth="1"/>
    <col min="3850" max="3850" width="10.5703125" style="1" customWidth="1"/>
    <col min="3851" max="3851" width="7.28515625" style="1" customWidth="1"/>
    <col min="3852" max="3852" width="8.85546875" style="1" customWidth="1"/>
    <col min="3853" max="3853" width="13" style="1" customWidth="1"/>
    <col min="3854" max="3855" width="6.5703125" style="1" customWidth="1"/>
    <col min="3856" max="3856" width="8.5703125" style="1" customWidth="1"/>
    <col min="3857" max="3857" width="8.140625" style="1" customWidth="1"/>
    <col min="3858" max="3858" width="11.85546875" style="1" customWidth="1"/>
    <col min="3859" max="3859" width="6.85546875" style="1" customWidth="1"/>
    <col min="3860" max="3860" width="6.5703125" style="1" customWidth="1"/>
    <col min="3861" max="3861" width="7.140625" style="1" customWidth="1"/>
    <col min="3862" max="3863" width="7.7109375" style="1" customWidth="1"/>
    <col min="3864" max="3864" width="7.140625" style="1" customWidth="1"/>
    <col min="3865" max="3865" width="6.7109375" style="1" customWidth="1"/>
    <col min="3866" max="3866" width="5.42578125" style="1" customWidth="1"/>
    <col min="3867" max="3867" width="22.85546875" style="1" customWidth="1"/>
    <col min="3868" max="3868" width="21.85546875" style="1" customWidth="1"/>
    <col min="3869" max="3869" width="9.42578125" style="1" customWidth="1"/>
    <col min="3870" max="3870" width="11.7109375" style="1" customWidth="1"/>
    <col min="3871" max="3871" width="9.28515625" style="1" customWidth="1"/>
    <col min="3872" max="3872" width="10.5703125" style="1" customWidth="1"/>
    <col min="3873" max="3873" width="18.85546875" style="1" customWidth="1"/>
    <col min="3874" max="3875" width="11.7109375" style="1" customWidth="1"/>
    <col min="3876" max="3876" width="13.85546875" style="1" customWidth="1"/>
    <col min="3877" max="3877" width="19" style="1" customWidth="1"/>
    <col min="3878" max="3878" width="16.7109375" style="1" customWidth="1"/>
    <col min="3879" max="3879" width="11.42578125" style="1"/>
    <col min="3880" max="3880" width="13" style="1" customWidth="1"/>
    <col min="3881" max="3882" width="11.42578125" style="1"/>
    <col min="3883" max="3883" width="9.140625" style="1" customWidth="1"/>
    <col min="3884" max="3884" width="11.42578125" style="1"/>
    <col min="3885" max="3885" width="12.42578125" style="1" customWidth="1"/>
    <col min="3886" max="3887" width="10.7109375" style="1" customWidth="1"/>
    <col min="3888" max="3888" width="7" style="1" customWidth="1"/>
    <col min="3889" max="3892" width="11.42578125" style="1"/>
    <col min="3893" max="3893" width="4.5703125" style="1" customWidth="1"/>
    <col min="3894" max="3896" width="11.42578125" style="1"/>
    <col min="3897" max="3897" width="12.5703125" style="1" customWidth="1"/>
    <col min="3898" max="3903" width="11.42578125" style="1"/>
    <col min="3904" max="3904" width="21" style="1" customWidth="1"/>
    <col min="3905" max="3905" width="19.85546875" style="1" customWidth="1"/>
    <col min="3906" max="3906" width="18.42578125" style="1" customWidth="1"/>
    <col min="3907" max="3907" width="20.140625" style="1" customWidth="1"/>
    <col min="3908" max="3908" width="20.5703125" style="1" customWidth="1"/>
    <col min="3909" max="3909" width="7.140625" style="1" customWidth="1"/>
    <col min="3910" max="3910" width="20" style="1" customWidth="1"/>
    <col min="3911" max="3911" width="19.28515625" style="1" customWidth="1"/>
    <col min="3912" max="3912" width="16" style="1" customWidth="1"/>
    <col min="3913" max="3913" width="22.28515625" style="1" customWidth="1"/>
    <col min="3914" max="3914" width="22" style="1" customWidth="1"/>
    <col min="3915" max="4098" width="11.42578125" style="1"/>
    <col min="4099" max="4099" width="4.42578125" style="1" customWidth="1"/>
    <col min="4100" max="4100" width="11.42578125" style="1"/>
    <col min="4101" max="4101" width="8.28515625" style="1" customWidth="1"/>
    <col min="4102" max="4102" width="9.7109375" style="1" customWidth="1"/>
    <col min="4103" max="4103" width="11.140625" style="1" customWidth="1"/>
    <col min="4104" max="4104" width="8.42578125" style="1" customWidth="1"/>
    <col min="4105" max="4105" width="10.140625" style="1" customWidth="1"/>
    <col min="4106" max="4106" width="10.5703125" style="1" customWidth="1"/>
    <col min="4107" max="4107" width="7.28515625" style="1" customWidth="1"/>
    <col min="4108" max="4108" width="8.85546875" style="1" customWidth="1"/>
    <col min="4109" max="4109" width="13" style="1" customWidth="1"/>
    <col min="4110" max="4111" width="6.5703125" style="1" customWidth="1"/>
    <col min="4112" max="4112" width="8.5703125" style="1" customWidth="1"/>
    <col min="4113" max="4113" width="8.140625" style="1" customWidth="1"/>
    <col min="4114" max="4114" width="11.85546875" style="1" customWidth="1"/>
    <col min="4115" max="4115" width="6.85546875" style="1" customWidth="1"/>
    <col min="4116" max="4116" width="6.5703125" style="1" customWidth="1"/>
    <col min="4117" max="4117" width="7.140625" style="1" customWidth="1"/>
    <col min="4118" max="4119" width="7.7109375" style="1" customWidth="1"/>
    <col min="4120" max="4120" width="7.140625" style="1" customWidth="1"/>
    <col min="4121" max="4121" width="6.7109375" style="1" customWidth="1"/>
    <col min="4122" max="4122" width="5.42578125" style="1" customWidth="1"/>
    <col min="4123" max="4123" width="22.85546875" style="1" customWidth="1"/>
    <col min="4124" max="4124" width="21.85546875" style="1" customWidth="1"/>
    <col min="4125" max="4125" width="9.42578125" style="1" customWidth="1"/>
    <col min="4126" max="4126" width="11.7109375" style="1" customWidth="1"/>
    <col min="4127" max="4127" width="9.28515625" style="1" customWidth="1"/>
    <col min="4128" max="4128" width="10.5703125" style="1" customWidth="1"/>
    <col min="4129" max="4129" width="18.85546875" style="1" customWidth="1"/>
    <col min="4130" max="4131" width="11.7109375" style="1" customWidth="1"/>
    <col min="4132" max="4132" width="13.85546875" style="1" customWidth="1"/>
    <col min="4133" max="4133" width="19" style="1" customWidth="1"/>
    <col min="4134" max="4134" width="16.7109375" style="1" customWidth="1"/>
    <col min="4135" max="4135" width="11.42578125" style="1"/>
    <col min="4136" max="4136" width="13" style="1" customWidth="1"/>
    <col min="4137" max="4138" width="11.42578125" style="1"/>
    <col min="4139" max="4139" width="9.140625" style="1" customWidth="1"/>
    <col min="4140" max="4140" width="11.42578125" style="1"/>
    <col min="4141" max="4141" width="12.42578125" style="1" customWidth="1"/>
    <col min="4142" max="4143" width="10.7109375" style="1" customWidth="1"/>
    <col min="4144" max="4144" width="7" style="1" customWidth="1"/>
    <col min="4145" max="4148" width="11.42578125" style="1"/>
    <col min="4149" max="4149" width="4.5703125" style="1" customWidth="1"/>
    <col min="4150" max="4152" width="11.42578125" style="1"/>
    <col min="4153" max="4153" width="12.5703125" style="1" customWidth="1"/>
    <col min="4154" max="4159" width="11.42578125" style="1"/>
    <col min="4160" max="4160" width="21" style="1" customWidth="1"/>
    <col min="4161" max="4161" width="19.85546875" style="1" customWidth="1"/>
    <col min="4162" max="4162" width="18.42578125" style="1" customWidth="1"/>
    <col min="4163" max="4163" width="20.140625" style="1" customWidth="1"/>
    <col min="4164" max="4164" width="20.5703125" style="1" customWidth="1"/>
    <col min="4165" max="4165" width="7.140625" style="1" customWidth="1"/>
    <col min="4166" max="4166" width="20" style="1" customWidth="1"/>
    <col min="4167" max="4167" width="19.28515625" style="1" customWidth="1"/>
    <col min="4168" max="4168" width="16" style="1" customWidth="1"/>
    <col min="4169" max="4169" width="22.28515625" style="1" customWidth="1"/>
    <col min="4170" max="4170" width="22" style="1" customWidth="1"/>
    <col min="4171" max="4354" width="11.42578125" style="1"/>
    <col min="4355" max="4355" width="4.42578125" style="1" customWidth="1"/>
    <col min="4356" max="4356" width="11.42578125" style="1"/>
    <col min="4357" max="4357" width="8.28515625" style="1" customWidth="1"/>
    <col min="4358" max="4358" width="9.7109375" style="1" customWidth="1"/>
    <col min="4359" max="4359" width="11.140625" style="1" customWidth="1"/>
    <col min="4360" max="4360" width="8.42578125" style="1" customWidth="1"/>
    <col min="4361" max="4361" width="10.140625" style="1" customWidth="1"/>
    <col min="4362" max="4362" width="10.5703125" style="1" customWidth="1"/>
    <col min="4363" max="4363" width="7.28515625" style="1" customWidth="1"/>
    <col min="4364" max="4364" width="8.85546875" style="1" customWidth="1"/>
    <col min="4365" max="4365" width="13" style="1" customWidth="1"/>
    <col min="4366" max="4367" width="6.5703125" style="1" customWidth="1"/>
    <col min="4368" max="4368" width="8.5703125" style="1" customWidth="1"/>
    <col min="4369" max="4369" width="8.140625" style="1" customWidth="1"/>
    <col min="4370" max="4370" width="11.85546875" style="1" customWidth="1"/>
    <col min="4371" max="4371" width="6.85546875" style="1" customWidth="1"/>
    <col min="4372" max="4372" width="6.5703125" style="1" customWidth="1"/>
    <col min="4373" max="4373" width="7.140625" style="1" customWidth="1"/>
    <col min="4374" max="4375" width="7.7109375" style="1" customWidth="1"/>
    <col min="4376" max="4376" width="7.140625" style="1" customWidth="1"/>
    <col min="4377" max="4377" width="6.7109375" style="1" customWidth="1"/>
    <col min="4378" max="4378" width="5.42578125" style="1" customWidth="1"/>
    <col min="4379" max="4379" width="22.85546875" style="1" customWidth="1"/>
    <col min="4380" max="4380" width="21.85546875" style="1" customWidth="1"/>
    <col min="4381" max="4381" width="9.42578125" style="1" customWidth="1"/>
    <col min="4382" max="4382" width="11.7109375" style="1" customWidth="1"/>
    <col min="4383" max="4383" width="9.28515625" style="1" customWidth="1"/>
    <col min="4384" max="4384" width="10.5703125" style="1" customWidth="1"/>
    <col min="4385" max="4385" width="18.85546875" style="1" customWidth="1"/>
    <col min="4386" max="4387" width="11.7109375" style="1" customWidth="1"/>
    <col min="4388" max="4388" width="13.85546875" style="1" customWidth="1"/>
    <col min="4389" max="4389" width="19" style="1" customWidth="1"/>
    <col min="4390" max="4390" width="16.7109375" style="1" customWidth="1"/>
    <col min="4391" max="4391" width="11.42578125" style="1"/>
    <col min="4392" max="4392" width="13" style="1" customWidth="1"/>
    <col min="4393" max="4394" width="11.42578125" style="1"/>
    <col min="4395" max="4395" width="9.140625" style="1" customWidth="1"/>
    <col min="4396" max="4396" width="11.42578125" style="1"/>
    <col min="4397" max="4397" width="12.42578125" style="1" customWidth="1"/>
    <col min="4398" max="4399" width="10.7109375" style="1" customWidth="1"/>
    <col min="4400" max="4400" width="7" style="1" customWidth="1"/>
    <col min="4401" max="4404" width="11.42578125" style="1"/>
    <col min="4405" max="4405" width="4.5703125" style="1" customWidth="1"/>
    <col min="4406" max="4408" width="11.42578125" style="1"/>
    <col min="4409" max="4409" width="12.5703125" style="1" customWidth="1"/>
    <col min="4410" max="4415" width="11.42578125" style="1"/>
    <col min="4416" max="4416" width="21" style="1" customWidth="1"/>
    <col min="4417" max="4417" width="19.85546875" style="1" customWidth="1"/>
    <col min="4418" max="4418" width="18.42578125" style="1" customWidth="1"/>
    <col min="4419" max="4419" width="20.140625" style="1" customWidth="1"/>
    <col min="4420" max="4420" width="20.5703125" style="1" customWidth="1"/>
    <col min="4421" max="4421" width="7.140625" style="1" customWidth="1"/>
    <col min="4422" max="4422" width="20" style="1" customWidth="1"/>
    <col min="4423" max="4423" width="19.28515625" style="1" customWidth="1"/>
    <col min="4424" max="4424" width="16" style="1" customWidth="1"/>
    <col min="4425" max="4425" width="22.28515625" style="1" customWidth="1"/>
    <col min="4426" max="4426" width="22" style="1" customWidth="1"/>
    <col min="4427" max="4610" width="11.42578125" style="1"/>
    <col min="4611" max="4611" width="4.42578125" style="1" customWidth="1"/>
    <col min="4612" max="4612" width="11.42578125" style="1"/>
    <col min="4613" max="4613" width="8.28515625" style="1" customWidth="1"/>
    <col min="4614" max="4614" width="9.7109375" style="1" customWidth="1"/>
    <col min="4615" max="4615" width="11.140625" style="1" customWidth="1"/>
    <col min="4616" max="4616" width="8.42578125" style="1" customWidth="1"/>
    <col min="4617" max="4617" width="10.140625" style="1" customWidth="1"/>
    <col min="4618" max="4618" width="10.5703125" style="1" customWidth="1"/>
    <col min="4619" max="4619" width="7.28515625" style="1" customWidth="1"/>
    <col min="4620" max="4620" width="8.85546875" style="1" customWidth="1"/>
    <col min="4621" max="4621" width="13" style="1" customWidth="1"/>
    <col min="4622" max="4623" width="6.5703125" style="1" customWidth="1"/>
    <col min="4624" max="4624" width="8.5703125" style="1" customWidth="1"/>
    <col min="4625" max="4625" width="8.140625" style="1" customWidth="1"/>
    <col min="4626" max="4626" width="11.85546875" style="1" customWidth="1"/>
    <col min="4627" max="4627" width="6.85546875" style="1" customWidth="1"/>
    <col min="4628" max="4628" width="6.5703125" style="1" customWidth="1"/>
    <col min="4629" max="4629" width="7.140625" style="1" customWidth="1"/>
    <col min="4630" max="4631" width="7.7109375" style="1" customWidth="1"/>
    <col min="4632" max="4632" width="7.140625" style="1" customWidth="1"/>
    <col min="4633" max="4633" width="6.7109375" style="1" customWidth="1"/>
    <col min="4634" max="4634" width="5.42578125" style="1" customWidth="1"/>
    <col min="4635" max="4635" width="22.85546875" style="1" customWidth="1"/>
    <col min="4636" max="4636" width="21.85546875" style="1" customWidth="1"/>
    <col min="4637" max="4637" width="9.42578125" style="1" customWidth="1"/>
    <col min="4638" max="4638" width="11.7109375" style="1" customWidth="1"/>
    <col min="4639" max="4639" width="9.28515625" style="1" customWidth="1"/>
    <col min="4640" max="4640" width="10.5703125" style="1" customWidth="1"/>
    <col min="4641" max="4641" width="18.85546875" style="1" customWidth="1"/>
    <col min="4642" max="4643" width="11.7109375" style="1" customWidth="1"/>
    <col min="4644" max="4644" width="13.85546875" style="1" customWidth="1"/>
    <col min="4645" max="4645" width="19" style="1" customWidth="1"/>
    <col min="4646" max="4646" width="16.7109375" style="1" customWidth="1"/>
    <col min="4647" max="4647" width="11.42578125" style="1"/>
    <col min="4648" max="4648" width="13" style="1" customWidth="1"/>
    <col min="4649" max="4650" width="11.42578125" style="1"/>
    <col min="4651" max="4651" width="9.140625" style="1" customWidth="1"/>
    <col min="4652" max="4652" width="11.42578125" style="1"/>
    <col min="4653" max="4653" width="12.42578125" style="1" customWidth="1"/>
    <col min="4654" max="4655" width="10.7109375" style="1" customWidth="1"/>
    <col min="4656" max="4656" width="7" style="1" customWidth="1"/>
    <col min="4657" max="4660" width="11.42578125" style="1"/>
    <col min="4661" max="4661" width="4.5703125" style="1" customWidth="1"/>
    <col min="4662" max="4664" width="11.42578125" style="1"/>
    <col min="4665" max="4665" width="12.5703125" style="1" customWidth="1"/>
    <col min="4666" max="4671" width="11.42578125" style="1"/>
    <col min="4672" max="4672" width="21" style="1" customWidth="1"/>
    <col min="4673" max="4673" width="19.85546875" style="1" customWidth="1"/>
    <col min="4674" max="4674" width="18.42578125" style="1" customWidth="1"/>
    <col min="4675" max="4675" width="20.140625" style="1" customWidth="1"/>
    <col min="4676" max="4676" width="20.5703125" style="1" customWidth="1"/>
    <col min="4677" max="4677" width="7.140625" style="1" customWidth="1"/>
    <col min="4678" max="4678" width="20" style="1" customWidth="1"/>
    <col min="4679" max="4679" width="19.28515625" style="1" customWidth="1"/>
    <col min="4680" max="4680" width="16" style="1" customWidth="1"/>
    <col min="4681" max="4681" width="22.28515625" style="1" customWidth="1"/>
    <col min="4682" max="4682" width="22" style="1" customWidth="1"/>
    <col min="4683" max="4866" width="11.42578125" style="1"/>
    <col min="4867" max="4867" width="4.42578125" style="1" customWidth="1"/>
    <col min="4868" max="4868" width="11.42578125" style="1"/>
    <col min="4869" max="4869" width="8.28515625" style="1" customWidth="1"/>
    <col min="4870" max="4870" width="9.7109375" style="1" customWidth="1"/>
    <col min="4871" max="4871" width="11.140625" style="1" customWidth="1"/>
    <col min="4872" max="4872" width="8.42578125" style="1" customWidth="1"/>
    <col min="4873" max="4873" width="10.140625" style="1" customWidth="1"/>
    <col min="4874" max="4874" width="10.5703125" style="1" customWidth="1"/>
    <col min="4875" max="4875" width="7.28515625" style="1" customWidth="1"/>
    <col min="4876" max="4876" width="8.85546875" style="1" customWidth="1"/>
    <col min="4877" max="4877" width="13" style="1" customWidth="1"/>
    <col min="4878" max="4879" width="6.5703125" style="1" customWidth="1"/>
    <col min="4880" max="4880" width="8.5703125" style="1" customWidth="1"/>
    <col min="4881" max="4881" width="8.140625" style="1" customWidth="1"/>
    <col min="4882" max="4882" width="11.85546875" style="1" customWidth="1"/>
    <col min="4883" max="4883" width="6.85546875" style="1" customWidth="1"/>
    <col min="4884" max="4884" width="6.5703125" style="1" customWidth="1"/>
    <col min="4885" max="4885" width="7.140625" style="1" customWidth="1"/>
    <col min="4886" max="4887" width="7.7109375" style="1" customWidth="1"/>
    <col min="4888" max="4888" width="7.140625" style="1" customWidth="1"/>
    <col min="4889" max="4889" width="6.7109375" style="1" customWidth="1"/>
    <col min="4890" max="4890" width="5.42578125" style="1" customWidth="1"/>
    <col min="4891" max="4891" width="22.85546875" style="1" customWidth="1"/>
    <col min="4892" max="4892" width="21.85546875" style="1" customWidth="1"/>
    <col min="4893" max="4893" width="9.42578125" style="1" customWidth="1"/>
    <col min="4894" max="4894" width="11.7109375" style="1" customWidth="1"/>
    <col min="4895" max="4895" width="9.28515625" style="1" customWidth="1"/>
    <col min="4896" max="4896" width="10.5703125" style="1" customWidth="1"/>
    <col min="4897" max="4897" width="18.85546875" style="1" customWidth="1"/>
    <col min="4898" max="4899" width="11.7109375" style="1" customWidth="1"/>
    <col min="4900" max="4900" width="13.85546875" style="1" customWidth="1"/>
    <col min="4901" max="4901" width="19" style="1" customWidth="1"/>
    <col min="4902" max="4902" width="16.7109375" style="1" customWidth="1"/>
    <col min="4903" max="4903" width="11.42578125" style="1"/>
    <col min="4904" max="4904" width="13" style="1" customWidth="1"/>
    <col min="4905" max="4906" width="11.42578125" style="1"/>
    <col min="4907" max="4907" width="9.140625" style="1" customWidth="1"/>
    <col min="4908" max="4908" width="11.42578125" style="1"/>
    <col min="4909" max="4909" width="12.42578125" style="1" customWidth="1"/>
    <col min="4910" max="4911" width="10.7109375" style="1" customWidth="1"/>
    <col min="4912" max="4912" width="7" style="1" customWidth="1"/>
    <col min="4913" max="4916" width="11.42578125" style="1"/>
    <col min="4917" max="4917" width="4.5703125" style="1" customWidth="1"/>
    <col min="4918" max="4920" width="11.42578125" style="1"/>
    <col min="4921" max="4921" width="12.5703125" style="1" customWidth="1"/>
    <col min="4922" max="4927" width="11.42578125" style="1"/>
    <col min="4928" max="4928" width="21" style="1" customWidth="1"/>
    <col min="4929" max="4929" width="19.85546875" style="1" customWidth="1"/>
    <col min="4930" max="4930" width="18.42578125" style="1" customWidth="1"/>
    <col min="4931" max="4931" width="20.140625" style="1" customWidth="1"/>
    <col min="4932" max="4932" width="20.5703125" style="1" customWidth="1"/>
    <col min="4933" max="4933" width="7.140625" style="1" customWidth="1"/>
    <col min="4934" max="4934" width="20" style="1" customWidth="1"/>
    <col min="4935" max="4935" width="19.28515625" style="1" customWidth="1"/>
    <col min="4936" max="4936" width="16" style="1" customWidth="1"/>
    <col min="4937" max="4937" width="22.28515625" style="1" customWidth="1"/>
    <col min="4938" max="4938" width="22" style="1" customWidth="1"/>
    <col min="4939" max="5122" width="11.42578125" style="1"/>
    <col min="5123" max="5123" width="4.42578125" style="1" customWidth="1"/>
    <col min="5124" max="5124" width="11.42578125" style="1"/>
    <col min="5125" max="5125" width="8.28515625" style="1" customWidth="1"/>
    <col min="5126" max="5126" width="9.7109375" style="1" customWidth="1"/>
    <col min="5127" max="5127" width="11.140625" style="1" customWidth="1"/>
    <col min="5128" max="5128" width="8.42578125" style="1" customWidth="1"/>
    <col min="5129" max="5129" width="10.140625" style="1" customWidth="1"/>
    <col min="5130" max="5130" width="10.5703125" style="1" customWidth="1"/>
    <col min="5131" max="5131" width="7.28515625" style="1" customWidth="1"/>
    <col min="5132" max="5132" width="8.85546875" style="1" customWidth="1"/>
    <col min="5133" max="5133" width="13" style="1" customWidth="1"/>
    <col min="5134" max="5135" width="6.5703125" style="1" customWidth="1"/>
    <col min="5136" max="5136" width="8.5703125" style="1" customWidth="1"/>
    <col min="5137" max="5137" width="8.140625" style="1" customWidth="1"/>
    <col min="5138" max="5138" width="11.85546875" style="1" customWidth="1"/>
    <col min="5139" max="5139" width="6.85546875" style="1" customWidth="1"/>
    <col min="5140" max="5140" width="6.5703125" style="1" customWidth="1"/>
    <col min="5141" max="5141" width="7.140625" style="1" customWidth="1"/>
    <col min="5142" max="5143" width="7.7109375" style="1" customWidth="1"/>
    <col min="5144" max="5144" width="7.140625" style="1" customWidth="1"/>
    <col min="5145" max="5145" width="6.7109375" style="1" customWidth="1"/>
    <col min="5146" max="5146" width="5.42578125" style="1" customWidth="1"/>
    <col min="5147" max="5147" width="22.85546875" style="1" customWidth="1"/>
    <col min="5148" max="5148" width="21.85546875" style="1" customWidth="1"/>
    <col min="5149" max="5149" width="9.42578125" style="1" customWidth="1"/>
    <col min="5150" max="5150" width="11.7109375" style="1" customWidth="1"/>
    <col min="5151" max="5151" width="9.28515625" style="1" customWidth="1"/>
    <col min="5152" max="5152" width="10.5703125" style="1" customWidth="1"/>
    <col min="5153" max="5153" width="18.85546875" style="1" customWidth="1"/>
    <col min="5154" max="5155" width="11.7109375" style="1" customWidth="1"/>
    <col min="5156" max="5156" width="13.85546875" style="1" customWidth="1"/>
    <col min="5157" max="5157" width="19" style="1" customWidth="1"/>
    <col min="5158" max="5158" width="16.7109375" style="1" customWidth="1"/>
    <col min="5159" max="5159" width="11.42578125" style="1"/>
    <col min="5160" max="5160" width="13" style="1" customWidth="1"/>
    <col min="5161" max="5162" width="11.42578125" style="1"/>
    <col min="5163" max="5163" width="9.140625" style="1" customWidth="1"/>
    <col min="5164" max="5164" width="11.42578125" style="1"/>
    <col min="5165" max="5165" width="12.42578125" style="1" customWidth="1"/>
    <col min="5166" max="5167" width="10.7109375" style="1" customWidth="1"/>
    <col min="5168" max="5168" width="7" style="1" customWidth="1"/>
    <col min="5169" max="5172" width="11.42578125" style="1"/>
    <col min="5173" max="5173" width="4.5703125" style="1" customWidth="1"/>
    <col min="5174" max="5176" width="11.42578125" style="1"/>
    <col min="5177" max="5177" width="12.5703125" style="1" customWidth="1"/>
    <col min="5178" max="5183" width="11.42578125" style="1"/>
    <col min="5184" max="5184" width="21" style="1" customWidth="1"/>
    <col min="5185" max="5185" width="19.85546875" style="1" customWidth="1"/>
    <col min="5186" max="5186" width="18.42578125" style="1" customWidth="1"/>
    <col min="5187" max="5187" width="20.140625" style="1" customWidth="1"/>
    <col min="5188" max="5188" width="20.5703125" style="1" customWidth="1"/>
    <col min="5189" max="5189" width="7.140625" style="1" customWidth="1"/>
    <col min="5190" max="5190" width="20" style="1" customWidth="1"/>
    <col min="5191" max="5191" width="19.28515625" style="1" customWidth="1"/>
    <col min="5192" max="5192" width="16" style="1" customWidth="1"/>
    <col min="5193" max="5193" width="22.28515625" style="1" customWidth="1"/>
    <col min="5194" max="5194" width="22" style="1" customWidth="1"/>
    <col min="5195" max="5378" width="11.42578125" style="1"/>
    <col min="5379" max="5379" width="4.42578125" style="1" customWidth="1"/>
    <col min="5380" max="5380" width="11.42578125" style="1"/>
    <col min="5381" max="5381" width="8.28515625" style="1" customWidth="1"/>
    <col min="5382" max="5382" width="9.7109375" style="1" customWidth="1"/>
    <col min="5383" max="5383" width="11.140625" style="1" customWidth="1"/>
    <col min="5384" max="5384" width="8.42578125" style="1" customWidth="1"/>
    <col min="5385" max="5385" width="10.140625" style="1" customWidth="1"/>
    <col min="5386" max="5386" width="10.5703125" style="1" customWidth="1"/>
    <col min="5387" max="5387" width="7.28515625" style="1" customWidth="1"/>
    <col min="5388" max="5388" width="8.85546875" style="1" customWidth="1"/>
    <col min="5389" max="5389" width="13" style="1" customWidth="1"/>
    <col min="5390" max="5391" width="6.5703125" style="1" customWidth="1"/>
    <col min="5392" max="5392" width="8.5703125" style="1" customWidth="1"/>
    <col min="5393" max="5393" width="8.140625" style="1" customWidth="1"/>
    <col min="5394" max="5394" width="11.85546875" style="1" customWidth="1"/>
    <col min="5395" max="5395" width="6.85546875" style="1" customWidth="1"/>
    <col min="5396" max="5396" width="6.5703125" style="1" customWidth="1"/>
    <col min="5397" max="5397" width="7.140625" style="1" customWidth="1"/>
    <col min="5398" max="5399" width="7.7109375" style="1" customWidth="1"/>
    <col min="5400" max="5400" width="7.140625" style="1" customWidth="1"/>
    <col min="5401" max="5401" width="6.7109375" style="1" customWidth="1"/>
    <col min="5402" max="5402" width="5.42578125" style="1" customWidth="1"/>
    <col min="5403" max="5403" width="22.85546875" style="1" customWidth="1"/>
    <col min="5404" max="5404" width="21.85546875" style="1" customWidth="1"/>
    <col min="5405" max="5405" width="9.42578125" style="1" customWidth="1"/>
    <col min="5406" max="5406" width="11.7109375" style="1" customWidth="1"/>
    <col min="5407" max="5407" width="9.28515625" style="1" customWidth="1"/>
    <col min="5408" max="5408" width="10.5703125" style="1" customWidth="1"/>
    <col min="5409" max="5409" width="18.85546875" style="1" customWidth="1"/>
    <col min="5410" max="5411" width="11.7109375" style="1" customWidth="1"/>
    <col min="5412" max="5412" width="13.85546875" style="1" customWidth="1"/>
    <col min="5413" max="5413" width="19" style="1" customWidth="1"/>
    <col min="5414" max="5414" width="16.7109375" style="1" customWidth="1"/>
    <col min="5415" max="5415" width="11.42578125" style="1"/>
    <col min="5416" max="5416" width="13" style="1" customWidth="1"/>
    <col min="5417" max="5418" width="11.42578125" style="1"/>
    <col min="5419" max="5419" width="9.140625" style="1" customWidth="1"/>
    <col min="5420" max="5420" width="11.42578125" style="1"/>
    <col min="5421" max="5421" width="12.42578125" style="1" customWidth="1"/>
    <col min="5422" max="5423" width="10.7109375" style="1" customWidth="1"/>
    <col min="5424" max="5424" width="7" style="1" customWidth="1"/>
    <col min="5425" max="5428" width="11.42578125" style="1"/>
    <col min="5429" max="5429" width="4.5703125" style="1" customWidth="1"/>
    <col min="5430" max="5432" width="11.42578125" style="1"/>
    <col min="5433" max="5433" width="12.5703125" style="1" customWidth="1"/>
    <col min="5434" max="5439" width="11.42578125" style="1"/>
    <col min="5440" max="5440" width="21" style="1" customWidth="1"/>
    <col min="5441" max="5441" width="19.85546875" style="1" customWidth="1"/>
    <col min="5442" max="5442" width="18.42578125" style="1" customWidth="1"/>
    <col min="5443" max="5443" width="20.140625" style="1" customWidth="1"/>
    <col min="5444" max="5444" width="20.5703125" style="1" customWidth="1"/>
    <col min="5445" max="5445" width="7.140625" style="1" customWidth="1"/>
    <col min="5446" max="5446" width="20" style="1" customWidth="1"/>
    <col min="5447" max="5447" width="19.28515625" style="1" customWidth="1"/>
    <col min="5448" max="5448" width="16" style="1" customWidth="1"/>
    <col min="5449" max="5449" width="22.28515625" style="1" customWidth="1"/>
    <col min="5450" max="5450" width="22" style="1" customWidth="1"/>
    <col min="5451" max="5634" width="11.42578125" style="1"/>
    <col min="5635" max="5635" width="4.42578125" style="1" customWidth="1"/>
    <col min="5636" max="5636" width="11.42578125" style="1"/>
    <col min="5637" max="5637" width="8.28515625" style="1" customWidth="1"/>
    <col min="5638" max="5638" width="9.7109375" style="1" customWidth="1"/>
    <col min="5639" max="5639" width="11.140625" style="1" customWidth="1"/>
    <col min="5640" max="5640" width="8.42578125" style="1" customWidth="1"/>
    <col min="5641" max="5641" width="10.140625" style="1" customWidth="1"/>
    <col min="5642" max="5642" width="10.5703125" style="1" customWidth="1"/>
    <col min="5643" max="5643" width="7.28515625" style="1" customWidth="1"/>
    <col min="5644" max="5644" width="8.85546875" style="1" customWidth="1"/>
    <col min="5645" max="5645" width="13" style="1" customWidth="1"/>
    <col min="5646" max="5647" width="6.5703125" style="1" customWidth="1"/>
    <col min="5648" max="5648" width="8.5703125" style="1" customWidth="1"/>
    <col min="5649" max="5649" width="8.140625" style="1" customWidth="1"/>
    <col min="5650" max="5650" width="11.85546875" style="1" customWidth="1"/>
    <col min="5651" max="5651" width="6.85546875" style="1" customWidth="1"/>
    <col min="5652" max="5652" width="6.5703125" style="1" customWidth="1"/>
    <col min="5653" max="5653" width="7.140625" style="1" customWidth="1"/>
    <col min="5654" max="5655" width="7.7109375" style="1" customWidth="1"/>
    <col min="5656" max="5656" width="7.140625" style="1" customWidth="1"/>
    <col min="5657" max="5657" width="6.7109375" style="1" customWidth="1"/>
    <col min="5658" max="5658" width="5.42578125" style="1" customWidth="1"/>
    <col min="5659" max="5659" width="22.85546875" style="1" customWidth="1"/>
    <col min="5660" max="5660" width="21.85546875" style="1" customWidth="1"/>
    <col min="5661" max="5661" width="9.42578125" style="1" customWidth="1"/>
    <col min="5662" max="5662" width="11.7109375" style="1" customWidth="1"/>
    <col min="5663" max="5663" width="9.28515625" style="1" customWidth="1"/>
    <col min="5664" max="5664" width="10.5703125" style="1" customWidth="1"/>
    <col min="5665" max="5665" width="18.85546875" style="1" customWidth="1"/>
    <col min="5666" max="5667" width="11.7109375" style="1" customWidth="1"/>
    <col min="5668" max="5668" width="13.85546875" style="1" customWidth="1"/>
    <col min="5669" max="5669" width="19" style="1" customWidth="1"/>
    <col min="5670" max="5670" width="16.7109375" style="1" customWidth="1"/>
    <col min="5671" max="5671" width="11.42578125" style="1"/>
    <col min="5672" max="5672" width="13" style="1" customWidth="1"/>
    <col min="5673" max="5674" width="11.42578125" style="1"/>
    <col min="5675" max="5675" width="9.140625" style="1" customWidth="1"/>
    <col min="5676" max="5676" width="11.42578125" style="1"/>
    <col min="5677" max="5677" width="12.42578125" style="1" customWidth="1"/>
    <col min="5678" max="5679" width="10.7109375" style="1" customWidth="1"/>
    <col min="5680" max="5680" width="7" style="1" customWidth="1"/>
    <col min="5681" max="5684" width="11.42578125" style="1"/>
    <col min="5685" max="5685" width="4.5703125" style="1" customWidth="1"/>
    <col min="5686" max="5688" width="11.42578125" style="1"/>
    <col min="5689" max="5689" width="12.5703125" style="1" customWidth="1"/>
    <col min="5690" max="5695" width="11.42578125" style="1"/>
    <col min="5696" max="5696" width="21" style="1" customWidth="1"/>
    <col min="5697" max="5697" width="19.85546875" style="1" customWidth="1"/>
    <col min="5698" max="5698" width="18.42578125" style="1" customWidth="1"/>
    <col min="5699" max="5699" width="20.140625" style="1" customWidth="1"/>
    <col min="5700" max="5700" width="20.5703125" style="1" customWidth="1"/>
    <col min="5701" max="5701" width="7.140625" style="1" customWidth="1"/>
    <col min="5702" max="5702" width="20" style="1" customWidth="1"/>
    <col min="5703" max="5703" width="19.28515625" style="1" customWidth="1"/>
    <col min="5704" max="5704" width="16" style="1" customWidth="1"/>
    <col min="5705" max="5705" width="22.28515625" style="1" customWidth="1"/>
    <col min="5706" max="5706" width="22" style="1" customWidth="1"/>
    <col min="5707" max="5890" width="11.42578125" style="1"/>
    <col min="5891" max="5891" width="4.42578125" style="1" customWidth="1"/>
    <col min="5892" max="5892" width="11.42578125" style="1"/>
    <col min="5893" max="5893" width="8.28515625" style="1" customWidth="1"/>
    <col min="5894" max="5894" width="9.7109375" style="1" customWidth="1"/>
    <col min="5895" max="5895" width="11.140625" style="1" customWidth="1"/>
    <col min="5896" max="5896" width="8.42578125" style="1" customWidth="1"/>
    <col min="5897" max="5897" width="10.140625" style="1" customWidth="1"/>
    <col min="5898" max="5898" width="10.5703125" style="1" customWidth="1"/>
    <col min="5899" max="5899" width="7.28515625" style="1" customWidth="1"/>
    <col min="5900" max="5900" width="8.85546875" style="1" customWidth="1"/>
    <col min="5901" max="5901" width="13" style="1" customWidth="1"/>
    <col min="5902" max="5903" width="6.5703125" style="1" customWidth="1"/>
    <col min="5904" max="5904" width="8.5703125" style="1" customWidth="1"/>
    <col min="5905" max="5905" width="8.140625" style="1" customWidth="1"/>
    <col min="5906" max="5906" width="11.85546875" style="1" customWidth="1"/>
    <col min="5907" max="5907" width="6.85546875" style="1" customWidth="1"/>
    <col min="5908" max="5908" width="6.5703125" style="1" customWidth="1"/>
    <col min="5909" max="5909" width="7.140625" style="1" customWidth="1"/>
    <col min="5910" max="5911" width="7.7109375" style="1" customWidth="1"/>
    <col min="5912" max="5912" width="7.140625" style="1" customWidth="1"/>
    <col min="5913" max="5913" width="6.7109375" style="1" customWidth="1"/>
    <col min="5914" max="5914" width="5.42578125" style="1" customWidth="1"/>
    <col min="5915" max="5915" width="22.85546875" style="1" customWidth="1"/>
    <col min="5916" max="5916" width="21.85546875" style="1" customWidth="1"/>
    <col min="5917" max="5917" width="9.42578125" style="1" customWidth="1"/>
    <col min="5918" max="5918" width="11.7109375" style="1" customWidth="1"/>
    <col min="5919" max="5919" width="9.28515625" style="1" customWidth="1"/>
    <col min="5920" max="5920" width="10.5703125" style="1" customWidth="1"/>
    <col min="5921" max="5921" width="18.85546875" style="1" customWidth="1"/>
    <col min="5922" max="5923" width="11.7109375" style="1" customWidth="1"/>
    <col min="5924" max="5924" width="13.85546875" style="1" customWidth="1"/>
    <col min="5925" max="5925" width="19" style="1" customWidth="1"/>
    <col min="5926" max="5926" width="16.7109375" style="1" customWidth="1"/>
    <col min="5927" max="5927" width="11.42578125" style="1"/>
    <col min="5928" max="5928" width="13" style="1" customWidth="1"/>
    <col min="5929" max="5930" width="11.42578125" style="1"/>
    <col min="5931" max="5931" width="9.140625" style="1" customWidth="1"/>
    <col min="5932" max="5932" width="11.42578125" style="1"/>
    <col min="5933" max="5933" width="12.42578125" style="1" customWidth="1"/>
    <col min="5934" max="5935" width="10.7109375" style="1" customWidth="1"/>
    <col min="5936" max="5936" width="7" style="1" customWidth="1"/>
    <col min="5937" max="5940" width="11.42578125" style="1"/>
    <col min="5941" max="5941" width="4.5703125" style="1" customWidth="1"/>
    <col min="5942" max="5944" width="11.42578125" style="1"/>
    <col min="5945" max="5945" width="12.5703125" style="1" customWidth="1"/>
    <col min="5946" max="5951" width="11.42578125" style="1"/>
    <col min="5952" max="5952" width="21" style="1" customWidth="1"/>
    <col min="5953" max="5953" width="19.85546875" style="1" customWidth="1"/>
    <col min="5954" max="5954" width="18.42578125" style="1" customWidth="1"/>
    <col min="5955" max="5955" width="20.140625" style="1" customWidth="1"/>
    <col min="5956" max="5956" width="20.5703125" style="1" customWidth="1"/>
    <col min="5957" max="5957" width="7.140625" style="1" customWidth="1"/>
    <col min="5958" max="5958" width="20" style="1" customWidth="1"/>
    <col min="5959" max="5959" width="19.28515625" style="1" customWidth="1"/>
    <col min="5960" max="5960" width="16" style="1" customWidth="1"/>
    <col min="5961" max="5961" width="22.28515625" style="1" customWidth="1"/>
    <col min="5962" max="5962" width="22" style="1" customWidth="1"/>
    <col min="5963" max="6146" width="11.42578125" style="1"/>
    <col min="6147" max="6147" width="4.42578125" style="1" customWidth="1"/>
    <col min="6148" max="6148" width="11.42578125" style="1"/>
    <col min="6149" max="6149" width="8.28515625" style="1" customWidth="1"/>
    <col min="6150" max="6150" width="9.7109375" style="1" customWidth="1"/>
    <col min="6151" max="6151" width="11.140625" style="1" customWidth="1"/>
    <col min="6152" max="6152" width="8.42578125" style="1" customWidth="1"/>
    <col min="6153" max="6153" width="10.140625" style="1" customWidth="1"/>
    <col min="6154" max="6154" width="10.5703125" style="1" customWidth="1"/>
    <col min="6155" max="6155" width="7.28515625" style="1" customWidth="1"/>
    <col min="6156" max="6156" width="8.85546875" style="1" customWidth="1"/>
    <col min="6157" max="6157" width="13" style="1" customWidth="1"/>
    <col min="6158" max="6159" width="6.5703125" style="1" customWidth="1"/>
    <col min="6160" max="6160" width="8.5703125" style="1" customWidth="1"/>
    <col min="6161" max="6161" width="8.140625" style="1" customWidth="1"/>
    <col min="6162" max="6162" width="11.85546875" style="1" customWidth="1"/>
    <col min="6163" max="6163" width="6.85546875" style="1" customWidth="1"/>
    <col min="6164" max="6164" width="6.5703125" style="1" customWidth="1"/>
    <col min="6165" max="6165" width="7.140625" style="1" customWidth="1"/>
    <col min="6166" max="6167" width="7.7109375" style="1" customWidth="1"/>
    <col min="6168" max="6168" width="7.140625" style="1" customWidth="1"/>
    <col min="6169" max="6169" width="6.7109375" style="1" customWidth="1"/>
    <col min="6170" max="6170" width="5.42578125" style="1" customWidth="1"/>
    <col min="6171" max="6171" width="22.85546875" style="1" customWidth="1"/>
    <col min="6172" max="6172" width="21.85546875" style="1" customWidth="1"/>
    <col min="6173" max="6173" width="9.42578125" style="1" customWidth="1"/>
    <col min="6174" max="6174" width="11.7109375" style="1" customWidth="1"/>
    <col min="6175" max="6175" width="9.28515625" style="1" customWidth="1"/>
    <col min="6176" max="6176" width="10.5703125" style="1" customWidth="1"/>
    <col min="6177" max="6177" width="18.85546875" style="1" customWidth="1"/>
    <col min="6178" max="6179" width="11.7109375" style="1" customWidth="1"/>
    <col min="6180" max="6180" width="13.85546875" style="1" customWidth="1"/>
    <col min="6181" max="6181" width="19" style="1" customWidth="1"/>
    <col min="6182" max="6182" width="16.7109375" style="1" customWidth="1"/>
    <col min="6183" max="6183" width="11.42578125" style="1"/>
    <col min="6184" max="6184" width="13" style="1" customWidth="1"/>
    <col min="6185" max="6186" width="11.42578125" style="1"/>
    <col min="6187" max="6187" width="9.140625" style="1" customWidth="1"/>
    <col min="6188" max="6188" width="11.42578125" style="1"/>
    <col min="6189" max="6189" width="12.42578125" style="1" customWidth="1"/>
    <col min="6190" max="6191" width="10.7109375" style="1" customWidth="1"/>
    <col min="6192" max="6192" width="7" style="1" customWidth="1"/>
    <col min="6193" max="6196" width="11.42578125" style="1"/>
    <col min="6197" max="6197" width="4.5703125" style="1" customWidth="1"/>
    <col min="6198" max="6200" width="11.42578125" style="1"/>
    <col min="6201" max="6201" width="12.5703125" style="1" customWidth="1"/>
    <col min="6202" max="6207" width="11.42578125" style="1"/>
    <col min="6208" max="6208" width="21" style="1" customWidth="1"/>
    <col min="6209" max="6209" width="19.85546875" style="1" customWidth="1"/>
    <col min="6210" max="6210" width="18.42578125" style="1" customWidth="1"/>
    <col min="6211" max="6211" width="20.140625" style="1" customWidth="1"/>
    <col min="6212" max="6212" width="20.5703125" style="1" customWidth="1"/>
    <col min="6213" max="6213" width="7.140625" style="1" customWidth="1"/>
    <col min="6214" max="6214" width="20" style="1" customWidth="1"/>
    <col min="6215" max="6215" width="19.28515625" style="1" customWidth="1"/>
    <col min="6216" max="6216" width="16" style="1" customWidth="1"/>
    <col min="6217" max="6217" width="22.28515625" style="1" customWidth="1"/>
    <col min="6218" max="6218" width="22" style="1" customWidth="1"/>
    <col min="6219" max="6402" width="11.42578125" style="1"/>
    <col min="6403" max="6403" width="4.42578125" style="1" customWidth="1"/>
    <col min="6404" max="6404" width="11.42578125" style="1"/>
    <col min="6405" max="6405" width="8.28515625" style="1" customWidth="1"/>
    <col min="6406" max="6406" width="9.7109375" style="1" customWidth="1"/>
    <col min="6407" max="6407" width="11.140625" style="1" customWidth="1"/>
    <col min="6408" max="6408" width="8.42578125" style="1" customWidth="1"/>
    <col min="6409" max="6409" width="10.140625" style="1" customWidth="1"/>
    <col min="6410" max="6410" width="10.5703125" style="1" customWidth="1"/>
    <col min="6411" max="6411" width="7.28515625" style="1" customWidth="1"/>
    <col min="6412" max="6412" width="8.85546875" style="1" customWidth="1"/>
    <col min="6413" max="6413" width="13" style="1" customWidth="1"/>
    <col min="6414" max="6415" width="6.5703125" style="1" customWidth="1"/>
    <col min="6416" max="6416" width="8.5703125" style="1" customWidth="1"/>
    <col min="6417" max="6417" width="8.140625" style="1" customWidth="1"/>
    <col min="6418" max="6418" width="11.85546875" style="1" customWidth="1"/>
    <col min="6419" max="6419" width="6.85546875" style="1" customWidth="1"/>
    <col min="6420" max="6420" width="6.5703125" style="1" customWidth="1"/>
    <col min="6421" max="6421" width="7.140625" style="1" customWidth="1"/>
    <col min="6422" max="6423" width="7.7109375" style="1" customWidth="1"/>
    <col min="6424" max="6424" width="7.140625" style="1" customWidth="1"/>
    <col min="6425" max="6425" width="6.7109375" style="1" customWidth="1"/>
    <col min="6426" max="6426" width="5.42578125" style="1" customWidth="1"/>
    <col min="6427" max="6427" width="22.85546875" style="1" customWidth="1"/>
    <col min="6428" max="6428" width="21.85546875" style="1" customWidth="1"/>
    <col min="6429" max="6429" width="9.42578125" style="1" customWidth="1"/>
    <col min="6430" max="6430" width="11.7109375" style="1" customWidth="1"/>
    <col min="6431" max="6431" width="9.28515625" style="1" customWidth="1"/>
    <col min="6432" max="6432" width="10.5703125" style="1" customWidth="1"/>
    <col min="6433" max="6433" width="18.85546875" style="1" customWidth="1"/>
    <col min="6434" max="6435" width="11.7109375" style="1" customWidth="1"/>
    <col min="6436" max="6436" width="13.85546875" style="1" customWidth="1"/>
    <col min="6437" max="6437" width="19" style="1" customWidth="1"/>
    <col min="6438" max="6438" width="16.7109375" style="1" customWidth="1"/>
    <col min="6439" max="6439" width="11.42578125" style="1"/>
    <col min="6440" max="6440" width="13" style="1" customWidth="1"/>
    <col min="6441" max="6442" width="11.42578125" style="1"/>
    <col min="6443" max="6443" width="9.140625" style="1" customWidth="1"/>
    <col min="6444" max="6444" width="11.42578125" style="1"/>
    <col min="6445" max="6445" width="12.42578125" style="1" customWidth="1"/>
    <col min="6446" max="6447" width="10.7109375" style="1" customWidth="1"/>
    <col min="6448" max="6448" width="7" style="1" customWidth="1"/>
    <col min="6449" max="6452" width="11.42578125" style="1"/>
    <col min="6453" max="6453" width="4.5703125" style="1" customWidth="1"/>
    <col min="6454" max="6456" width="11.42578125" style="1"/>
    <col min="6457" max="6457" width="12.5703125" style="1" customWidth="1"/>
    <col min="6458" max="6463" width="11.42578125" style="1"/>
    <col min="6464" max="6464" width="21" style="1" customWidth="1"/>
    <col min="6465" max="6465" width="19.85546875" style="1" customWidth="1"/>
    <col min="6466" max="6466" width="18.42578125" style="1" customWidth="1"/>
    <col min="6467" max="6467" width="20.140625" style="1" customWidth="1"/>
    <col min="6468" max="6468" width="20.5703125" style="1" customWidth="1"/>
    <col min="6469" max="6469" width="7.140625" style="1" customWidth="1"/>
    <col min="6470" max="6470" width="20" style="1" customWidth="1"/>
    <col min="6471" max="6471" width="19.28515625" style="1" customWidth="1"/>
    <col min="6472" max="6472" width="16" style="1" customWidth="1"/>
    <col min="6473" max="6473" width="22.28515625" style="1" customWidth="1"/>
    <col min="6474" max="6474" width="22" style="1" customWidth="1"/>
    <col min="6475" max="6658" width="11.42578125" style="1"/>
    <col min="6659" max="6659" width="4.42578125" style="1" customWidth="1"/>
    <col min="6660" max="6660" width="11.42578125" style="1"/>
    <col min="6661" max="6661" width="8.28515625" style="1" customWidth="1"/>
    <col min="6662" max="6662" width="9.7109375" style="1" customWidth="1"/>
    <col min="6663" max="6663" width="11.140625" style="1" customWidth="1"/>
    <col min="6664" max="6664" width="8.42578125" style="1" customWidth="1"/>
    <col min="6665" max="6665" width="10.140625" style="1" customWidth="1"/>
    <col min="6666" max="6666" width="10.5703125" style="1" customWidth="1"/>
    <col min="6667" max="6667" width="7.28515625" style="1" customWidth="1"/>
    <col min="6668" max="6668" width="8.85546875" style="1" customWidth="1"/>
    <col min="6669" max="6669" width="13" style="1" customWidth="1"/>
    <col min="6670" max="6671" width="6.5703125" style="1" customWidth="1"/>
    <col min="6672" max="6672" width="8.5703125" style="1" customWidth="1"/>
    <col min="6673" max="6673" width="8.140625" style="1" customWidth="1"/>
    <col min="6674" max="6674" width="11.85546875" style="1" customWidth="1"/>
    <col min="6675" max="6675" width="6.85546875" style="1" customWidth="1"/>
    <col min="6676" max="6676" width="6.5703125" style="1" customWidth="1"/>
    <col min="6677" max="6677" width="7.140625" style="1" customWidth="1"/>
    <col min="6678" max="6679" width="7.7109375" style="1" customWidth="1"/>
    <col min="6680" max="6680" width="7.140625" style="1" customWidth="1"/>
    <col min="6681" max="6681" width="6.7109375" style="1" customWidth="1"/>
    <col min="6682" max="6682" width="5.42578125" style="1" customWidth="1"/>
    <col min="6683" max="6683" width="22.85546875" style="1" customWidth="1"/>
    <col min="6684" max="6684" width="21.85546875" style="1" customWidth="1"/>
    <col min="6685" max="6685" width="9.42578125" style="1" customWidth="1"/>
    <col min="6686" max="6686" width="11.7109375" style="1" customWidth="1"/>
    <col min="6687" max="6687" width="9.28515625" style="1" customWidth="1"/>
    <col min="6688" max="6688" width="10.5703125" style="1" customWidth="1"/>
    <col min="6689" max="6689" width="18.85546875" style="1" customWidth="1"/>
    <col min="6690" max="6691" width="11.7109375" style="1" customWidth="1"/>
    <col min="6692" max="6692" width="13.85546875" style="1" customWidth="1"/>
    <col min="6693" max="6693" width="19" style="1" customWidth="1"/>
    <col min="6694" max="6694" width="16.7109375" style="1" customWidth="1"/>
    <col min="6695" max="6695" width="11.42578125" style="1"/>
    <col min="6696" max="6696" width="13" style="1" customWidth="1"/>
    <col min="6697" max="6698" width="11.42578125" style="1"/>
    <col min="6699" max="6699" width="9.140625" style="1" customWidth="1"/>
    <col min="6700" max="6700" width="11.42578125" style="1"/>
    <col min="6701" max="6701" width="12.42578125" style="1" customWidth="1"/>
    <col min="6702" max="6703" width="10.7109375" style="1" customWidth="1"/>
    <col min="6704" max="6704" width="7" style="1" customWidth="1"/>
    <col min="6705" max="6708" width="11.42578125" style="1"/>
    <col min="6709" max="6709" width="4.5703125" style="1" customWidth="1"/>
    <col min="6710" max="6712" width="11.42578125" style="1"/>
    <col min="6713" max="6713" width="12.5703125" style="1" customWidth="1"/>
    <col min="6714" max="6719" width="11.42578125" style="1"/>
    <col min="6720" max="6720" width="21" style="1" customWidth="1"/>
    <col min="6721" max="6721" width="19.85546875" style="1" customWidth="1"/>
    <col min="6722" max="6722" width="18.42578125" style="1" customWidth="1"/>
    <col min="6723" max="6723" width="20.140625" style="1" customWidth="1"/>
    <col min="6724" max="6724" width="20.5703125" style="1" customWidth="1"/>
    <col min="6725" max="6725" width="7.140625" style="1" customWidth="1"/>
    <col min="6726" max="6726" width="20" style="1" customWidth="1"/>
    <col min="6727" max="6727" width="19.28515625" style="1" customWidth="1"/>
    <col min="6728" max="6728" width="16" style="1" customWidth="1"/>
    <col min="6729" max="6729" width="22.28515625" style="1" customWidth="1"/>
    <col min="6730" max="6730" width="22" style="1" customWidth="1"/>
    <col min="6731" max="6914" width="11.42578125" style="1"/>
    <col min="6915" max="6915" width="4.42578125" style="1" customWidth="1"/>
    <col min="6916" max="6916" width="11.42578125" style="1"/>
    <col min="6917" max="6917" width="8.28515625" style="1" customWidth="1"/>
    <col min="6918" max="6918" width="9.7109375" style="1" customWidth="1"/>
    <col min="6919" max="6919" width="11.140625" style="1" customWidth="1"/>
    <col min="6920" max="6920" width="8.42578125" style="1" customWidth="1"/>
    <col min="6921" max="6921" width="10.140625" style="1" customWidth="1"/>
    <col min="6922" max="6922" width="10.5703125" style="1" customWidth="1"/>
    <col min="6923" max="6923" width="7.28515625" style="1" customWidth="1"/>
    <col min="6924" max="6924" width="8.85546875" style="1" customWidth="1"/>
    <col min="6925" max="6925" width="13" style="1" customWidth="1"/>
    <col min="6926" max="6927" width="6.5703125" style="1" customWidth="1"/>
    <col min="6928" max="6928" width="8.5703125" style="1" customWidth="1"/>
    <col min="6929" max="6929" width="8.140625" style="1" customWidth="1"/>
    <col min="6930" max="6930" width="11.85546875" style="1" customWidth="1"/>
    <col min="6931" max="6931" width="6.85546875" style="1" customWidth="1"/>
    <col min="6932" max="6932" width="6.5703125" style="1" customWidth="1"/>
    <col min="6933" max="6933" width="7.140625" style="1" customWidth="1"/>
    <col min="6934" max="6935" width="7.7109375" style="1" customWidth="1"/>
    <col min="6936" max="6936" width="7.140625" style="1" customWidth="1"/>
    <col min="6937" max="6937" width="6.7109375" style="1" customWidth="1"/>
    <col min="6938" max="6938" width="5.42578125" style="1" customWidth="1"/>
    <col min="6939" max="6939" width="22.85546875" style="1" customWidth="1"/>
    <col min="6940" max="6940" width="21.85546875" style="1" customWidth="1"/>
    <col min="6941" max="6941" width="9.42578125" style="1" customWidth="1"/>
    <col min="6942" max="6942" width="11.7109375" style="1" customWidth="1"/>
    <col min="6943" max="6943" width="9.28515625" style="1" customWidth="1"/>
    <col min="6944" max="6944" width="10.5703125" style="1" customWidth="1"/>
    <col min="6945" max="6945" width="18.85546875" style="1" customWidth="1"/>
    <col min="6946" max="6947" width="11.7109375" style="1" customWidth="1"/>
    <col min="6948" max="6948" width="13.85546875" style="1" customWidth="1"/>
    <col min="6949" max="6949" width="19" style="1" customWidth="1"/>
    <col min="6950" max="6950" width="16.7109375" style="1" customWidth="1"/>
    <col min="6951" max="6951" width="11.42578125" style="1"/>
    <col min="6952" max="6952" width="13" style="1" customWidth="1"/>
    <col min="6953" max="6954" width="11.42578125" style="1"/>
    <col min="6955" max="6955" width="9.140625" style="1" customWidth="1"/>
    <col min="6956" max="6956" width="11.42578125" style="1"/>
    <col min="6957" max="6957" width="12.42578125" style="1" customWidth="1"/>
    <col min="6958" max="6959" width="10.7109375" style="1" customWidth="1"/>
    <col min="6960" max="6960" width="7" style="1" customWidth="1"/>
    <col min="6961" max="6964" width="11.42578125" style="1"/>
    <col min="6965" max="6965" width="4.5703125" style="1" customWidth="1"/>
    <col min="6966" max="6968" width="11.42578125" style="1"/>
    <col min="6969" max="6969" width="12.5703125" style="1" customWidth="1"/>
    <col min="6970" max="6975" width="11.42578125" style="1"/>
    <col min="6976" max="6976" width="21" style="1" customWidth="1"/>
    <col min="6977" max="6977" width="19.85546875" style="1" customWidth="1"/>
    <col min="6978" max="6978" width="18.42578125" style="1" customWidth="1"/>
    <col min="6979" max="6979" width="20.140625" style="1" customWidth="1"/>
    <col min="6980" max="6980" width="20.5703125" style="1" customWidth="1"/>
    <col min="6981" max="6981" width="7.140625" style="1" customWidth="1"/>
    <col min="6982" max="6982" width="20" style="1" customWidth="1"/>
    <col min="6983" max="6983" width="19.28515625" style="1" customWidth="1"/>
    <col min="6984" max="6984" width="16" style="1" customWidth="1"/>
    <col min="6985" max="6985" width="22.28515625" style="1" customWidth="1"/>
    <col min="6986" max="6986" width="22" style="1" customWidth="1"/>
    <col min="6987" max="7170" width="11.42578125" style="1"/>
    <col min="7171" max="7171" width="4.42578125" style="1" customWidth="1"/>
    <col min="7172" max="7172" width="11.42578125" style="1"/>
    <col min="7173" max="7173" width="8.28515625" style="1" customWidth="1"/>
    <col min="7174" max="7174" width="9.7109375" style="1" customWidth="1"/>
    <col min="7175" max="7175" width="11.140625" style="1" customWidth="1"/>
    <col min="7176" max="7176" width="8.42578125" style="1" customWidth="1"/>
    <col min="7177" max="7177" width="10.140625" style="1" customWidth="1"/>
    <col min="7178" max="7178" width="10.5703125" style="1" customWidth="1"/>
    <col min="7179" max="7179" width="7.28515625" style="1" customWidth="1"/>
    <col min="7180" max="7180" width="8.85546875" style="1" customWidth="1"/>
    <col min="7181" max="7181" width="13" style="1" customWidth="1"/>
    <col min="7182" max="7183" width="6.5703125" style="1" customWidth="1"/>
    <col min="7184" max="7184" width="8.5703125" style="1" customWidth="1"/>
    <col min="7185" max="7185" width="8.140625" style="1" customWidth="1"/>
    <col min="7186" max="7186" width="11.85546875" style="1" customWidth="1"/>
    <col min="7187" max="7187" width="6.85546875" style="1" customWidth="1"/>
    <col min="7188" max="7188" width="6.5703125" style="1" customWidth="1"/>
    <col min="7189" max="7189" width="7.140625" style="1" customWidth="1"/>
    <col min="7190" max="7191" width="7.7109375" style="1" customWidth="1"/>
    <col min="7192" max="7192" width="7.140625" style="1" customWidth="1"/>
    <col min="7193" max="7193" width="6.7109375" style="1" customWidth="1"/>
    <col min="7194" max="7194" width="5.42578125" style="1" customWidth="1"/>
    <col min="7195" max="7195" width="22.85546875" style="1" customWidth="1"/>
    <col min="7196" max="7196" width="21.85546875" style="1" customWidth="1"/>
    <col min="7197" max="7197" width="9.42578125" style="1" customWidth="1"/>
    <col min="7198" max="7198" width="11.7109375" style="1" customWidth="1"/>
    <col min="7199" max="7199" width="9.28515625" style="1" customWidth="1"/>
    <col min="7200" max="7200" width="10.5703125" style="1" customWidth="1"/>
    <col min="7201" max="7201" width="18.85546875" style="1" customWidth="1"/>
    <col min="7202" max="7203" width="11.7109375" style="1" customWidth="1"/>
    <col min="7204" max="7204" width="13.85546875" style="1" customWidth="1"/>
    <col min="7205" max="7205" width="19" style="1" customWidth="1"/>
    <col min="7206" max="7206" width="16.7109375" style="1" customWidth="1"/>
    <col min="7207" max="7207" width="11.42578125" style="1"/>
    <col min="7208" max="7208" width="13" style="1" customWidth="1"/>
    <col min="7209" max="7210" width="11.42578125" style="1"/>
    <col min="7211" max="7211" width="9.140625" style="1" customWidth="1"/>
    <col min="7212" max="7212" width="11.42578125" style="1"/>
    <col min="7213" max="7213" width="12.42578125" style="1" customWidth="1"/>
    <col min="7214" max="7215" width="10.7109375" style="1" customWidth="1"/>
    <col min="7216" max="7216" width="7" style="1" customWidth="1"/>
    <col min="7217" max="7220" width="11.42578125" style="1"/>
    <col min="7221" max="7221" width="4.5703125" style="1" customWidth="1"/>
    <col min="7222" max="7224" width="11.42578125" style="1"/>
    <col min="7225" max="7225" width="12.5703125" style="1" customWidth="1"/>
    <col min="7226" max="7231" width="11.42578125" style="1"/>
    <col min="7232" max="7232" width="21" style="1" customWidth="1"/>
    <col min="7233" max="7233" width="19.85546875" style="1" customWidth="1"/>
    <col min="7234" max="7234" width="18.42578125" style="1" customWidth="1"/>
    <col min="7235" max="7235" width="20.140625" style="1" customWidth="1"/>
    <col min="7236" max="7236" width="20.5703125" style="1" customWidth="1"/>
    <col min="7237" max="7237" width="7.140625" style="1" customWidth="1"/>
    <col min="7238" max="7238" width="20" style="1" customWidth="1"/>
    <col min="7239" max="7239" width="19.28515625" style="1" customWidth="1"/>
    <col min="7240" max="7240" width="16" style="1" customWidth="1"/>
    <col min="7241" max="7241" width="22.28515625" style="1" customWidth="1"/>
    <col min="7242" max="7242" width="22" style="1" customWidth="1"/>
    <col min="7243" max="7426" width="11.42578125" style="1"/>
    <col min="7427" max="7427" width="4.42578125" style="1" customWidth="1"/>
    <col min="7428" max="7428" width="11.42578125" style="1"/>
    <col min="7429" max="7429" width="8.28515625" style="1" customWidth="1"/>
    <col min="7430" max="7430" width="9.7109375" style="1" customWidth="1"/>
    <col min="7431" max="7431" width="11.140625" style="1" customWidth="1"/>
    <col min="7432" max="7432" width="8.42578125" style="1" customWidth="1"/>
    <col min="7433" max="7433" width="10.140625" style="1" customWidth="1"/>
    <col min="7434" max="7434" width="10.5703125" style="1" customWidth="1"/>
    <col min="7435" max="7435" width="7.28515625" style="1" customWidth="1"/>
    <col min="7436" max="7436" width="8.85546875" style="1" customWidth="1"/>
    <col min="7437" max="7437" width="13" style="1" customWidth="1"/>
    <col min="7438" max="7439" width="6.5703125" style="1" customWidth="1"/>
    <col min="7440" max="7440" width="8.5703125" style="1" customWidth="1"/>
    <col min="7441" max="7441" width="8.140625" style="1" customWidth="1"/>
    <col min="7442" max="7442" width="11.85546875" style="1" customWidth="1"/>
    <col min="7443" max="7443" width="6.85546875" style="1" customWidth="1"/>
    <col min="7444" max="7444" width="6.5703125" style="1" customWidth="1"/>
    <col min="7445" max="7445" width="7.140625" style="1" customWidth="1"/>
    <col min="7446" max="7447" width="7.7109375" style="1" customWidth="1"/>
    <col min="7448" max="7448" width="7.140625" style="1" customWidth="1"/>
    <col min="7449" max="7449" width="6.7109375" style="1" customWidth="1"/>
    <col min="7450" max="7450" width="5.42578125" style="1" customWidth="1"/>
    <col min="7451" max="7451" width="22.85546875" style="1" customWidth="1"/>
    <col min="7452" max="7452" width="21.85546875" style="1" customWidth="1"/>
    <col min="7453" max="7453" width="9.42578125" style="1" customWidth="1"/>
    <col min="7454" max="7454" width="11.7109375" style="1" customWidth="1"/>
    <col min="7455" max="7455" width="9.28515625" style="1" customWidth="1"/>
    <col min="7456" max="7456" width="10.5703125" style="1" customWidth="1"/>
    <col min="7457" max="7457" width="18.85546875" style="1" customWidth="1"/>
    <col min="7458" max="7459" width="11.7109375" style="1" customWidth="1"/>
    <col min="7460" max="7460" width="13.85546875" style="1" customWidth="1"/>
    <col min="7461" max="7461" width="19" style="1" customWidth="1"/>
    <col min="7462" max="7462" width="16.7109375" style="1" customWidth="1"/>
    <col min="7463" max="7463" width="11.42578125" style="1"/>
    <col min="7464" max="7464" width="13" style="1" customWidth="1"/>
    <col min="7465" max="7466" width="11.42578125" style="1"/>
    <col min="7467" max="7467" width="9.140625" style="1" customWidth="1"/>
    <col min="7468" max="7468" width="11.42578125" style="1"/>
    <col min="7469" max="7469" width="12.42578125" style="1" customWidth="1"/>
    <col min="7470" max="7471" width="10.7109375" style="1" customWidth="1"/>
    <col min="7472" max="7472" width="7" style="1" customWidth="1"/>
    <col min="7473" max="7476" width="11.42578125" style="1"/>
    <col min="7477" max="7477" width="4.5703125" style="1" customWidth="1"/>
    <col min="7478" max="7480" width="11.42578125" style="1"/>
    <col min="7481" max="7481" width="12.5703125" style="1" customWidth="1"/>
    <col min="7482" max="7487" width="11.42578125" style="1"/>
    <col min="7488" max="7488" width="21" style="1" customWidth="1"/>
    <col min="7489" max="7489" width="19.85546875" style="1" customWidth="1"/>
    <col min="7490" max="7490" width="18.42578125" style="1" customWidth="1"/>
    <col min="7491" max="7491" width="20.140625" style="1" customWidth="1"/>
    <col min="7492" max="7492" width="20.5703125" style="1" customWidth="1"/>
    <col min="7493" max="7493" width="7.140625" style="1" customWidth="1"/>
    <col min="7494" max="7494" width="20" style="1" customWidth="1"/>
    <col min="7495" max="7495" width="19.28515625" style="1" customWidth="1"/>
    <col min="7496" max="7496" width="16" style="1" customWidth="1"/>
    <col min="7497" max="7497" width="22.28515625" style="1" customWidth="1"/>
    <col min="7498" max="7498" width="22" style="1" customWidth="1"/>
    <col min="7499" max="7682" width="11.42578125" style="1"/>
    <col min="7683" max="7683" width="4.42578125" style="1" customWidth="1"/>
    <col min="7684" max="7684" width="11.42578125" style="1"/>
    <col min="7685" max="7685" width="8.28515625" style="1" customWidth="1"/>
    <col min="7686" max="7686" width="9.7109375" style="1" customWidth="1"/>
    <col min="7687" max="7687" width="11.140625" style="1" customWidth="1"/>
    <col min="7688" max="7688" width="8.42578125" style="1" customWidth="1"/>
    <col min="7689" max="7689" width="10.140625" style="1" customWidth="1"/>
    <col min="7690" max="7690" width="10.5703125" style="1" customWidth="1"/>
    <col min="7691" max="7691" width="7.28515625" style="1" customWidth="1"/>
    <col min="7692" max="7692" width="8.85546875" style="1" customWidth="1"/>
    <col min="7693" max="7693" width="13" style="1" customWidth="1"/>
    <col min="7694" max="7695" width="6.5703125" style="1" customWidth="1"/>
    <col min="7696" max="7696" width="8.5703125" style="1" customWidth="1"/>
    <col min="7697" max="7697" width="8.140625" style="1" customWidth="1"/>
    <col min="7698" max="7698" width="11.85546875" style="1" customWidth="1"/>
    <col min="7699" max="7699" width="6.85546875" style="1" customWidth="1"/>
    <col min="7700" max="7700" width="6.5703125" style="1" customWidth="1"/>
    <col min="7701" max="7701" width="7.140625" style="1" customWidth="1"/>
    <col min="7702" max="7703" width="7.7109375" style="1" customWidth="1"/>
    <col min="7704" max="7704" width="7.140625" style="1" customWidth="1"/>
    <col min="7705" max="7705" width="6.7109375" style="1" customWidth="1"/>
    <col min="7706" max="7706" width="5.42578125" style="1" customWidth="1"/>
    <col min="7707" max="7707" width="22.85546875" style="1" customWidth="1"/>
    <col min="7708" max="7708" width="21.85546875" style="1" customWidth="1"/>
    <col min="7709" max="7709" width="9.42578125" style="1" customWidth="1"/>
    <col min="7710" max="7710" width="11.7109375" style="1" customWidth="1"/>
    <col min="7711" max="7711" width="9.28515625" style="1" customWidth="1"/>
    <col min="7712" max="7712" width="10.5703125" style="1" customWidth="1"/>
    <col min="7713" max="7713" width="18.85546875" style="1" customWidth="1"/>
    <col min="7714" max="7715" width="11.7109375" style="1" customWidth="1"/>
    <col min="7716" max="7716" width="13.85546875" style="1" customWidth="1"/>
    <col min="7717" max="7717" width="19" style="1" customWidth="1"/>
    <col min="7718" max="7718" width="16.7109375" style="1" customWidth="1"/>
    <col min="7719" max="7719" width="11.42578125" style="1"/>
    <col min="7720" max="7720" width="13" style="1" customWidth="1"/>
    <col min="7721" max="7722" width="11.42578125" style="1"/>
    <col min="7723" max="7723" width="9.140625" style="1" customWidth="1"/>
    <col min="7724" max="7724" width="11.42578125" style="1"/>
    <col min="7725" max="7725" width="12.42578125" style="1" customWidth="1"/>
    <col min="7726" max="7727" width="10.7109375" style="1" customWidth="1"/>
    <col min="7728" max="7728" width="7" style="1" customWidth="1"/>
    <col min="7729" max="7732" width="11.42578125" style="1"/>
    <col min="7733" max="7733" width="4.5703125" style="1" customWidth="1"/>
    <col min="7734" max="7736" width="11.42578125" style="1"/>
    <col min="7737" max="7737" width="12.5703125" style="1" customWidth="1"/>
    <col min="7738" max="7743" width="11.42578125" style="1"/>
    <col min="7744" max="7744" width="21" style="1" customWidth="1"/>
    <col min="7745" max="7745" width="19.85546875" style="1" customWidth="1"/>
    <col min="7746" max="7746" width="18.42578125" style="1" customWidth="1"/>
    <col min="7747" max="7747" width="20.140625" style="1" customWidth="1"/>
    <col min="7748" max="7748" width="20.5703125" style="1" customWidth="1"/>
    <col min="7749" max="7749" width="7.140625" style="1" customWidth="1"/>
    <col min="7750" max="7750" width="20" style="1" customWidth="1"/>
    <col min="7751" max="7751" width="19.28515625" style="1" customWidth="1"/>
    <col min="7752" max="7752" width="16" style="1" customWidth="1"/>
    <col min="7753" max="7753" width="22.28515625" style="1" customWidth="1"/>
    <col min="7754" max="7754" width="22" style="1" customWidth="1"/>
    <col min="7755" max="7938" width="11.42578125" style="1"/>
    <col min="7939" max="7939" width="4.42578125" style="1" customWidth="1"/>
    <col min="7940" max="7940" width="11.42578125" style="1"/>
    <col min="7941" max="7941" width="8.28515625" style="1" customWidth="1"/>
    <col min="7942" max="7942" width="9.7109375" style="1" customWidth="1"/>
    <col min="7943" max="7943" width="11.140625" style="1" customWidth="1"/>
    <col min="7944" max="7944" width="8.42578125" style="1" customWidth="1"/>
    <col min="7945" max="7945" width="10.140625" style="1" customWidth="1"/>
    <col min="7946" max="7946" width="10.5703125" style="1" customWidth="1"/>
    <col min="7947" max="7947" width="7.28515625" style="1" customWidth="1"/>
    <col min="7948" max="7948" width="8.85546875" style="1" customWidth="1"/>
    <col min="7949" max="7949" width="13" style="1" customWidth="1"/>
    <col min="7950" max="7951" width="6.5703125" style="1" customWidth="1"/>
    <col min="7952" max="7952" width="8.5703125" style="1" customWidth="1"/>
    <col min="7953" max="7953" width="8.140625" style="1" customWidth="1"/>
    <col min="7954" max="7954" width="11.85546875" style="1" customWidth="1"/>
    <col min="7955" max="7955" width="6.85546875" style="1" customWidth="1"/>
    <col min="7956" max="7956" width="6.5703125" style="1" customWidth="1"/>
    <col min="7957" max="7957" width="7.140625" style="1" customWidth="1"/>
    <col min="7958" max="7959" width="7.7109375" style="1" customWidth="1"/>
    <col min="7960" max="7960" width="7.140625" style="1" customWidth="1"/>
    <col min="7961" max="7961" width="6.7109375" style="1" customWidth="1"/>
    <col min="7962" max="7962" width="5.42578125" style="1" customWidth="1"/>
    <col min="7963" max="7963" width="22.85546875" style="1" customWidth="1"/>
    <col min="7964" max="7964" width="21.85546875" style="1" customWidth="1"/>
    <col min="7965" max="7965" width="9.42578125" style="1" customWidth="1"/>
    <col min="7966" max="7966" width="11.7109375" style="1" customWidth="1"/>
    <col min="7967" max="7967" width="9.28515625" style="1" customWidth="1"/>
    <col min="7968" max="7968" width="10.5703125" style="1" customWidth="1"/>
    <col min="7969" max="7969" width="18.85546875" style="1" customWidth="1"/>
    <col min="7970" max="7971" width="11.7109375" style="1" customWidth="1"/>
    <col min="7972" max="7972" width="13.85546875" style="1" customWidth="1"/>
    <col min="7973" max="7973" width="19" style="1" customWidth="1"/>
    <col min="7974" max="7974" width="16.7109375" style="1" customWidth="1"/>
    <col min="7975" max="7975" width="11.42578125" style="1"/>
    <col min="7976" max="7976" width="13" style="1" customWidth="1"/>
    <col min="7977" max="7978" width="11.42578125" style="1"/>
    <col min="7979" max="7979" width="9.140625" style="1" customWidth="1"/>
    <col min="7980" max="7980" width="11.42578125" style="1"/>
    <col min="7981" max="7981" width="12.42578125" style="1" customWidth="1"/>
    <col min="7982" max="7983" width="10.7109375" style="1" customWidth="1"/>
    <col min="7984" max="7984" width="7" style="1" customWidth="1"/>
    <col min="7985" max="7988" width="11.42578125" style="1"/>
    <col min="7989" max="7989" width="4.5703125" style="1" customWidth="1"/>
    <col min="7990" max="7992" width="11.42578125" style="1"/>
    <col min="7993" max="7993" width="12.5703125" style="1" customWidth="1"/>
    <col min="7994" max="7999" width="11.42578125" style="1"/>
    <col min="8000" max="8000" width="21" style="1" customWidth="1"/>
    <col min="8001" max="8001" width="19.85546875" style="1" customWidth="1"/>
    <col min="8002" max="8002" width="18.42578125" style="1" customWidth="1"/>
    <col min="8003" max="8003" width="20.140625" style="1" customWidth="1"/>
    <col min="8004" max="8004" width="20.5703125" style="1" customWidth="1"/>
    <col min="8005" max="8005" width="7.140625" style="1" customWidth="1"/>
    <col min="8006" max="8006" width="20" style="1" customWidth="1"/>
    <col min="8007" max="8007" width="19.28515625" style="1" customWidth="1"/>
    <col min="8008" max="8008" width="16" style="1" customWidth="1"/>
    <col min="8009" max="8009" width="22.28515625" style="1" customWidth="1"/>
    <col min="8010" max="8010" width="22" style="1" customWidth="1"/>
    <col min="8011" max="8194" width="11.42578125" style="1"/>
    <col min="8195" max="8195" width="4.42578125" style="1" customWidth="1"/>
    <col min="8196" max="8196" width="11.42578125" style="1"/>
    <col min="8197" max="8197" width="8.28515625" style="1" customWidth="1"/>
    <col min="8198" max="8198" width="9.7109375" style="1" customWidth="1"/>
    <col min="8199" max="8199" width="11.140625" style="1" customWidth="1"/>
    <col min="8200" max="8200" width="8.42578125" style="1" customWidth="1"/>
    <col min="8201" max="8201" width="10.140625" style="1" customWidth="1"/>
    <col min="8202" max="8202" width="10.5703125" style="1" customWidth="1"/>
    <col min="8203" max="8203" width="7.28515625" style="1" customWidth="1"/>
    <col min="8204" max="8204" width="8.85546875" style="1" customWidth="1"/>
    <col min="8205" max="8205" width="13" style="1" customWidth="1"/>
    <col min="8206" max="8207" width="6.5703125" style="1" customWidth="1"/>
    <col min="8208" max="8208" width="8.5703125" style="1" customWidth="1"/>
    <col min="8209" max="8209" width="8.140625" style="1" customWidth="1"/>
    <col min="8210" max="8210" width="11.85546875" style="1" customWidth="1"/>
    <col min="8211" max="8211" width="6.85546875" style="1" customWidth="1"/>
    <col min="8212" max="8212" width="6.5703125" style="1" customWidth="1"/>
    <col min="8213" max="8213" width="7.140625" style="1" customWidth="1"/>
    <col min="8214" max="8215" width="7.7109375" style="1" customWidth="1"/>
    <col min="8216" max="8216" width="7.140625" style="1" customWidth="1"/>
    <col min="8217" max="8217" width="6.7109375" style="1" customWidth="1"/>
    <col min="8218" max="8218" width="5.42578125" style="1" customWidth="1"/>
    <col min="8219" max="8219" width="22.85546875" style="1" customWidth="1"/>
    <col min="8220" max="8220" width="21.85546875" style="1" customWidth="1"/>
    <col min="8221" max="8221" width="9.42578125" style="1" customWidth="1"/>
    <col min="8222" max="8222" width="11.7109375" style="1" customWidth="1"/>
    <col min="8223" max="8223" width="9.28515625" style="1" customWidth="1"/>
    <col min="8224" max="8224" width="10.5703125" style="1" customWidth="1"/>
    <col min="8225" max="8225" width="18.85546875" style="1" customWidth="1"/>
    <col min="8226" max="8227" width="11.7109375" style="1" customWidth="1"/>
    <col min="8228" max="8228" width="13.85546875" style="1" customWidth="1"/>
    <col min="8229" max="8229" width="19" style="1" customWidth="1"/>
    <col min="8230" max="8230" width="16.7109375" style="1" customWidth="1"/>
    <col min="8231" max="8231" width="11.42578125" style="1"/>
    <col min="8232" max="8232" width="13" style="1" customWidth="1"/>
    <col min="8233" max="8234" width="11.42578125" style="1"/>
    <col min="8235" max="8235" width="9.140625" style="1" customWidth="1"/>
    <col min="8236" max="8236" width="11.42578125" style="1"/>
    <col min="8237" max="8237" width="12.42578125" style="1" customWidth="1"/>
    <col min="8238" max="8239" width="10.7109375" style="1" customWidth="1"/>
    <col min="8240" max="8240" width="7" style="1" customWidth="1"/>
    <col min="8241" max="8244" width="11.42578125" style="1"/>
    <col min="8245" max="8245" width="4.5703125" style="1" customWidth="1"/>
    <col min="8246" max="8248" width="11.42578125" style="1"/>
    <col min="8249" max="8249" width="12.5703125" style="1" customWidth="1"/>
    <col min="8250" max="8255" width="11.42578125" style="1"/>
    <col min="8256" max="8256" width="21" style="1" customWidth="1"/>
    <col min="8257" max="8257" width="19.85546875" style="1" customWidth="1"/>
    <col min="8258" max="8258" width="18.42578125" style="1" customWidth="1"/>
    <col min="8259" max="8259" width="20.140625" style="1" customWidth="1"/>
    <col min="8260" max="8260" width="20.5703125" style="1" customWidth="1"/>
    <col min="8261" max="8261" width="7.140625" style="1" customWidth="1"/>
    <col min="8262" max="8262" width="20" style="1" customWidth="1"/>
    <col min="8263" max="8263" width="19.28515625" style="1" customWidth="1"/>
    <col min="8264" max="8264" width="16" style="1" customWidth="1"/>
    <col min="8265" max="8265" width="22.28515625" style="1" customWidth="1"/>
    <col min="8266" max="8266" width="22" style="1" customWidth="1"/>
    <col min="8267" max="8450" width="11.42578125" style="1"/>
    <col min="8451" max="8451" width="4.42578125" style="1" customWidth="1"/>
    <col min="8452" max="8452" width="11.42578125" style="1"/>
    <col min="8453" max="8453" width="8.28515625" style="1" customWidth="1"/>
    <col min="8454" max="8454" width="9.7109375" style="1" customWidth="1"/>
    <col min="8455" max="8455" width="11.140625" style="1" customWidth="1"/>
    <col min="8456" max="8456" width="8.42578125" style="1" customWidth="1"/>
    <col min="8457" max="8457" width="10.140625" style="1" customWidth="1"/>
    <col min="8458" max="8458" width="10.5703125" style="1" customWidth="1"/>
    <col min="8459" max="8459" width="7.28515625" style="1" customWidth="1"/>
    <col min="8460" max="8460" width="8.85546875" style="1" customWidth="1"/>
    <col min="8461" max="8461" width="13" style="1" customWidth="1"/>
    <col min="8462" max="8463" width="6.5703125" style="1" customWidth="1"/>
    <col min="8464" max="8464" width="8.5703125" style="1" customWidth="1"/>
    <col min="8465" max="8465" width="8.140625" style="1" customWidth="1"/>
    <col min="8466" max="8466" width="11.85546875" style="1" customWidth="1"/>
    <col min="8467" max="8467" width="6.85546875" style="1" customWidth="1"/>
    <col min="8468" max="8468" width="6.5703125" style="1" customWidth="1"/>
    <col min="8469" max="8469" width="7.140625" style="1" customWidth="1"/>
    <col min="8470" max="8471" width="7.7109375" style="1" customWidth="1"/>
    <col min="8472" max="8472" width="7.140625" style="1" customWidth="1"/>
    <col min="8473" max="8473" width="6.7109375" style="1" customWidth="1"/>
    <col min="8474" max="8474" width="5.42578125" style="1" customWidth="1"/>
    <col min="8475" max="8475" width="22.85546875" style="1" customWidth="1"/>
    <col min="8476" max="8476" width="21.85546875" style="1" customWidth="1"/>
    <col min="8477" max="8477" width="9.42578125" style="1" customWidth="1"/>
    <col min="8478" max="8478" width="11.7109375" style="1" customWidth="1"/>
    <col min="8479" max="8479" width="9.28515625" style="1" customWidth="1"/>
    <col min="8480" max="8480" width="10.5703125" style="1" customWidth="1"/>
    <col min="8481" max="8481" width="18.85546875" style="1" customWidth="1"/>
    <col min="8482" max="8483" width="11.7109375" style="1" customWidth="1"/>
    <col min="8484" max="8484" width="13.85546875" style="1" customWidth="1"/>
    <col min="8485" max="8485" width="19" style="1" customWidth="1"/>
    <col min="8486" max="8486" width="16.7109375" style="1" customWidth="1"/>
    <col min="8487" max="8487" width="11.42578125" style="1"/>
    <col min="8488" max="8488" width="13" style="1" customWidth="1"/>
    <col min="8489" max="8490" width="11.42578125" style="1"/>
    <col min="8491" max="8491" width="9.140625" style="1" customWidth="1"/>
    <col min="8492" max="8492" width="11.42578125" style="1"/>
    <col min="8493" max="8493" width="12.42578125" style="1" customWidth="1"/>
    <col min="8494" max="8495" width="10.7109375" style="1" customWidth="1"/>
    <col min="8496" max="8496" width="7" style="1" customWidth="1"/>
    <col min="8497" max="8500" width="11.42578125" style="1"/>
    <col min="8501" max="8501" width="4.5703125" style="1" customWidth="1"/>
    <col min="8502" max="8504" width="11.42578125" style="1"/>
    <col min="8505" max="8505" width="12.5703125" style="1" customWidth="1"/>
    <col min="8506" max="8511" width="11.42578125" style="1"/>
    <col min="8512" max="8512" width="21" style="1" customWidth="1"/>
    <col min="8513" max="8513" width="19.85546875" style="1" customWidth="1"/>
    <col min="8514" max="8514" width="18.42578125" style="1" customWidth="1"/>
    <col min="8515" max="8515" width="20.140625" style="1" customWidth="1"/>
    <col min="8516" max="8516" width="20.5703125" style="1" customWidth="1"/>
    <col min="8517" max="8517" width="7.140625" style="1" customWidth="1"/>
    <col min="8518" max="8518" width="20" style="1" customWidth="1"/>
    <col min="8519" max="8519" width="19.28515625" style="1" customWidth="1"/>
    <col min="8520" max="8520" width="16" style="1" customWidth="1"/>
    <col min="8521" max="8521" width="22.28515625" style="1" customWidth="1"/>
    <col min="8522" max="8522" width="22" style="1" customWidth="1"/>
    <col min="8523" max="8706" width="11.42578125" style="1"/>
    <col min="8707" max="8707" width="4.42578125" style="1" customWidth="1"/>
    <col min="8708" max="8708" width="11.42578125" style="1"/>
    <col min="8709" max="8709" width="8.28515625" style="1" customWidth="1"/>
    <col min="8710" max="8710" width="9.7109375" style="1" customWidth="1"/>
    <col min="8711" max="8711" width="11.140625" style="1" customWidth="1"/>
    <col min="8712" max="8712" width="8.42578125" style="1" customWidth="1"/>
    <col min="8713" max="8713" width="10.140625" style="1" customWidth="1"/>
    <col min="8714" max="8714" width="10.5703125" style="1" customWidth="1"/>
    <col min="8715" max="8715" width="7.28515625" style="1" customWidth="1"/>
    <col min="8716" max="8716" width="8.85546875" style="1" customWidth="1"/>
    <col min="8717" max="8717" width="13" style="1" customWidth="1"/>
    <col min="8718" max="8719" width="6.5703125" style="1" customWidth="1"/>
    <col min="8720" max="8720" width="8.5703125" style="1" customWidth="1"/>
    <col min="8721" max="8721" width="8.140625" style="1" customWidth="1"/>
    <col min="8722" max="8722" width="11.85546875" style="1" customWidth="1"/>
    <col min="8723" max="8723" width="6.85546875" style="1" customWidth="1"/>
    <col min="8724" max="8724" width="6.5703125" style="1" customWidth="1"/>
    <col min="8725" max="8725" width="7.140625" style="1" customWidth="1"/>
    <col min="8726" max="8727" width="7.7109375" style="1" customWidth="1"/>
    <col min="8728" max="8728" width="7.140625" style="1" customWidth="1"/>
    <col min="8729" max="8729" width="6.7109375" style="1" customWidth="1"/>
    <col min="8730" max="8730" width="5.42578125" style="1" customWidth="1"/>
    <col min="8731" max="8731" width="22.85546875" style="1" customWidth="1"/>
    <col min="8732" max="8732" width="21.85546875" style="1" customWidth="1"/>
    <col min="8733" max="8733" width="9.42578125" style="1" customWidth="1"/>
    <col min="8734" max="8734" width="11.7109375" style="1" customWidth="1"/>
    <col min="8735" max="8735" width="9.28515625" style="1" customWidth="1"/>
    <col min="8736" max="8736" width="10.5703125" style="1" customWidth="1"/>
    <col min="8737" max="8737" width="18.85546875" style="1" customWidth="1"/>
    <col min="8738" max="8739" width="11.7109375" style="1" customWidth="1"/>
    <col min="8740" max="8740" width="13.85546875" style="1" customWidth="1"/>
    <col min="8741" max="8741" width="19" style="1" customWidth="1"/>
    <col min="8742" max="8742" width="16.7109375" style="1" customWidth="1"/>
    <col min="8743" max="8743" width="11.42578125" style="1"/>
    <col min="8744" max="8744" width="13" style="1" customWidth="1"/>
    <col min="8745" max="8746" width="11.42578125" style="1"/>
    <col min="8747" max="8747" width="9.140625" style="1" customWidth="1"/>
    <col min="8748" max="8748" width="11.42578125" style="1"/>
    <col min="8749" max="8749" width="12.42578125" style="1" customWidth="1"/>
    <col min="8750" max="8751" width="10.7109375" style="1" customWidth="1"/>
    <col min="8752" max="8752" width="7" style="1" customWidth="1"/>
    <col min="8753" max="8756" width="11.42578125" style="1"/>
    <col min="8757" max="8757" width="4.5703125" style="1" customWidth="1"/>
    <col min="8758" max="8760" width="11.42578125" style="1"/>
    <col min="8761" max="8761" width="12.5703125" style="1" customWidth="1"/>
    <col min="8762" max="8767" width="11.42578125" style="1"/>
    <col min="8768" max="8768" width="21" style="1" customWidth="1"/>
    <col min="8769" max="8769" width="19.85546875" style="1" customWidth="1"/>
    <col min="8770" max="8770" width="18.42578125" style="1" customWidth="1"/>
    <col min="8771" max="8771" width="20.140625" style="1" customWidth="1"/>
    <col min="8772" max="8772" width="20.5703125" style="1" customWidth="1"/>
    <col min="8773" max="8773" width="7.140625" style="1" customWidth="1"/>
    <col min="8774" max="8774" width="20" style="1" customWidth="1"/>
    <col min="8775" max="8775" width="19.28515625" style="1" customWidth="1"/>
    <col min="8776" max="8776" width="16" style="1" customWidth="1"/>
    <col min="8777" max="8777" width="22.28515625" style="1" customWidth="1"/>
    <col min="8778" max="8778" width="22" style="1" customWidth="1"/>
    <col min="8779" max="8962" width="11.42578125" style="1"/>
    <col min="8963" max="8963" width="4.42578125" style="1" customWidth="1"/>
    <col min="8964" max="8964" width="11.42578125" style="1"/>
    <col min="8965" max="8965" width="8.28515625" style="1" customWidth="1"/>
    <col min="8966" max="8966" width="9.7109375" style="1" customWidth="1"/>
    <col min="8967" max="8967" width="11.140625" style="1" customWidth="1"/>
    <col min="8968" max="8968" width="8.42578125" style="1" customWidth="1"/>
    <col min="8969" max="8969" width="10.140625" style="1" customWidth="1"/>
    <col min="8970" max="8970" width="10.5703125" style="1" customWidth="1"/>
    <col min="8971" max="8971" width="7.28515625" style="1" customWidth="1"/>
    <col min="8972" max="8972" width="8.85546875" style="1" customWidth="1"/>
    <col min="8973" max="8973" width="13" style="1" customWidth="1"/>
    <col min="8974" max="8975" width="6.5703125" style="1" customWidth="1"/>
    <col min="8976" max="8976" width="8.5703125" style="1" customWidth="1"/>
    <col min="8977" max="8977" width="8.140625" style="1" customWidth="1"/>
    <col min="8978" max="8978" width="11.85546875" style="1" customWidth="1"/>
    <col min="8979" max="8979" width="6.85546875" style="1" customWidth="1"/>
    <col min="8980" max="8980" width="6.5703125" style="1" customWidth="1"/>
    <col min="8981" max="8981" width="7.140625" style="1" customWidth="1"/>
    <col min="8982" max="8983" width="7.7109375" style="1" customWidth="1"/>
    <col min="8984" max="8984" width="7.140625" style="1" customWidth="1"/>
    <col min="8985" max="8985" width="6.7109375" style="1" customWidth="1"/>
    <col min="8986" max="8986" width="5.42578125" style="1" customWidth="1"/>
    <col min="8987" max="8987" width="22.85546875" style="1" customWidth="1"/>
    <col min="8988" max="8988" width="21.85546875" style="1" customWidth="1"/>
    <col min="8989" max="8989" width="9.42578125" style="1" customWidth="1"/>
    <col min="8990" max="8990" width="11.7109375" style="1" customWidth="1"/>
    <col min="8991" max="8991" width="9.28515625" style="1" customWidth="1"/>
    <col min="8992" max="8992" width="10.5703125" style="1" customWidth="1"/>
    <col min="8993" max="8993" width="18.85546875" style="1" customWidth="1"/>
    <col min="8994" max="8995" width="11.7109375" style="1" customWidth="1"/>
    <col min="8996" max="8996" width="13.85546875" style="1" customWidth="1"/>
    <col min="8997" max="8997" width="19" style="1" customWidth="1"/>
    <col min="8998" max="8998" width="16.7109375" style="1" customWidth="1"/>
    <col min="8999" max="8999" width="11.42578125" style="1"/>
    <col min="9000" max="9000" width="13" style="1" customWidth="1"/>
    <col min="9001" max="9002" width="11.42578125" style="1"/>
    <col min="9003" max="9003" width="9.140625" style="1" customWidth="1"/>
    <col min="9004" max="9004" width="11.42578125" style="1"/>
    <col min="9005" max="9005" width="12.42578125" style="1" customWidth="1"/>
    <col min="9006" max="9007" width="10.7109375" style="1" customWidth="1"/>
    <col min="9008" max="9008" width="7" style="1" customWidth="1"/>
    <col min="9009" max="9012" width="11.42578125" style="1"/>
    <col min="9013" max="9013" width="4.5703125" style="1" customWidth="1"/>
    <col min="9014" max="9016" width="11.42578125" style="1"/>
    <col min="9017" max="9017" width="12.5703125" style="1" customWidth="1"/>
    <col min="9018" max="9023" width="11.42578125" style="1"/>
    <col min="9024" max="9024" width="21" style="1" customWidth="1"/>
    <col min="9025" max="9025" width="19.85546875" style="1" customWidth="1"/>
    <col min="9026" max="9026" width="18.42578125" style="1" customWidth="1"/>
    <col min="9027" max="9027" width="20.140625" style="1" customWidth="1"/>
    <col min="9028" max="9028" width="20.5703125" style="1" customWidth="1"/>
    <col min="9029" max="9029" width="7.140625" style="1" customWidth="1"/>
    <col min="9030" max="9030" width="20" style="1" customWidth="1"/>
    <col min="9031" max="9031" width="19.28515625" style="1" customWidth="1"/>
    <col min="9032" max="9032" width="16" style="1" customWidth="1"/>
    <col min="9033" max="9033" width="22.28515625" style="1" customWidth="1"/>
    <col min="9034" max="9034" width="22" style="1" customWidth="1"/>
    <col min="9035" max="9218" width="11.42578125" style="1"/>
    <col min="9219" max="9219" width="4.42578125" style="1" customWidth="1"/>
    <col min="9220" max="9220" width="11.42578125" style="1"/>
    <col min="9221" max="9221" width="8.28515625" style="1" customWidth="1"/>
    <col min="9222" max="9222" width="9.7109375" style="1" customWidth="1"/>
    <col min="9223" max="9223" width="11.140625" style="1" customWidth="1"/>
    <col min="9224" max="9224" width="8.42578125" style="1" customWidth="1"/>
    <col min="9225" max="9225" width="10.140625" style="1" customWidth="1"/>
    <col min="9226" max="9226" width="10.5703125" style="1" customWidth="1"/>
    <col min="9227" max="9227" width="7.28515625" style="1" customWidth="1"/>
    <col min="9228" max="9228" width="8.85546875" style="1" customWidth="1"/>
    <col min="9229" max="9229" width="13" style="1" customWidth="1"/>
    <col min="9230" max="9231" width="6.5703125" style="1" customWidth="1"/>
    <col min="9232" max="9232" width="8.5703125" style="1" customWidth="1"/>
    <col min="9233" max="9233" width="8.140625" style="1" customWidth="1"/>
    <col min="9234" max="9234" width="11.85546875" style="1" customWidth="1"/>
    <col min="9235" max="9235" width="6.85546875" style="1" customWidth="1"/>
    <col min="9236" max="9236" width="6.5703125" style="1" customWidth="1"/>
    <col min="9237" max="9237" width="7.140625" style="1" customWidth="1"/>
    <col min="9238" max="9239" width="7.7109375" style="1" customWidth="1"/>
    <col min="9240" max="9240" width="7.140625" style="1" customWidth="1"/>
    <col min="9241" max="9241" width="6.7109375" style="1" customWidth="1"/>
    <col min="9242" max="9242" width="5.42578125" style="1" customWidth="1"/>
    <col min="9243" max="9243" width="22.85546875" style="1" customWidth="1"/>
    <col min="9244" max="9244" width="21.85546875" style="1" customWidth="1"/>
    <col min="9245" max="9245" width="9.42578125" style="1" customWidth="1"/>
    <col min="9246" max="9246" width="11.7109375" style="1" customWidth="1"/>
    <col min="9247" max="9247" width="9.28515625" style="1" customWidth="1"/>
    <col min="9248" max="9248" width="10.5703125" style="1" customWidth="1"/>
    <col min="9249" max="9249" width="18.85546875" style="1" customWidth="1"/>
    <col min="9250" max="9251" width="11.7109375" style="1" customWidth="1"/>
    <col min="9252" max="9252" width="13.85546875" style="1" customWidth="1"/>
    <col min="9253" max="9253" width="19" style="1" customWidth="1"/>
    <col min="9254" max="9254" width="16.7109375" style="1" customWidth="1"/>
    <col min="9255" max="9255" width="11.42578125" style="1"/>
    <col min="9256" max="9256" width="13" style="1" customWidth="1"/>
    <col min="9257" max="9258" width="11.42578125" style="1"/>
    <col min="9259" max="9259" width="9.140625" style="1" customWidth="1"/>
    <col min="9260" max="9260" width="11.42578125" style="1"/>
    <col min="9261" max="9261" width="12.42578125" style="1" customWidth="1"/>
    <col min="9262" max="9263" width="10.7109375" style="1" customWidth="1"/>
    <col min="9264" max="9264" width="7" style="1" customWidth="1"/>
    <col min="9265" max="9268" width="11.42578125" style="1"/>
    <col min="9269" max="9269" width="4.5703125" style="1" customWidth="1"/>
    <col min="9270" max="9272" width="11.42578125" style="1"/>
    <col min="9273" max="9273" width="12.5703125" style="1" customWidth="1"/>
    <col min="9274" max="9279" width="11.42578125" style="1"/>
    <col min="9280" max="9280" width="21" style="1" customWidth="1"/>
    <col min="9281" max="9281" width="19.85546875" style="1" customWidth="1"/>
    <col min="9282" max="9282" width="18.42578125" style="1" customWidth="1"/>
    <col min="9283" max="9283" width="20.140625" style="1" customWidth="1"/>
    <col min="9284" max="9284" width="20.5703125" style="1" customWidth="1"/>
    <col min="9285" max="9285" width="7.140625" style="1" customWidth="1"/>
    <col min="9286" max="9286" width="20" style="1" customWidth="1"/>
    <col min="9287" max="9287" width="19.28515625" style="1" customWidth="1"/>
    <col min="9288" max="9288" width="16" style="1" customWidth="1"/>
    <col min="9289" max="9289" width="22.28515625" style="1" customWidth="1"/>
    <col min="9290" max="9290" width="22" style="1" customWidth="1"/>
    <col min="9291" max="9474" width="11.42578125" style="1"/>
    <col min="9475" max="9475" width="4.42578125" style="1" customWidth="1"/>
    <col min="9476" max="9476" width="11.42578125" style="1"/>
    <col min="9477" max="9477" width="8.28515625" style="1" customWidth="1"/>
    <col min="9478" max="9478" width="9.7109375" style="1" customWidth="1"/>
    <col min="9479" max="9479" width="11.140625" style="1" customWidth="1"/>
    <col min="9480" max="9480" width="8.42578125" style="1" customWidth="1"/>
    <col min="9481" max="9481" width="10.140625" style="1" customWidth="1"/>
    <col min="9482" max="9482" width="10.5703125" style="1" customWidth="1"/>
    <col min="9483" max="9483" width="7.28515625" style="1" customWidth="1"/>
    <col min="9484" max="9484" width="8.85546875" style="1" customWidth="1"/>
    <col min="9485" max="9485" width="13" style="1" customWidth="1"/>
    <col min="9486" max="9487" width="6.5703125" style="1" customWidth="1"/>
    <col min="9488" max="9488" width="8.5703125" style="1" customWidth="1"/>
    <col min="9489" max="9489" width="8.140625" style="1" customWidth="1"/>
    <col min="9490" max="9490" width="11.85546875" style="1" customWidth="1"/>
    <col min="9491" max="9491" width="6.85546875" style="1" customWidth="1"/>
    <col min="9492" max="9492" width="6.5703125" style="1" customWidth="1"/>
    <col min="9493" max="9493" width="7.140625" style="1" customWidth="1"/>
    <col min="9494" max="9495" width="7.7109375" style="1" customWidth="1"/>
    <col min="9496" max="9496" width="7.140625" style="1" customWidth="1"/>
    <col min="9497" max="9497" width="6.7109375" style="1" customWidth="1"/>
    <col min="9498" max="9498" width="5.42578125" style="1" customWidth="1"/>
    <col min="9499" max="9499" width="22.85546875" style="1" customWidth="1"/>
    <col min="9500" max="9500" width="21.85546875" style="1" customWidth="1"/>
    <col min="9501" max="9501" width="9.42578125" style="1" customWidth="1"/>
    <col min="9502" max="9502" width="11.7109375" style="1" customWidth="1"/>
    <col min="9503" max="9503" width="9.28515625" style="1" customWidth="1"/>
    <col min="9504" max="9504" width="10.5703125" style="1" customWidth="1"/>
    <col min="9505" max="9505" width="18.85546875" style="1" customWidth="1"/>
    <col min="9506" max="9507" width="11.7109375" style="1" customWidth="1"/>
    <col min="9508" max="9508" width="13.85546875" style="1" customWidth="1"/>
    <col min="9509" max="9509" width="19" style="1" customWidth="1"/>
    <col min="9510" max="9510" width="16.7109375" style="1" customWidth="1"/>
    <col min="9511" max="9511" width="11.42578125" style="1"/>
    <col min="9512" max="9512" width="13" style="1" customWidth="1"/>
    <col min="9513" max="9514" width="11.42578125" style="1"/>
    <col min="9515" max="9515" width="9.140625" style="1" customWidth="1"/>
    <col min="9516" max="9516" width="11.42578125" style="1"/>
    <col min="9517" max="9517" width="12.42578125" style="1" customWidth="1"/>
    <col min="9518" max="9519" width="10.7109375" style="1" customWidth="1"/>
    <col min="9520" max="9520" width="7" style="1" customWidth="1"/>
    <col min="9521" max="9524" width="11.42578125" style="1"/>
    <col min="9525" max="9525" width="4.5703125" style="1" customWidth="1"/>
    <col min="9526" max="9528" width="11.42578125" style="1"/>
    <col min="9529" max="9529" width="12.5703125" style="1" customWidth="1"/>
    <col min="9530" max="9535" width="11.42578125" style="1"/>
    <col min="9536" max="9536" width="21" style="1" customWidth="1"/>
    <col min="9537" max="9537" width="19.85546875" style="1" customWidth="1"/>
    <col min="9538" max="9538" width="18.42578125" style="1" customWidth="1"/>
    <col min="9539" max="9539" width="20.140625" style="1" customWidth="1"/>
    <col min="9540" max="9540" width="20.5703125" style="1" customWidth="1"/>
    <col min="9541" max="9541" width="7.140625" style="1" customWidth="1"/>
    <col min="9542" max="9542" width="20" style="1" customWidth="1"/>
    <col min="9543" max="9543" width="19.28515625" style="1" customWidth="1"/>
    <col min="9544" max="9544" width="16" style="1" customWidth="1"/>
    <col min="9545" max="9545" width="22.28515625" style="1" customWidth="1"/>
    <col min="9546" max="9546" width="22" style="1" customWidth="1"/>
    <col min="9547" max="9730" width="11.42578125" style="1"/>
    <col min="9731" max="9731" width="4.42578125" style="1" customWidth="1"/>
    <col min="9732" max="9732" width="11.42578125" style="1"/>
    <col min="9733" max="9733" width="8.28515625" style="1" customWidth="1"/>
    <col min="9734" max="9734" width="9.7109375" style="1" customWidth="1"/>
    <col min="9735" max="9735" width="11.140625" style="1" customWidth="1"/>
    <col min="9736" max="9736" width="8.42578125" style="1" customWidth="1"/>
    <col min="9737" max="9737" width="10.140625" style="1" customWidth="1"/>
    <col min="9738" max="9738" width="10.5703125" style="1" customWidth="1"/>
    <col min="9739" max="9739" width="7.28515625" style="1" customWidth="1"/>
    <col min="9740" max="9740" width="8.85546875" style="1" customWidth="1"/>
    <col min="9741" max="9741" width="13" style="1" customWidth="1"/>
    <col min="9742" max="9743" width="6.5703125" style="1" customWidth="1"/>
    <col min="9744" max="9744" width="8.5703125" style="1" customWidth="1"/>
    <col min="9745" max="9745" width="8.140625" style="1" customWidth="1"/>
    <col min="9746" max="9746" width="11.85546875" style="1" customWidth="1"/>
    <col min="9747" max="9747" width="6.85546875" style="1" customWidth="1"/>
    <col min="9748" max="9748" width="6.5703125" style="1" customWidth="1"/>
    <col min="9749" max="9749" width="7.140625" style="1" customWidth="1"/>
    <col min="9750" max="9751" width="7.7109375" style="1" customWidth="1"/>
    <col min="9752" max="9752" width="7.140625" style="1" customWidth="1"/>
    <col min="9753" max="9753" width="6.7109375" style="1" customWidth="1"/>
    <col min="9754" max="9754" width="5.42578125" style="1" customWidth="1"/>
    <col min="9755" max="9755" width="22.85546875" style="1" customWidth="1"/>
    <col min="9756" max="9756" width="21.85546875" style="1" customWidth="1"/>
    <col min="9757" max="9757" width="9.42578125" style="1" customWidth="1"/>
    <col min="9758" max="9758" width="11.7109375" style="1" customWidth="1"/>
    <col min="9759" max="9759" width="9.28515625" style="1" customWidth="1"/>
    <col min="9760" max="9760" width="10.5703125" style="1" customWidth="1"/>
    <col min="9761" max="9761" width="18.85546875" style="1" customWidth="1"/>
    <col min="9762" max="9763" width="11.7109375" style="1" customWidth="1"/>
    <col min="9764" max="9764" width="13.85546875" style="1" customWidth="1"/>
    <col min="9765" max="9765" width="19" style="1" customWidth="1"/>
    <col min="9766" max="9766" width="16.7109375" style="1" customWidth="1"/>
    <col min="9767" max="9767" width="11.42578125" style="1"/>
    <col min="9768" max="9768" width="13" style="1" customWidth="1"/>
    <col min="9769" max="9770" width="11.42578125" style="1"/>
    <col min="9771" max="9771" width="9.140625" style="1" customWidth="1"/>
    <col min="9772" max="9772" width="11.42578125" style="1"/>
    <col min="9773" max="9773" width="12.42578125" style="1" customWidth="1"/>
    <col min="9774" max="9775" width="10.7109375" style="1" customWidth="1"/>
    <col min="9776" max="9776" width="7" style="1" customWidth="1"/>
    <col min="9777" max="9780" width="11.42578125" style="1"/>
    <col min="9781" max="9781" width="4.5703125" style="1" customWidth="1"/>
    <col min="9782" max="9784" width="11.42578125" style="1"/>
    <col min="9785" max="9785" width="12.5703125" style="1" customWidth="1"/>
    <col min="9786" max="9791" width="11.42578125" style="1"/>
    <col min="9792" max="9792" width="21" style="1" customWidth="1"/>
    <col min="9793" max="9793" width="19.85546875" style="1" customWidth="1"/>
    <col min="9794" max="9794" width="18.42578125" style="1" customWidth="1"/>
    <col min="9795" max="9795" width="20.140625" style="1" customWidth="1"/>
    <col min="9796" max="9796" width="20.5703125" style="1" customWidth="1"/>
    <col min="9797" max="9797" width="7.140625" style="1" customWidth="1"/>
    <col min="9798" max="9798" width="20" style="1" customWidth="1"/>
    <col min="9799" max="9799" width="19.28515625" style="1" customWidth="1"/>
    <col min="9800" max="9800" width="16" style="1" customWidth="1"/>
    <col min="9801" max="9801" width="22.28515625" style="1" customWidth="1"/>
    <col min="9802" max="9802" width="22" style="1" customWidth="1"/>
    <col min="9803" max="9986" width="11.42578125" style="1"/>
    <col min="9987" max="9987" width="4.42578125" style="1" customWidth="1"/>
    <col min="9988" max="9988" width="11.42578125" style="1"/>
    <col min="9989" max="9989" width="8.28515625" style="1" customWidth="1"/>
    <col min="9990" max="9990" width="9.7109375" style="1" customWidth="1"/>
    <col min="9991" max="9991" width="11.140625" style="1" customWidth="1"/>
    <col min="9992" max="9992" width="8.42578125" style="1" customWidth="1"/>
    <col min="9993" max="9993" width="10.140625" style="1" customWidth="1"/>
    <col min="9994" max="9994" width="10.5703125" style="1" customWidth="1"/>
    <col min="9995" max="9995" width="7.28515625" style="1" customWidth="1"/>
    <col min="9996" max="9996" width="8.85546875" style="1" customWidth="1"/>
    <col min="9997" max="9997" width="13" style="1" customWidth="1"/>
    <col min="9998" max="9999" width="6.5703125" style="1" customWidth="1"/>
    <col min="10000" max="10000" width="8.5703125" style="1" customWidth="1"/>
    <col min="10001" max="10001" width="8.140625" style="1" customWidth="1"/>
    <col min="10002" max="10002" width="11.85546875" style="1" customWidth="1"/>
    <col min="10003" max="10003" width="6.85546875" style="1" customWidth="1"/>
    <col min="10004" max="10004" width="6.5703125" style="1" customWidth="1"/>
    <col min="10005" max="10005" width="7.140625" style="1" customWidth="1"/>
    <col min="10006" max="10007" width="7.7109375" style="1" customWidth="1"/>
    <col min="10008" max="10008" width="7.140625" style="1" customWidth="1"/>
    <col min="10009" max="10009" width="6.7109375" style="1" customWidth="1"/>
    <col min="10010" max="10010" width="5.42578125" style="1" customWidth="1"/>
    <col min="10011" max="10011" width="22.85546875" style="1" customWidth="1"/>
    <col min="10012" max="10012" width="21.85546875" style="1" customWidth="1"/>
    <col min="10013" max="10013" width="9.42578125" style="1" customWidth="1"/>
    <col min="10014" max="10014" width="11.7109375" style="1" customWidth="1"/>
    <col min="10015" max="10015" width="9.28515625" style="1" customWidth="1"/>
    <col min="10016" max="10016" width="10.5703125" style="1" customWidth="1"/>
    <col min="10017" max="10017" width="18.85546875" style="1" customWidth="1"/>
    <col min="10018" max="10019" width="11.7109375" style="1" customWidth="1"/>
    <col min="10020" max="10020" width="13.85546875" style="1" customWidth="1"/>
    <col min="10021" max="10021" width="19" style="1" customWidth="1"/>
    <col min="10022" max="10022" width="16.7109375" style="1" customWidth="1"/>
    <col min="10023" max="10023" width="11.42578125" style="1"/>
    <col min="10024" max="10024" width="13" style="1" customWidth="1"/>
    <col min="10025" max="10026" width="11.42578125" style="1"/>
    <col min="10027" max="10027" width="9.140625" style="1" customWidth="1"/>
    <col min="10028" max="10028" width="11.42578125" style="1"/>
    <col min="10029" max="10029" width="12.42578125" style="1" customWidth="1"/>
    <col min="10030" max="10031" width="10.7109375" style="1" customWidth="1"/>
    <col min="10032" max="10032" width="7" style="1" customWidth="1"/>
    <col min="10033" max="10036" width="11.42578125" style="1"/>
    <col min="10037" max="10037" width="4.5703125" style="1" customWidth="1"/>
    <col min="10038" max="10040" width="11.42578125" style="1"/>
    <col min="10041" max="10041" width="12.5703125" style="1" customWidth="1"/>
    <col min="10042" max="10047" width="11.42578125" style="1"/>
    <col min="10048" max="10048" width="21" style="1" customWidth="1"/>
    <col min="10049" max="10049" width="19.85546875" style="1" customWidth="1"/>
    <col min="10050" max="10050" width="18.42578125" style="1" customWidth="1"/>
    <col min="10051" max="10051" width="20.140625" style="1" customWidth="1"/>
    <col min="10052" max="10052" width="20.5703125" style="1" customWidth="1"/>
    <col min="10053" max="10053" width="7.140625" style="1" customWidth="1"/>
    <col min="10054" max="10054" width="20" style="1" customWidth="1"/>
    <col min="10055" max="10055" width="19.28515625" style="1" customWidth="1"/>
    <col min="10056" max="10056" width="16" style="1" customWidth="1"/>
    <col min="10057" max="10057" width="22.28515625" style="1" customWidth="1"/>
    <col min="10058" max="10058" width="22" style="1" customWidth="1"/>
    <col min="10059" max="10242" width="11.42578125" style="1"/>
    <col min="10243" max="10243" width="4.42578125" style="1" customWidth="1"/>
    <col min="10244" max="10244" width="11.42578125" style="1"/>
    <col min="10245" max="10245" width="8.28515625" style="1" customWidth="1"/>
    <col min="10246" max="10246" width="9.7109375" style="1" customWidth="1"/>
    <col min="10247" max="10247" width="11.140625" style="1" customWidth="1"/>
    <col min="10248" max="10248" width="8.42578125" style="1" customWidth="1"/>
    <col min="10249" max="10249" width="10.140625" style="1" customWidth="1"/>
    <col min="10250" max="10250" width="10.5703125" style="1" customWidth="1"/>
    <col min="10251" max="10251" width="7.28515625" style="1" customWidth="1"/>
    <col min="10252" max="10252" width="8.85546875" style="1" customWidth="1"/>
    <col min="10253" max="10253" width="13" style="1" customWidth="1"/>
    <col min="10254" max="10255" width="6.5703125" style="1" customWidth="1"/>
    <col min="10256" max="10256" width="8.5703125" style="1" customWidth="1"/>
    <col min="10257" max="10257" width="8.140625" style="1" customWidth="1"/>
    <col min="10258" max="10258" width="11.85546875" style="1" customWidth="1"/>
    <col min="10259" max="10259" width="6.85546875" style="1" customWidth="1"/>
    <col min="10260" max="10260" width="6.5703125" style="1" customWidth="1"/>
    <col min="10261" max="10261" width="7.140625" style="1" customWidth="1"/>
    <col min="10262" max="10263" width="7.7109375" style="1" customWidth="1"/>
    <col min="10264" max="10264" width="7.140625" style="1" customWidth="1"/>
    <col min="10265" max="10265" width="6.7109375" style="1" customWidth="1"/>
    <col min="10266" max="10266" width="5.42578125" style="1" customWidth="1"/>
    <col min="10267" max="10267" width="22.85546875" style="1" customWidth="1"/>
    <col min="10268" max="10268" width="21.85546875" style="1" customWidth="1"/>
    <col min="10269" max="10269" width="9.42578125" style="1" customWidth="1"/>
    <col min="10270" max="10270" width="11.7109375" style="1" customWidth="1"/>
    <col min="10271" max="10271" width="9.28515625" style="1" customWidth="1"/>
    <col min="10272" max="10272" width="10.5703125" style="1" customWidth="1"/>
    <col min="10273" max="10273" width="18.85546875" style="1" customWidth="1"/>
    <col min="10274" max="10275" width="11.7109375" style="1" customWidth="1"/>
    <col min="10276" max="10276" width="13.85546875" style="1" customWidth="1"/>
    <col min="10277" max="10277" width="19" style="1" customWidth="1"/>
    <col min="10278" max="10278" width="16.7109375" style="1" customWidth="1"/>
    <col min="10279" max="10279" width="11.42578125" style="1"/>
    <col min="10280" max="10280" width="13" style="1" customWidth="1"/>
    <col min="10281" max="10282" width="11.42578125" style="1"/>
    <col min="10283" max="10283" width="9.140625" style="1" customWidth="1"/>
    <col min="10284" max="10284" width="11.42578125" style="1"/>
    <col min="10285" max="10285" width="12.42578125" style="1" customWidth="1"/>
    <col min="10286" max="10287" width="10.7109375" style="1" customWidth="1"/>
    <col min="10288" max="10288" width="7" style="1" customWidth="1"/>
    <col min="10289" max="10292" width="11.42578125" style="1"/>
    <col min="10293" max="10293" width="4.5703125" style="1" customWidth="1"/>
    <col min="10294" max="10296" width="11.42578125" style="1"/>
    <col min="10297" max="10297" width="12.5703125" style="1" customWidth="1"/>
    <col min="10298" max="10303" width="11.42578125" style="1"/>
    <col min="10304" max="10304" width="21" style="1" customWidth="1"/>
    <col min="10305" max="10305" width="19.85546875" style="1" customWidth="1"/>
    <col min="10306" max="10306" width="18.42578125" style="1" customWidth="1"/>
    <col min="10307" max="10307" width="20.140625" style="1" customWidth="1"/>
    <col min="10308" max="10308" width="20.5703125" style="1" customWidth="1"/>
    <col min="10309" max="10309" width="7.140625" style="1" customWidth="1"/>
    <col min="10310" max="10310" width="20" style="1" customWidth="1"/>
    <col min="10311" max="10311" width="19.28515625" style="1" customWidth="1"/>
    <col min="10312" max="10312" width="16" style="1" customWidth="1"/>
    <col min="10313" max="10313" width="22.28515625" style="1" customWidth="1"/>
    <col min="10314" max="10314" width="22" style="1" customWidth="1"/>
    <col min="10315" max="10498" width="11.42578125" style="1"/>
    <col min="10499" max="10499" width="4.42578125" style="1" customWidth="1"/>
    <col min="10500" max="10500" width="11.42578125" style="1"/>
    <col min="10501" max="10501" width="8.28515625" style="1" customWidth="1"/>
    <col min="10502" max="10502" width="9.7109375" style="1" customWidth="1"/>
    <col min="10503" max="10503" width="11.140625" style="1" customWidth="1"/>
    <col min="10504" max="10504" width="8.42578125" style="1" customWidth="1"/>
    <col min="10505" max="10505" width="10.140625" style="1" customWidth="1"/>
    <col min="10506" max="10506" width="10.5703125" style="1" customWidth="1"/>
    <col min="10507" max="10507" width="7.28515625" style="1" customWidth="1"/>
    <col min="10508" max="10508" width="8.85546875" style="1" customWidth="1"/>
    <col min="10509" max="10509" width="13" style="1" customWidth="1"/>
    <col min="10510" max="10511" width="6.5703125" style="1" customWidth="1"/>
    <col min="10512" max="10512" width="8.5703125" style="1" customWidth="1"/>
    <col min="10513" max="10513" width="8.140625" style="1" customWidth="1"/>
    <col min="10514" max="10514" width="11.85546875" style="1" customWidth="1"/>
    <col min="10515" max="10515" width="6.85546875" style="1" customWidth="1"/>
    <col min="10516" max="10516" width="6.5703125" style="1" customWidth="1"/>
    <col min="10517" max="10517" width="7.140625" style="1" customWidth="1"/>
    <col min="10518" max="10519" width="7.7109375" style="1" customWidth="1"/>
    <col min="10520" max="10520" width="7.140625" style="1" customWidth="1"/>
    <col min="10521" max="10521" width="6.7109375" style="1" customWidth="1"/>
    <col min="10522" max="10522" width="5.42578125" style="1" customWidth="1"/>
    <col min="10523" max="10523" width="22.85546875" style="1" customWidth="1"/>
    <col min="10524" max="10524" width="21.85546875" style="1" customWidth="1"/>
    <col min="10525" max="10525" width="9.42578125" style="1" customWidth="1"/>
    <col min="10526" max="10526" width="11.7109375" style="1" customWidth="1"/>
    <col min="10527" max="10527" width="9.28515625" style="1" customWidth="1"/>
    <col min="10528" max="10528" width="10.5703125" style="1" customWidth="1"/>
    <col min="10529" max="10529" width="18.85546875" style="1" customWidth="1"/>
    <col min="10530" max="10531" width="11.7109375" style="1" customWidth="1"/>
    <col min="10532" max="10532" width="13.85546875" style="1" customWidth="1"/>
    <col min="10533" max="10533" width="19" style="1" customWidth="1"/>
    <col min="10534" max="10534" width="16.7109375" style="1" customWidth="1"/>
    <col min="10535" max="10535" width="11.42578125" style="1"/>
    <col min="10536" max="10536" width="13" style="1" customWidth="1"/>
    <col min="10537" max="10538" width="11.42578125" style="1"/>
    <col min="10539" max="10539" width="9.140625" style="1" customWidth="1"/>
    <col min="10540" max="10540" width="11.42578125" style="1"/>
    <col min="10541" max="10541" width="12.42578125" style="1" customWidth="1"/>
    <col min="10542" max="10543" width="10.7109375" style="1" customWidth="1"/>
    <col min="10544" max="10544" width="7" style="1" customWidth="1"/>
    <col min="10545" max="10548" width="11.42578125" style="1"/>
    <col min="10549" max="10549" width="4.5703125" style="1" customWidth="1"/>
    <col min="10550" max="10552" width="11.42578125" style="1"/>
    <col min="10553" max="10553" width="12.5703125" style="1" customWidth="1"/>
    <col min="10554" max="10559" width="11.42578125" style="1"/>
    <col min="10560" max="10560" width="21" style="1" customWidth="1"/>
    <col min="10561" max="10561" width="19.85546875" style="1" customWidth="1"/>
    <col min="10562" max="10562" width="18.42578125" style="1" customWidth="1"/>
    <col min="10563" max="10563" width="20.140625" style="1" customWidth="1"/>
    <col min="10564" max="10564" width="20.5703125" style="1" customWidth="1"/>
    <col min="10565" max="10565" width="7.140625" style="1" customWidth="1"/>
    <col min="10566" max="10566" width="20" style="1" customWidth="1"/>
    <col min="10567" max="10567" width="19.28515625" style="1" customWidth="1"/>
    <col min="10568" max="10568" width="16" style="1" customWidth="1"/>
    <col min="10569" max="10569" width="22.28515625" style="1" customWidth="1"/>
    <col min="10570" max="10570" width="22" style="1" customWidth="1"/>
    <col min="10571" max="10754" width="11.42578125" style="1"/>
    <col min="10755" max="10755" width="4.42578125" style="1" customWidth="1"/>
    <col min="10756" max="10756" width="11.42578125" style="1"/>
    <col min="10757" max="10757" width="8.28515625" style="1" customWidth="1"/>
    <col min="10758" max="10758" width="9.7109375" style="1" customWidth="1"/>
    <col min="10759" max="10759" width="11.140625" style="1" customWidth="1"/>
    <col min="10760" max="10760" width="8.42578125" style="1" customWidth="1"/>
    <col min="10761" max="10761" width="10.140625" style="1" customWidth="1"/>
    <col min="10762" max="10762" width="10.5703125" style="1" customWidth="1"/>
    <col min="10763" max="10763" width="7.28515625" style="1" customWidth="1"/>
    <col min="10764" max="10764" width="8.85546875" style="1" customWidth="1"/>
    <col min="10765" max="10765" width="13" style="1" customWidth="1"/>
    <col min="10766" max="10767" width="6.5703125" style="1" customWidth="1"/>
    <col min="10768" max="10768" width="8.5703125" style="1" customWidth="1"/>
    <col min="10769" max="10769" width="8.140625" style="1" customWidth="1"/>
    <col min="10770" max="10770" width="11.85546875" style="1" customWidth="1"/>
    <col min="10771" max="10771" width="6.85546875" style="1" customWidth="1"/>
    <col min="10772" max="10772" width="6.5703125" style="1" customWidth="1"/>
    <col min="10773" max="10773" width="7.140625" style="1" customWidth="1"/>
    <col min="10774" max="10775" width="7.7109375" style="1" customWidth="1"/>
    <col min="10776" max="10776" width="7.140625" style="1" customWidth="1"/>
    <col min="10777" max="10777" width="6.7109375" style="1" customWidth="1"/>
    <col min="10778" max="10778" width="5.42578125" style="1" customWidth="1"/>
    <col min="10779" max="10779" width="22.85546875" style="1" customWidth="1"/>
    <col min="10780" max="10780" width="21.85546875" style="1" customWidth="1"/>
    <col min="10781" max="10781" width="9.42578125" style="1" customWidth="1"/>
    <col min="10782" max="10782" width="11.7109375" style="1" customWidth="1"/>
    <col min="10783" max="10783" width="9.28515625" style="1" customWidth="1"/>
    <col min="10784" max="10784" width="10.5703125" style="1" customWidth="1"/>
    <col min="10785" max="10785" width="18.85546875" style="1" customWidth="1"/>
    <col min="10786" max="10787" width="11.7109375" style="1" customWidth="1"/>
    <col min="10788" max="10788" width="13.85546875" style="1" customWidth="1"/>
    <col min="10789" max="10789" width="19" style="1" customWidth="1"/>
    <col min="10790" max="10790" width="16.7109375" style="1" customWidth="1"/>
    <col min="10791" max="10791" width="11.42578125" style="1"/>
    <col min="10792" max="10792" width="13" style="1" customWidth="1"/>
    <col min="10793" max="10794" width="11.42578125" style="1"/>
    <col min="10795" max="10795" width="9.140625" style="1" customWidth="1"/>
    <col min="10796" max="10796" width="11.42578125" style="1"/>
    <col min="10797" max="10797" width="12.42578125" style="1" customWidth="1"/>
    <col min="10798" max="10799" width="10.7109375" style="1" customWidth="1"/>
    <col min="10800" max="10800" width="7" style="1" customWidth="1"/>
    <col min="10801" max="10804" width="11.42578125" style="1"/>
    <col min="10805" max="10805" width="4.5703125" style="1" customWidth="1"/>
    <col min="10806" max="10808" width="11.42578125" style="1"/>
    <col min="10809" max="10809" width="12.5703125" style="1" customWidth="1"/>
    <col min="10810" max="10815" width="11.42578125" style="1"/>
    <col min="10816" max="10816" width="21" style="1" customWidth="1"/>
    <col min="10817" max="10817" width="19.85546875" style="1" customWidth="1"/>
    <col min="10818" max="10818" width="18.42578125" style="1" customWidth="1"/>
    <col min="10819" max="10819" width="20.140625" style="1" customWidth="1"/>
    <col min="10820" max="10820" width="20.5703125" style="1" customWidth="1"/>
    <col min="10821" max="10821" width="7.140625" style="1" customWidth="1"/>
    <col min="10822" max="10822" width="20" style="1" customWidth="1"/>
    <col min="10823" max="10823" width="19.28515625" style="1" customWidth="1"/>
    <col min="10824" max="10824" width="16" style="1" customWidth="1"/>
    <col min="10825" max="10825" width="22.28515625" style="1" customWidth="1"/>
    <col min="10826" max="10826" width="22" style="1" customWidth="1"/>
    <col min="10827" max="11010" width="11.42578125" style="1"/>
    <col min="11011" max="11011" width="4.42578125" style="1" customWidth="1"/>
    <col min="11012" max="11012" width="11.42578125" style="1"/>
    <col min="11013" max="11013" width="8.28515625" style="1" customWidth="1"/>
    <col min="11014" max="11014" width="9.7109375" style="1" customWidth="1"/>
    <col min="11015" max="11015" width="11.140625" style="1" customWidth="1"/>
    <col min="11016" max="11016" width="8.42578125" style="1" customWidth="1"/>
    <col min="11017" max="11017" width="10.140625" style="1" customWidth="1"/>
    <col min="11018" max="11018" width="10.5703125" style="1" customWidth="1"/>
    <col min="11019" max="11019" width="7.28515625" style="1" customWidth="1"/>
    <col min="11020" max="11020" width="8.85546875" style="1" customWidth="1"/>
    <col min="11021" max="11021" width="13" style="1" customWidth="1"/>
    <col min="11022" max="11023" width="6.5703125" style="1" customWidth="1"/>
    <col min="11024" max="11024" width="8.5703125" style="1" customWidth="1"/>
    <col min="11025" max="11025" width="8.140625" style="1" customWidth="1"/>
    <col min="11026" max="11026" width="11.85546875" style="1" customWidth="1"/>
    <col min="11027" max="11027" width="6.85546875" style="1" customWidth="1"/>
    <col min="11028" max="11028" width="6.5703125" style="1" customWidth="1"/>
    <col min="11029" max="11029" width="7.140625" style="1" customWidth="1"/>
    <col min="11030" max="11031" width="7.7109375" style="1" customWidth="1"/>
    <col min="11032" max="11032" width="7.140625" style="1" customWidth="1"/>
    <col min="11033" max="11033" width="6.7109375" style="1" customWidth="1"/>
    <col min="11034" max="11034" width="5.42578125" style="1" customWidth="1"/>
    <col min="11035" max="11035" width="22.85546875" style="1" customWidth="1"/>
    <col min="11036" max="11036" width="21.85546875" style="1" customWidth="1"/>
    <col min="11037" max="11037" width="9.42578125" style="1" customWidth="1"/>
    <col min="11038" max="11038" width="11.7109375" style="1" customWidth="1"/>
    <col min="11039" max="11039" width="9.28515625" style="1" customWidth="1"/>
    <col min="11040" max="11040" width="10.5703125" style="1" customWidth="1"/>
    <col min="11041" max="11041" width="18.85546875" style="1" customWidth="1"/>
    <col min="11042" max="11043" width="11.7109375" style="1" customWidth="1"/>
    <col min="11044" max="11044" width="13.85546875" style="1" customWidth="1"/>
    <col min="11045" max="11045" width="19" style="1" customWidth="1"/>
    <col min="11046" max="11046" width="16.7109375" style="1" customWidth="1"/>
    <col min="11047" max="11047" width="11.42578125" style="1"/>
    <col min="11048" max="11048" width="13" style="1" customWidth="1"/>
    <col min="11049" max="11050" width="11.42578125" style="1"/>
    <col min="11051" max="11051" width="9.140625" style="1" customWidth="1"/>
    <col min="11052" max="11052" width="11.42578125" style="1"/>
    <col min="11053" max="11053" width="12.42578125" style="1" customWidth="1"/>
    <col min="11054" max="11055" width="10.7109375" style="1" customWidth="1"/>
    <col min="11056" max="11056" width="7" style="1" customWidth="1"/>
    <col min="11057" max="11060" width="11.42578125" style="1"/>
    <col min="11061" max="11061" width="4.5703125" style="1" customWidth="1"/>
    <col min="11062" max="11064" width="11.42578125" style="1"/>
    <col min="11065" max="11065" width="12.5703125" style="1" customWidth="1"/>
    <col min="11066" max="11071" width="11.42578125" style="1"/>
    <col min="11072" max="11072" width="21" style="1" customWidth="1"/>
    <col min="11073" max="11073" width="19.85546875" style="1" customWidth="1"/>
    <col min="11074" max="11074" width="18.42578125" style="1" customWidth="1"/>
    <col min="11075" max="11075" width="20.140625" style="1" customWidth="1"/>
    <col min="11076" max="11076" width="20.5703125" style="1" customWidth="1"/>
    <col min="11077" max="11077" width="7.140625" style="1" customWidth="1"/>
    <col min="11078" max="11078" width="20" style="1" customWidth="1"/>
    <col min="11079" max="11079" width="19.28515625" style="1" customWidth="1"/>
    <col min="11080" max="11080" width="16" style="1" customWidth="1"/>
    <col min="11081" max="11081" width="22.28515625" style="1" customWidth="1"/>
    <col min="11082" max="11082" width="22" style="1" customWidth="1"/>
    <col min="11083" max="11266" width="11.42578125" style="1"/>
    <col min="11267" max="11267" width="4.42578125" style="1" customWidth="1"/>
    <col min="11268" max="11268" width="11.42578125" style="1"/>
    <col min="11269" max="11269" width="8.28515625" style="1" customWidth="1"/>
    <col min="11270" max="11270" width="9.7109375" style="1" customWidth="1"/>
    <col min="11271" max="11271" width="11.140625" style="1" customWidth="1"/>
    <col min="11272" max="11272" width="8.42578125" style="1" customWidth="1"/>
    <col min="11273" max="11273" width="10.140625" style="1" customWidth="1"/>
    <col min="11274" max="11274" width="10.5703125" style="1" customWidth="1"/>
    <col min="11275" max="11275" width="7.28515625" style="1" customWidth="1"/>
    <col min="11276" max="11276" width="8.85546875" style="1" customWidth="1"/>
    <col min="11277" max="11277" width="13" style="1" customWidth="1"/>
    <col min="11278" max="11279" width="6.5703125" style="1" customWidth="1"/>
    <col min="11280" max="11280" width="8.5703125" style="1" customWidth="1"/>
    <col min="11281" max="11281" width="8.140625" style="1" customWidth="1"/>
    <col min="11282" max="11282" width="11.85546875" style="1" customWidth="1"/>
    <col min="11283" max="11283" width="6.85546875" style="1" customWidth="1"/>
    <col min="11284" max="11284" width="6.5703125" style="1" customWidth="1"/>
    <col min="11285" max="11285" width="7.140625" style="1" customWidth="1"/>
    <col min="11286" max="11287" width="7.7109375" style="1" customWidth="1"/>
    <col min="11288" max="11288" width="7.140625" style="1" customWidth="1"/>
    <col min="11289" max="11289" width="6.7109375" style="1" customWidth="1"/>
    <col min="11290" max="11290" width="5.42578125" style="1" customWidth="1"/>
    <col min="11291" max="11291" width="22.85546875" style="1" customWidth="1"/>
    <col min="11292" max="11292" width="21.85546875" style="1" customWidth="1"/>
    <col min="11293" max="11293" width="9.42578125" style="1" customWidth="1"/>
    <col min="11294" max="11294" width="11.7109375" style="1" customWidth="1"/>
    <col min="11295" max="11295" width="9.28515625" style="1" customWidth="1"/>
    <col min="11296" max="11296" width="10.5703125" style="1" customWidth="1"/>
    <col min="11297" max="11297" width="18.85546875" style="1" customWidth="1"/>
    <col min="11298" max="11299" width="11.7109375" style="1" customWidth="1"/>
    <col min="11300" max="11300" width="13.85546875" style="1" customWidth="1"/>
    <col min="11301" max="11301" width="19" style="1" customWidth="1"/>
    <col min="11302" max="11302" width="16.7109375" style="1" customWidth="1"/>
    <col min="11303" max="11303" width="11.42578125" style="1"/>
    <col min="11304" max="11304" width="13" style="1" customWidth="1"/>
    <col min="11305" max="11306" width="11.42578125" style="1"/>
    <col min="11307" max="11307" width="9.140625" style="1" customWidth="1"/>
    <col min="11308" max="11308" width="11.42578125" style="1"/>
    <col min="11309" max="11309" width="12.42578125" style="1" customWidth="1"/>
    <col min="11310" max="11311" width="10.7109375" style="1" customWidth="1"/>
    <col min="11312" max="11312" width="7" style="1" customWidth="1"/>
    <col min="11313" max="11316" width="11.42578125" style="1"/>
    <col min="11317" max="11317" width="4.5703125" style="1" customWidth="1"/>
    <col min="11318" max="11320" width="11.42578125" style="1"/>
    <col min="11321" max="11321" width="12.5703125" style="1" customWidth="1"/>
    <col min="11322" max="11327" width="11.42578125" style="1"/>
    <col min="11328" max="11328" width="21" style="1" customWidth="1"/>
    <col min="11329" max="11329" width="19.85546875" style="1" customWidth="1"/>
    <col min="11330" max="11330" width="18.42578125" style="1" customWidth="1"/>
    <col min="11331" max="11331" width="20.140625" style="1" customWidth="1"/>
    <col min="11332" max="11332" width="20.5703125" style="1" customWidth="1"/>
    <col min="11333" max="11333" width="7.140625" style="1" customWidth="1"/>
    <col min="11334" max="11334" width="20" style="1" customWidth="1"/>
    <col min="11335" max="11335" width="19.28515625" style="1" customWidth="1"/>
    <col min="11336" max="11336" width="16" style="1" customWidth="1"/>
    <col min="11337" max="11337" width="22.28515625" style="1" customWidth="1"/>
    <col min="11338" max="11338" width="22" style="1" customWidth="1"/>
    <col min="11339" max="11522" width="11.42578125" style="1"/>
    <col min="11523" max="11523" width="4.42578125" style="1" customWidth="1"/>
    <col min="11524" max="11524" width="11.42578125" style="1"/>
    <col min="11525" max="11525" width="8.28515625" style="1" customWidth="1"/>
    <col min="11526" max="11526" width="9.7109375" style="1" customWidth="1"/>
    <col min="11527" max="11527" width="11.140625" style="1" customWidth="1"/>
    <col min="11528" max="11528" width="8.42578125" style="1" customWidth="1"/>
    <col min="11529" max="11529" width="10.140625" style="1" customWidth="1"/>
    <col min="11530" max="11530" width="10.5703125" style="1" customWidth="1"/>
    <col min="11531" max="11531" width="7.28515625" style="1" customWidth="1"/>
    <col min="11532" max="11532" width="8.85546875" style="1" customWidth="1"/>
    <col min="11533" max="11533" width="13" style="1" customWidth="1"/>
    <col min="11534" max="11535" width="6.5703125" style="1" customWidth="1"/>
    <col min="11536" max="11536" width="8.5703125" style="1" customWidth="1"/>
    <col min="11537" max="11537" width="8.140625" style="1" customWidth="1"/>
    <col min="11538" max="11538" width="11.85546875" style="1" customWidth="1"/>
    <col min="11539" max="11539" width="6.85546875" style="1" customWidth="1"/>
    <col min="11540" max="11540" width="6.5703125" style="1" customWidth="1"/>
    <col min="11541" max="11541" width="7.140625" style="1" customWidth="1"/>
    <col min="11542" max="11543" width="7.7109375" style="1" customWidth="1"/>
    <col min="11544" max="11544" width="7.140625" style="1" customWidth="1"/>
    <col min="11545" max="11545" width="6.7109375" style="1" customWidth="1"/>
    <col min="11546" max="11546" width="5.42578125" style="1" customWidth="1"/>
    <col min="11547" max="11547" width="22.85546875" style="1" customWidth="1"/>
    <col min="11548" max="11548" width="21.85546875" style="1" customWidth="1"/>
    <col min="11549" max="11549" width="9.42578125" style="1" customWidth="1"/>
    <col min="11550" max="11550" width="11.7109375" style="1" customWidth="1"/>
    <col min="11551" max="11551" width="9.28515625" style="1" customWidth="1"/>
    <col min="11552" max="11552" width="10.5703125" style="1" customWidth="1"/>
    <col min="11553" max="11553" width="18.85546875" style="1" customWidth="1"/>
    <col min="11554" max="11555" width="11.7109375" style="1" customWidth="1"/>
    <col min="11556" max="11556" width="13.85546875" style="1" customWidth="1"/>
    <col min="11557" max="11557" width="19" style="1" customWidth="1"/>
    <col min="11558" max="11558" width="16.7109375" style="1" customWidth="1"/>
    <col min="11559" max="11559" width="11.42578125" style="1"/>
    <col min="11560" max="11560" width="13" style="1" customWidth="1"/>
    <col min="11561" max="11562" width="11.42578125" style="1"/>
    <col min="11563" max="11563" width="9.140625" style="1" customWidth="1"/>
    <col min="11564" max="11564" width="11.42578125" style="1"/>
    <col min="11565" max="11565" width="12.42578125" style="1" customWidth="1"/>
    <col min="11566" max="11567" width="10.7109375" style="1" customWidth="1"/>
    <col min="11568" max="11568" width="7" style="1" customWidth="1"/>
    <col min="11569" max="11572" width="11.42578125" style="1"/>
    <col min="11573" max="11573" width="4.5703125" style="1" customWidth="1"/>
    <col min="11574" max="11576" width="11.42578125" style="1"/>
    <col min="11577" max="11577" width="12.5703125" style="1" customWidth="1"/>
    <col min="11578" max="11583" width="11.42578125" style="1"/>
    <col min="11584" max="11584" width="21" style="1" customWidth="1"/>
    <col min="11585" max="11585" width="19.85546875" style="1" customWidth="1"/>
    <col min="11586" max="11586" width="18.42578125" style="1" customWidth="1"/>
    <col min="11587" max="11587" width="20.140625" style="1" customWidth="1"/>
    <col min="11588" max="11588" width="20.5703125" style="1" customWidth="1"/>
    <col min="11589" max="11589" width="7.140625" style="1" customWidth="1"/>
    <col min="11590" max="11590" width="20" style="1" customWidth="1"/>
    <col min="11591" max="11591" width="19.28515625" style="1" customWidth="1"/>
    <col min="11592" max="11592" width="16" style="1" customWidth="1"/>
    <col min="11593" max="11593" width="22.28515625" style="1" customWidth="1"/>
    <col min="11594" max="11594" width="22" style="1" customWidth="1"/>
    <col min="11595" max="11778" width="11.42578125" style="1"/>
    <col min="11779" max="11779" width="4.42578125" style="1" customWidth="1"/>
    <col min="11780" max="11780" width="11.42578125" style="1"/>
    <col min="11781" max="11781" width="8.28515625" style="1" customWidth="1"/>
    <col min="11782" max="11782" width="9.7109375" style="1" customWidth="1"/>
    <col min="11783" max="11783" width="11.140625" style="1" customWidth="1"/>
    <col min="11784" max="11784" width="8.42578125" style="1" customWidth="1"/>
    <col min="11785" max="11785" width="10.140625" style="1" customWidth="1"/>
    <col min="11786" max="11786" width="10.5703125" style="1" customWidth="1"/>
    <col min="11787" max="11787" width="7.28515625" style="1" customWidth="1"/>
    <col min="11788" max="11788" width="8.85546875" style="1" customWidth="1"/>
    <col min="11789" max="11789" width="13" style="1" customWidth="1"/>
    <col min="11790" max="11791" width="6.5703125" style="1" customWidth="1"/>
    <col min="11792" max="11792" width="8.5703125" style="1" customWidth="1"/>
    <col min="11793" max="11793" width="8.140625" style="1" customWidth="1"/>
    <col min="11794" max="11794" width="11.85546875" style="1" customWidth="1"/>
    <col min="11795" max="11795" width="6.85546875" style="1" customWidth="1"/>
    <col min="11796" max="11796" width="6.5703125" style="1" customWidth="1"/>
    <col min="11797" max="11797" width="7.140625" style="1" customWidth="1"/>
    <col min="11798" max="11799" width="7.7109375" style="1" customWidth="1"/>
    <col min="11800" max="11800" width="7.140625" style="1" customWidth="1"/>
    <col min="11801" max="11801" width="6.7109375" style="1" customWidth="1"/>
    <col min="11802" max="11802" width="5.42578125" style="1" customWidth="1"/>
    <col min="11803" max="11803" width="22.85546875" style="1" customWidth="1"/>
    <col min="11804" max="11804" width="21.85546875" style="1" customWidth="1"/>
    <col min="11805" max="11805" width="9.42578125" style="1" customWidth="1"/>
    <col min="11806" max="11806" width="11.7109375" style="1" customWidth="1"/>
    <col min="11807" max="11807" width="9.28515625" style="1" customWidth="1"/>
    <col min="11808" max="11808" width="10.5703125" style="1" customWidth="1"/>
    <col min="11809" max="11809" width="18.85546875" style="1" customWidth="1"/>
    <col min="11810" max="11811" width="11.7109375" style="1" customWidth="1"/>
    <col min="11812" max="11812" width="13.85546875" style="1" customWidth="1"/>
    <col min="11813" max="11813" width="19" style="1" customWidth="1"/>
    <col min="11814" max="11814" width="16.7109375" style="1" customWidth="1"/>
    <col min="11815" max="11815" width="11.42578125" style="1"/>
    <col min="11816" max="11816" width="13" style="1" customWidth="1"/>
    <col min="11817" max="11818" width="11.42578125" style="1"/>
    <col min="11819" max="11819" width="9.140625" style="1" customWidth="1"/>
    <col min="11820" max="11820" width="11.42578125" style="1"/>
    <col min="11821" max="11821" width="12.42578125" style="1" customWidth="1"/>
    <col min="11822" max="11823" width="10.7109375" style="1" customWidth="1"/>
    <col min="11824" max="11824" width="7" style="1" customWidth="1"/>
    <col min="11825" max="11828" width="11.42578125" style="1"/>
    <col min="11829" max="11829" width="4.5703125" style="1" customWidth="1"/>
    <col min="11830" max="11832" width="11.42578125" style="1"/>
    <col min="11833" max="11833" width="12.5703125" style="1" customWidth="1"/>
    <col min="11834" max="11839" width="11.42578125" style="1"/>
    <col min="11840" max="11840" width="21" style="1" customWidth="1"/>
    <col min="11841" max="11841" width="19.85546875" style="1" customWidth="1"/>
    <col min="11842" max="11842" width="18.42578125" style="1" customWidth="1"/>
    <col min="11843" max="11843" width="20.140625" style="1" customWidth="1"/>
    <col min="11844" max="11844" width="20.5703125" style="1" customWidth="1"/>
    <col min="11845" max="11845" width="7.140625" style="1" customWidth="1"/>
    <col min="11846" max="11846" width="20" style="1" customWidth="1"/>
    <col min="11847" max="11847" width="19.28515625" style="1" customWidth="1"/>
    <col min="11848" max="11848" width="16" style="1" customWidth="1"/>
    <col min="11849" max="11849" width="22.28515625" style="1" customWidth="1"/>
    <col min="11850" max="11850" width="22" style="1" customWidth="1"/>
    <col min="11851" max="12034" width="11.42578125" style="1"/>
    <col min="12035" max="12035" width="4.42578125" style="1" customWidth="1"/>
    <col min="12036" max="12036" width="11.42578125" style="1"/>
    <col min="12037" max="12037" width="8.28515625" style="1" customWidth="1"/>
    <col min="12038" max="12038" width="9.7109375" style="1" customWidth="1"/>
    <col min="12039" max="12039" width="11.140625" style="1" customWidth="1"/>
    <col min="12040" max="12040" width="8.42578125" style="1" customWidth="1"/>
    <col min="12041" max="12041" width="10.140625" style="1" customWidth="1"/>
    <col min="12042" max="12042" width="10.5703125" style="1" customWidth="1"/>
    <col min="12043" max="12043" width="7.28515625" style="1" customWidth="1"/>
    <col min="12044" max="12044" width="8.85546875" style="1" customWidth="1"/>
    <col min="12045" max="12045" width="13" style="1" customWidth="1"/>
    <col min="12046" max="12047" width="6.5703125" style="1" customWidth="1"/>
    <col min="12048" max="12048" width="8.5703125" style="1" customWidth="1"/>
    <col min="12049" max="12049" width="8.140625" style="1" customWidth="1"/>
    <col min="12050" max="12050" width="11.85546875" style="1" customWidth="1"/>
    <col min="12051" max="12051" width="6.85546875" style="1" customWidth="1"/>
    <col min="12052" max="12052" width="6.5703125" style="1" customWidth="1"/>
    <col min="12053" max="12053" width="7.140625" style="1" customWidth="1"/>
    <col min="12054" max="12055" width="7.7109375" style="1" customWidth="1"/>
    <col min="12056" max="12056" width="7.140625" style="1" customWidth="1"/>
    <col min="12057" max="12057" width="6.7109375" style="1" customWidth="1"/>
    <col min="12058" max="12058" width="5.42578125" style="1" customWidth="1"/>
    <col min="12059" max="12059" width="22.85546875" style="1" customWidth="1"/>
    <col min="12060" max="12060" width="21.85546875" style="1" customWidth="1"/>
    <col min="12061" max="12061" width="9.42578125" style="1" customWidth="1"/>
    <col min="12062" max="12062" width="11.7109375" style="1" customWidth="1"/>
    <col min="12063" max="12063" width="9.28515625" style="1" customWidth="1"/>
    <col min="12064" max="12064" width="10.5703125" style="1" customWidth="1"/>
    <col min="12065" max="12065" width="18.85546875" style="1" customWidth="1"/>
    <col min="12066" max="12067" width="11.7109375" style="1" customWidth="1"/>
    <col min="12068" max="12068" width="13.85546875" style="1" customWidth="1"/>
    <col min="12069" max="12069" width="19" style="1" customWidth="1"/>
    <col min="12070" max="12070" width="16.7109375" style="1" customWidth="1"/>
    <col min="12071" max="12071" width="11.42578125" style="1"/>
    <col min="12072" max="12072" width="13" style="1" customWidth="1"/>
    <col min="12073" max="12074" width="11.42578125" style="1"/>
    <col min="12075" max="12075" width="9.140625" style="1" customWidth="1"/>
    <col min="12076" max="12076" width="11.42578125" style="1"/>
    <col min="12077" max="12077" width="12.42578125" style="1" customWidth="1"/>
    <col min="12078" max="12079" width="10.7109375" style="1" customWidth="1"/>
    <col min="12080" max="12080" width="7" style="1" customWidth="1"/>
    <col min="12081" max="12084" width="11.42578125" style="1"/>
    <col min="12085" max="12085" width="4.5703125" style="1" customWidth="1"/>
    <col min="12086" max="12088" width="11.42578125" style="1"/>
    <col min="12089" max="12089" width="12.5703125" style="1" customWidth="1"/>
    <col min="12090" max="12095" width="11.42578125" style="1"/>
    <col min="12096" max="12096" width="21" style="1" customWidth="1"/>
    <col min="12097" max="12097" width="19.85546875" style="1" customWidth="1"/>
    <col min="12098" max="12098" width="18.42578125" style="1" customWidth="1"/>
    <col min="12099" max="12099" width="20.140625" style="1" customWidth="1"/>
    <col min="12100" max="12100" width="20.5703125" style="1" customWidth="1"/>
    <col min="12101" max="12101" width="7.140625" style="1" customWidth="1"/>
    <col min="12102" max="12102" width="20" style="1" customWidth="1"/>
    <col min="12103" max="12103" width="19.28515625" style="1" customWidth="1"/>
    <col min="12104" max="12104" width="16" style="1" customWidth="1"/>
    <col min="12105" max="12105" width="22.28515625" style="1" customWidth="1"/>
    <col min="12106" max="12106" width="22" style="1" customWidth="1"/>
    <col min="12107" max="12290" width="11.42578125" style="1"/>
    <col min="12291" max="12291" width="4.42578125" style="1" customWidth="1"/>
    <col min="12292" max="12292" width="11.42578125" style="1"/>
    <col min="12293" max="12293" width="8.28515625" style="1" customWidth="1"/>
    <col min="12294" max="12294" width="9.7109375" style="1" customWidth="1"/>
    <col min="12295" max="12295" width="11.140625" style="1" customWidth="1"/>
    <col min="12296" max="12296" width="8.42578125" style="1" customWidth="1"/>
    <col min="12297" max="12297" width="10.140625" style="1" customWidth="1"/>
    <col min="12298" max="12298" width="10.5703125" style="1" customWidth="1"/>
    <col min="12299" max="12299" width="7.28515625" style="1" customWidth="1"/>
    <col min="12300" max="12300" width="8.85546875" style="1" customWidth="1"/>
    <col min="12301" max="12301" width="13" style="1" customWidth="1"/>
    <col min="12302" max="12303" width="6.5703125" style="1" customWidth="1"/>
    <col min="12304" max="12304" width="8.5703125" style="1" customWidth="1"/>
    <col min="12305" max="12305" width="8.140625" style="1" customWidth="1"/>
    <col min="12306" max="12306" width="11.85546875" style="1" customWidth="1"/>
    <col min="12307" max="12307" width="6.85546875" style="1" customWidth="1"/>
    <col min="12308" max="12308" width="6.5703125" style="1" customWidth="1"/>
    <col min="12309" max="12309" width="7.140625" style="1" customWidth="1"/>
    <col min="12310" max="12311" width="7.7109375" style="1" customWidth="1"/>
    <col min="12312" max="12312" width="7.140625" style="1" customWidth="1"/>
    <col min="12313" max="12313" width="6.7109375" style="1" customWidth="1"/>
    <col min="12314" max="12314" width="5.42578125" style="1" customWidth="1"/>
    <col min="12315" max="12315" width="22.85546875" style="1" customWidth="1"/>
    <col min="12316" max="12316" width="21.85546875" style="1" customWidth="1"/>
    <col min="12317" max="12317" width="9.42578125" style="1" customWidth="1"/>
    <col min="12318" max="12318" width="11.7109375" style="1" customWidth="1"/>
    <col min="12319" max="12319" width="9.28515625" style="1" customWidth="1"/>
    <col min="12320" max="12320" width="10.5703125" style="1" customWidth="1"/>
    <col min="12321" max="12321" width="18.85546875" style="1" customWidth="1"/>
    <col min="12322" max="12323" width="11.7109375" style="1" customWidth="1"/>
    <col min="12324" max="12324" width="13.85546875" style="1" customWidth="1"/>
    <col min="12325" max="12325" width="19" style="1" customWidth="1"/>
    <col min="12326" max="12326" width="16.7109375" style="1" customWidth="1"/>
    <col min="12327" max="12327" width="11.42578125" style="1"/>
    <col min="12328" max="12328" width="13" style="1" customWidth="1"/>
    <col min="12329" max="12330" width="11.42578125" style="1"/>
    <col min="12331" max="12331" width="9.140625" style="1" customWidth="1"/>
    <col min="12332" max="12332" width="11.42578125" style="1"/>
    <col min="12333" max="12333" width="12.42578125" style="1" customWidth="1"/>
    <col min="12334" max="12335" width="10.7109375" style="1" customWidth="1"/>
    <col min="12336" max="12336" width="7" style="1" customWidth="1"/>
    <col min="12337" max="12340" width="11.42578125" style="1"/>
    <col min="12341" max="12341" width="4.5703125" style="1" customWidth="1"/>
    <col min="12342" max="12344" width="11.42578125" style="1"/>
    <col min="12345" max="12345" width="12.5703125" style="1" customWidth="1"/>
    <col min="12346" max="12351" width="11.42578125" style="1"/>
    <col min="12352" max="12352" width="21" style="1" customWidth="1"/>
    <col min="12353" max="12353" width="19.85546875" style="1" customWidth="1"/>
    <col min="12354" max="12354" width="18.42578125" style="1" customWidth="1"/>
    <col min="12355" max="12355" width="20.140625" style="1" customWidth="1"/>
    <col min="12356" max="12356" width="20.5703125" style="1" customWidth="1"/>
    <col min="12357" max="12357" width="7.140625" style="1" customWidth="1"/>
    <col min="12358" max="12358" width="20" style="1" customWidth="1"/>
    <col min="12359" max="12359" width="19.28515625" style="1" customWidth="1"/>
    <col min="12360" max="12360" width="16" style="1" customWidth="1"/>
    <col min="12361" max="12361" width="22.28515625" style="1" customWidth="1"/>
    <col min="12362" max="12362" width="22" style="1" customWidth="1"/>
    <col min="12363" max="12546" width="11.42578125" style="1"/>
    <col min="12547" max="12547" width="4.42578125" style="1" customWidth="1"/>
    <col min="12548" max="12548" width="11.42578125" style="1"/>
    <col min="12549" max="12549" width="8.28515625" style="1" customWidth="1"/>
    <col min="12550" max="12550" width="9.7109375" style="1" customWidth="1"/>
    <col min="12551" max="12551" width="11.140625" style="1" customWidth="1"/>
    <col min="12552" max="12552" width="8.42578125" style="1" customWidth="1"/>
    <col min="12553" max="12553" width="10.140625" style="1" customWidth="1"/>
    <col min="12554" max="12554" width="10.5703125" style="1" customWidth="1"/>
    <col min="12555" max="12555" width="7.28515625" style="1" customWidth="1"/>
    <col min="12556" max="12556" width="8.85546875" style="1" customWidth="1"/>
    <col min="12557" max="12557" width="13" style="1" customWidth="1"/>
    <col min="12558" max="12559" width="6.5703125" style="1" customWidth="1"/>
    <col min="12560" max="12560" width="8.5703125" style="1" customWidth="1"/>
    <col min="12561" max="12561" width="8.140625" style="1" customWidth="1"/>
    <col min="12562" max="12562" width="11.85546875" style="1" customWidth="1"/>
    <col min="12563" max="12563" width="6.85546875" style="1" customWidth="1"/>
    <col min="12564" max="12564" width="6.5703125" style="1" customWidth="1"/>
    <col min="12565" max="12565" width="7.140625" style="1" customWidth="1"/>
    <col min="12566" max="12567" width="7.7109375" style="1" customWidth="1"/>
    <col min="12568" max="12568" width="7.140625" style="1" customWidth="1"/>
    <col min="12569" max="12569" width="6.7109375" style="1" customWidth="1"/>
    <col min="12570" max="12570" width="5.42578125" style="1" customWidth="1"/>
    <col min="12571" max="12571" width="22.85546875" style="1" customWidth="1"/>
    <col min="12572" max="12572" width="21.85546875" style="1" customWidth="1"/>
    <col min="12573" max="12573" width="9.42578125" style="1" customWidth="1"/>
    <col min="12574" max="12574" width="11.7109375" style="1" customWidth="1"/>
    <col min="12575" max="12575" width="9.28515625" style="1" customWidth="1"/>
    <col min="12576" max="12576" width="10.5703125" style="1" customWidth="1"/>
    <col min="12577" max="12577" width="18.85546875" style="1" customWidth="1"/>
    <col min="12578" max="12579" width="11.7109375" style="1" customWidth="1"/>
    <col min="12580" max="12580" width="13.85546875" style="1" customWidth="1"/>
    <col min="12581" max="12581" width="19" style="1" customWidth="1"/>
    <col min="12582" max="12582" width="16.7109375" style="1" customWidth="1"/>
    <col min="12583" max="12583" width="11.42578125" style="1"/>
    <col min="12584" max="12584" width="13" style="1" customWidth="1"/>
    <col min="12585" max="12586" width="11.42578125" style="1"/>
    <col min="12587" max="12587" width="9.140625" style="1" customWidth="1"/>
    <col min="12588" max="12588" width="11.42578125" style="1"/>
    <col min="12589" max="12589" width="12.42578125" style="1" customWidth="1"/>
    <col min="12590" max="12591" width="10.7109375" style="1" customWidth="1"/>
    <col min="12592" max="12592" width="7" style="1" customWidth="1"/>
    <col min="12593" max="12596" width="11.42578125" style="1"/>
    <col min="12597" max="12597" width="4.5703125" style="1" customWidth="1"/>
    <col min="12598" max="12600" width="11.42578125" style="1"/>
    <col min="12601" max="12601" width="12.5703125" style="1" customWidth="1"/>
    <col min="12602" max="12607" width="11.42578125" style="1"/>
    <col min="12608" max="12608" width="21" style="1" customWidth="1"/>
    <col min="12609" max="12609" width="19.85546875" style="1" customWidth="1"/>
    <col min="12610" max="12610" width="18.42578125" style="1" customWidth="1"/>
    <col min="12611" max="12611" width="20.140625" style="1" customWidth="1"/>
    <col min="12612" max="12612" width="20.5703125" style="1" customWidth="1"/>
    <col min="12613" max="12613" width="7.140625" style="1" customWidth="1"/>
    <col min="12614" max="12614" width="20" style="1" customWidth="1"/>
    <col min="12615" max="12615" width="19.28515625" style="1" customWidth="1"/>
    <col min="12616" max="12616" width="16" style="1" customWidth="1"/>
    <col min="12617" max="12617" width="22.28515625" style="1" customWidth="1"/>
    <col min="12618" max="12618" width="22" style="1" customWidth="1"/>
    <col min="12619" max="12802" width="11.42578125" style="1"/>
    <col min="12803" max="12803" width="4.42578125" style="1" customWidth="1"/>
    <col min="12804" max="12804" width="11.42578125" style="1"/>
    <col min="12805" max="12805" width="8.28515625" style="1" customWidth="1"/>
    <col min="12806" max="12806" width="9.7109375" style="1" customWidth="1"/>
    <col min="12807" max="12807" width="11.140625" style="1" customWidth="1"/>
    <col min="12808" max="12808" width="8.42578125" style="1" customWidth="1"/>
    <col min="12809" max="12809" width="10.140625" style="1" customWidth="1"/>
    <col min="12810" max="12810" width="10.5703125" style="1" customWidth="1"/>
    <col min="12811" max="12811" width="7.28515625" style="1" customWidth="1"/>
    <col min="12812" max="12812" width="8.85546875" style="1" customWidth="1"/>
    <col min="12813" max="12813" width="13" style="1" customWidth="1"/>
    <col min="12814" max="12815" width="6.5703125" style="1" customWidth="1"/>
    <col min="12816" max="12816" width="8.5703125" style="1" customWidth="1"/>
    <col min="12817" max="12817" width="8.140625" style="1" customWidth="1"/>
    <col min="12818" max="12818" width="11.85546875" style="1" customWidth="1"/>
    <col min="12819" max="12819" width="6.85546875" style="1" customWidth="1"/>
    <col min="12820" max="12820" width="6.5703125" style="1" customWidth="1"/>
    <col min="12821" max="12821" width="7.140625" style="1" customWidth="1"/>
    <col min="12822" max="12823" width="7.7109375" style="1" customWidth="1"/>
    <col min="12824" max="12824" width="7.140625" style="1" customWidth="1"/>
    <col min="12825" max="12825" width="6.7109375" style="1" customWidth="1"/>
    <col min="12826" max="12826" width="5.42578125" style="1" customWidth="1"/>
    <col min="12827" max="12827" width="22.85546875" style="1" customWidth="1"/>
    <col min="12828" max="12828" width="21.85546875" style="1" customWidth="1"/>
    <col min="12829" max="12829" width="9.42578125" style="1" customWidth="1"/>
    <col min="12830" max="12830" width="11.7109375" style="1" customWidth="1"/>
    <col min="12831" max="12831" width="9.28515625" style="1" customWidth="1"/>
    <col min="12832" max="12832" width="10.5703125" style="1" customWidth="1"/>
    <col min="12833" max="12833" width="18.85546875" style="1" customWidth="1"/>
    <col min="12834" max="12835" width="11.7109375" style="1" customWidth="1"/>
    <col min="12836" max="12836" width="13.85546875" style="1" customWidth="1"/>
    <col min="12837" max="12837" width="19" style="1" customWidth="1"/>
    <col min="12838" max="12838" width="16.7109375" style="1" customWidth="1"/>
    <col min="12839" max="12839" width="11.42578125" style="1"/>
    <col min="12840" max="12840" width="13" style="1" customWidth="1"/>
    <col min="12841" max="12842" width="11.42578125" style="1"/>
    <col min="12843" max="12843" width="9.140625" style="1" customWidth="1"/>
    <col min="12844" max="12844" width="11.42578125" style="1"/>
    <col min="12845" max="12845" width="12.42578125" style="1" customWidth="1"/>
    <col min="12846" max="12847" width="10.7109375" style="1" customWidth="1"/>
    <col min="12848" max="12848" width="7" style="1" customWidth="1"/>
    <col min="12849" max="12852" width="11.42578125" style="1"/>
    <col min="12853" max="12853" width="4.5703125" style="1" customWidth="1"/>
    <col min="12854" max="12856" width="11.42578125" style="1"/>
    <col min="12857" max="12857" width="12.5703125" style="1" customWidth="1"/>
    <col min="12858" max="12863" width="11.42578125" style="1"/>
    <col min="12864" max="12864" width="21" style="1" customWidth="1"/>
    <col min="12865" max="12865" width="19.85546875" style="1" customWidth="1"/>
    <col min="12866" max="12866" width="18.42578125" style="1" customWidth="1"/>
    <col min="12867" max="12867" width="20.140625" style="1" customWidth="1"/>
    <col min="12868" max="12868" width="20.5703125" style="1" customWidth="1"/>
    <col min="12869" max="12869" width="7.140625" style="1" customWidth="1"/>
    <col min="12870" max="12870" width="20" style="1" customWidth="1"/>
    <col min="12871" max="12871" width="19.28515625" style="1" customWidth="1"/>
    <col min="12872" max="12872" width="16" style="1" customWidth="1"/>
    <col min="12873" max="12873" width="22.28515625" style="1" customWidth="1"/>
    <col min="12874" max="12874" width="22" style="1" customWidth="1"/>
    <col min="12875" max="13058" width="11.42578125" style="1"/>
    <col min="13059" max="13059" width="4.42578125" style="1" customWidth="1"/>
    <col min="13060" max="13060" width="11.42578125" style="1"/>
    <col min="13061" max="13061" width="8.28515625" style="1" customWidth="1"/>
    <col min="13062" max="13062" width="9.7109375" style="1" customWidth="1"/>
    <col min="13063" max="13063" width="11.140625" style="1" customWidth="1"/>
    <col min="13064" max="13064" width="8.42578125" style="1" customWidth="1"/>
    <col min="13065" max="13065" width="10.140625" style="1" customWidth="1"/>
    <col min="13066" max="13066" width="10.5703125" style="1" customWidth="1"/>
    <col min="13067" max="13067" width="7.28515625" style="1" customWidth="1"/>
    <col min="13068" max="13068" width="8.85546875" style="1" customWidth="1"/>
    <col min="13069" max="13069" width="13" style="1" customWidth="1"/>
    <col min="13070" max="13071" width="6.5703125" style="1" customWidth="1"/>
    <col min="13072" max="13072" width="8.5703125" style="1" customWidth="1"/>
    <col min="13073" max="13073" width="8.140625" style="1" customWidth="1"/>
    <col min="13074" max="13074" width="11.85546875" style="1" customWidth="1"/>
    <col min="13075" max="13075" width="6.85546875" style="1" customWidth="1"/>
    <col min="13076" max="13076" width="6.5703125" style="1" customWidth="1"/>
    <col min="13077" max="13077" width="7.140625" style="1" customWidth="1"/>
    <col min="13078" max="13079" width="7.7109375" style="1" customWidth="1"/>
    <col min="13080" max="13080" width="7.140625" style="1" customWidth="1"/>
    <col min="13081" max="13081" width="6.7109375" style="1" customWidth="1"/>
    <col min="13082" max="13082" width="5.42578125" style="1" customWidth="1"/>
    <col min="13083" max="13083" width="22.85546875" style="1" customWidth="1"/>
    <col min="13084" max="13084" width="21.85546875" style="1" customWidth="1"/>
    <col min="13085" max="13085" width="9.42578125" style="1" customWidth="1"/>
    <col min="13086" max="13086" width="11.7109375" style="1" customWidth="1"/>
    <col min="13087" max="13087" width="9.28515625" style="1" customWidth="1"/>
    <col min="13088" max="13088" width="10.5703125" style="1" customWidth="1"/>
    <col min="13089" max="13089" width="18.85546875" style="1" customWidth="1"/>
    <col min="13090" max="13091" width="11.7109375" style="1" customWidth="1"/>
    <col min="13092" max="13092" width="13.85546875" style="1" customWidth="1"/>
    <col min="13093" max="13093" width="19" style="1" customWidth="1"/>
    <col min="13094" max="13094" width="16.7109375" style="1" customWidth="1"/>
    <col min="13095" max="13095" width="11.42578125" style="1"/>
    <col min="13096" max="13096" width="13" style="1" customWidth="1"/>
    <col min="13097" max="13098" width="11.42578125" style="1"/>
    <col min="13099" max="13099" width="9.140625" style="1" customWidth="1"/>
    <col min="13100" max="13100" width="11.42578125" style="1"/>
    <col min="13101" max="13101" width="12.42578125" style="1" customWidth="1"/>
    <col min="13102" max="13103" width="10.7109375" style="1" customWidth="1"/>
    <col min="13104" max="13104" width="7" style="1" customWidth="1"/>
    <col min="13105" max="13108" width="11.42578125" style="1"/>
    <col min="13109" max="13109" width="4.5703125" style="1" customWidth="1"/>
    <col min="13110" max="13112" width="11.42578125" style="1"/>
    <col min="13113" max="13113" width="12.5703125" style="1" customWidth="1"/>
    <col min="13114" max="13119" width="11.42578125" style="1"/>
    <col min="13120" max="13120" width="21" style="1" customWidth="1"/>
    <col min="13121" max="13121" width="19.85546875" style="1" customWidth="1"/>
    <col min="13122" max="13122" width="18.42578125" style="1" customWidth="1"/>
    <col min="13123" max="13123" width="20.140625" style="1" customWidth="1"/>
    <col min="13124" max="13124" width="20.5703125" style="1" customWidth="1"/>
    <col min="13125" max="13125" width="7.140625" style="1" customWidth="1"/>
    <col min="13126" max="13126" width="20" style="1" customWidth="1"/>
    <col min="13127" max="13127" width="19.28515625" style="1" customWidth="1"/>
    <col min="13128" max="13128" width="16" style="1" customWidth="1"/>
    <col min="13129" max="13129" width="22.28515625" style="1" customWidth="1"/>
    <col min="13130" max="13130" width="22" style="1" customWidth="1"/>
    <col min="13131" max="13314" width="11.42578125" style="1"/>
    <col min="13315" max="13315" width="4.42578125" style="1" customWidth="1"/>
    <col min="13316" max="13316" width="11.42578125" style="1"/>
    <col min="13317" max="13317" width="8.28515625" style="1" customWidth="1"/>
    <col min="13318" max="13318" width="9.7109375" style="1" customWidth="1"/>
    <col min="13319" max="13319" width="11.140625" style="1" customWidth="1"/>
    <col min="13320" max="13320" width="8.42578125" style="1" customWidth="1"/>
    <col min="13321" max="13321" width="10.140625" style="1" customWidth="1"/>
    <col min="13322" max="13322" width="10.5703125" style="1" customWidth="1"/>
    <col min="13323" max="13323" width="7.28515625" style="1" customWidth="1"/>
    <col min="13324" max="13324" width="8.85546875" style="1" customWidth="1"/>
    <col min="13325" max="13325" width="13" style="1" customWidth="1"/>
    <col min="13326" max="13327" width="6.5703125" style="1" customWidth="1"/>
    <col min="13328" max="13328" width="8.5703125" style="1" customWidth="1"/>
    <col min="13329" max="13329" width="8.140625" style="1" customWidth="1"/>
    <col min="13330" max="13330" width="11.85546875" style="1" customWidth="1"/>
    <col min="13331" max="13331" width="6.85546875" style="1" customWidth="1"/>
    <col min="13332" max="13332" width="6.5703125" style="1" customWidth="1"/>
    <col min="13333" max="13333" width="7.140625" style="1" customWidth="1"/>
    <col min="13334" max="13335" width="7.7109375" style="1" customWidth="1"/>
    <col min="13336" max="13336" width="7.140625" style="1" customWidth="1"/>
    <col min="13337" max="13337" width="6.7109375" style="1" customWidth="1"/>
    <col min="13338" max="13338" width="5.42578125" style="1" customWidth="1"/>
    <col min="13339" max="13339" width="22.85546875" style="1" customWidth="1"/>
    <col min="13340" max="13340" width="21.85546875" style="1" customWidth="1"/>
    <col min="13341" max="13341" width="9.42578125" style="1" customWidth="1"/>
    <col min="13342" max="13342" width="11.7109375" style="1" customWidth="1"/>
    <col min="13343" max="13343" width="9.28515625" style="1" customWidth="1"/>
    <col min="13344" max="13344" width="10.5703125" style="1" customWidth="1"/>
    <col min="13345" max="13345" width="18.85546875" style="1" customWidth="1"/>
    <col min="13346" max="13347" width="11.7109375" style="1" customWidth="1"/>
    <col min="13348" max="13348" width="13.85546875" style="1" customWidth="1"/>
    <col min="13349" max="13349" width="19" style="1" customWidth="1"/>
    <col min="13350" max="13350" width="16.7109375" style="1" customWidth="1"/>
    <col min="13351" max="13351" width="11.42578125" style="1"/>
    <col min="13352" max="13352" width="13" style="1" customWidth="1"/>
    <col min="13353" max="13354" width="11.42578125" style="1"/>
    <col min="13355" max="13355" width="9.140625" style="1" customWidth="1"/>
    <col min="13356" max="13356" width="11.42578125" style="1"/>
    <col min="13357" max="13357" width="12.42578125" style="1" customWidth="1"/>
    <col min="13358" max="13359" width="10.7109375" style="1" customWidth="1"/>
    <col min="13360" max="13360" width="7" style="1" customWidth="1"/>
    <col min="13361" max="13364" width="11.42578125" style="1"/>
    <col min="13365" max="13365" width="4.5703125" style="1" customWidth="1"/>
    <col min="13366" max="13368" width="11.42578125" style="1"/>
    <col min="13369" max="13369" width="12.5703125" style="1" customWidth="1"/>
    <col min="13370" max="13375" width="11.42578125" style="1"/>
    <col min="13376" max="13376" width="21" style="1" customWidth="1"/>
    <col min="13377" max="13377" width="19.85546875" style="1" customWidth="1"/>
    <col min="13378" max="13378" width="18.42578125" style="1" customWidth="1"/>
    <col min="13379" max="13379" width="20.140625" style="1" customWidth="1"/>
    <col min="13380" max="13380" width="20.5703125" style="1" customWidth="1"/>
    <col min="13381" max="13381" width="7.140625" style="1" customWidth="1"/>
    <col min="13382" max="13382" width="20" style="1" customWidth="1"/>
    <col min="13383" max="13383" width="19.28515625" style="1" customWidth="1"/>
    <col min="13384" max="13384" width="16" style="1" customWidth="1"/>
    <col min="13385" max="13385" width="22.28515625" style="1" customWidth="1"/>
    <col min="13386" max="13386" width="22" style="1" customWidth="1"/>
    <col min="13387" max="13570" width="11.42578125" style="1"/>
    <col min="13571" max="13571" width="4.42578125" style="1" customWidth="1"/>
    <col min="13572" max="13572" width="11.42578125" style="1"/>
    <col min="13573" max="13573" width="8.28515625" style="1" customWidth="1"/>
    <col min="13574" max="13574" width="9.7109375" style="1" customWidth="1"/>
    <col min="13575" max="13575" width="11.140625" style="1" customWidth="1"/>
    <col min="13576" max="13576" width="8.42578125" style="1" customWidth="1"/>
    <col min="13577" max="13577" width="10.140625" style="1" customWidth="1"/>
    <col min="13578" max="13578" width="10.5703125" style="1" customWidth="1"/>
    <col min="13579" max="13579" width="7.28515625" style="1" customWidth="1"/>
    <col min="13580" max="13580" width="8.85546875" style="1" customWidth="1"/>
    <col min="13581" max="13581" width="13" style="1" customWidth="1"/>
    <col min="13582" max="13583" width="6.5703125" style="1" customWidth="1"/>
    <col min="13584" max="13584" width="8.5703125" style="1" customWidth="1"/>
    <col min="13585" max="13585" width="8.140625" style="1" customWidth="1"/>
    <col min="13586" max="13586" width="11.85546875" style="1" customWidth="1"/>
    <col min="13587" max="13587" width="6.85546875" style="1" customWidth="1"/>
    <col min="13588" max="13588" width="6.5703125" style="1" customWidth="1"/>
    <col min="13589" max="13589" width="7.140625" style="1" customWidth="1"/>
    <col min="13590" max="13591" width="7.7109375" style="1" customWidth="1"/>
    <col min="13592" max="13592" width="7.140625" style="1" customWidth="1"/>
    <col min="13593" max="13593" width="6.7109375" style="1" customWidth="1"/>
    <col min="13594" max="13594" width="5.42578125" style="1" customWidth="1"/>
    <col min="13595" max="13595" width="22.85546875" style="1" customWidth="1"/>
    <col min="13596" max="13596" width="21.85546875" style="1" customWidth="1"/>
    <col min="13597" max="13597" width="9.42578125" style="1" customWidth="1"/>
    <col min="13598" max="13598" width="11.7109375" style="1" customWidth="1"/>
    <col min="13599" max="13599" width="9.28515625" style="1" customWidth="1"/>
    <col min="13600" max="13600" width="10.5703125" style="1" customWidth="1"/>
    <col min="13601" max="13601" width="18.85546875" style="1" customWidth="1"/>
    <col min="13602" max="13603" width="11.7109375" style="1" customWidth="1"/>
    <col min="13604" max="13604" width="13.85546875" style="1" customWidth="1"/>
    <col min="13605" max="13605" width="19" style="1" customWidth="1"/>
    <col min="13606" max="13606" width="16.7109375" style="1" customWidth="1"/>
    <col min="13607" max="13607" width="11.42578125" style="1"/>
    <col min="13608" max="13608" width="13" style="1" customWidth="1"/>
    <col min="13609" max="13610" width="11.42578125" style="1"/>
    <col min="13611" max="13611" width="9.140625" style="1" customWidth="1"/>
    <col min="13612" max="13612" width="11.42578125" style="1"/>
    <col min="13613" max="13613" width="12.42578125" style="1" customWidth="1"/>
    <col min="13614" max="13615" width="10.7109375" style="1" customWidth="1"/>
    <col min="13616" max="13616" width="7" style="1" customWidth="1"/>
    <col min="13617" max="13620" width="11.42578125" style="1"/>
    <col min="13621" max="13621" width="4.5703125" style="1" customWidth="1"/>
    <col min="13622" max="13624" width="11.42578125" style="1"/>
    <col min="13625" max="13625" width="12.5703125" style="1" customWidth="1"/>
    <col min="13626" max="13631" width="11.42578125" style="1"/>
    <col min="13632" max="13632" width="21" style="1" customWidth="1"/>
    <col min="13633" max="13633" width="19.85546875" style="1" customWidth="1"/>
    <col min="13634" max="13634" width="18.42578125" style="1" customWidth="1"/>
    <col min="13635" max="13635" width="20.140625" style="1" customWidth="1"/>
    <col min="13636" max="13636" width="20.5703125" style="1" customWidth="1"/>
    <col min="13637" max="13637" width="7.140625" style="1" customWidth="1"/>
    <col min="13638" max="13638" width="20" style="1" customWidth="1"/>
    <col min="13639" max="13639" width="19.28515625" style="1" customWidth="1"/>
    <col min="13640" max="13640" width="16" style="1" customWidth="1"/>
    <col min="13641" max="13641" width="22.28515625" style="1" customWidth="1"/>
    <col min="13642" max="13642" width="22" style="1" customWidth="1"/>
    <col min="13643" max="13826" width="11.42578125" style="1"/>
    <col min="13827" max="13827" width="4.42578125" style="1" customWidth="1"/>
    <col min="13828" max="13828" width="11.42578125" style="1"/>
    <col min="13829" max="13829" width="8.28515625" style="1" customWidth="1"/>
    <col min="13830" max="13830" width="9.7109375" style="1" customWidth="1"/>
    <col min="13831" max="13831" width="11.140625" style="1" customWidth="1"/>
    <col min="13832" max="13832" width="8.42578125" style="1" customWidth="1"/>
    <col min="13833" max="13833" width="10.140625" style="1" customWidth="1"/>
    <col min="13834" max="13834" width="10.5703125" style="1" customWidth="1"/>
    <col min="13835" max="13835" width="7.28515625" style="1" customWidth="1"/>
    <col min="13836" max="13836" width="8.85546875" style="1" customWidth="1"/>
    <col min="13837" max="13837" width="13" style="1" customWidth="1"/>
    <col min="13838" max="13839" width="6.5703125" style="1" customWidth="1"/>
    <col min="13840" max="13840" width="8.5703125" style="1" customWidth="1"/>
    <col min="13841" max="13841" width="8.140625" style="1" customWidth="1"/>
    <col min="13842" max="13842" width="11.85546875" style="1" customWidth="1"/>
    <col min="13843" max="13843" width="6.85546875" style="1" customWidth="1"/>
    <col min="13844" max="13844" width="6.5703125" style="1" customWidth="1"/>
    <col min="13845" max="13845" width="7.140625" style="1" customWidth="1"/>
    <col min="13846" max="13847" width="7.7109375" style="1" customWidth="1"/>
    <col min="13848" max="13848" width="7.140625" style="1" customWidth="1"/>
    <col min="13849" max="13849" width="6.7109375" style="1" customWidth="1"/>
    <col min="13850" max="13850" width="5.42578125" style="1" customWidth="1"/>
    <col min="13851" max="13851" width="22.85546875" style="1" customWidth="1"/>
    <col min="13852" max="13852" width="21.85546875" style="1" customWidth="1"/>
    <col min="13853" max="13853" width="9.42578125" style="1" customWidth="1"/>
    <col min="13854" max="13854" width="11.7109375" style="1" customWidth="1"/>
    <col min="13855" max="13855" width="9.28515625" style="1" customWidth="1"/>
    <col min="13856" max="13856" width="10.5703125" style="1" customWidth="1"/>
    <col min="13857" max="13857" width="18.85546875" style="1" customWidth="1"/>
    <col min="13858" max="13859" width="11.7109375" style="1" customWidth="1"/>
    <col min="13860" max="13860" width="13.85546875" style="1" customWidth="1"/>
    <col min="13861" max="13861" width="19" style="1" customWidth="1"/>
    <col min="13862" max="13862" width="16.7109375" style="1" customWidth="1"/>
    <col min="13863" max="13863" width="11.42578125" style="1"/>
    <col min="13864" max="13864" width="13" style="1" customWidth="1"/>
    <col min="13865" max="13866" width="11.42578125" style="1"/>
    <col min="13867" max="13867" width="9.140625" style="1" customWidth="1"/>
    <col min="13868" max="13868" width="11.42578125" style="1"/>
    <col min="13869" max="13869" width="12.42578125" style="1" customWidth="1"/>
    <col min="13870" max="13871" width="10.7109375" style="1" customWidth="1"/>
    <col min="13872" max="13872" width="7" style="1" customWidth="1"/>
    <col min="13873" max="13876" width="11.42578125" style="1"/>
    <col min="13877" max="13877" width="4.5703125" style="1" customWidth="1"/>
    <col min="13878" max="13880" width="11.42578125" style="1"/>
    <col min="13881" max="13881" width="12.5703125" style="1" customWidth="1"/>
    <col min="13882" max="13887" width="11.42578125" style="1"/>
    <col min="13888" max="13888" width="21" style="1" customWidth="1"/>
    <col min="13889" max="13889" width="19.85546875" style="1" customWidth="1"/>
    <col min="13890" max="13890" width="18.42578125" style="1" customWidth="1"/>
    <col min="13891" max="13891" width="20.140625" style="1" customWidth="1"/>
    <col min="13892" max="13892" width="20.5703125" style="1" customWidth="1"/>
    <col min="13893" max="13893" width="7.140625" style="1" customWidth="1"/>
    <col min="13894" max="13894" width="20" style="1" customWidth="1"/>
    <col min="13895" max="13895" width="19.28515625" style="1" customWidth="1"/>
    <col min="13896" max="13896" width="16" style="1" customWidth="1"/>
    <col min="13897" max="13897" width="22.28515625" style="1" customWidth="1"/>
    <col min="13898" max="13898" width="22" style="1" customWidth="1"/>
    <col min="13899" max="14082" width="11.42578125" style="1"/>
    <col min="14083" max="14083" width="4.42578125" style="1" customWidth="1"/>
    <col min="14084" max="14084" width="11.42578125" style="1"/>
    <col min="14085" max="14085" width="8.28515625" style="1" customWidth="1"/>
    <col min="14086" max="14086" width="9.7109375" style="1" customWidth="1"/>
    <col min="14087" max="14087" width="11.140625" style="1" customWidth="1"/>
    <col min="14088" max="14088" width="8.42578125" style="1" customWidth="1"/>
    <col min="14089" max="14089" width="10.140625" style="1" customWidth="1"/>
    <col min="14090" max="14090" width="10.5703125" style="1" customWidth="1"/>
    <col min="14091" max="14091" width="7.28515625" style="1" customWidth="1"/>
    <col min="14092" max="14092" width="8.85546875" style="1" customWidth="1"/>
    <col min="14093" max="14093" width="13" style="1" customWidth="1"/>
    <col min="14094" max="14095" width="6.5703125" style="1" customWidth="1"/>
    <col min="14096" max="14096" width="8.5703125" style="1" customWidth="1"/>
    <col min="14097" max="14097" width="8.140625" style="1" customWidth="1"/>
    <col min="14098" max="14098" width="11.85546875" style="1" customWidth="1"/>
    <col min="14099" max="14099" width="6.85546875" style="1" customWidth="1"/>
    <col min="14100" max="14100" width="6.5703125" style="1" customWidth="1"/>
    <col min="14101" max="14101" width="7.140625" style="1" customWidth="1"/>
    <col min="14102" max="14103" width="7.7109375" style="1" customWidth="1"/>
    <col min="14104" max="14104" width="7.140625" style="1" customWidth="1"/>
    <col min="14105" max="14105" width="6.7109375" style="1" customWidth="1"/>
    <col min="14106" max="14106" width="5.42578125" style="1" customWidth="1"/>
    <col min="14107" max="14107" width="22.85546875" style="1" customWidth="1"/>
    <col min="14108" max="14108" width="21.85546875" style="1" customWidth="1"/>
    <col min="14109" max="14109" width="9.42578125" style="1" customWidth="1"/>
    <col min="14110" max="14110" width="11.7109375" style="1" customWidth="1"/>
    <col min="14111" max="14111" width="9.28515625" style="1" customWidth="1"/>
    <col min="14112" max="14112" width="10.5703125" style="1" customWidth="1"/>
    <col min="14113" max="14113" width="18.85546875" style="1" customWidth="1"/>
    <col min="14114" max="14115" width="11.7109375" style="1" customWidth="1"/>
    <col min="14116" max="14116" width="13.85546875" style="1" customWidth="1"/>
    <col min="14117" max="14117" width="19" style="1" customWidth="1"/>
    <col min="14118" max="14118" width="16.7109375" style="1" customWidth="1"/>
    <col min="14119" max="14119" width="11.42578125" style="1"/>
    <col min="14120" max="14120" width="13" style="1" customWidth="1"/>
    <col min="14121" max="14122" width="11.42578125" style="1"/>
    <col min="14123" max="14123" width="9.140625" style="1" customWidth="1"/>
    <col min="14124" max="14124" width="11.42578125" style="1"/>
    <col min="14125" max="14125" width="12.42578125" style="1" customWidth="1"/>
    <col min="14126" max="14127" width="10.7109375" style="1" customWidth="1"/>
    <col min="14128" max="14128" width="7" style="1" customWidth="1"/>
    <col min="14129" max="14132" width="11.42578125" style="1"/>
    <col min="14133" max="14133" width="4.5703125" style="1" customWidth="1"/>
    <col min="14134" max="14136" width="11.42578125" style="1"/>
    <col min="14137" max="14137" width="12.5703125" style="1" customWidth="1"/>
    <col min="14138" max="14143" width="11.42578125" style="1"/>
    <col min="14144" max="14144" width="21" style="1" customWidth="1"/>
    <col min="14145" max="14145" width="19.85546875" style="1" customWidth="1"/>
    <col min="14146" max="14146" width="18.42578125" style="1" customWidth="1"/>
    <col min="14147" max="14147" width="20.140625" style="1" customWidth="1"/>
    <col min="14148" max="14148" width="20.5703125" style="1" customWidth="1"/>
    <col min="14149" max="14149" width="7.140625" style="1" customWidth="1"/>
    <col min="14150" max="14150" width="20" style="1" customWidth="1"/>
    <col min="14151" max="14151" width="19.28515625" style="1" customWidth="1"/>
    <col min="14152" max="14152" width="16" style="1" customWidth="1"/>
    <col min="14153" max="14153" width="22.28515625" style="1" customWidth="1"/>
    <col min="14154" max="14154" width="22" style="1" customWidth="1"/>
    <col min="14155" max="14338" width="11.42578125" style="1"/>
    <col min="14339" max="14339" width="4.42578125" style="1" customWidth="1"/>
    <col min="14340" max="14340" width="11.42578125" style="1"/>
    <col min="14341" max="14341" width="8.28515625" style="1" customWidth="1"/>
    <col min="14342" max="14342" width="9.7109375" style="1" customWidth="1"/>
    <col min="14343" max="14343" width="11.140625" style="1" customWidth="1"/>
    <col min="14344" max="14344" width="8.42578125" style="1" customWidth="1"/>
    <col min="14345" max="14345" width="10.140625" style="1" customWidth="1"/>
    <col min="14346" max="14346" width="10.5703125" style="1" customWidth="1"/>
    <col min="14347" max="14347" width="7.28515625" style="1" customWidth="1"/>
    <col min="14348" max="14348" width="8.85546875" style="1" customWidth="1"/>
    <col min="14349" max="14349" width="13" style="1" customWidth="1"/>
    <col min="14350" max="14351" width="6.5703125" style="1" customWidth="1"/>
    <col min="14352" max="14352" width="8.5703125" style="1" customWidth="1"/>
    <col min="14353" max="14353" width="8.140625" style="1" customWidth="1"/>
    <col min="14354" max="14354" width="11.85546875" style="1" customWidth="1"/>
    <col min="14355" max="14355" width="6.85546875" style="1" customWidth="1"/>
    <col min="14356" max="14356" width="6.5703125" style="1" customWidth="1"/>
    <col min="14357" max="14357" width="7.140625" style="1" customWidth="1"/>
    <col min="14358" max="14359" width="7.7109375" style="1" customWidth="1"/>
    <col min="14360" max="14360" width="7.140625" style="1" customWidth="1"/>
    <col min="14361" max="14361" width="6.7109375" style="1" customWidth="1"/>
    <col min="14362" max="14362" width="5.42578125" style="1" customWidth="1"/>
    <col min="14363" max="14363" width="22.85546875" style="1" customWidth="1"/>
    <col min="14364" max="14364" width="21.85546875" style="1" customWidth="1"/>
    <col min="14365" max="14365" width="9.42578125" style="1" customWidth="1"/>
    <col min="14366" max="14366" width="11.7109375" style="1" customWidth="1"/>
    <col min="14367" max="14367" width="9.28515625" style="1" customWidth="1"/>
    <col min="14368" max="14368" width="10.5703125" style="1" customWidth="1"/>
    <col min="14369" max="14369" width="18.85546875" style="1" customWidth="1"/>
    <col min="14370" max="14371" width="11.7109375" style="1" customWidth="1"/>
    <col min="14372" max="14372" width="13.85546875" style="1" customWidth="1"/>
    <col min="14373" max="14373" width="19" style="1" customWidth="1"/>
    <col min="14374" max="14374" width="16.7109375" style="1" customWidth="1"/>
    <col min="14375" max="14375" width="11.42578125" style="1"/>
    <col min="14376" max="14376" width="13" style="1" customWidth="1"/>
    <col min="14377" max="14378" width="11.42578125" style="1"/>
    <col min="14379" max="14379" width="9.140625" style="1" customWidth="1"/>
    <col min="14380" max="14380" width="11.42578125" style="1"/>
    <col min="14381" max="14381" width="12.42578125" style="1" customWidth="1"/>
    <col min="14382" max="14383" width="10.7109375" style="1" customWidth="1"/>
    <col min="14384" max="14384" width="7" style="1" customWidth="1"/>
    <col min="14385" max="14388" width="11.42578125" style="1"/>
    <col min="14389" max="14389" width="4.5703125" style="1" customWidth="1"/>
    <col min="14390" max="14392" width="11.42578125" style="1"/>
    <col min="14393" max="14393" width="12.5703125" style="1" customWidth="1"/>
    <col min="14394" max="14399" width="11.42578125" style="1"/>
    <col min="14400" max="14400" width="21" style="1" customWidth="1"/>
    <col min="14401" max="14401" width="19.85546875" style="1" customWidth="1"/>
    <col min="14402" max="14402" width="18.42578125" style="1" customWidth="1"/>
    <col min="14403" max="14403" width="20.140625" style="1" customWidth="1"/>
    <col min="14404" max="14404" width="20.5703125" style="1" customWidth="1"/>
    <col min="14405" max="14405" width="7.140625" style="1" customWidth="1"/>
    <col min="14406" max="14406" width="20" style="1" customWidth="1"/>
    <col min="14407" max="14407" width="19.28515625" style="1" customWidth="1"/>
    <col min="14408" max="14408" width="16" style="1" customWidth="1"/>
    <col min="14409" max="14409" width="22.28515625" style="1" customWidth="1"/>
    <col min="14410" max="14410" width="22" style="1" customWidth="1"/>
    <col min="14411" max="14594" width="11.42578125" style="1"/>
    <col min="14595" max="14595" width="4.42578125" style="1" customWidth="1"/>
    <col min="14596" max="14596" width="11.42578125" style="1"/>
    <col min="14597" max="14597" width="8.28515625" style="1" customWidth="1"/>
    <col min="14598" max="14598" width="9.7109375" style="1" customWidth="1"/>
    <col min="14599" max="14599" width="11.140625" style="1" customWidth="1"/>
    <col min="14600" max="14600" width="8.42578125" style="1" customWidth="1"/>
    <col min="14601" max="14601" width="10.140625" style="1" customWidth="1"/>
    <col min="14602" max="14602" width="10.5703125" style="1" customWidth="1"/>
    <col min="14603" max="14603" width="7.28515625" style="1" customWidth="1"/>
    <col min="14604" max="14604" width="8.85546875" style="1" customWidth="1"/>
    <col min="14605" max="14605" width="13" style="1" customWidth="1"/>
    <col min="14606" max="14607" width="6.5703125" style="1" customWidth="1"/>
    <col min="14608" max="14608" width="8.5703125" style="1" customWidth="1"/>
    <col min="14609" max="14609" width="8.140625" style="1" customWidth="1"/>
    <col min="14610" max="14610" width="11.85546875" style="1" customWidth="1"/>
    <col min="14611" max="14611" width="6.85546875" style="1" customWidth="1"/>
    <col min="14612" max="14612" width="6.5703125" style="1" customWidth="1"/>
    <col min="14613" max="14613" width="7.140625" style="1" customWidth="1"/>
    <col min="14614" max="14615" width="7.7109375" style="1" customWidth="1"/>
    <col min="14616" max="14616" width="7.140625" style="1" customWidth="1"/>
    <col min="14617" max="14617" width="6.7109375" style="1" customWidth="1"/>
    <col min="14618" max="14618" width="5.42578125" style="1" customWidth="1"/>
    <col min="14619" max="14619" width="22.85546875" style="1" customWidth="1"/>
    <col min="14620" max="14620" width="21.85546875" style="1" customWidth="1"/>
    <col min="14621" max="14621" width="9.42578125" style="1" customWidth="1"/>
    <col min="14622" max="14622" width="11.7109375" style="1" customWidth="1"/>
    <col min="14623" max="14623" width="9.28515625" style="1" customWidth="1"/>
    <col min="14624" max="14624" width="10.5703125" style="1" customWidth="1"/>
    <col min="14625" max="14625" width="18.85546875" style="1" customWidth="1"/>
    <col min="14626" max="14627" width="11.7109375" style="1" customWidth="1"/>
    <col min="14628" max="14628" width="13.85546875" style="1" customWidth="1"/>
    <col min="14629" max="14629" width="19" style="1" customWidth="1"/>
    <col min="14630" max="14630" width="16.7109375" style="1" customWidth="1"/>
    <col min="14631" max="14631" width="11.42578125" style="1"/>
    <col min="14632" max="14632" width="13" style="1" customWidth="1"/>
    <col min="14633" max="14634" width="11.42578125" style="1"/>
    <col min="14635" max="14635" width="9.140625" style="1" customWidth="1"/>
    <col min="14636" max="14636" width="11.42578125" style="1"/>
    <col min="14637" max="14637" width="12.42578125" style="1" customWidth="1"/>
    <col min="14638" max="14639" width="10.7109375" style="1" customWidth="1"/>
    <col min="14640" max="14640" width="7" style="1" customWidth="1"/>
    <col min="14641" max="14644" width="11.42578125" style="1"/>
    <col min="14645" max="14645" width="4.5703125" style="1" customWidth="1"/>
    <col min="14646" max="14648" width="11.42578125" style="1"/>
    <col min="14649" max="14649" width="12.5703125" style="1" customWidth="1"/>
    <col min="14650" max="14655" width="11.42578125" style="1"/>
    <col min="14656" max="14656" width="21" style="1" customWidth="1"/>
    <col min="14657" max="14657" width="19.85546875" style="1" customWidth="1"/>
    <col min="14658" max="14658" width="18.42578125" style="1" customWidth="1"/>
    <col min="14659" max="14659" width="20.140625" style="1" customWidth="1"/>
    <col min="14660" max="14660" width="20.5703125" style="1" customWidth="1"/>
    <col min="14661" max="14661" width="7.140625" style="1" customWidth="1"/>
    <col min="14662" max="14662" width="20" style="1" customWidth="1"/>
    <col min="14663" max="14663" width="19.28515625" style="1" customWidth="1"/>
    <col min="14664" max="14664" width="16" style="1" customWidth="1"/>
    <col min="14665" max="14665" width="22.28515625" style="1" customWidth="1"/>
    <col min="14666" max="14666" width="22" style="1" customWidth="1"/>
    <col min="14667" max="14850" width="11.42578125" style="1"/>
    <col min="14851" max="14851" width="4.42578125" style="1" customWidth="1"/>
    <col min="14852" max="14852" width="11.42578125" style="1"/>
    <col min="14853" max="14853" width="8.28515625" style="1" customWidth="1"/>
    <col min="14854" max="14854" width="9.7109375" style="1" customWidth="1"/>
    <col min="14855" max="14855" width="11.140625" style="1" customWidth="1"/>
    <col min="14856" max="14856" width="8.42578125" style="1" customWidth="1"/>
    <col min="14857" max="14857" width="10.140625" style="1" customWidth="1"/>
    <col min="14858" max="14858" width="10.5703125" style="1" customWidth="1"/>
    <col min="14859" max="14859" width="7.28515625" style="1" customWidth="1"/>
    <col min="14860" max="14860" width="8.85546875" style="1" customWidth="1"/>
    <col min="14861" max="14861" width="13" style="1" customWidth="1"/>
    <col min="14862" max="14863" width="6.5703125" style="1" customWidth="1"/>
    <col min="14864" max="14864" width="8.5703125" style="1" customWidth="1"/>
    <col min="14865" max="14865" width="8.140625" style="1" customWidth="1"/>
    <col min="14866" max="14866" width="11.85546875" style="1" customWidth="1"/>
    <col min="14867" max="14867" width="6.85546875" style="1" customWidth="1"/>
    <col min="14868" max="14868" width="6.5703125" style="1" customWidth="1"/>
    <col min="14869" max="14869" width="7.140625" style="1" customWidth="1"/>
    <col min="14870" max="14871" width="7.7109375" style="1" customWidth="1"/>
    <col min="14872" max="14872" width="7.140625" style="1" customWidth="1"/>
    <col min="14873" max="14873" width="6.7109375" style="1" customWidth="1"/>
    <col min="14874" max="14874" width="5.42578125" style="1" customWidth="1"/>
    <col min="14875" max="14875" width="22.85546875" style="1" customWidth="1"/>
    <col min="14876" max="14876" width="21.85546875" style="1" customWidth="1"/>
    <col min="14877" max="14877" width="9.42578125" style="1" customWidth="1"/>
    <col min="14878" max="14878" width="11.7109375" style="1" customWidth="1"/>
    <col min="14879" max="14879" width="9.28515625" style="1" customWidth="1"/>
    <col min="14880" max="14880" width="10.5703125" style="1" customWidth="1"/>
    <col min="14881" max="14881" width="18.85546875" style="1" customWidth="1"/>
    <col min="14882" max="14883" width="11.7109375" style="1" customWidth="1"/>
    <col min="14884" max="14884" width="13.85546875" style="1" customWidth="1"/>
    <col min="14885" max="14885" width="19" style="1" customWidth="1"/>
    <col min="14886" max="14886" width="16.7109375" style="1" customWidth="1"/>
    <col min="14887" max="14887" width="11.42578125" style="1"/>
    <col min="14888" max="14888" width="13" style="1" customWidth="1"/>
    <col min="14889" max="14890" width="11.42578125" style="1"/>
    <col min="14891" max="14891" width="9.140625" style="1" customWidth="1"/>
    <col min="14892" max="14892" width="11.42578125" style="1"/>
    <col min="14893" max="14893" width="12.42578125" style="1" customWidth="1"/>
    <col min="14894" max="14895" width="10.7109375" style="1" customWidth="1"/>
    <col min="14896" max="14896" width="7" style="1" customWidth="1"/>
    <col min="14897" max="14900" width="11.42578125" style="1"/>
    <col min="14901" max="14901" width="4.5703125" style="1" customWidth="1"/>
    <col min="14902" max="14904" width="11.42578125" style="1"/>
    <col min="14905" max="14905" width="12.5703125" style="1" customWidth="1"/>
    <col min="14906" max="14911" width="11.42578125" style="1"/>
    <col min="14912" max="14912" width="21" style="1" customWidth="1"/>
    <col min="14913" max="14913" width="19.85546875" style="1" customWidth="1"/>
    <col min="14914" max="14914" width="18.42578125" style="1" customWidth="1"/>
    <col min="14915" max="14915" width="20.140625" style="1" customWidth="1"/>
    <col min="14916" max="14916" width="20.5703125" style="1" customWidth="1"/>
    <col min="14917" max="14917" width="7.140625" style="1" customWidth="1"/>
    <col min="14918" max="14918" width="20" style="1" customWidth="1"/>
    <col min="14919" max="14919" width="19.28515625" style="1" customWidth="1"/>
    <col min="14920" max="14920" width="16" style="1" customWidth="1"/>
    <col min="14921" max="14921" width="22.28515625" style="1" customWidth="1"/>
    <col min="14922" max="14922" width="22" style="1" customWidth="1"/>
    <col min="14923" max="15106" width="11.42578125" style="1"/>
    <col min="15107" max="15107" width="4.42578125" style="1" customWidth="1"/>
    <col min="15108" max="15108" width="11.42578125" style="1"/>
    <col min="15109" max="15109" width="8.28515625" style="1" customWidth="1"/>
    <col min="15110" max="15110" width="9.7109375" style="1" customWidth="1"/>
    <col min="15111" max="15111" width="11.140625" style="1" customWidth="1"/>
    <col min="15112" max="15112" width="8.42578125" style="1" customWidth="1"/>
    <col min="15113" max="15113" width="10.140625" style="1" customWidth="1"/>
    <col min="15114" max="15114" width="10.5703125" style="1" customWidth="1"/>
    <col min="15115" max="15115" width="7.28515625" style="1" customWidth="1"/>
    <col min="15116" max="15116" width="8.85546875" style="1" customWidth="1"/>
    <col min="15117" max="15117" width="13" style="1" customWidth="1"/>
    <col min="15118" max="15119" width="6.5703125" style="1" customWidth="1"/>
    <col min="15120" max="15120" width="8.5703125" style="1" customWidth="1"/>
    <col min="15121" max="15121" width="8.140625" style="1" customWidth="1"/>
    <col min="15122" max="15122" width="11.85546875" style="1" customWidth="1"/>
    <col min="15123" max="15123" width="6.85546875" style="1" customWidth="1"/>
    <col min="15124" max="15124" width="6.5703125" style="1" customWidth="1"/>
    <col min="15125" max="15125" width="7.140625" style="1" customWidth="1"/>
    <col min="15126" max="15127" width="7.7109375" style="1" customWidth="1"/>
    <col min="15128" max="15128" width="7.140625" style="1" customWidth="1"/>
    <col min="15129" max="15129" width="6.7109375" style="1" customWidth="1"/>
    <col min="15130" max="15130" width="5.42578125" style="1" customWidth="1"/>
    <col min="15131" max="15131" width="22.85546875" style="1" customWidth="1"/>
    <col min="15132" max="15132" width="21.85546875" style="1" customWidth="1"/>
    <col min="15133" max="15133" width="9.42578125" style="1" customWidth="1"/>
    <col min="15134" max="15134" width="11.7109375" style="1" customWidth="1"/>
    <col min="15135" max="15135" width="9.28515625" style="1" customWidth="1"/>
    <col min="15136" max="15136" width="10.5703125" style="1" customWidth="1"/>
    <col min="15137" max="15137" width="18.85546875" style="1" customWidth="1"/>
    <col min="15138" max="15139" width="11.7109375" style="1" customWidth="1"/>
    <col min="15140" max="15140" width="13.85546875" style="1" customWidth="1"/>
    <col min="15141" max="15141" width="19" style="1" customWidth="1"/>
    <col min="15142" max="15142" width="16.7109375" style="1" customWidth="1"/>
    <col min="15143" max="15143" width="11.42578125" style="1"/>
    <col min="15144" max="15144" width="13" style="1" customWidth="1"/>
    <col min="15145" max="15146" width="11.42578125" style="1"/>
    <col min="15147" max="15147" width="9.140625" style="1" customWidth="1"/>
    <col min="15148" max="15148" width="11.42578125" style="1"/>
    <col min="15149" max="15149" width="12.42578125" style="1" customWidth="1"/>
    <col min="15150" max="15151" width="10.7109375" style="1" customWidth="1"/>
    <col min="15152" max="15152" width="7" style="1" customWidth="1"/>
    <col min="15153" max="15156" width="11.42578125" style="1"/>
    <col min="15157" max="15157" width="4.5703125" style="1" customWidth="1"/>
    <col min="15158" max="15160" width="11.42578125" style="1"/>
    <col min="15161" max="15161" width="12.5703125" style="1" customWidth="1"/>
    <col min="15162" max="15167" width="11.42578125" style="1"/>
    <col min="15168" max="15168" width="21" style="1" customWidth="1"/>
    <col min="15169" max="15169" width="19.85546875" style="1" customWidth="1"/>
    <col min="15170" max="15170" width="18.42578125" style="1" customWidth="1"/>
    <col min="15171" max="15171" width="20.140625" style="1" customWidth="1"/>
    <col min="15172" max="15172" width="20.5703125" style="1" customWidth="1"/>
    <col min="15173" max="15173" width="7.140625" style="1" customWidth="1"/>
    <col min="15174" max="15174" width="20" style="1" customWidth="1"/>
    <col min="15175" max="15175" width="19.28515625" style="1" customWidth="1"/>
    <col min="15176" max="15176" width="16" style="1" customWidth="1"/>
    <col min="15177" max="15177" width="22.28515625" style="1" customWidth="1"/>
    <col min="15178" max="15178" width="22" style="1" customWidth="1"/>
    <col min="15179" max="15362" width="11.42578125" style="1"/>
    <col min="15363" max="15363" width="4.42578125" style="1" customWidth="1"/>
    <col min="15364" max="15364" width="11.42578125" style="1"/>
    <col min="15365" max="15365" width="8.28515625" style="1" customWidth="1"/>
    <col min="15366" max="15366" width="9.7109375" style="1" customWidth="1"/>
    <col min="15367" max="15367" width="11.140625" style="1" customWidth="1"/>
    <col min="15368" max="15368" width="8.42578125" style="1" customWidth="1"/>
    <col min="15369" max="15369" width="10.140625" style="1" customWidth="1"/>
    <col min="15370" max="15370" width="10.5703125" style="1" customWidth="1"/>
    <col min="15371" max="15371" width="7.28515625" style="1" customWidth="1"/>
    <col min="15372" max="15372" width="8.85546875" style="1" customWidth="1"/>
    <col min="15373" max="15373" width="13" style="1" customWidth="1"/>
    <col min="15374" max="15375" width="6.5703125" style="1" customWidth="1"/>
    <col min="15376" max="15376" width="8.5703125" style="1" customWidth="1"/>
    <col min="15377" max="15377" width="8.140625" style="1" customWidth="1"/>
    <col min="15378" max="15378" width="11.85546875" style="1" customWidth="1"/>
    <col min="15379" max="15379" width="6.85546875" style="1" customWidth="1"/>
    <col min="15380" max="15380" width="6.5703125" style="1" customWidth="1"/>
    <col min="15381" max="15381" width="7.140625" style="1" customWidth="1"/>
    <col min="15382" max="15383" width="7.7109375" style="1" customWidth="1"/>
    <col min="15384" max="15384" width="7.140625" style="1" customWidth="1"/>
    <col min="15385" max="15385" width="6.7109375" style="1" customWidth="1"/>
    <col min="15386" max="15386" width="5.42578125" style="1" customWidth="1"/>
    <col min="15387" max="15387" width="22.85546875" style="1" customWidth="1"/>
    <col min="15388" max="15388" width="21.85546875" style="1" customWidth="1"/>
    <col min="15389" max="15389" width="9.42578125" style="1" customWidth="1"/>
    <col min="15390" max="15390" width="11.7109375" style="1" customWidth="1"/>
    <col min="15391" max="15391" width="9.28515625" style="1" customWidth="1"/>
    <col min="15392" max="15392" width="10.5703125" style="1" customWidth="1"/>
    <col min="15393" max="15393" width="18.85546875" style="1" customWidth="1"/>
    <col min="15394" max="15395" width="11.7109375" style="1" customWidth="1"/>
    <col min="15396" max="15396" width="13.85546875" style="1" customWidth="1"/>
    <col min="15397" max="15397" width="19" style="1" customWidth="1"/>
    <col min="15398" max="15398" width="16.7109375" style="1" customWidth="1"/>
    <col min="15399" max="15399" width="11.42578125" style="1"/>
    <col min="15400" max="15400" width="13" style="1" customWidth="1"/>
    <col min="15401" max="15402" width="11.42578125" style="1"/>
    <col min="15403" max="15403" width="9.140625" style="1" customWidth="1"/>
    <col min="15404" max="15404" width="11.42578125" style="1"/>
    <col min="15405" max="15405" width="12.42578125" style="1" customWidth="1"/>
    <col min="15406" max="15407" width="10.7109375" style="1" customWidth="1"/>
    <col min="15408" max="15408" width="7" style="1" customWidth="1"/>
    <col min="15409" max="15412" width="11.42578125" style="1"/>
    <col min="15413" max="15413" width="4.5703125" style="1" customWidth="1"/>
    <col min="15414" max="15416" width="11.42578125" style="1"/>
    <col min="15417" max="15417" width="12.5703125" style="1" customWidth="1"/>
    <col min="15418" max="15423" width="11.42578125" style="1"/>
    <col min="15424" max="15424" width="21" style="1" customWidth="1"/>
    <col min="15425" max="15425" width="19.85546875" style="1" customWidth="1"/>
    <col min="15426" max="15426" width="18.42578125" style="1" customWidth="1"/>
    <col min="15427" max="15427" width="20.140625" style="1" customWidth="1"/>
    <col min="15428" max="15428" width="20.5703125" style="1" customWidth="1"/>
    <col min="15429" max="15429" width="7.140625" style="1" customWidth="1"/>
    <col min="15430" max="15430" width="20" style="1" customWidth="1"/>
    <col min="15431" max="15431" width="19.28515625" style="1" customWidth="1"/>
    <col min="15432" max="15432" width="16" style="1" customWidth="1"/>
    <col min="15433" max="15433" width="22.28515625" style="1" customWidth="1"/>
    <col min="15434" max="15434" width="22" style="1" customWidth="1"/>
    <col min="15435" max="15618" width="11.42578125" style="1"/>
    <col min="15619" max="15619" width="4.42578125" style="1" customWidth="1"/>
    <col min="15620" max="15620" width="11.42578125" style="1"/>
    <col min="15621" max="15621" width="8.28515625" style="1" customWidth="1"/>
    <col min="15622" max="15622" width="9.7109375" style="1" customWidth="1"/>
    <col min="15623" max="15623" width="11.140625" style="1" customWidth="1"/>
    <col min="15624" max="15624" width="8.42578125" style="1" customWidth="1"/>
    <col min="15625" max="15625" width="10.140625" style="1" customWidth="1"/>
    <col min="15626" max="15626" width="10.5703125" style="1" customWidth="1"/>
    <col min="15627" max="15627" width="7.28515625" style="1" customWidth="1"/>
    <col min="15628" max="15628" width="8.85546875" style="1" customWidth="1"/>
    <col min="15629" max="15629" width="13" style="1" customWidth="1"/>
    <col min="15630" max="15631" width="6.5703125" style="1" customWidth="1"/>
    <col min="15632" max="15632" width="8.5703125" style="1" customWidth="1"/>
    <col min="15633" max="15633" width="8.140625" style="1" customWidth="1"/>
    <col min="15634" max="15634" width="11.85546875" style="1" customWidth="1"/>
    <col min="15635" max="15635" width="6.85546875" style="1" customWidth="1"/>
    <col min="15636" max="15636" width="6.5703125" style="1" customWidth="1"/>
    <col min="15637" max="15637" width="7.140625" style="1" customWidth="1"/>
    <col min="15638" max="15639" width="7.7109375" style="1" customWidth="1"/>
    <col min="15640" max="15640" width="7.140625" style="1" customWidth="1"/>
    <col min="15641" max="15641" width="6.7109375" style="1" customWidth="1"/>
    <col min="15642" max="15642" width="5.42578125" style="1" customWidth="1"/>
    <col min="15643" max="15643" width="22.85546875" style="1" customWidth="1"/>
    <col min="15644" max="15644" width="21.85546875" style="1" customWidth="1"/>
    <col min="15645" max="15645" width="9.42578125" style="1" customWidth="1"/>
    <col min="15646" max="15646" width="11.7109375" style="1" customWidth="1"/>
    <col min="15647" max="15647" width="9.28515625" style="1" customWidth="1"/>
    <col min="15648" max="15648" width="10.5703125" style="1" customWidth="1"/>
    <col min="15649" max="15649" width="18.85546875" style="1" customWidth="1"/>
    <col min="15650" max="15651" width="11.7109375" style="1" customWidth="1"/>
    <col min="15652" max="15652" width="13.85546875" style="1" customWidth="1"/>
    <col min="15653" max="15653" width="19" style="1" customWidth="1"/>
    <col min="15654" max="15654" width="16.7109375" style="1" customWidth="1"/>
    <col min="15655" max="15655" width="11.42578125" style="1"/>
    <col min="15656" max="15656" width="13" style="1" customWidth="1"/>
    <col min="15657" max="15658" width="11.42578125" style="1"/>
    <col min="15659" max="15659" width="9.140625" style="1" customWidth="1"/>
    <col min="15660" max="15660" width="11.42578125" style="1"/>
    <col min="15661" max="15661" width="12.42578125" style="1" customWidth="1"/>
    <col min="15662" max="15663" width="10.7109375" style="1" customWidth="1"/>
    <col min="15664" max="15664" width="7" style="1" customWidth="1"/>
    <col min="15665" max="15668" width="11.42578125" style="1"/>
    <col min="15669" max="15669" width="4.5703125" style="1" customWidth="1"/>
    <col min="15670" max="15672" width="11.42578125" style="1"/>
    <col min="15673" max="15673" width="12.5703125" style="1" customWidth="1"/>
    <col min="15674" max="15679" width="11.42578125" style="1"/>
    <col min="15680" max="15680" width="21" style="1" customWidth="1"/>
    <col min="15681" max="15681" width="19.85546875" style="1" customWidth="1"/>
    <col min="15682" max="15682" width="18.42578125" style="1" customWidth="1"/>
    <col min="15683" max="15683" width="20.140625" style="1" customWidth="1"/>
    <col min="15684" max="15684" width="20.5703125" style="1" customWidth="1"/>
    <col min="15685" max="15685" width="7.140625" style="1" customWidth="1"/>
    <col min="15686" max="15686" width="20" style="1" customWidth="1"/>
    <col min="15687" max="15687" width="19.28515625" style="1" customWidth="1"/>
    <col min="15688" max="15688" width="16" style="1" customWidth="1"/>
    <col min="15689" max="15689" width="22.28515625" style="1" customWidth="1"/>
    <col min="15690" max="15690" width="22" style="1" customWidth="1"/>
    <col min="15691" max="15874" width="11.42578125" style="1"/>
    <col min="15875" max="15875" width="4.42578125" style="1" customWidth="1"/>
    <col min="15876" max="15876" width="11.42578125" style="1"/>
    <col min="15877" max="15877" width="8.28515625" style="1" customWidth="1"/>
    <col min="15878" max="15878" width="9.7109375" style="1" customWidth="1"/>
    <col min="15879" max="15879" width="11.140625" style="1" customWidth="1"/>
    <col min="15880" max="15880" width="8.42578125" style="1" customWidth="1"/>
    <col min="15881" max="15881" width="10.140625" style="1" customWidth="1"/>
    <col min="15882" max="15882" width="10.5703125" style="1" customWidth="1"/>
    <col min="15883" max="15883" width="7.28515625" style="1" customWidth="1"/>
    <col min="15884" max="15884" width="8.85546875" style="1" customWidth="1"/>
    <col min="15885" max="15885" width="13" style="1" customWidth="1"/>
    <col min="15886" max="15887" width="6.5703125" style="1" customWidth="1"/>
    <col min="15888" max="15888" width="8.5703125" style="1" customWidth="1"/>
    <col min="15889" max="15889" width="8.140625" style="1" customWidth="1"/>
    <col min="15890" max="15890" width="11.85546875" style="1" customWidth="1"/>
    <col min="15891" max="15891" width="6.85546875" style="1" customWidth="1"/>
    <col min="15892" max="15892" width="6.5703125" style="1" customWidth="1"/>
    <col min="15893" max="15893" width="7.140625" style="1" customWidth="1"/>
    <col min="15894" max="15895" width="7.7109375" style="1" customWidth="1"/>
    <col min="15896" max="15896" width="7.140625" style="1" customWidth="1"/>
    <col min="15897" max="15897" width="6.7109375" style="1" customWidth="1"/>
    <col min="15898" max="15898" width="5.42578125" style="1" customWidth="1"/>
    <col min="15899" max="15899" width="22.85546875" style="1" customWidth="1"/>
    <col min="15900" max="15900" width="21.85546875" style="1" customWidth="1"/>
    <col min="15901" max="15901" width="9.42578125" style="1" customWidth="1"/>
    <col min="15902" max="15902" width="11.7109375" style="1" customWidth="1"/>
    <col min="15903" max="15903" width="9.28515625" style="1" customWidth="1"/>
    <col min="15904" max="15904" width="10.5703125" style="1" customWidth="1"/>
    <col min="15905" max="15905" width="18.85546875" style="1" customWidth="1"/>
    <col min="15906" max="15907" width="11.7109375" style="1" customWidth="1"/>
    <col min="15908" max="15908" width="13.85546875" style="1" customWidth="1"/>
    <col min="15909" max="15909" width="19" style="1" customWidth="1"/>
    <col min="15910" max="15910" width="16.7109375" style="1" customWidth="1"/>
    <col min="15911" max="15911" width="11.42578125" style="1"/>
    <col min="15912" max="15912" width="13" style="1" customWidth="1"/>
    <col min="15913" max="15914" width="11.42578125" style="1"/>
    <col min="15915" max="15915" width="9.140625" style="1" customWidth="1"/>
    <col min="15916" max="15916" width="11.42578125" style="1"/>
    <col min="15917" max="15917" width="12.42578125" style="1" customWidth="1"/>
    <col min="15918" max="15919" width="10.7109375" style="1" customWidth="1"/>
    <col min="15920" max="15920" width="7" style="1" customWidth="1"/>
    <col min="15921" max="15924" width="11.42578125" style="1"/>
    <col min="15925" max="15925" width="4.5703125" style="1" customWidth="1"/>
    <col min="15926" max="15928" width="11.42578125" style="1"/>
    <col min="15929" max="15929" width="12.5703125" style="1" customWidth="1"/>
    <col min="15930" max="15935" width="11.42578125" style="1"/>
    <col min="15936" max="15936" width="21" style="1" customWidth="1"/>
    <col min="15937" max="15937" width="19.85546875" style="1" customWidth="1"/>
    <col min="15938" max="15938" width="18.42578125" style="1" customWidth="1"/>
    <col min="15939" max="15939" width="20.140625" style="1" customWidth="1"/>
    <col min="15940" max="15940" width="20.5703125" style="1" customWidth="1"/>
    <col min="15941" max="15941" width="7.140625" style="1" customWidth="1"/>
    <col min="15942" max="15942" width="20" style="1" customWidth="1"/>
    <col min="15943" max="15943" width="19.28515625" style="1" customWidth="1"/>
    <col min="15944" max="15944" width="16" style="1" customWidth="1"/>
    <col min="15945" max="15945" width="22.28515625" style="1" customWidth="1"/>
    <col min="15946" max="15946" width="22" style="1" customWidth="1"/>
    <col min="15947" max="16130" width="11.42578125" style="1"/>
    <col min="16131" max="16131" width="4.42578125" style="1" customWidth="1"/>
    <col min="16132" max="16132" width="11.42578125" style="1"/>
    <col min="16133" max="16133" width="8.28515625" style="1" customWidth="1"/>
    <col min="16134" max="16134" width="9.7109375" style="1" customWidth="1"/>
    <col min="16135" max="16135" width="11.140625" style="1" customWidth="1"/>
    <col min="16136" max="16136" width="8.42578125" style="1" customWidth="1"/>
    <col min="16137" max="16137" width="10.140625" style="1" customWidth="1"/>
    <col min="16138" max="16138" width="10.5703125" style="1" customWidth="1"/>
    <col min="16139" max="16139" width="7.28515625" style="1" customWidth="1"/>
    <col min="16140" max="16140" width="8.85546875" style="1" customWidth="1"/>
    <col min="16141" max="16141" width="13" style="1" customWidth="1"/>
    <col min="16142" max="16143" width="6.5703125" style="1" customWidth="1"/>
    <col min="16144" max="16144" width="8.5703125" style="1" customWidth="1"/>
    <col min="16145" max="16145" width="8.140625" style="1" customWidth="1"/>
    <col min="16146" max="16146" width="11.85546875" style="1" customWidth="1"/>
    <col min="16147" max="16147" width="6.85546875" style="1" customWidth="1"/>
    <col min="16148" max="16148" width="6.5703125" style="1" customWidth="1"/>
    <col min="16149" max="16149" width="7.140625" style="1" customWidth="1"/>
    <col min="16150" max="16151" width="7.7109375" style="1" customWidth="1"/>
    <col min="16152" max="16152" width="7.140625" style="1" customWidth="1"/>
    <col min="16153" max="16153" width="6.7109375" style="1" customWidth="1"/>
    <col min="16154" max="16154" width="5.42578125" style="1" customWidth="1"/>
    <col min="16155" max="16155" width="22.85546875" style="1" customWidth="1"/>
    <col min="16156" max="16156" width="21.85546875" style="1" customWidth="1"/>
    <col min="16157" max="16157" width="9.42578125" style="1" customWidth="1"/>
    <col min="16158" max="16158" width="11.7109375" style="1" customWidth="1"/>
    <col min="16159" max="16159" width="9.28515625" style="1" customWidth="1"/>
    <col min="16160" max="16160" width="10.5703125" style="1" customWidth="1"/>
    <col min="16161" max="16161" width="18.85546875" style="1" customWidth="1"/>
    <col min="16162" max="16163" width="11.7109375" style="1" customWidth="1"/>
    <col min="16164" max="16164" width="13.85546875" style="1" customWidth="1"/>
    <col min="16165" max="16165" width="19" style="1" customWidth="1"/>
    <col min="16166" max="16166" width="16.7109375" style="1" customWidth="1"/>
    <col min="16167" max="16167" width="11.42578125" style="1"/>
    <col min="16168" max="16168" width="13" style="1" customWidth="1"/>
    <col min="16169" max="16170" width="11.42578125" style="1"/>
    <col min="16171" max="16171" width="9.140625" style="1" customWidth="1"/>
    <col min="16172" max="16172" width="11.42578125" style="1"/>
    <col min="16173" max="16173" width="12.42578125" style="1" customWidth="1"/>
    <col min="16174" max="16175" width="10.7109375" style="1" customWidth="1"/>
    <col min="16176" max="16176" width="7" style="1" customWidth="1"/>
    <col min="16177" max="16180" width="11.42578125" style="1"/>
    <col min="16181" max="16181" width="4.5703125" style="1" customWidth="1"/>
    <col min="16182" max="16184" width="11.42578125" style="1"/>
    <col min="16185" max="16185" width="12.5703125" style="1" customWidth="1"/>
    <col min="16186" max="16191" width="11.42578125" style="1"/>
    <col min="16192" max="16192" width="21" style="1" customWidth="1"/>
    <col min="16193" max="16193" width="19.85546875" style="1" customWidth="1"/>
    <col min="16194" max="16194" width="18.42578125" style="1" customWidth="1"/>
    <col min="16195" max="16195" width="20.140625" style="1" customWidth="1"/>
    <col min="16196" max="16196" width="20.5703125" style="1" customWidth="1"/>
    <col min="16197" max="16197" width="7.140625" style="1" customWidth="1"/>
    <col min="16198" max="16198" width="20" style="1" customWidth="1"/>
    <col min="16199" max="16199" width="19.28515625" style="1" customWidth="1"/>
    <col min="16200" max="16200" width="16" style="1" customWidth="1"/>
    <col min="16201" max="16201" width="22.28515625" style="1" customWidth="1"/>
    <col min="16202" max="16202" width="22" style="1" customWidth="1"/>
    <col min="16203" max="16384" width="11.42578125" style="1"/>
  </cols>
  <sheetData>
    <row r="2" spans="1:85">
      <c r="A2" s="10"/>
      <c r="B2" s="144" t="s">
        <v>98</v>
      </c>
      <c r="C2" s="158"/>
      <c r="D2" s="158"/>
      <c r="E2" s="149"/>
      <c r="F2" s="155"/>
      <c r="G2" s="159"/>
      <c r="H2" s="15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3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230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85">
      <c r="A3" s="10"/>
      <c r="B3" s="144"/>
      <c r="C3" s="158"/>
      <c r="D3" s="158"/>
      <c r="E3" s="149"/>
      <c r="F3" s="155"/>
      <c r="G3" s="159"/>
      <c r="H3" s="15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3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230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85" ht="38.1" customHeight="1">
      <c r="A4" s="4"/>
      <c r="B4" s="192" t="s">
        <v>114</v>
      </c>
      <c r="C4" s="150"/>
      <c r="D4" s="150"/>
      <c r="E4" s="150"/>
      <c r="F4" s="150"/>
      <c r="G4" s="150"/>
      <c r="H4" s="150"/>
      <c r="I4" s="4"/>
      <c r="J4" s="232" t="s">
        <v>74</v>
      </c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4"/>
      <c r="X4" s="235"/>
      <c r="Y4" s="236" t="s">
        <v>73</v>
      </c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8"/>
      <c r="AV4" s="235"/>
      <c r="AW4" s="232" t="s">
        <v>150</v>
      </c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4"/>
    </row>
    <row r="5" spans="1:85" s="14" customFormat="1" ht="20.100000000000001" customHeight="1">
      <c r="A5" s="179"/>
      <c r="B5" s="180" t="s">
        <v>94</v>
      </c>
      <c r="C5" s="214" t="s">
        <v>117</v>
      </c>
      <c r="D5" s="215"/>
      <c r="E5" s="215"/>
      <c r="F5" s="209" t="s">
        <v>67</v>
      </c>
      <c r="G5" s="209"/>
      <c r="H5" s="209"/>
      <c r="K5" s="145"/>
      <c r="X5" s="73"/>
      <c r="Y5" s="16"/>
      <c r="Z5" s="146"/>
      <c r="AA5" s="147"/>
      <c r="AV5" s="16"/>
      <c r="BS5" s="73"/>
      <c r="BT5" s="73"/>
    </row>
    <row r="6" spans="1:85" ht="55.5" customHeight="1">
      <c r="A6" s="4"/>
      <c r="B6" s="178"/>
      <c r="C6" s="191" t="s">
        <v>3</v>
      </c>
      <c r="D6" s="151" t="s">
        <v>4</v>
      </c>
      <c r="E6" s="151" t="s">
        <v>5</v>
      </c>
      <c r="F6" s="151" t="s">
        <v>3</v>
      </c>
      <c r="G6" s="151" t="s">
        <v>4</v>
      </c>
      <c r="H6" s="151" t="s">
        <v>5</v>
      </c>
      <c r="K6" s="15" t="s">
        <v>62</v>
      </c>
      <c r="L6" s="15" t="s">
        <v>61</v>
      </c>
      <c r="M6" s="15" t="s">
        <v>60</v>
      </c>
      <c r="N6" s="17" t="s">
        <v>59</v>
      </c>
      <c r="O6" s="17" t="s">
        <v>6</v>
      </c>
      <c r="P6" s="17" t="s">
        <v>58</v>
      </c>
      <c r="Q6" s="74" t="s">
        <v>7</v>
      </c>
      <c r="R6" s="15" t="s">
        <v>8</v>
      </c>
      <c r="S6" s="18" t="s">
        <v>9</v>
      </c>
      <c r="T6" s="18" t="s">
        <v>10</v>
      </c>
      <c r="U6" s="18" t="s">
        <v>11</v>
      </c>
      <c r="V6" s="76" t="s">
        <v>12</v>
      </c>
      <c r="W6" s="77" t="s">
        <v>13</v>
      </c>
      <c r="X6" s="231"/>
      <c r="Y6" s="19"/>
      <c r="Z6" s="128" t="s">
        <v>14</v>
      </c>
      <c r="AA6" s="17" t="s">
        <v>57</v>
      </c>
      <c r="AB6" s="20" t="s">
        <v>15</v>
      </c>
      <c r="AC6" s="20" t="s">
        <v>16</v>
      </c>
      <c r="AD6" s="20" t="s">
        <v>56</v>
      </c>
      <c r="AE6" s="17" t="s">
        <v>55</v>
      </c>
      <c r="AF6" s="17" t="s">
        <v>52</v>
      </c>
      <c r="AG6" s="113" t="s">
        <v>17</v>
      </c>
      <c r="AH6" s="113" t="s">
        <v>18</v>
      </c>
      <c r="AI6" s="20" t="s">
        <v>53</v>
      </c>
      <c r="AJ6" s="17" t="s">
        <v>54</v>
      </c>
      <c r="AK6" s="17" t="s">
        <v>65</v>
      </c>
      <c r="AL6" s="17" t="s">
        <v>51</v>
      </c>
      <c r="AM6" s="20" t="s">
        <v>19</v>
      </c>
      <c r="AN6" s="78" t="s">
        <v>20</v>
      </c>
      <c r="AO6" s="17" t="s">
        <v>50</v>
      </c>
      <c r="AP6" s="17" t="s">
        <v>21</v>
      </c>
      <c r="AQ6" s="75" t="s">
        <v>9</v>
      </c>
      <c r="AR6" s="18" t="s">
        <v>22</v>
      </c>
      <c r="AS6" s="18" t="s">
        <v>23</v>
      </c>
      <c r="AT6" s="76" t="s">
        <v>12</v>
      </c>
      <c r="AU6" s="77" t="s">
        <v>13</v>
      </c>
      <c r="AV6" s="231"/>
      <c r="AX6" s="127" t="s">
        <v>28</v>
      </c>
      <c r="AY6" s="127" t="s">
        <v>15</v>
      </c>
      <c r="AZ6" s="120" t="s">
        <v>63</v>
      </c>
      <c r="BA6" s="116" t="s">
        <v>64</v>
      </c>
      <c r="BC6" s="20" t="s">
        <v>29</v>
      </c>
      <c r="BD6" s="20" t="s">
        <v>30</v>
      </c>
      <c r="BE6" s="20" t="s">
        <v>31</v>
      </c>
      <c r="BF6" s="20" t="s">
        <v>32</v>
      </c>
      <c r="BG6" s="20" t="s">
        <v>33</v>
      </c>
      <c r="BH6" s="20" t="s">
        <v>34</v>
      </c>
      <c r="BI6" s="20" t="s">
        <v>35</v>
      </c>
      <c r="BJ6" s="20" t="s">
        <v>36</v>
      </c>
      <c r="BK6" s="20" t="s">
        <v>37</v>
      </c>
      <c r="BL6" s="20" t="s">
        <v>38</v>
      </c>
      <c r="BM6" s="79" t="s">
        <v>39</v>
      </c>
      <c r="BN6" s="79" t="s">
        <v>40</v>
      </c>
      <c r="BO6" s="79" t="s">
        <v>41</v>
      </c>
      <c r="BP6" s="79" t="s">
        <v>42</v>
      </c>
      <c r="BQ6" s="79" t="s">
        <v>43</v>
      </c>
      <c r="BR6" s="21"/>
      <c r="BS6" s="18" t="s">
        <v>44</v>
      </c>
      <c r="BT6" s="18" t="s">
        <v>45</v>
      </c>
      <c r="BU6" s="74" t="s">
        <v>46</v>
      </c>
      <c r="BV6" s="76" t="s">
        <v>47</v>
      </c>
      <c r="BW6" s="77" t="s">
        <v>48</v>
      </c>
    </row>
    <row r="7" spans="1:85">
      <c r="A7" s="10"/>
      <c r="B7" s="202" t="s">
        <v>99</v>
      </c>
      <c r="C7" s="160">
        <v>58</v>
      </c>
      <c r="D7" s="161">
        <v>1233</v>
      </c>
      <c r="E7" s="152">
        <v>1291</v>
      </c>
      <c r="F7" s="160">
        <v>48</v>
      </c>
      <c r="G7" s="161">
        <v>1239</v>
      </c>
      <c r="H7" s="152">
        <v>1287</v>
      </c>
      <c r="K7" s="22">
        <f>(C7/E7)/(F7/H7)</f>
        <v>1.2045894655305964</v>
      </c>
      <c r="L7" s="23">
        <f>(D7/(C7*E7)+(G7/(F7*H7)))</f>
        <v>3.652311852818009E-2</v>
      </c>
      <c r="M7" s="24">
        <f>1/L7</f>
        <v>27.379918262686999</v>
      </c>
      <c r="N7" s="25">
        <f>LN(K7)</f>
        <v>0.18613881638801255</v>
      </c>
      <c r="O7" s="25">
        <f>M7*N7</f>
        <v>5.0964655782170869</v>
      </c>
      <c r="P7" s="25">
        <f>LN(K7)</f>
        <v>0.18613881638801255</v>
      </c>
      <c r="Q7" s="138">
        <f>K7</f>
        <v>1.2045894655305964</v>
      </c>
      <c r="R7" s="26">
        <f>SQRT(1/M7)</f>
        <v>0.19111022612141951</v>
      </c>
      <c r="S7" s="148">
        <f>-NORMSINV(2.5/100)</f>
        <v>1.9599639845400538</v>
      </c>
      <c r="T7" s="27">
        <f>P7-(R7*S7)</f>
        <v>-0.18843034388727553</v>
      </c>
      <c r="U7" s="27">
        <f>P7+(R7*S7)</f>
        <v>0.56070797666330063</v>
      </c>
      <c r="V7" s="28">
        <f>EXP(T7)</f>
        <v>0.82825819467551831</v>
      </c>
      <c r="W7" s="29">
        <f>EXP(U7)</f>
        <v>1.7519123744205771</v>
      </c>
      <c r="X7" s="107"/>
      <c r="Z7" s="129">
        <f>(N7-P10)^2</f>
        <v>3.6319805544079201E-3</v>
      </c>
      <c r="AA7" s="30">
        <f>M7*Z7</f>
        <v>9.9443330711357469E-2</v>
      </c>
      <c r="AB7" s="31">
        <v>1</v>
      </c>
      <c r="AC7" s="21"/>
      <c r="AD7" s="21"/>
      <c r="AE7" s="24">
        <f>M7^2</f>
        <v>749.65992407142107</v>
      </c>
      <c r="AF7" s="32"/>
      <c r="AG7" s="111">
        <f>AG10</f>
        <v>-6.1890801469168658E-2</v>
      </c>
      <c r="AH7" s="111" t="str">
        <f>AH10</f>
        <v>0</v>
      </c>
      <c r="AI7" s="30">
        <f>1/M7</f>
        <v>3.652311852818009E-2</v>
      </c>
      <c r="AJ7" s="33">
        <f>1/(AH7+AI7)</f>
        <v>27.379918262686999</v>
      </c>
      <c r="AK7" s="125">
        <f>AJ7/AJ10</f>
        <v>0.53776247360480178</v>
      </c>
      <c r="AL7" s="34">
        <f>AJ7*N7</f>
        <v>5.0964655782170869</v>
      </c>
      <c r="AM7" s="64">
        <f>AL7/AJ7</f>
        <v>0.18613881638801255</v>
      </c>
      <c r="AN7" s="29">
        <f>EXP(AM7)</f>
        <v>1.2045894655305964</v>
      </c>
      <c r="AO7" s="65">
        <f>1/AJ7</f>
        <v>3.652311852818009E-2</v>
      </c>
      <c r="AP7" s="29">
        <f>SQRT(AO7)</f>
        <v>0.19111022612141951</v>
      </c>
      <c r="AQ7" s="81">
        <f>-NORMSINV(2.5/100)</f>
        <v>1.9599639845400538</v>
      </c>
      <c r="AR7" s="27">
        <f>AM7-(AQ7*AP7)</f>
        <v>-0.18843034388727553</v>
      </c>
      <c r="AS7" s="27">
        <f>AM7+(AQ7*AP7)</f>
        <v>0.56070797666330063</v>
      </c>
      <c r="AT7" s="66">
        <f>EXP(AR7)</f>
        <v>0.82825819467551831</v>
      </c>
      <c r="AU7" s="66">
        <f>EXP(AS7)</f>
        <v>1.7519123744205771</v>
      </c>
      <c r="AV7" s="188"/>
      <c r="AX7" s="82"/>
      <c r="AY7" s="82">
        <v>1</v>
      </c>
      <c r="AZ7" s="117"/>
      <c r="BA7" s="117"/>
      <c r="BC7" s="21"/>
      <c r="BD7" s="21"/>
      <c r="BE7" s="31"/>
      <c r="BF7" s="31"/>
      <c r="BG7" s="31"/>
      <c r="BH7" s="31"/>
      <c r="BI7" s="31"/>
      <c r="BJ7" s="31"/>
      <c r="BK7" s="31"/>
      <c r="BL7" s="31"/>
      <c r="BM7" s="21"/>
      <c r="BN7" s="21"/>
      <c r="BO7" s="21"/>
      <c r="BP7" s="21"/>
      <c r="BQ7" s="21"/>
      <c r="BR7" s="21"/>
      <c r="BS7" s="83"/>
      <c r="BT7" s="83"/>
      <c r="BU7" s="83"/>
      <c r="BV7" s="21"/>
      <c r="BW7" s="21"/>
    </row>
    <row r="8" spans="1:85">
      <c r="A8" s="10"/>
      <c r="B8" s="202" t="s">
        <v>124</v>
      </c>
      <c r="C8" s="160">
        <v>0.01</v>
      </c>
      <c r="D8" s="161">
        <v>37.999000000000002</v>
      </c>
      <c r="E8" s="152">
        <v>38</v>
      </c>
      <c r="F8" s="160">
        <v>1</v>
      </c>
      <c r="G8" s="161">
        <v>36</v>
      </c>
      <c r="H8" s="152">
        <v>37</v>
      </c>
      <c r="K8" s="22">
        <f t="shared" ref="K8:K9" si="0">(C8/E8)/(F8/H8)</f>
        <v>9.7368421052631566E-3</v>
      </c>
      <c r="L8" s="23">
        <f t="shared" ref="L8:L9" si="1">(D8/(C8*E8)+(G8/(F8*H8)))</f>
        <v>100.97034139402561</v>
      </c>
      <c r="M8" s="24">
        <f t="shared" ref="M8:M9" si="2">1/L8</f>
        <v>9.9038983744504771E-3</v>
      </c>
      <c r="N8" s="25">
        <f t="shared" ref="N8:N9" si="3">LN(K8)</f>
        <v>-4.6318384330702527</v>
      </c>
      <c r="O8" s="25">
        <f t="shared" ref="O8:O9" si="4">M8*N8</f>
        <v>-4.5873257128001721E-2</v>
      </c>
      <c r="P8" s="25">
        <f t="shared" ref="P8:P9" si="5">LN(K8)</f>
        <v>-4.6318384330702527</v>
      </c>
      <c r="Q8" s="138">
        <f t="shared" ref="Q8:Q9" si="6">K8</f>
        <v>9.7368421052631566E-3</v>
      </c>
      <c r="R8" s="26">
        <f t="shared" ref="R8:R9" si="7">SQRT(1/M8)</f>
        <v>10.048399941982087</v>
      </c>
      <c r="S8" s="148">
        <f t="shared" ref="S8:S9" si="8">-NORMSINV(2.5/100)</f>
        <v>1.9599639845400538</v>
      </c>
      <c r="T8" s="27">
        <f t="shared" ref="T8:T9" si="9">P8-(R8*S8)</f>
        <v>-24.326340421609512</v>
      </c>
      <c r="U8" s="27">
        <f t="shared" ref="U8:U9" si="10">P8+(R8*S8)</f>
        <v>15.062663555469005</v>
      </c>
      <c r="V8" s="28">
        <f t="shared" ref="V8:W9" si="11">EXP(T8)</f>
        <v>2.723984236360374E-11</v>
      </c>
      <c r="W8" s="29">
        <f t="shared" si="11"/>
        <v>3480420.0742916041</v>
      </c>
      <c r="X8" s="107"/>
      <c r="Z8" s="129">
        <f>(N8-P10)^2</f>
        <v>22.635817138588997</v>
      </c>
      <c r="AA8" s="30">
        <f t="shared" ref="AA8:AA9" si="12">M8*Z8</f>
        <v>0.22418283256322982</v>
      </c>
      <c r="AB8" s="31">
        <v>1</v>
      </c>
      <c r="AC8" s="21"/>
      <c r="AD8" s="21"/>
      <c r="AE8" s="24">
        <f t="shared" ref="AE8:AE9" si="13">M8^2</f>
        <v>9.8087203011442805E-5</v>
      </c>
      <c r="AF8" s="32"/>
      <c r="AG8" s="111">
        <f>AG10</f>
        <v>-6.1890801469168658E-2</v>
      </c>
      <c r="AH8" s="111" t="str">
        <f>AH10</f>
        <v>0</v>
      </c>
      <c r="AI8" s="30">
        <f t="shared" ref="AI8:AI9" si="14">1/M8</f>
        <v>100.97034139402561</v>
      </c>
      <c r="AJ8" s="33">
        <f t="shared" ref="AJ8:AJ9" si="15">1/(AH8+AI8)</f>
        <v>9.9038983744504771E-3</v>
      </c>
      <c r="AK8" s="125">
        <f>AJ8/AJ10</f>
        <v>1.9452011642537273E-4</v>
      </c>
      <c r="AL8" s="34">
        <f t="shared" ref="AL8:AL9" si="16">AJ8*N8</f>
        <v>-4.5873257128001721E-2</v>
      </c>
      <c r="AM8" s="64">
        <f t="shared" ref="AM8:AM9" si="17">AL8/AJ8</f>
        <v>-4.6318384330702527</v>
      </c>
      <c r="AN8" s="29">
        <f t="shared" ref="AN8:AN9" si="18">EXP(AM8)</f>
        <v>9.7368421052631583E-3</v>
      </c>
      <c r="AO8" s="65">
        <f t="shared" ref="AO8:AO9" si="19">1/AJ8</f>
        <v>100.97034139402561</v>
      </c>
      <c r="AP8" s="29">
        <f t="shared" ref="AP8:AP9" si="20">SQRT(AO8)</f>
        <v>10.048399941982087</v>
      </c>
      <c r="AQ8" s="81">
        <f t="shared" ref="AQ8:AQ9" si="21">-NORMSINV(2.5/100)</f>
        <v>1.9599639845400538</v>
      </c>
      <c r="AR8" s="27">
        <f t="shared" ref="AR8:AR9" si="22">AM8-(AQ8*AP8)</f>
        <v>-24.326340421609512</v>
      </c>
      <c r="AS8" s="27">
        <f t="shared" ref="AS8:AS10" si="23">AM8+(AQ8*AP8)</f>
        <v>15.062663555469005</v>
      </c>
      <c r="AT8" s="66">
        <f t="shared" ref="AT8:AU9" si="24">EXP(AR8)</f>
        <v>2.723984236360374E-11</v>
      </c>
      <c r="AU8" s="66">
        <f t="shared" si="24"/>
        <v>3480420.0742916041</v>
      </c>
      <c r="AV8" s="188"/>
      <c r="AX8" s="82"/>
      <c r="AY8" s="82">
        <v>1</v>
      </c>
      <c r="AZ8" s="117"/>
      <c r="BA8" s="117"/>
      <c r="BC8" s="21"/>
      <c r="BD8" s="21"/>
      <c r="BE8" s="31"/>
      <c r="BF8" s="31"/>
      <c r="BG8" s="31"/>
      <c r="BH8" s="31"/>
      <c r="BI8" s="31"/>
      <c r="BJ8" s="31"/>
      <c r="BK8" s="31"/>
      <c r="BL8" s="31"/>
      <c r="BM8" s="21"/>
      <c r="BN8" s="21"/>
      <c r="BO8" s="21"/>
      <c r="BP8" s="21"/>
      <c r="BQ8" s="21"/>
      <c r="BR8" s="21"/>
      <c r="BS8" s="83"/>
      <c r="BT8" s="83"/>
      <c r="BU8" s="83"/>
      <c r="BV8" s="21"/>
      <c r="BW8" s="21"/>
    </row>
    <row r="9" spans="1:85">
      <c r="A9" s="10"/>
      <c r="B9" s="202" t="s">
        <v>102</v>
      </c>
      <c r="C9" s="160">
        <v>47</v>
      </c>
      <c r="D9" s="161">
        <v>1296</v>
      </c>
      <c r="E9" s="152">
        <v>1343</v>
      </c>
      <c r="F9" s="160">
        <v>44</v>
      </c>
      <c r="G9" s="161">
        <v>1288</v>
      </c>
      <c r="H9" s="152">
        <v>1332</v>
      </c>
      <c r="K9" s="22">
        <f t="shared" si="0"/>
        <v>1.059432748933866</v>
      </c>
      <c r="L9" s="23">
        <f t="shared" si="1"/>
        <v>4.250851608307922E-2</v>
      </c>
      <c r="M9" s="24">
        <f t="shared" si="2"/>
        <v>23.524697922778259</v>
      </c>
      <c r="N9" s="25">
        <f t="shared" si="3"/>
        <v>5.7733622368894413E-2</v>
      </c>
      <c r="O9" s="25">
        <f t="shared" si="4"/>
        <v>1.3581660262159949</v>
      </c>
      <c r="P9" s="25">
        <f t="shared" si="5"/>
        <v>5.7733622368894413E-2</v>
      </c>
      <c r="Q9" s="138">
        <f t="shared" si="6"/>
        <v>1.059432748933866</v>
      </c>
      <c r="R9" s="26">
        <f t="shared" si="7"/>
        <v>0.20617593478163065</v>
      </c>
      <c r="S9" s="148">
        <f t="shared" si="8"/>
        <v>1.9599639845400538</v>
      </c>
      <c r="T9" s="27">
        <f t="shared" si="9"/>
        <v>-0.34636378428198067</v>
      </c>
      <c r="U9" s="27">
        <f t="shared" si="10"/>
        <v>0.46183102901976947</v>
      </c>
      <c r="V9" s="28">
        <f t="shared" si="11"/>
        <v>0.70725515199445976</v>
      </c>
      <c r="W9" s="29">
        <f t="shared" si="11"/>
        <v>1.5869771274884401</v>
      </c>
      <c r="X9" s="107"/>
      <c r="Z9" s="129">
        <f>(N9-P10)^2</f>
        <v>4.6429612959257684E-3</v>
      </c>
      <c r="AA9" s="30">
        <f t="shared" si="12"/>
        <v>0.10922426195380477</v>
      </c>
      <c r="AB9" s="31">
        <v>1</v>
      </c>
      <c r="AC9" s="21"/>
      <c r="AD9" s="21"/>
      <c r="AE9" s="24">
        <f t="shared" si="13"/>
        <v>553.41141235796772</v>
      </c>
      <c r="AF9" s="32"/>
      <c r="AG9" s="111">
        <f>AG10</f>
        <v>-6.1890801469168658E-2</v>
      </c>
      <c r="AH9" s="111" t="str">
        <f>AH10</f>
        <v>0</v>
      </c>
      <c r="AI9" s="30">
        <f t="shared" si="14"/>
        <v>4.250851608307922E-2</v>
      </c>
      <c r="AJ9" s="33">
        <f t="shared" si="15"/>
        <v>23.524697922778259</v>
      </c>
      <c r="AK9" s="125">
        <f>AJ9/AJ10</f>
        <v>0.46204300627877293</v>
      </c>
      <c r="AL9" s="34">
        <f t="shared" si="16"/>
        <v>1.3581660262159949</v>
      </c>
      <c r="AM9" s="64">
        <f t="shared" si="17"/>
        <v>5.773362236889442E-2</v>
      </c>
      <c r="AN9" s="29">
        <f t="shared" si="18"/>
        <v>1.059432748933866</v>
      </c>
      <c r="AO9" s="65">
        <f t="shared" si="19"/>
        <v>4.250851608307922E-2</v>
      </c>
      <c r="AP9" s="29">
        <f t="shared" si="20"/>
        <v>0.20617593478163065</v>
      </c>
      <c r="AQ9" s="81">
        <f t="shared" si="21"/>
        <v>1.9599639845400538</v>
      </c>
      <c r="AR9" s="27">
        <f t="shared" si="22"/>
        <v>-0.34636378428198067</v>
      </c>
      <c r="AS9" s="27">
        <f t="shared" si="23"/>
        <v>0.46183102901976947</v>
      </c>
      <c r="AT9" s="66">
        <f t="shared" si="24"/>
        <v>0.70725515199445976</v>
      </c>
      <c r="AU9" s="66">
        <f t="shared" si="24"/>
        <v>1.5869771274884401</v>
      </c>
      <c r="AV9" s="188"/>
      <c r="AX9" s="82"/>
      <c r="AY9" s="82">
        <v>1</v>
      </c>
      <c r="AZ9" s="117"/>
      <c r="BA9" s="117"/>
      <c r="BC9" s="21"/>
      <c r="BD9" s="21"/>
      <c r="BE9" s="31"/>
      <c r="BF9" s="31"/>
      <c r="BG9" s="31"/>
      <c r="BH9" s="31"/>
      <c r="BI9" s="31"/>
      <c r="BJ9" s="31"/>
      <c r="BK9" s="31"/>
      <c r="BL9" s="31"/>
      <c r="BM9" s="21"/>
      <c r="BN9" s="21"/>
      <c r="BO9" s="21"/>
      <c r="BP9" s="21"/>
      <c r="BQ9" s="21"/>
      <c r="BR9" s="21"/>
      <c r="BS9" s="83"/>
      <c r="BT9" s="83"/>
      <c r="BU9" s="83"/>
      <c r="BV9" s="21"/>
      <c r="BW9" s="21"/>
    </row>
    <row r="10" spans="1:85">
      <c r="A10" s="10"/>
      <c r="B10" s="92">
        <f>COUNT(C7:C9)</f>
        <v>3</v>
      </c>
      <c r="C10" s="153">
        <f t="shared" ref="C10:H10" si="25">SUM(C7:C9)</f>
        <v>105.00999999999999</v>
      </c>
      <c r="D10" s="153">
        <f t="shared" si="25"/>
        <v>2566.9989999999998</v>
      </c>
      <c r="E10" s="153">
        <f t="shared" si="25"/>
        <v>2672</v>
      </c>
      <c r="F10" s="153">
        <f t="shared" si="25"/>
        <v>93</v>
      </c>
      <c r="G10" s="153">
        <f t="shared" si="25"/>
        <v>2563</v>
      </c>
      <c r="H10" s="153">
        <f t="shared" si="25"/>
        <v>2656</v>
      </c>
      <c r="K10" s="35"/>
      <c r="L10" s="124"/>
      <c r="M10" s="37">
        <f>SUM(M7:M9)</f>
        <v>50.914520083839705</v>
      </c>
      <c r="N10" s="38"/>
      <c r="O10" s="39">
        <f>SUM(O7:O9)</f>
        <v>6.4087583473050795</v>
      </c>
      <c r="P10" s="40">
        <f>O10/M10</f>
        <v>0.12587290102611068</v>
      </c>
      <c r="Q10" s="84">
        <f>EXP(P10)</f>
        <v>1.1341380113446289</v>
      </c>
      <c r="R10" s="41">
        <f>SQRT(1/M10)</f>
        <v>0.14014550497063932</v>
      </c>
      <c r="S10" s="148">
        <f>-NORMSINV(2.5/100)</f>
        <v>1.9599639845400538</v>
      </c>
      <c r="T10" s="42">
        <f>P10-(R10*S10)</f>
        <v>-0.14880724131152148</v>
      </c>
      <c r="U10" s="42">
        <f>P10+(R10*S10)</f>
        <v>0.40055304336374287</v>
      </c>
      <c r="V10" s="85">
        <f>EXP(T10)</f>
        <v>0.86173520583880137</v>
      </c>
      <c r="W10" s="86">
        <f>EXP(U10)</f>
        <v>1.4926499695747171</v>
      </c>
      <c r="X10" s="43"/>
      <c r="Y10" s="43"/>
      <c r="Z10" s="44"/>
      <c r="AA10" s="45">
        <f>SUM(AA7:AA9)</f>
        <v>0.43285042522839201</v>
      </c>
      <c r="AB10" s="46">
        <f>SUM(AB7:AB9)</f>
        <v>3</v>
      </c>
      <c r="AC10" s="47">
        <f>AA10-(AB10-1)</f>
        <v>-1.567149574771608</v>
      </c>
      <c r="AD10" s="37">
        <f>M10</f>
        <v>50.914520083839705</v>
      </c>
      <c r="AE10" s="37">
        <f>SUM(AE7:AE9)</f>
        <v>1303.0714345165918</v>
      </c>
      <c r="AF10" s="48">
        <f>AE10/AD10</f>
        <v>25.593316648587784</v>
      </c>
      <c r="AG10" s="112">
        <f>AC10/(AD10-AF10)</f>
        <v>-6.1890801469168658E-2</v>
      </c>
      <c r="AH10" s="112" t="str">
        <f>IF(AA10&lt;AB10-1,"0",AG10)</f>
        <v>0</v>
      </c>
      <c r="AI10" s="44"/>
      <c r="AJ10" s="37">
        <f>SUM(AJ7:AJ9)</f>
        <v>50.914520083839705</v>
      </c>
      <c r="AK10" s="126">
        <f>SUM(AK7:AK9)</f>
        <v>1</v>
      </c>
      <c r="AL10" s="47">
        <f>SUM(AL7:AL9)</f>
        <v>6.4087583473050795</v>
      </c>
      <c r="AM10" s="47">
        <f>AL10/AJ10</f>
        <v>0.12587290102611068</v>
      </c>
      <c r="AN10" s="166">
        <f>EXP(AM10)</f>
        <v>1.1341380113446289</v>
      </c>
      <c r="AO10" s="49">
        <f>1/AJ10</f>
        <v>1.9640762563475495E-2</v>
      </c>
      <c r="AP10" s="50">
        <f>SQRT(AO10)</f>
        <v>0.14014550497063932</v>
      </c>
      <c r="AQ10" s="88">
        <f>-NORMSINV(2.5/100)</f>
        <v>1.9599639845400538</v>
      </c>
      <c r="AR10" s="42">
        <f>AM10-(AQ10*AP10)</f>
        <v>-0.14880724131152148</v>
      </c>
      <c r="AS10" s="42">
        <f t="shared" si="23"/>
        <v>0.40055304336374287</v>
      </c>
      <c r="AT10" s="89">
        <f>EXP(AR10)</f>
        <v>0.86173520583880137</v>
      </c>
      <c r="AU10" s="90">
        <f>EXP(AS10)</f>
        <v>1.4926499695747171</v>
      </c>
      <c r="AV10" s="239"/>
      <c r="AW10" s="9"/>
      <c r="AX10" s="91">
        <f>AA10</f>
        <v>0.43285042522839201</v>
      </c>
      <c r="AY10" s="92">
        <f>SUM(AY7:AY9)</f>
        <v>3</v>
      </c>
      <c r="AZ10" s="118">
        <f>(AX10-(AY10-1))/AX10</f>
        <v>-3.6205337535355477</v>
      </c>
      <c r="BA10" s="119" t="str">
        <f>IF(AA10&lt;AB10-1,"0%",AZ10)</f>
        <v>0%</v>
      </c>
      <c r="BB10" s="51"/>
      <c r="BC10" s="39">
        <f>AX10/(AY10-1)</f>
        <v>0.21642521261419601</v>
      </c>
      <c r="BD10" s="93">
        <f>LN(BC10)</f>
        <v>-1.5305102294887478</v>
      </c>
      <c r="BE10" s="39">
        <f>LN(AX10)</f>
        <v>-0.83736304892880264</v>
      </c>
      <c r="BF10" s="39">
        <f>LN(AY10-1)</f>
        <v>0.69314718055994529</v>
      </c>
      <c r="BG10" s="39">
        <f>SQRT(2*AX10)</f>
        <v>0.9304304651379296</v>
      </c>
      <c r="BH10" s="39">
        <f>SQRT(2*AY10-3)</f>
        <v>1.7320508075688772</v>
      </c>
      <c r="BI10" s="39">
        <f>2*(AY10-2)</f>
        <v>2</v>
      </c>
      <c r="BJ10" s="39">
        <f>3*(AY10-2)^2</f>
        <v>3</v>
      </c>
      <c r="BK10" s="39">
        <f>1/BI10</f>
        <v>0.5</v>
      </c>
      <c r="BL10" s="94">
        <f>1/BJ10</f>
        <v>0.33333333333333331</v>
      </c>
      <c r="BM10" s="94">
        <f>SQRT(BK10*(1-BL10))</f>
        <v>0.57735026918962584</v>
      </c>
      <c r="BN10" s="95">
        <f>0.5*(BE10-BF10)/(BG10-BH10)</f>
        <v>0.95463534822944429</v>
      </c>
      <c r="BO10" s="95">
        <f>IF(AA10&lt;=AB10,BM10,BN10)</f>
        <v>0.57735026918962584</v>
      </c>
      <c r="BP10" s="96">
        <f>BD10-(1.96*BO10)</f>
        <v>-2.6621167571004145</v>
      </c>
      <c r="BQ10" s="96">
        <f>BD10+(1.96*BO10)</f>
        <v>-0.39890370187708113</v>
      </c>
      <c r="BR10" s="96"/>
      <c r="BS10" s="93">
        <f>EXP(BP10)</f>
        <v>6.9800314946225558E-2</v>
      </c>
      <c r="BT10" s="93">
        <f>EXP(BQ10)</f>
        <v>0.67105531960974074</v>
      </c>
      <c r="BU10" s="97" t="str">
        <f>BA10</f>
        <v>0%</v>
      </c>
      <c r="BV10" s="97">
        <f>(BS10-1)/BS10</f>
        <v>-13.326582921157362</v>
      </c>
      <c r="BW10" s="97">
        <f>(BT10-1)/BT10</f>
        <v>-0.4901901091873625</v>
      </c>
    </row>
    <row r="11" spans="1:85" ht="13.5" thickBot="1">
      <c r="A11" s="4"/>
      <c r="B11" s="207"/>
      <c r="C11" s="154"/>
      <c r="D11" s="154"/>
      <c r="E11" s="154"/>
      <c r="F11" s="154"/>
      <c r="G11" s="154"/>
      <c r="H11" s="154"/>
      <c r="I11" s="4"/>
      <c r="J11" s="4"/>
      <c r="K11" s="4"/>
      <c r="L11" s="5"/>
      <c r="M11" s="5"/>
      <c r="N11" s="5"/>
      <c r="O11" s="5"/>
      <c r="P11" s="5"/>
      <c r="Q11" s="5" t="s">
        <v>88</v>
      </c>
      <c r="R11" s="52"/>
      <c r="S11" s="52"/>
      <c r="T11" s="52"/>
      <c r="U11" s="52"/>
      <c r="V11" s="52"/>
      <c r="W11" s="52"/>
      <c r="X11" s="52"/>
      <c r="Z11" s="5"/>
      <c r="AA11" s="5"/>
      <c r="AB11" s="53"/>
      <c r="AC11" s="54"/>
      <c r="AD11" s="54"/>
      <c r="AE11" s="54"/>
      <c r="AF11" s="55"/>
      <c r="AG11" s="55"/>
      <c r="AH11" s="55"/>
      <c r="AI11" s="55"/>
      <c r="AJ11" s="5"/>
      <c r="AK11" s="5"/>
      <c r="AL11" s="5"/>
      <c r="AM11" s="5"/>
      <c r="AN11" s="5" t="s">
        <v>88</v>
      </c>
      <c r="AO11" s="5"/>
      <c r="AP11" s="5"/>
      <c r="AQ11" s="5"/>
      <c r="AR11" s="5"/>
      <c r="AS11" s="5"/>
      <c r="AT11" s="56"/>
      <c r="AU11" s="56"/>
      <c r="AV11" s="56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7"/>
      <c r="BH11" s="5"/>
      <c r="BI11" s="5"/>
      <c r="BJ11" s="5"/>
      <c r="BK11" s="5"/>
      <c r="BN11" s="54"/>
      <c r="BT11" s="98" t="s">
        <v>49</v>
      </c>
      <c r="BU11" s="99" t="str">
        <f>BU10</f>
        <v>0%</v>
      </c>
      <c r="BV11" s="100" t="str">
        <f>IF(BV10&lt;0,"0%",BV10)</f>
        <v>0%</v>
      </c>
      <c r="BW11" s="101" t="str">
        <f>IF(BW10&lt;0,"0",BW10)</f>
        <v>0</v>
      </c>
    </row>
    <row r="12" spans="1:85" ht="15" customHeight="1" thickBot="1">
      <c r="A12" s="6"/>
      <c r="B12" s="6"/>
      <c r="C12" s="155"/>
      <c r="D12" s="155"/>
      <c r="E12" s="155"/>
      <c r="F12" s="155"/>
      <c r="G12" s="155"/>
      <c r="H12" s="155"/>
      <c r="I12" s="6"/>
      <c r="J12" s="6"/>
      <c r="K12" s="6"/>
      <c r="L12" s="6"/>
      <c r="M12" s="5"/>
      <c r="N12" s="5"/>
      <c r="O12" s="5"/>
      <c r="P12" s="5"/>
      <c r="Q12" s="5"/>
      <c r="R12" s="58"/>
      <c r="S12" s="58"/>
      <c r="T12" s="58"/>
      <c r="U12" s="58"/>
      <c r="V12" s="58"/>
      <c r="W12" s="58"/>
      <c r="X12" s="58"/>
      <c r="Z12" s="5"/>
      <c r="AA12" s="5"/>
      <c r="AB12" s="5"/>
      <c r="AC12" s="5"/>
      <c r="AD12" s="5"/>
      <c r="AE12" s="5"/>
      <c r="AF12" s="5"/>
      <c r="AG12" s="5"/>
      <c r="AH12" s="5"/>
      <c r="AI12" s="57"/>
      <c r="AJ12" s="121"/>
      <c r="AK12" s="121"/>
      <c r="AL12" s="122"/>
      <c r="AM12" s="62"/>
      <c r="AN12" s="59"/>
      <c r="AO12" s="60" t="s">
        <v>24</v>
      </c>
      <c r="AP12" s="61">
        <f>TINV(0.05,(AB10-2))</f>
        <v>12.706204736174707</v>
      </c>
      <c r="AQ12" s="5"/>
      <c r="AR12" s="102"/>
      <c r="AS12" s="103" t="s">
        <v>25</v>
      </c>
      <c r="AT12" s="104">
        <f>EXP(AM10-AP12*SQRT((1/AD10)+AH10))</f>
        <v>0.19112175792586181</v>
      </c>
      <c r="AU12" s="254">
        <f>EXP(AM10+AP12*SQRT((1/AD10)+AH10))</f>
        <v>6.7301025416253593</v>
      </c>
      <c r="AV12" s="188"/>
      <c r="AW12" s="5"/>
      <c r="AX12" s="5"/>
      <c r="AY12" s="5"/>
      <c r="AZ12" s="5"/>
      <c r="BB12" s="5"/>
      <c r="BC12" s="5"/>
      <c r="BD12" s="5"/>
      <c r="BF12" s="106"/>
      <c r="BG12" s="57"/>
      <c r="BH12" s="57"/>
      <c r="BJ12" s="107"/>
      <c r="BK12" s="5"/>
      <c r="BL12" s="108"/>
      <c r="BM12" s="109"/>
      <c r="BN12" s="5"/>
      <c r="BQ12" s="108"/>
    </row>
    <row r="13" spans="1:85" ht="15" customHeight="1">
      <c r="A13" s="6"/>
      <c r="B13" s="6"/>
      <c r="C13" s="155"/>
      <c r="D13" s="155"/>
      <c r="E13" s="155"/>
      <c r="F13" s="155"/>
      <c r="G13" s="155"/>
      <c r="H13" s="155"/>
      <c r="I13" s="6"/>
      <c r="J13" s="6"/>
      <c r="K13" s="6"/>
      <c r="L13" s="6"/>
      <c r="M13" s="5"/>
      <c r="N13" s="5"/>
      <c r="O13" s="5"/>
      <c r="P13" s="5"/>
      <c r="Q13" s="5"/>
      <c r="R13" s="58"/>
      <c r="S13" s="58"/>
      <c r="T13" s="58"/>
      <c r="U13" s="58"/>
      <c r="V13" s="58"/>
      <c r="W13" s="58"/>
      <c r="X13" s="58"/>
      <c r="Z13" s="5"/>
      <c r="AA13" s="5"/>
      <c r="AB13" s="5"/>
      <c r="AC13" s="5"/>
      <c r="AD13" s="5"/>
      <c r="AE13" s="5"/>
      <c r="AF13" s="5"/>
      <c r="AG13" s="5"/>
      <c r="AH13" s="5"/>
      <c r="AI13" s="57"/>
      <c r="AJ13" s="121"/>
      <c r="AK13" s="121"/>
      <c r="AL13" s="12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5"/>
      <c r="AX13" s="5"/>
      <c r="AY13" s="5"/>
      <c r="AZ13" s="5"/>
      <c r="BB13" s="5"/>
      <c r="BC13" s="5"/>
      <c r="BD13" s="5"/>
      <c r="BF13" s="106"/>
      <c r="BG13" s="57"/>
      <c r="BH13" s="57"/>
      <c r="BJ13" s="107"/>
      <c r="BK13" s="5"/>
      <c r="BL13" s="108"/>
      <c r="BM13" s="109"/>
      <c r="BN13" s="5"/>
      <c r="BQ13" s="108"/>
    </row>
    <row r="14" spans="1:85" ht="38.1" customHeight="1">
      <c r="A14" s="4"/>
      <c r="B14" s="192" t="s">
        <v>115</v>
      </c>
      <c r="C14" s="154"/>
      <c r="D14" s="154"/>
      <c r="E14" s="154"/>
      <c r="F14" s="154"/>
      <c r="G14" s="154"/>
      <c r="H14" s="154"/>
      <c r="I14" s="4"/>
      <c r="J14" s="232" t="s">
        <v>74</v>
      </c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4"/>
      <c r="X14" s="235"/>
      <c r="Y14" s="236" t="s">
        <v>73</v>
      </c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8"/>
      <c r="AV14" s="235"/>
      <c r="AW14" s="232" t="s">
        <v>150</v>
      </c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4"/>
    </row>
    <row r="15" spans="1:85" s="14" customFormat="1" ht="20.100000000000001" customHeight="1">
      <c r="A15" s="179"/>
      <c r="B15" s="180" t="s">
        <v>94</v>
      </c>
      <c r="C15" s="214" t="s">
        <v>117</v>
      </c>
      <c r="D15" s="215"/>
      <c r="E15" s="215"/>
      <c r="F15" s="209" t="s">
        <v>67</v>
      </c>
      <c r="G15" s="209"/>
      <c r="H15" s="209"/>
      <c r="K15" s="145"/>
      <c r="X15" s="73"/>
      <c r="Y15" s="16"/>
      <c r="Z15" s="146"/>
      <c r="AA15" s="147"/>
      <c r="AV15" s="16"/>
      <c r="BS15" s="73"/>
      <c r="BT15" s="73"/>
    </row>
    <row r="16" spans="1:85" ht="55.5" customHeight="1">
      <c r="A16" s="4"/>
      <c r="B16" s="178"/>
      <c r="C16" s="151" t="s">
        <v>3</v>
      </c>
      <c r="D16" s="151" t="s">
        <v>4</v>
      </c>
      <c r="E16" s="151" t="s">
        <v>5</v>
      </c>
      <c r="F16" s="151" t="s">
        <v>3</v>
      </c>
      <c r="G16" s="151" t="s">
        <v>4</v>
      </c>
      <c r="H16" s="151" t="s">
        <v>5</v>
      </c>
      <c r="K16" s="15" t="s">
        <v>62</v>
      </c>
      <c r="L16" s="15" t="s">
        <v>61</v>
      </c>
      <c r="M16" s="15" t="s">
        <v>60</v>
      </c>
      <c r="N16" s="17" t="s">
        <v>59</v>
      </c>
      <c r="O16" s="17" t="s">
        <v>6</v>
      </c>
      <c r="P16" s="17" t="s">
        <v>58</v>
      </c>
      <c r="Q16" s="74" t="s">
        <v>7</v>
      </c>
      <c r="R16" s="15" t="s">
        <v>8</v>
      </c>
      <c r="S16" s="18" t="s">
        <v>9</v>
      </c>
      <c r="T16" s="18" t="s">
        <v>10</v>
      </c>
      <c r="U16" s="18" t="s">
        <v>11</v>
      </c>
      <c r="V16" s="76" t="s">
        <v>12</v>
      </c>
      <c r="W16" s="77" t="s">
        <v>13</v>
      </c>
      <c r="X16" s="231"/>
      <c r="Y16" s="19"/>
      <c r="Z16" s="128" t="s">
        <v>14</v>
      </c>
      <c r="AA16" s="17" t="s">
        <v>57</v>
      </c>
      <c r="AB16" s="20" t="s">
        <v>15</v>
      </c>
      <c r="AC16" s="20" t="s">
        <v>16</v>
      </c>
      <c r="AD16" s="20" t="s">
        <v>56</v>
      </c>
      <c r="AE16" s="17" t="s">
        <v>55</v>
      </c>
      <c r="AF16" s="17" t="s">
        <v>52</v>
      </c>
      <c r="AG16" s="113" t="s">
        <v>17</v>
      </c>
      <c r="AH16" s="113" t="s">
        <v>18</v>
      </c>
      <c r="AI16" s="20" t="s">
        <v>53</v>
      </c>
      <c r="AJ16" s="17" t="s">
        <v>54</v>
      </c>
      <c r="AK16" s="17" t="s">
        <v>65</v>
      </c>
      <c r="AL16" s="17" t="s">
        <v>51</v>
      </c>
      <c r="AM16" s="20" t="s">
        <v>19</v>
      </c>
      <c r="AN16" s="78" t="s">
        <v>20</v>
      </c>
      <c r="AO16" s="17" t="s">
        <v>50</v>
      </c>
      <c r="AP16" s="17" t="s">
        <v>21</v>
      </c>
      <c r="AQ16" s="75" t="s">
        <v>9</v>
      </c>
      <c r="AR16" s="18" t="s">
        <v>22</v>
      </c>
      <c r="AS16" s="18" t="s">
        <v>23</v>
      </c>
      <c r="AT16" s="76" t="s">
        <v>12</v>
      </c>
      <c r="AU16" s="77" t="s">
        <v>13</v>
      </c>
      <c r="AV16" s="231"/>
      <c r="AX16" s="127" t="s">
        <v>28</v>
      </c>
      <c r="AY16" s="127" t="s">
        <v>15</v>
      </c>
      <c r="AZ16" s="120" t="s">
        <v>63</v>
      </c>
      <c r="BA16" s="116" t="s">
        <v>64</v>
      </c>
      <c r="BC16" s="20" t="s">
        <v>29</v>
      </c>
      <c r="BD16" s="20" t="s">
        <v>30</v>
      </c>
      <c r="BE16" s="20" t="s">
        <v>31</v>
      </c>
      <c r="BF16" s="20" t="s">
        <v>32</v>
      </c>
      <c r="BG16" s="20" t="s">
        <v>33</v>
      </c>
      <c r="BH16" s="20" t="s">
        <v>34</v>
      </c>
      <c r="BI16" s="20" t="s">
        <v>35</v>
      </c>
      <c r="BJ16" s="20" t="s">
        <v>36</v>
      </c>
      <c r="BK16" s="20" t="s">
        <v>37</v>
      </c>
      <c r="BL16" s="20" t="s">
        <v>38</v>
      </c>
      <c r="BM16" s="79" t="s">
        <v>39</v>
      </c>
      <c r="BN16" s="79" t="s">
        <v>40</v>
      </c>
      <c r="BO16" s="79" t="s">
        <v>41</v>
      </c>
      <c r="BP16" s="79" t="s">
        <v>42</v>
      </c>
      <c r="BQ16" s="79" t="s">
        <v>43</v>
      </c>
      <c r="BR16" s="21"/>
      <c r="BS16" s="18" t="s">
        <v>44</v>
      </c>
      <c r="BT16" s="18" t="s">
        <v>45</v>
      </c>
      <c r="BU16" s="74" t="s">
        <v>46</v>
      </c>
      <c r="BV16" s="76" t="s">
        <v>47</v>
      </c>
      <c r="BW16" s="77" t="s">
        <v>48</v>
      </c>
    </row>
    <row r="17" spans="1:75">
      <c r="A17" s="10"/>
      <c r="B17" s="202" t="s">
        <v>126</v>
      </c>
      <c r="C17" s="160">
        <v>70</v>
      </c>
      <c r="D17" s="161">
        <v>3945</v>
      </c>
      <c r="E17" s="152">
        <v>4015</v>
      </c>
      <c r="F17" s="160">
        <v>61</v>
      </c>
      <c r="G17" s="161">
        <v>3954</v>
      </c>
      <c r="H17" s="152">
        <v>4015</v>
      </c>
      <c r="K17" s="22">
        <f>(C17/E17)/(F17/H17)</f>
        <v>1.1475409836065573</v>
      </c>
      <c r="L17" s="23">
        <f>(D17/(C17*E17)+(G17/(F17*H17)))</f>
        <v>3.0181024903683788E-2</v>
      </c>
      <c r="M17" s="24">
        <f>1/L17</f>
        <v>33.133400975986852</v>
      </c>
      <c r="N17" s="25">
        <f>LN(K17)</f>
        <v>0.1376213778760477</v>
      </c>
      <c r="O17" s="25">
        <f>M17*N17</f>
        <v>4.5598642960348945</v>
      </c>
      <c r="P17" s="25">
        <f>LN(K17)</f>
        <v>0.1376213778760477</v>
      </c>
      <c r="Q17" s="137">
        <f>K17</f>
        <v>1.1475409836065573</v>
      </c>
      <c r="R17" s="26">
        <f>SQRT(1/M17)</f>
        <v>0.17372686868669393</v>
      </c>
      <c r="S17" s="148">
        <f>-NORMSINV(2.5/100)</f>
        <v>1.9599639845400538</v>
      </c>
      <c r="T17" s="27">
        <f>P17-(R17*S17)</f>
        <v>-0.20287702789679166</v>
      </c>
      <c r="U17" s="27">
        <f>P17+(R17*S17)</f>
        <v>0.47811978364888708</v>
      </c>
      <c r="V17" s="28">
        <f>EXP(T17)</f>
        <v>0.81637862704995046</v>
      </c>
      <c r="W17" s="29">
        <f>EXP(U17)</f>
        <v>1.6130386874718281</v>
      </c>
      <c r="X17" s="107"/>
      <c r="Z17" s="129">
        <f>(N17-P20)^2</f>
        <v>1.2989953638455022E-3</v>
      </c>
      <c r="AA17" s="30">
        <f>M17*Z17</f>
        <v>4.304013425624096E-2</v>
      </c>
      <c r="AB17" s="31">
        <v>1</v>
      </c>
      <c r="AC17" s="21"/>
      <c r="AD17" s="21"/>
      <c r="AE17" s="24">
        <f>M17^2</f>
        <v>1097.8222602355265</v>
      </c>
      <c r="AF17" s="32"/>
      <c r="AG17" s="111">
        <f>AG20</f>
        <v>-9.9953559954659682E-2</v>
      </c>
      <c r="AH17" s="111" t="str">
        <f>AH20</f>
        <v>0</v>
      </c>
      <c r="AI17" s="30">
        <f>1/M17</f>
        <v>3.0181024903683792E-2</v>
      </c>
      <c r="AJ17" s="33">
        <f>1/(AH17+AI17)</f>
        <v>33.133400975986852</v>
      </c>
      <c r="AK17" s="125">
        <f>AJ17/AJ20</f>
        <v>0.77094743284814637</v>
      </c>
      <c r="AL17" s="34">
        <f>AJ17*N17</f>
        <v>4.5598642960348945</v>
      </c>
      <c r="AM17" s="64">
        <f>AL17/AJ17</f>
        <v>0.1376213778760477</v>
      </c>
      <c r="AN17" s="29">
        <f>EXP(AM17)</f>
        <v>1.1475409836065573</v>
      </c>
      <c r="AO17" s="65">
        <f>1/AJ17</f>
        <v>3.0181024903683792E-2</v>
      </c>
      <c r="AP17" s="29">
        <f>SQRT(AO17)</f>
        <v>0.17372686868669393</v>
      </c>
      <c r="AQ17" s="81">
        <f>-NORMSINV(2.5/100)</f>
        <v>1.9599639845400538</v>
      </c>
      <c r="AR17" s="27">
        <f>AM17-(AQ17*AP17)</f>
        <v>-0.20287702789679166</v>
      </c>
      <c r="AS17" s="27">
        <f>AM17+(1.96*AP17)</f>
        <v>0.47812604050196783</v>
      </c>
      <c r="AT17" s="66">
        <f>EXP(AR17)</f>
        <v>0.81637862704995046</v>
      </c>
      <c r="AU17" s="66">
        <f>EXP(AS17)</f>
        <v>1.613048780049483</v>
      </c>
      <c r="AV17" s="188"/>
      <c r="AX17" s="82"/>
      <c r="AY17" s="82">
        <v>1</v>
      </c>
      <c r="AZ17" s="117"/>
      <c r="BA17" s="117"/>
      <c r="BC17" s="21"/>
      <c r="BD17" s="21"/>
      <c r="BE17" s="31"/>
      <c r="BF17" s="31"/>
      <c r="BG17" s="31"/>
      <c r="BH17" s="31"/>
      <c r="BI17" s="31"/>
      <c r="BJ17" s="31"/>
      <c r="BK17" s="31"/>
      <c r="BL17" s="31"/>
      <c r="BM17" s="21"/>
      <c r="BN17" s="21"/>
      <c r="BO17" s="21"/>
      <c r="BP17" s="21"/>
      <c r="BQ17" s="21"/>
      <c r="BR17" s="21"/>
      <c r="BS17" s="83"/>
      <c r="BT17" s="83"/>
      <c r="BU17" s="83"/>
      <c r="BV17" s="21"/>
      <c r="BW17" s="21"/>
    </row>
    <row r="18" spans="1:75">
      <c r="A18" s="10"/>
      <c r="B18" s="202" t="s">
        <v>103</v>
      </c>
      <c r="C18" s="160">
        <v>19</v>
      </c>
      <c r="D18" s="161">
        <v>1112</v>
      </c>
      <c r="E18" s="152">
        <v>1131</v>
      </c>
      <c r="F18" s="160">
        <v>15</v>
      </c>
      <c r="G18" s="161">
        <v>1112</v>
      </c>
      <c r="H18" s="152">
        <v>1127</v>
      </c>
      <c r="K18" s="22">
        <f t="shared" ref="K18:K19" si="26">(C18/E18)/(F18/H18)</f>
        <v>1.2621868552903035</v>
      </c>
      <c r="L18" s="23">
        <f t="shared" ref="L18:L19" si="27">(D18/(C18*E18)+(G18/(F18*H18)))</f>
        <v>0.11752676086975103</v>
      </c>
      <c r="M18" s="24">
        <f t="shared" ref="M18:M19" si="28">1/L18</f>
        <v>8.5087004236273422</v>
      </c>
      <c r="N18" s="25">
        <f t="shared" ref="N18:N19" si="29">LN(K18)</f>
        <v>0.2328458159878862</v>
      </c>
      <c r="O18" s="25">
        <f t="shared" ref="O18:O19" si="30">M18*N18</f>
        <v>1.9812152931359814</v>
      </c>
      <c r="P18" s="25">
        <f t="shared" ref="P18:P19" si="31">LN(K18)</f>
        <v>0.2328458159878862</v>
      </c>
      <c r="Q18" s="137">
        <f t="shared" ref="Q18:Q19" si="32">K18</f>
        <v>1.2621868552903035</v>
      </c>
      <c r="R18" s="26">
        <f t="shared" ref="R18:R19" si="33">SQRT(1/M18)</f>
        <v>0.34282176253813151</v>
      </c>
      <c r="S18" s="148">
        <f t="shared" ref="S18:S19" si="34">-NORMSINV(2.5/100)</f>
        <v>1.9599639845400538</v>
      </c>
      <c r="T18" s="27">
        <f t="shared" ref="T18:T19" si="35">P18-(R18*S18)</f>
        <v>-0.43907249170339413</v>
      </c>
      <c r="U18" s="27">
        <f t="shared" ref="U18:U19" si="36">P18+(R18*S18)</f>
        <v>0.90476412367916659</v>
      </c>
      <c r="V18" s="28">
        <f t="shared" ref="V18:W19" si="37">EXP(T18)</f>
        <v>0.64463404731581342</v>
      </c>
      <c r="W18" s="29">
        <f t="shared" si="37"/>
        <v>2.4713489216109314</v>
      </c>
      <c r="X18" s="107"/>
      <c r="Z18" s="129">
        <f>(N18-P20)^2</f>
        <v>3.5026108996285559E-3</v>
      </c>
      <c r="AA18" s="30">
        <f t="shared" ref="AA18:AA19" si="38">M18*Z18</f>
        <v>2.980266684547124E-2</v>
      </c>
      <c r="AB18" s="31">
        <v>1</v>
      </c>
      <c r="AC18" s="21"/>
      <c r="AD18" s="21"/>
      <c r="AE18" s="24">
        <f t="shared" ref="AE18:AE19" si="39">M18^2</f>
        <v>72.397982899036109</v>
      </c>
      <c r="AF18" s="32"/>
      <c r="AG18" s="111">
        <f>AG20</f>
        <v>-9.9953559954659682E-2</v>
      </c>
      <c r="AH18" s="111" t="str">
        <f>AH20</f>
        <v>0</v>
      </c>
      <c r="AI18" s="30">
        <f t="shared" ref="AI18:AI19" si="40">1/M18</f>
        <v>0.11752676086975104</v>
      </c>
      <c r="AJ18" s="33">
        <f t="shared" ref="AJ18:AJ19" si="41">1/(AH18+AI18)</f>
        <v>8.5087004236273422</v>
      </c>
      <c r="AK18" s="125">
        <f>AJ18/AJ20</f>
        <v>0.19798030251176343</v>
      </c>
      <c r="AL18" s="34">
        <f t="shared" ref="AL18:AL19" si="42">AJ18*N18</f>
        <v>1.9812152931359814</v>
      </c>
      <c r="AM18" s="64">
        <f t="shared" ref="AM18:AM19" si="43">AL18/AJ18</f>
        <v>0.2328458159878862</v>
      </c>
      <c r="AN18" s="29">
        <f t="shared" ref="AN18:AN19" si="44">EXP(AM18)</f>
        <v>1.2621868552903035</v>
      </c>
      <c r="AO18" s="65">
        <f t="shared" ref="AO18:AO19" si="45">1/AJ18</f>
        <v>0.11752676086975104</v>
      </c>
      <c r="AP18" s="29">
        <f t="shared" ref="AP18:AP19" si="46">SQRT(AO18)</f>
        <v>0.34282176253813151</v>
      </c>
      <c r="AQ18" s="81">
        <f t="shared" ref="AQ18:AQ19" si="47">-NORMSINV(2.5/100)</f>
        <v>1.9599639845400538</v>
      </c>
      <c r="AR18" s="27">
        <f t="shared" ref="AR18:AR19" si="48">AM18-(AQ18*AP18)</f>
        <v>-0.43907249170339413</v>
      </c>
      <c r="AS18" s="27">
        <f t="shared" ref="AS18:AS19" si="49">AM18+(1.96*AP18)</f>
        <v>0.904776470562624</v>
      </c>
      <c r="AT18" s="66">
        <f t="shared" ref="AT18:AU19" si="50">EXP(AR18)</f>
        <v>0.64463404731581342</v>
      </c>
      <c r="AU18" s="66">
        <f t="shared" si="50"/>
        <v>2.4713794352564231</v>
      </c>
      <c r="AV18" s="188"/>
      <c r="AX18" s="82"/>
      <c r="AY18" s="82">
        <v>1</v>
      </c>
      <c r="AZ18" s="117"/>
      <c r="BA18" s="117"/>
      <c r="BC18" s="21"/>
      <c r="BD18" s="21"/>
      <c r="BE18" s="31"/>
      <c r="BF18" s="31"/>
      <c r="BG18" s="31"/>
      <c r="BH18" s="31"/>
      <c r="BI18" s="31"/>
      <c r="BJ18" s="31"/>
      <c r="BK18" s="31"/>
      <c r="BL18" s="31"/>
      <c r="BM18" s="21"/>
      <c r="BN18" s="21"/>
      <c r="BO18" s="21"/>
      <c r="BP18" s="21"/>
      <c r="BQ18" s="21"/>
      <c r="BR18" s="21"/>
      <c r="BS18" s="83"/>
      <c r="BT18" s="83"/>
      <c r="BU18" s="83"/>
      <c r="BV18" s="21"/>
      <c r="BW18" s="21"/>
    </row>
    <row r="19" spans="1:75">
      <c r="A19" s="10"/>
      <c r="B19" s="202" t="s">
        <v>104</v>
      </c>
      <c r="C19" s="160">
        <v>4</v>
      </c>
      <c r="D19" s="161">
        <v>1714</v>
      </c>
      <c r="E19" s="152">
        <v>1718</v>
      </c>
      <c r="F19" s="160">
        <v>2</v>
      </c>
      <c r="G19" s="161">
        <v>1712</v>
      </c>
      <c r="H19" s="152">
        <v>1714</v>
      </c>
      <c r="K19" s="22">
        <f t="shared" si="26"/>
        <v>1.9953434225844007</v>
      </c>
      <c r="L19" s="23">
        <f t="shared" si="27"/>
        <v>0.74883449725128814</v>
      </c>
      <c r="M19" s="24">
        <f t="shared" si="28"/>
        <v>1.3354085631346491</v>
      </c>
      <c r="N19" s="25">
        <f t="shared" si="29"/>
        <v>0.69081617717346988</v>
      </c>
      <c r="O19" s="25">
        <f t="shared" si="30"/>
        <v>0.92252183854939451</v>
      </c>
      <c r="P19" s="25">
        <f t="shared" si="31"/>
        <v>0.69081617717346988</v>
      </c>
      <c r="Q19" s="137">
        <f t="shared" si="32"/>
        <v>1.9953434225844007</v>
      </c>
      <c r="R19" s="26">
        <f t="shared" si="33"/>
        <v>0.86535223883184598</v>
      </c>
      <c r="S19" s="148">
        <f t="shared" si="34"/>
        <v>1.9599639845400538</v>
      </c>
      <c r="T19" s="27">
        <f t="shared" si="35"/>
        <v>-1.0052430448780512</v>
      </c>
      <c r="U19" s="27">
        <f t="shared" si="36"/>
        <v>2.3868753992249911</v>
      </c>
      <c r="V19" s="28">
        <f t="shared" si="37"/>
        <v>0.36595568034078935</v>
      </c>
      <c r="W19" s="29">
        <f t="shared" si="37"/>
        <v>10.879446850895256</v>
      </c>
      <c r="X19" s="107"/>
      <c r="Z19" s="129">
        <f>(N19-P20)^2</f>
        <v>0.26744745402401726</v>
      </c>
      <c r="AA19" s="30">
        <f t="shared" si="38"/>
        <v>0.35715162029223302</v>
      </c>
      <c r="AB19" s="31">
        <v>1</v>
      </c>
      <c r="AC19" s="21"/>
      <c r="AD19" s="21"/>
      <c r="AE19" s="24">
        <f t="shared" si="39"/>
        <v>1.783316030493348</v>
      </c>
      <c r="AF19" s="32"/>
      <c r="AG19" s="111">
        <f>AG20</f>
        <v>-9.9953559954659682E-2</v>
      </c>
      <c r="AH19" s="111" t="str">
        <f>AH20</f>
        <v>0</v>
      </c>
      <c r="AI19" s="30">
        <f t="shared" si="40"/>
        <v>0.74883449725128814</v>
      </c>
      <c r="AJ19" s="33">
        <f t="shared" si="41"/>
        <v>1.3354085631346491</v>
      </c>
      <c r="AK19" s="125">
        <f>AJ19/AJ20</f>
        <v>3.1072264640090292E-2</v>
      </c>
      <c r="AL19" s="34">
        <f t="shared" si="42"/>
        <v>0.92252183854939451</v>
      </c>
      <c r="AM19" s="64">
        <f t="shared" si="43"/>
        <v>0.69081617717346988</v>
      </c>
      <c r="AN19" s="29">
        <f t="shared" si="44"/>
        <v>1.9953434225844007</v>
      </c>
      <c r="AO19" s="65">
        <f t="shared" si="45"/>
        <v>0.74883449725128814</v>
      </c>
      <c r="AP19" s="29">
        <f t="shared" si="46"/>
        <v>0.86535223883184598</v>
      </c>
      <c r="AQ19" s="81">
        <f t="shared" si="47"/>
        <v>1.9599639845400538</v>
      </c>
      <c r="AR19" s="27">
        <f t="shared" si="48"/>
        <v>-1.0052430448780512</v>
      </c>
      <c r="AS19" s="27">
        <f t="shared" si="49"/>
        <v>2.3869065652838879</v>
      </c>
      <c r="AT19" s="66">
        <f t="shared" si="50"/>
        <v>0.36595568034078935</v>
      </c>
      <c r="AU19" s="66">
        <f t="shared" si="50"/>
        <v>10.879785925660359</v>
      </c>
      <c r="AV19" s="188"/>
      <c r="AX19" s="82"/>
      <c r="AY19" s="82">
        <v>1</v>
      </c>
      <c r="AZ19" s="117"/>
      <c r="BA19" s="117"/>
      <c r="BC19" s="21"/>
      <c r="BD19" s="21"/>
      <c r="BE19" s="31"/>
      <c r="BF19" s="31"/>
      <c r="BG19" s="31"/>
      <c r="BH19" s="31"/>
      <c r="BI19" s="31"/>
      <c r="BJ19" s="31"/>
      <c r="BK19" s="31"/>
      <c r="BL19" s="31"/>
      <c r="BM19" s="21"/>
      <c r="BN19" s="21"/>
      <c r="BO19" s="21"/>
      <c r="BP19" s="21"/>
      <c r="BQ19" s="21"/>
      <c r="BR19" s="21"/>
      <c r="BS19" s="83"/>
      <c r="BT19" s="83"/>
      <c r="BU19" s="83"/>
      <c r="BV19" s="21"/>
      <c r="BW19" s="21"/>
    </row>
    <row r="20" spans="1:75">
      <c r="A20" s="10"/>
      <c r="B20" s="92">
        <f>COUNT(C17:C19)</f>
        <v>3</v>
      </c>
      <c r="C20" s="153">
        <f t="shared" ref="C20:H20" si="51">SUM(C17:C19)</f>
        <v>93</v>
      </c>
      <c r="D20" s="153">
        <f t="shared" si="51"/>
        <v>6771</v>
      </c>
      <c r="E20" s="153">
        <f t="shared" si="51"/>
        <v>6864</v>
      </c>
      <c r="F20" s="153">
        <f t="shared" si="51"/>
        <v>78</v>
      </c>
      <c r="G20" s="153">
        <f t="shared" si="51"/>
        <v>6778</v>
      </c>
      <c r="H20" s="153">
        <f t="shared" si="51"/>
        <v>6856</v>
      </c>
      <c r="K20" s="35"/>
      <c r="L20" s="124"/>
      <c r="M20" s="37">
        <f>SUM(M17:M19)</f>
        <v>42.97750996274884</v>
      </c>
      <c r="N20" s="38"/>
      <c r="O20" s="39">
        <f>SUM(O17:O19)</f>
        <v>7.4636014277202705</v>
      </c>
      <c r="P20" s="40">
        <f>O20/M20</f>
        <v>0.17366295614123334</v>
      </c>
      <c r="Q20" s="84">
        <f>EXP(P20)</f>
        <v>1.1896545324870194</v>
      </c>
      <c r="R20" s="41">
        <f>SQRT(1/M20)</f>
        <v>0.15253846619859854</v>
      </c>
      <c r="S20" s="148">
        <f>-NORMSINV(2.5/100)</f>
        <v>1.9599639845400538</v>
      </c>
      <c r="T20" s="42">
        <f>P20-(R20*S20)</f>
        <v>-0.12530694386500019</v>
      </c>
      <c r="U20" s="42">
        <f>P20+(R20*S20)</f>
        <v>0.47263285614746686</v>
      </c>
      <c r="V20" s="85">
        <f>EXP(T20)</f>
        <v>0.88222606714223051</v>
      </c>
      <c r="W20" s="86">
        <f>EXP(U20)</f>
        <v>1.604212298160014</v>
      </c>
      <c r="X20" s="43"/>
      <c r="Y20" s="43"/>
      <c r="Z20" s="44"/>
      <c r="AA20" s="45">
        <f>SUM(AA17:AA19)</f>
        <v>0.42999442139394523</v>
      </c>
      <c r="AB20" s="46">
        <f>SUM(AB17:AB19)</f>
        <v>3</v>
      </c>
      <c r="AC20" s="47">
        <f>AA20-(AB20-1)</f>
        <v>-1.5700055786060547</v>
      </c>
      <c r="AD20" s="37">
        <f>M20</f>
        <v>42.97750996274884</v>
      </c>
      <c r="AE20" s="37">
        <f>SUM(AE17:AE19)</f>
        <v>1172.003559165056</v>
      </c>
      <c r="AF20" s="48">
        <f>AE20/AD20</f>
        <v>27.270159676093407</v>
      </c>
      <c r="AG20" s="112">
        <f>AC20/(AD20-AF20)</f>
        <v>-9.9953559954659682E-2</v>
      </c>
      <c r="AH20" s="112" t="str">
        <f>IF(AA20&lt;AB20-1,"0",AG20)</f>
        <v>0</v>
      </c>
      <c r="AI20" s="44"/>
      <c r="AJ20" s="37">
        <f>SUM(AJ17:AJ19)</f>
        <v>42.97750996274884</v>
      </c>
      <c r="AK20" s="126">
        <f>SUM(AK17:AK19)</f>
        <v>1.0000000000000002</v>
      </c>
      <c r="AL20" s="47">
        <f>SUM(AL17:AL19)</f>
        <v>7.4636014277202705</v>
      </c>
      <c r="AM20" s="47">
        <f>AL20/AJ20</f>
        <v>0.17366295614123334</v>
      </c>
      <c r="AN20" s="166">
        <f>EXP(AM20)</f>
        <v>1.1896545324870194</v>
      </c>
      <c r="AO20" s="49">
        <f>1/AJ20</f>
        <v>2.3267983670220992E-2</v>
      </c>
      <c r="AP20" s="50">
        <f>SQRT(AO20)</f>
        <v>0.15253846619859854</v>
      </c>
      <c r="AQ20" s="88">
        <f>-NORMSINV(2.5/100)</f>
        <v>1.9599639845400538</v>
      </c>
      <c r="AR20" s="42">
        <f>AM20-(AQ20*AP20)</f>
        <v>-0.12530694386500019</v>
      </c>
      <c r="AS20" s="42">
        <f>AM20+(1.96*AP20)</f>
        <v>0.47263834989048648</v>
      </c>
      <c r="AT20" s="89">
        <f>EXP(AR20)</f>
        <v>0.88222606714223051</v>
      </c>
      <c r="AU20" s="90">
        <f>EXP(AS20)</f>
        <v>1.6042211113143376</v>
      </c>
      <c r="AV20" s="239"/>
      <c r="AW20" s="9"/>
      <c r="AX20" s="91">
        <f>AA20</f>
        <v>0.42999442139394523</v>
      </c>
      <c r="AY20" s="92">
        <f>SUM(AY17:AY19)</f>
        <v>3</v>
      </c>
      <c r="AZ20" s="118">
        <f>(AX20-(AY20-1))/AX20</f>
        <v>-3.6512231333524041</v>
      </c>
      <c r="BA20" s="119" t="str">
        <f>IF(AA20&lt;AB20-1,"0%",AZ20)</f>
        <v>0%</v>
      </c>
      <c r="BB20" s="51"/>
      <c r="BC20" s="39">
        <f>AX20/(AY20-1)</f>
        <v>0.21499721069697261</v>
      </c>
      <c r="BD20" s="93">
        <f>LN(BC20)</f>
        <v>-1.5371302244410838</v>
      </c>
      <c r="BE20" s="39">
        <f>LN(AX20)</f>
        <v>-0.84398304388113854</v>
      </c>
      <c r="BF20" s="39">
        <f>LN(AY20-1)</f>
        <v>0.69314718055994529</v>
      </c>
      <c r="BG20" s="39">
        <f>SQRT(2*AX20)</f>
        <v>0.92735583396444454</v>
      </c>
      <c r="BH20" s="39">
        <f>SQRT(2*AY20-3)</f>
        <v>1.7320508075688772</v>
      </c>
      <c r="BI20" s="39">
        <f>2*(AY20-2)</f>
        <v>2</v>
      </c>
      <c r="BJ20" s="39">
        <f>3*(AY20-2)^2</f>
        <v>3</v>
      </c>
      <c r="BK20" s="39">
        <f>1/BI20</f>
        <v>0.5</v>
      </c>
      <c r="BL20" s="94">
        <f>1/BJ20</f>
        <v>0.33333333333333331</v>
      </c>
      <c r="BM20" s="94">
        <f>SQRT(BK20*(1-BL20))</f>
        <v>0.57735026918962584</v>
      </c>
      <c r="BN20" s="95">
        <f>0.5*(BE20-BF20)/(BG20-BH20)</f>
        <v>0.95510117178680021</v>
      </c>
      <c r="BO20" s="95">
        <f>IF(AA20&lt;=AB20,BM20,BN20)</f>
        <v>0.57735026918962584</v>
      </c>
      <c r="BP20" s="96">
        <f>BD20-(1.96*BO20)</f>
        <v>-2.6687367520527507</v>
      </c>
      <c r="BQ20" s="96">
        <f>BD20+(1.96*BO20)</f>
        <v>-0.40552369682941714</v>
      </c>
      <c r="BR20" s="96"/>
      <c r="BS20" s="93">
        <f>EXP(BP20)</f>
        <v>6.9339763320275707E-2</v>
      </c>
      <c r="BT20" s="93">
        <f>EXP(BQ20)</f>
        <v>0.66662760866335524</v>
      </c>
      <c r="BU20" s="97" t="str">
        <f>BA20</f>
        <v>0%</v>
      </c>
      <c r="BV20" s="97">
        <f>(BS20-1)/BS20</f>
        <v>-13.421739448129744</v>
      </c>
      <c r="BW20" s="97">
        <f>(BT20-1)/BT20</f>
        <v>-0.50008788565640805</v>
      </c>
    </row>
    <row r="21" spans="1:75" ht="13.5" thickBot="1">
      <c r="A21" s="4"/>
      <c r="B21" s="207"/>
      <c r="C21" s="154"/>
      <c r="D21" s="154"/>
      <c r="E21" s="154"/>
      <c r="F21" s="154"/>
      <c r="G21" s="154"/>
      <c r="H21" s="154"/>
      <c r="I21" s="4"/>
      <c r="J21" s="4"/>
      <c r="K21" s="4"/>
      <c r="L21" s="5"/>
      <c r="M21" s="5"/>
      <c r="N21" s="5"/>
      <c r="O21" s="5"/>
      <c r="P21" s="5"/>
      <c r="Q21" s="5" t="s">
        <v>89</v>
      </c>
      <c r="R21" s="52"/>
      <c r="S21" s="52"/>
      <c r="T21" s="52"/>
      <c r="U21" s="52"/>
      <c r="V21" s="52"/>
      <c r="W21" s="52"/>
      <c r="X21" s="52"/>
      <c r="Z21" s="5"/>
      <c r="AA21" s="5"/>
      <c r="AB21" s="53"/>
      <c r="AC21" s="54"/>
      <c r="AD21" s="123"/>
      <c r="AE21" s="54"/>
      <c r="AF21" s="55"/>
      <c r="AG21" s="55"/>
      <c r="AH21" s="55"/>
      <c r="AI21" s="55"/>
      <c r="AJ21" s="5"/>
      <c r="AK21" s="5"/>
      <c r="AL21" s="5"/>
      <c r="AM21" s="5"/>
      <c r="AN21" s="5" t="s">
        <v>89</v>
      </c>
      <c r="AO21" s="5"/>
      <c r="AP21" s="5"/>
      <c r="AQ21" s="5"/>
      <c r="AR21" s="5"/>
      <c r="AS21" s="5"/>
      <c r="AT21" s="56"/>
      <c r="AU21" s="56"/>
      <c r="AV21" s="56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7"/>
      <c r="BH21" s="5"/>
      <c r="BI21" s="5"/>
      <c r="BJ21" s="5"/>
      <c r="BK21" s="5"/>
      <c r="BN21" s="54"/>
      <c r="BT21" s="98" t="s">
        <v>49</v>
      </c>
      <c r="BU21" s="99" t="str">
        <f>BU20</f>
        <v>0%</v>
      </c>
      <c r="BV21" s="100" t="str">
        <f>IF(BV20&lt;0,"0%",BV20)</f>
        <v>0%</v>
      </c>
      <c r="BW21" s="101" t="str">
        <f>IF(BW20&lt;0,"0",BW20)</f>
        <v>0</v>
      </c>
    </row>
    <row r="22" spans="1:75" ht="15" customHeight="1" thickBot="1">
      <c r="A22" s="6"/>
      <c r="B22" s="6"/>
      <c r="C22" s="155"/>
      <c r="D22" s="155"/>
      <c r="E22" s="155"/>
      <c r="F22" s="155"/>
      <c r="G22" s="155"/>
      <c r="H22" s="155"/>
      <c r="I22" s="6"/>
      <c r="J22" s="6"/>
      <c r="K22" s="6"/>
      <c r="L22" s="6"/>
      <c r="M22" s="5"/>
      <c r="N22" s="5"/>
      <c r="O22" s="5"/>
      <c r="P22" s="5"/>
      <c r="Q22" s="5"/>
      <c r="R22" s="58"/>
      <c r="S22" s="58"/>
      <c r="T22" s="58"/>
      <c r="U22" s="58"/>
      <c r="V22" s="58"/>
      <c r="W22" s="58"/>
      <c r="X22" s="58"/>
      <c r="Z22" s="5"/>
      <c r="AA22" s="5"/>
      <c r="AB22" s="5"/>
      <c r="AC22" s="5"/>
      <c r="AD22" s="5"/>
      <c r="AE22" s="5"/>
      <c r="AF22" s="5"/>
      <c r="AG22" s="5"/>
      <c r="AH22" s="5"/>
      <c r="AI22" s="57">
        <f>AN20</f>
        <v>1.1896545324870194</v>
      </c>
      <c r="AJ22" s="121">
        <f>AP22</f>
        <v>12.706204736174707</v>
      </c>
      <c r="AK22" s="121"/>
      <c r="AL22" s="122">
        <f>SQRT(1/AJ20)</f>
        <v>0.15253846619859854</v>
      </c>
      <c r="AM22" s="62">
        <f>AJ22*AL22</f>
        <v>1.938184981661458</v>
      </c>
      <c r="AN22" s="59"/>
      <c r="AO22" s="60" t="s">
        <v>24</v>
      </c>
      <c r="AP22" s="61">
        <f>TINV(0.05,(AB20-2))</f>
        <v>12.706204736174707</v>
      </c>
      <c r="AQ22" s="5"/>
      <c r="AR22" s="102"/>
      <c r="AS22" s="103" t="s">
        <v>25</v>
      </c>
      <c r="AT22" s="104">
        <f>EXP(AM20-AP22*SQRT((1/AD20)+AH20))</f>
        <v>0.17126862895790404</v>
      </c>
      <c r="AU22" s="105">
        <f>EXP(AM20+AP22*SQRT((1/AD20)+AH20))</f>
        <v>8.2634976135341667</v>
      </c>
      <c r="AV22" s="188"/>
      <c r="AW22" s="5"/>
      <c r="AX22" s="5"/>
      <c r="AY22" s="5"/>
      <c r="AZ22" s="5"/>
      <c r="BB22" s="5"/>
      <c r="BC22" s="5"/>
      <c r="BD22" s="5"/>
      <c r="BF22" s="106"/>
      <c r="BG22" s="57"/>
      <c r="BH22" s="57"/>
      <c r="BJ22" s="107"/>
      <c r="BK22" s="5"/>
      <c r="BL22" s="108"/>
      <c r="BM22" s="109"/>
      <c r="BN22" s="5"/>
      <c r="BQ22" s="108"/>
    </row>
    <row r="23" spans="1:75" s="3" customFormat="1" ht="15" customHeight="1">
      <c r="A23" s="182"/>
      <c r="B23" s="182"/>
      <c r="C23" s="183"/>
      <c r="D23" s="183"/>
      <c r="E23" s="183"/>
      <c r="F23" s="183"/>
      <c r="G23" s="183"/>
      <c r="H23" s="183"/>
      <c r="I23" s="182"/>
      <c r="J23" s="182"/>
      <c r="K23" s="182"/>
      <c r="L23" s="182"/>
      <c r="M23" s="5"/>
      <c r="N23" s="5"/>
      <c r="O23" s="5"/>
      <c r="P23" s="5"/>
      <c r="Q23" s="5"/>
      <c r="R23" s="58"/>
      <c r="S23" s="58"/>
      <c r="T23" s="58"/>
      <c r="U23" s="58"/>
      <c r="V23" s="58"/>
      <c r="W23" s="58"/>
      <c r="X23" s="58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7"/>
      <c r="AJ23" s="121"/>
      <c r="AK23" s="121"/>
      <c r="AL23" s="122"/>
      <c r="AM23" s="62"/>
      <c r="AN23" s="184"/>
      <c r="AO23" s="185"/>
      <c r="AP23" s="186"/>
      <c r="AQ23" s="5"/>
      <c r="AR23" s="5"/>
      <c r="AS23" s="187"/>
      <c r="AT23" s="243"/>
      <c r="AU23" s="244"/>
      <c r="AV23" s="188"/>
      <c r="AW23" s="5"/>
      <c r="AX23" s="5"/>
      <c r="AY23" s="5"/>
      <c r="AZ23" s="5"/>
      <c r="BB23" s="5"/>
      <c r="BC23" s="5"/>
      <c r="BD23" s="5"/>
      <c r="BF23" s="106"/>
      <c r="BG23" s="57"/>
      <c r="BH23" s="57"/>
      <c r="BJ23" s="107"/>
      <c r="BK23" s="5"/>
      <c r="BL23" s="189"/>
      <c r="BM23" s="190"/>
      <c r="BN23" s="5"/>
      <c r="BQ23" s="189"/>
    </row>
    <row r="24" spans="1:75" ht="38.1" customHeight="1">
      <c r="A24" s="4"/>
      <c r="B24" s="192" t="s">
        <v>116</v>
      </c>
      <c r="C24" s="154"/>
      <c r="D24" s="154"/>
      <c r="E24" s="154"/>
      <c r="F24" s="154"/>
      <c r="G24" s="154"/>
      <c r="H24" s="154"/>
      <c r="I24" s="4"/>
      <c r="J24" s="232" t="s">
        <v>74</v>
      </c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4"/>
      <c r="X24" s="235"/>
      <c r="Y24" s="236" t="s">
        <v>73</v>
      </c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8"/>
      <c r="AV24" s="235"/>
      <c r="AW24" s="232" t="s">
        <v>150</v>
      </c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4"/>
    </row>
    <row r="25" spans="1:75" s="14" customFormat="1" ht="20.100000000000001" customHeight="1">
      <c r="A25" s="179"/>
      <c r="B25" s="180" t="s">
        <v>94</v>
      </c>
      <c r="C25" s="214" t="s">
        <v>117</v>
      </c>
      <c r="D25" s="215"/>
      <c r="E25" s="215"/>
      <c r="F25" s="209" t="s">
        <v>67</v>
      </c>
      <c r="G25" s="209"/>
      <c r="H25" s="209"/>
      <c r="K25" s="145"/>
      <c r="X25" s="73"/>
      <c r="Y25" s="16"/>
      <c r="Z25" s="146"/>
      <c r="AA25" s="147"/>
      <c r="AV25" s="16"/>
      <c r="BS25" s="73"/>
      <c r="BT25" s="73"/>
    </row>
    <row r="26" spans="1:75" ht="55.5" customHeight="1">
      <c r="A26" s="4"/>
      <c r="B26" s="178"/>
      <c r="C26" s="151" t="s">
        <v>3</v>
      </c>
      <c r="D26" s="151" t="s">
        <v>4</v>
      </c>
      <c r="E26" s="151" t="s">
        <v>5</v>
      </c>
      <c r="F26" s="151" t="s">
        <v>3</v>
      </c>
      <c r="G26" s="151" t="s">
        <v>4</v>
      </c>
      <c r="H26" s="151" t="s">
        <v>5</v>
      </c>
      <c r="K26" s="15" t="s">
        <v>62</v>
      </c>
      <c r="L26" s="15" t="s">
        <v>61</v>
      </c>
      <c r="M26" s="15" t="s">
        <v>60</v>
      </c>
      <c r="N26" s="17" t="s">
        <v>59</v>
      </c>
      <c r="O26" s="17" t="s">
        <v>6</v>
      </c>
      <c r="P26" s="17" t="s">
        <v>58</v>
      </c>
      <c r="Q26" s="74" t="s">
        <v>7</v>
      </c>
      <c r="R26" s="15" t="s">
        <v>8</v>
      </c>
      <c r="S26" s="18" t="s">
        <v>9</v>
      </c>
      <c r="T26" s="18" t="s">
        <v>10</v>
      </c>
      <c r="U26" s="18" t="s">
        <v>11</v>
      </c>
      <c r="V26" s="76" t="s">
        <v>12</v>
      </c>
      <c r="W26" s="77" t="s">
        <v>13</v>
      </c>
      <c r="X26" s="231"/>
      <c r="Y26" s="19"/>
      <c r="Z26" s="128" t="s">
        <v>14</v>
      </c>
      <c r="AA26" s="17" t="s">
        <v>57</v>
      </c>
      <c r="AB26" s="20" t="s">
        <v>15</v>
      </c>
      <c r="AC26" s="20" t="s">
        <v>16</v>
      </c>
      <c r="AD26" s="20" t="s">
        <v>56</v>
      </c>
      <c r="AE26" s="17" t="s">
        <v>55</v>
      </c>
      <c r="AF26" s="17" t="s">
        <v>52</v>
      </c>
      <c r="AG26" s="113" t="s">
        <v>17</v>
      </c>
      <c r="AH26" s="113" t="s">
        <v>18</v>
      </c>
      <c r="AI26" s="20" t="s">
        <v>53</v>
      </c>
      <c r="AJ26" s="17" t="s">
        <v>54</v>
      </c>
      <c r="AK26" s="17" t="s">
        <v>65</v>
      </c>
      <c r="AL26" s="17" t="s">
        <v>51</v>
      </c>
      <c r="AM26" s="20" t="s">
        <v>19</v>
      </c>
      <c r="AN26" s="78" t="s">
        <v>20</v>
      </c>
      <c r="AO26" s="17" t="s">
        <v>50</v>
      </c>
      <c r="AP26" s="17" t="s">
        <v>21</v>
      </c>
      <c r="AQ26" s="75" t="s">
        <v>9</v>
      </c>
      <c r="AR26" s="18" t="s">
        <v>22</v>
      </c>
      <c r="AS26" s="18" t="s">
        <v>23</v>
      </c>
      <c r="AT26" s="76" t="s">
        <v>12</v>
      </c>
      <c r="AU26" s="77" t="s">
        <v>13</v>
      </c>
      <c r="AV26" s="231"/>
      <c r="AX26" s="127" t="s">
        <v>28</v>
      </c>
      <c r="AY26" s="127" t="s">
        <v>15</v>
      </c>
      <c r="AZ26" s="120" t="s">
        <v>63</v>
      </c>
      <c r="BA26" s="116" t="s">
        <v>64</v>
      </c>
      <c r="BC26" s="20" t="s">
        <v>29</v>
      </c>
      <c r="BD26" s="20" t="s">
        <v>30</v>
      </c>
      <c r="BE26" s="20" t="s">
        <v>31</v>
      </c>
      <c r="BF26" s="20" t="s">
        <v>32</v>
      </c>
      <c r="BG26" s="20" t="s">
        <v>33</v>
      </c>
      <c r="BH26" s="20" t="s">
        <v>34</v>
      </c>
      <c r="BI26" s="20" t="s">
        <v>35</v>
      </c>
      <c r="BJ26" s="20" t="s">
        <v>36</v>
      </c>
      <c r="BK26" s="20" t="s">
        <v>37</v>
      </c>
      <c r="BL26" s="20" t="s">
        <v>38</v>
      </c>
      <c r="BM26" s="79" t="s">
        <v>39</v>
      </c>
      <c r="BN26" s="79" t="s">
        <v>40</v>
      </c>
      <c r="BO26" s="79" t="s">
        <v>41</v>
      </c>
      <c r="BP26" s="79" t="s">
        <v>42</v>
      </c>
      <c r="BQ26" s="79" t="s">
        <v>43</v>
      </c>
      <c r="BR26" s="21"/>
      <c r="BS26" s="18" t="s">
        <v>44</v>
      </c>
      <c r="BT26" s="18" t="s">
        <v>45</v>
      </c>
      <c r="BU26" s="74" t="s">
        <v>46</v>
      </c>
      <c r="BV26" s="76" t="s">
        <v>47</v>
      </c>
      <c r="BW26" s="77" t="s">
        <v>48</v>
      </c>
    </row>
    <row r="27" spans="1:75">
      <c r="A27" s="10"/>
      <c r="B27" s="202" t="s">
        <v>123</v>
      </c>
      <c r="C27" s="160">
        <v>0.01</v>
      </c>
      <c r="D27" s="161">
        <v>186.999</v>
      </c>
      <c r="E27" s="152">
        <v>187</v>
      </c>
      <c r="F27" s="160">
        <v>1</v>
      </c>
      <c r="G27" s="161">
        <v>201</v>
      </c>
      <c r="H27" s="152">
        <v>202</v>
      </c>
      <c r="K27" s="22">
        <f>(C27/E27)/(F27/H27)</f>
        <v>1.0802139037433156E-2</v>
      </c>
      <c r="L27" s="23">
        <f>(D27/(C27*E27)+(G27/(F27*H27)))</f>
        <v>100.9945147455922</v>
      </c>
      <c r="M27" s="24">
        <f>1/L27</f>
        <v>9.9015278455372151E-3</v>
      </c>
      <c r="N27" s="25">
        <f>LN(K27)</f>
        <v>-4.5280111054414736</v>
      </c>
      <c r="O27" s="25">
        <f>M27*N27</f>
        <v>-4.4834228045430496E-2</v>
      </c>
      <c r="P27" s="25">
        <f>LN(K27)</f>
        <v>-4.5280111054414736</v>
      </c>
      <c r="Q27" s="137">
        <f>K27</f>
        <v>1.0802139037433156E-2</v>
      </c>
      <c r="R27" s="26">
        <f>SQRT(1/M27)</f>
        <v>10.049602715808829</v>
      </c>
      <c r="S27" s="148">
        <f>-NORMSINV(2.5/100)</f>
        <v>1.9599639845400538</v>
      </c>
      <c r="T27" s="27">
        <f>P27-(R27*S27)</f>
        <v>-24.224870487362693</v>
      </c>
      <c r="U27" s="27">
        <f>P27+(R27*S27)</f>
        <v>15.168848276479745</v>
      </c>
      <c r="V27" s="28">
        <f>EXP(T27)</f>
        <v>3.0148966035318517E-11</v>
      </c>
      <c r="W27" s="29">
        <f>EXP(U27)</f>
        <v>3870322.0418021292</v>
      </c>
      <c r="X27" s="107"/>
      <c r="Z27" s="129">
        <f>(N27-P31)^2</f>
        <v>5.7885756124333119</v>
      </c>
      <c r="AA27" s="30">
        <f>M27*Z27</f>
        <v>5.7315742612506076E-2</v>
      </c>
      <c r="AB27" s="31">
        <v>1</v>
      </c>
      <c r="AC27" s="21"/>
      <c r="AD27" s="21"/>
      <c r="AE27" s="24">
        <f>M27^2</f>
        <v>9.8040253675948848E-5</v>
      </c>
      <c r="AF27" s="32"/>
      <c r="AG27" s="111">
        <f>AG31</f>
        <v>-71.176037652108363</v>
      </c>
      <c r="AH27" s="111" t="str">
        <f>AH31</f>
        <v>0</v>
      </c>
      <c r="AI27" s="30">
        <f>1/M27</f>
        <v>100.9945147455922</v>
      </c>
      <c r="AJ27" s="33">
        <f>1/(AH27+AI27)</f>
        <v>9.9015278455372151E-3</v>
      </c>
      <c r="AK27" s="125">
        <f>AJ27/AJ31</f>
        <v>0.24967255265632851</v>
      </c>
      <c r="AL27" s="34">
        <f>AJ27*N27</f>
        <v>-4.4834228045430496E-2</v>
      </c>
      <c r="AM27" s="64">
        <f>AL27/AJ27</f>
        <v>-4.5280111054414736</v>
      </c>
      <c r="AN27" s="29">
        <f>EXP(AM27)</f>
        <v>1.0802139037433151E-2</v>
      </c>
      <c r="AO27" s="65">
        <f>1/AJ27</f>
        <v>100.9945147455922</v>
      </c>
      <c r="AP27" s="29">
        <f>SQRT(AO27)</f>
        <v>10.049602715808829</v>
      </c>
      <c r="AQ27" s="81">
        <f>-NORMSINV(2.5/100)</f>
        <v>1.9599639845400538</v>
      </c>
      <c r="AR27" s="27">
        <f>AM27-(AQ27*AP27)</f>
        <v>-24.224870487362693</v>
      </c>
      <c r="AS27" s="27">
        <f>AM27+(1.96*AP27)</f>
        <v>15.16921021754383</v>
      </c>
      <c r="AT27" s="66">
        <f>EXP(AR27)</f>
        <v>3.0148966035318517E-11</v>
      </c>
      <c r="AU27" s="66">
        <f>EXP(AS27)</f>
        <v>3871723.1238195542</v>
      </c>
      <c r="AV27" s="188"/>
      <c r="AX27" s="82"/>
      <c r="AY27" s="82">
        <v>1</v>
      </c>
      <c r="AZ27" s="117"/>
      <c r="BA27" s="117"/>
      <c r="BC27" s="21"/>
      <c r="BD27" s="21"/>
      <c r="BE27" s="31"/>
      <c r="BF27" s="31"/>
      <c r="BG27" s="31"/>
      <c r="BH27" s="31"/>
      <c r="BI27" s="31"/>
      <c r="BJ27" s="31"/>
      <c r="BK27" s="31"/>
      <c r="BL27" s="31"/>
      <c r="BM27" s="21"/>
      <c r="BN27" s="21"/>
      <c r="BO27" s="21"/>
      <c r="BP27" s="21"/>
      <c r="BQ27" s="21"/>
      <c r="BR27" s="21"/>
      <c r="BS27" s="83"/>
      <c r="BT27" s="83"/>
      <c r="BU27" s="83"/>
      <c r="BV27" s="21"/>
      <c r="BW27" s="21"/>
    </row>
    <row r="28" spans="1:75">
      <c r="A28" s="10"/>
      <c r="B28" s="202" t="s">
        <v>128</v>
      </c>
      <c r="C28" s="160">
        <v>0.01</v>
      </c>
      <c r="D28" s="161">
        <v>37.999000000000002</v>
      </c>
      <c r="E28" s="152">
        <v>38</v>
      </c>
      <c r="F28" s="160">
        <v>1</v>
      </c>
      <c r="G28" s="161">
        <v>36</v>
      </c>
      <c r="H28" s="152">
        <v>37</v>
      </c>
      <c r="K28" s="22">
        <f t="shared" ref="K28:K30" si="52">(C28/E28)/(F28/H28)</f>
        <v>9.7368421052631566E-3</v>
      </c>
      <c r="L28" s="23">
        <f t="shared" ref="L28:L30" si="53">(D28/(C28*E28)+(G28/(F28*H28)))</f>
        <v>100.97034139402561</v>
      </c>
      <c r="M28" s="24">
        <f t="shared" ref="M28:M30" si="54">1/L28</f>
        <v>9.9038983744504771E-3</v>
      </c>
      <c r="N28" s="25">
        <f t="shared" ref="N28:N30" si="55">LN(K28)</f>
        <v>-4.6318384330702527</v>
      </c>
      <c r="O28" s="25">
        <f t="shared" ref="O28:O30" si="56">M28*N28</f>
        <v>-4.5873257128001721E-2</v>
      </c>
      <c r="P28" s="25">
        <f t="shared" ref="P28:P30" si="57">LN(K28)</f>
        <v>-4.6318384330702527</v>
      </c>
      <c r="Q28" s="137">
        <f t="shared" ref="Q28:Q30" si="58">K28</f>
        <v>9.7368421052631566E-3</v>
      </c>
      <c r="R28" s="26">
        <f t="shared" ref="R28:R30" si="59">SQRT(1/M28)</f>
        <v>10.048399941982087</v>
      </c>
      <c r="S28" s="148">
        <f t="shared" ref="S28:S30" si="60">-NORMSINV(2.5/100)</f>
        <v>1.9599639845400538</v>
      </c>
      <c r="T28" s="27">
        <f t="shared" ref="T28:T30" si="61">P28-(R28*S28)</f>
        <v>-24.326340421609512</v>
      </c>
      <c r="U28" s="27">
        <f t="shared" ref="U28:U30" si="62">P28+(R28*S28)</f>
        <v>15.062663555469005</v>
      </c>
      <c r="V28" s="28">
        <f t="shared" ref="V28:W30" si="63">EXP(T28)</f>
        <v>2.723984236360374E-11</v>
      </c>
      <c r="W28" s="29">
        <f t="shared" si="63"/>
        <v>3480420.0742916041</v>
      </c>
      <c r="X28" s="107"/>
      <c r="Z28" s="129">
        <f>(N28-P31)^2</f>
        <v>6.2989615901835929</v>
      </c>
      <c r="AA28" s="30">
        <f t="shared" ref="AA28:AA30" si="64">M28*Z28</f>
        <v>6.238427545374528E-2</v>
      </c>
      <c r="AB28" s="31">
        <v>1</v>
      </c>
      <c r="AC28" s="21"/>
      <c r="AD28" s="21"/>
      <c r="AE28" s="24">
        <f t="shared" ref="AE28:AE30" si="65">M28^2</f>
        <v>9.8087203011442805E-5</v>
      </c>
      <c r="AF28" s="32"/>
      <c r="AG28" s="111">
        <f>AG31</f>
        <v>-71.176037652108363</v>
      </c>
      <c r="AH28" s="111" t="str">
        <f>AH31</f>
        <v>0</v>
      </c>
      <c r="AI28" s="30">
        <f t="shared" ref="AI28:AI30" si="66">1/M28</f>
        <v>100.97034139402561</v>
      </c>
      <c r="AJ28" s="33">
        <f t="shared" ref="AJ28:AJ30" si="67">1/(AH28+AI28)</f>
        <v>9.9038983744504771E-3</v>
      </c>
      <c r="AK28" s="125">
        <f>AJ28/AJ31</f>
        <v>0.24973232686634464</v>
      </c>
      <c r="AL28" s="34">
        <f t="shared" ref="AL28:AL30" si="68">AJ28*N28</f>
        <v>-4.5873257128001721E-2</v>
      </c>
      <c r="AM28" s="64">
        <f t="shared" ref="AM28:AM30" si="69">AL28/AJ28</f>
        <v>-4.6318384330702527</v>
      </c>
      <c r="AN28" s="29">
        <f t="shared" ref="AN28:AN30" si="70">EXP(AM28)</f>
        <v>9.7368421052631583E-3</v>
      </c>
      <c r="AO28" s="65">
        <f t="shared" ref="AO28:AO30" si="71">1/AJ28</f>
        <v>100.97034139402561</v>
      </c>
      <c r="AP28" s="29">
        <f t="shared" ref="AP28:AP30" si="72">SQRT(AO28)</f>
        <v>10.048399941982087</v>
      </c>
      <c r="AQ28" s="81">
        <f t="shared" ref="AQ28:AQ30" si="73">-NORMSINV(2.5/100)</f>
        <v>1.9599639845400538</v>
      </c>
      <c r="AR28" s="27">
        <f t="shared" ref="AR28:AR30" si="74">AM28-(AQ28*AP28)</f>
        <v>-24.326340421609512</v>
      </c>
      <c r="AS28" s="27">
        <f t="shared" ref="AS28:AS30" si="75">AM28+(1.96*AP28)</f>
        <v>15.063025453214635</v>
      </c>
      <c r="AT28" s="66">
        <f t="shared" ref="AT28:AU30" si="76">EXP(AR28)</f>
        <v>2.723984236360374E-11</v>
      </c>
      <c r="AU28" s="66">
        <f t="shared" si="76"/>
        <v>3481679.8584131049</v>
      </c>
      <c r="AV28" s="188"/>
      <c r="AX28" s="82"/>
      <c r="AY28" s="82">
        <v>1</v>
      </c>
      <c r="AZ28" s="117"/>
      <c r="BA28" s="117"/>
      <c r="BC28" s="21"/>
      <c r="BD28" s="21"/>
      <c r="BE28" s="31"/>
      <c r="BF28" s="31"/>
      <c r="BG28" s="31"/>
      <c r="BH28" s="31"/>
      <c r="BI28" s="31"/>
      <c r="BJ28" s="31"/>
      <c r="BK28" s="31"/>
      <c r="BL28" s="31"/>
      <c r="BM28" s="21"/>
      <c r="BN28" s="21"/>
      <c r="BO28" s="21"/>
      <c r="BP28" s="21"/>
      <c r="BQ28" s="21"/>
      <c r="BR28" s="21"/>
      <c r="BS28" s="83"/>
      <c r="BT28" s="83"/>
      <c r="BU28" s="83"/>
      <c r="BV28" s="21"/>
      <c r="BW28" s="21"/>
    </row>
    <row r="29" spans="1:75">
      <c r="A29" s="10"/>
      <c r="B29" s="202" t="s">
        <v>105</v>
      </c>
      <c r="C29" s="160">
        <v>0.01</v>
      </c>
      <c r="D29" s="161">
        <v>352.99900000000002</v>
      </c>
      <c r="E29" s="152">
        <v>353</v>
      </c>
      <c r="F29" s="160">
        <v>1</v>
      </c>
      <c r="G29" s="161">
        <v>332</v>
      </c>
      <c r="H29" s="152">
        <v>333</v>
      </c>
      <c r="K29" s="22">
        <f t="shared" si="52"/>
        <v>9.43342776203966E-3</v>
      </c>
      <c r="L29" s="23">
        <f t="shared" si="53"/>
        <v>100.99671371087801</v>
      </c>
      <c r="M29" s="24">
        <f t="shared" si="54"/>
        <v>9.9013122631166697E-3</v>
      </c>
      <c r="N29" s="25">
        <f t="shared" si="55"/>
        <v>-4.6634957529409444</v>
      </c>
      <c r="O29" s="25">
        <f t="shared" si="56"/>
        <v>-4.6174727687586681E-2</v>
      </c>
      <c r="P29" s="25">
        <f t="shared" si="57"/>
        <v>-4.6634957529409444</v>
      </c>
      <c r="Q29" s="137">
        <f t="shared" si="58"/>
        <v>9.43342776203966E-3</v>
      </c>
      <c r="R29" s="26">
        <f t="shared" si="59"/>
        <v>10.049712120796197</v>
      </c>
      <c r="S29" s="148">
        <f t="shared" si="60"/>
        <v>1.9599639845400538</v>
      </c>
      <c r="T29" s="27">
        <f t="shared" si="61"/>
        <v>-24.360569564697137</v>
      </c>
      <c r="U29" s="27">
        <f t="shared" si="62"/>
        <v>15.033578058815246</v>
      </c>
      <c r="V29" s="28">
        <f t="shared" si="63"/>
        <v>2.6323222943771724E-11</v>
      </c>
      <c r="W29" s="29">
        <f t="shared" si="63"/>
        <v>3380648.3169522379</v>
      </c>
      <c r="X29" s="107"/>
      <c r="Z29" s="129">
        <f>(N29-P32)^2</f>
        <v>21.748192637698224</v>
      </c>
      <c r="AA29" s="30">
        <f t="shared" si="64"/>
        <v>0.21533564646426509</v>
      </c>
      <c r="AB29" s="31">
        <v>1</v>
      </c>
      <c r="AC29" s="21"/>
      <c r="AD29" s="21"/>
      <c r="AE29" s="24">
        <f t="shared" si="65"/>
        <v>9.8035984531744547E-5</v>
      </c>
      <c r="AF29" s="32"/>
      <c r="AG29" s="111">
        <f>AG31</f>
        <v>-71.176037652108363</v>
      </c>
      <c r="AH29" s="111" t="str">
        <f>AH31</f>
        <v>0</v>
      </c>
      <c r="AI29" s="30">
        <f t="shared" si="66"/>
        <v>100.99671371087801</v>
      </c>
      <c r="AJ29" s="33">
        <f t="shared" si="67"/>
        <v>9.9013122631166697E-3</v>
      </c>
      <c r="AK29" s="125">
        <f>AJ29/AJ31</f>
        <v>0.24966711662523461</v>
      </c>
      <c r="AL29" s="34">
        <f t="shared" si="68"/>
        <v>-4.6174727687586681E-2</v>
      </c>
      <c r="AM29" s="64">
        <f t="shared" si="69"/>
        <v>-4.6634957529409444</v>
      </c>
      <c r="AN29" s="29">
        <f t="shared" si="70"/>
        <v>9.4334277620396582E-3</v>
      </c>
      <c r="AO29" s="65">
        <f t="shared" si="71"/>
        <v>100.99671371087801</v>
      </c>
      <c r="AP29" s="29">
        <f t="shared" si="72"/>
        <v>10.049712120796197</v>
      </c>
      <c r="AQ29" s="81">
        <f t="shared" si="73"/>
        <v>1.9599639845400538</v>
      </c>
      <c r="AR29" s="27">
        <f t="shared" si="74"/>
        <v>-24.360569564697137</v>
      </c>
      <c r="AS29" s="27">
        <f t="shared" si="75"/>
        <v>15.033940003819604</v>
      </c>
      <c r="AT29" s="66">
        <f t="shared" si="76"/>
        <v>2.6323222943771724E-11</v>
      </c>
      <c r="AU29" s="66">
        <f t="shared" si="76"/>
        <v>3381872.1471883073</v>
      </c>
      <c r="AV29" s="188"/>
      <c r="AX29" s="82"/>
      <c r="AY29" s="82">
        <v>1</v>
      </c>
      <c r="AZ29" s="117"/>
      <c r="BA29" s="117"/>
      <c r="BC29" s="21"/>
      <c r="BD29" s="21"/>
      <c r="BE29" s="31"/>
      <c r="BF29" s="31"/>
      <c r="BG29" s="31"/>
      <c r="BH29" s="31"/>
      <c r="BI29" s="31"/>
      <c r="BJ29" s="31"/>
      <c r="BK29" s="31"/>
      <c r="BL29" s="31"/>
      <c r="BM29" s="21"/>
      <c r="BN29" s="21"/>
      <c r="BO29" s="21"/>
      <c r="BP29" s="21"/>
      <c r="BQ29" s="21"/>
      <c r="BR29" s="21"/>
      <c r="BS29" s="83"/>
      <c r="BT29" s="83"/>
      <c r="BU29" s="83"/>
      <c r="BV29" s="21"/>
      <c r="BW29" s="21"/>
    </row>
    <row r="30" spans="1:75">
      <c r="A30" s="10"/>
      <c r="B30" s="202" t="s">
        <v>107</v>
      </c>
      <c r="C30" s="160">
        <v>2</v>
      </c>
      <c r="D30" s="161">
        <v>100</v>
      </c>
      <c r="E30" s="152">
        <v>102</v>
      </c>
      <c r="F30" s="160">
        <v>0.01</v>
      </c>
      <c r="G30" s="161">
        <v>101.999</v>
      </c>
      <c r="H30" s="152">
        <v>102</v>
      </c>
      <c r="K30" s="22">
        <f t="shared" si="52"/>
        <v>200</v>
      </c>
      <c r="L30" s="23">
        <f t="shared" si="53"/>
        <v>100.48921568627449</v>
      </c>
      <c r="M30" s="24">
        <f t="shared" si="54"/>
        <v>9.9513165982107153E-3</v>
      </c>
      <c r="N30" s="25">
        <f t="shared" si="55"/>
        <v>5.2983173665480363</v>
      </c>
      <c r="O30" s="25">
        <f t="shared" si="56"/>
        <v>5.2725233552317563E-2</v>
      </c>
      <c r="P30" s="25">
        <f t="shared" si="57"/>
        <v>5.2983173665480363</v>
      </c>
      <c r="Q30" s="137">
        <f t="shared" si="58"/>
        <v>200</v>
      </c>
      <c r="R30" s="26">
        <f t="shared" si="59"/>
        <v>10.02443094077038</v>
      </c>
      <c r="S30" s="148">
        <f t="shared" si="60"/>
        <v>1.9599639845400538</v>
      </c>
      <c r="T30" s="27">
        <f t="shared" si="61"/>
        <v>-14.349206242870878</v>
      </c>
      <c r="U30" s="27">
        <f t="shared" si="62"/>
        <v>24.945840975966952</v>
      </c>
      <c r="V30" s="28">
        <f t="shared" si="63"/>
        <v>5.8643368583771994E-7</v>
      </c>
      <c r="W30" s="29">
        <f t="shared" si="63"/>
        <v>68208905739.887848</v>
      </c>
      <c r="X30" s="107"/>
      <c r="Z30" s="129">
        <f>(N30-P31)^2</f>
        <v>55.062077703726146</v>
      </c>
      <c r="AA30" s="30">
        <f t="shared" si="64"/>
        <v>0.54794016778505816</v>
      </c>
      <c r="AB30" s="31">
        <v>1</v>
      </c>
      <c r="AC30" s="21"/>
      <c r="AD30" s="21"/>
      <c r="AE30" s="24">
        <f t="shared" si="65"/>
        <v>9.9028702037824088E-5</v>
      </c>
      <c r="AF30" s="32"/>
      <c r="AG30" s="111">
        <f>AG31</f>
        <v>-71.176037652108363</v>
      </c>
      <c r="AH30" s="111" t="str">
        <f>AH31</f>
        <v>0</v>
      </c>
      <c r="AI30" s="30">
        <f t="shared" si="66"/>
        <v>100.48921568627451</v>
      </c>
      <c r="AJ30" s="33">
        <f t="shared" si="67"/>
        <v>9.9513165982107153E-3</v>
      </c>
      <c r="AK30" s="125">
        <f>AJ30/AJ31</f>
        <v>0.25092800385209224</v>
      </c>
      <c r="AL30" s="34">
        <f t="shared" si="68"/>
        <v>5.2725233552317563E-2</v>
      </c>
      <c r="AM30" s="64">
        <f t="shared" si="69"/>
        <v>5.2983173665480363</v>
      </c>
      <c r="AN30" s="29">
        <f t="shared" si="70"/>
        <v>199.99999999999991</v>
      </c>
      <c r="AO30" s="65">
        <f t="shared" si="71"/>
        <v>100.48921568627451</v>
      </c>
      <c r="AP30" s="29">
        <f t="shared" si="72"/>
        <v>10.02443094077038</v>
      </c>
      <c r="AQ30" s="81">
        <f t="shared" si="73"/>
        <v>1.9599639845400538</v>
      </c>
      <c r="AR30" s="27">
        <f t="shared" si="74"/>
        <v>-14.349206242870878</v>
      </c>
      <c r="AS30" s="27">
        <f t="shared" si="75"/>
        <v>24.946202010457981</v>
      </c>
      <c r="AT30" s="66">
        <f t="shared" si="76"/>
        <v>5.8643368583771994E-7</v>
      </c>
      <c r="AU30" s="66">
        <f t="shared" si="76"/>
        <v>68233535953.366013</v>
      </c>
      <c r="AV30" s="188"/>
      <c r="AX30" s="82"/>
      <c r="AY30" s="82">
        <v>1</v>
      </c>
      <c r="AZ30" s="117"/>
      <c r="BA30" s="117"/>
      <c r="BC30" s="21"/>
      <c r="BD30" s="21"/>
      <c r="BE30" s="31"/>
      <c r="BF30" s="31"/>
      <c r="BG30" s="31"/>
      <c r="BH30" s="31"/>
      <c r="BI30" s="31"/>
      <c r="BJ30" s="31"/>
      <c r="BK30" s="31"/>
      <c r="BL30" s="31"/>
      <c r="BM30" s="21"/>
      <c r="BN30" s="21"/>
      <c r="BO30" s="21"/>
      <c r="BP30" s="21"/>
      <c r="BQ30" s="21"/>
      <c r="BR30" s="21"/>
      <c r="BS30" s="83"/>
      <c r="BT30" s="83"/>
      <c r="BU30" s="83"/>
      <c r="BV30" s="21"/>
      <c r="BW30" s="21"/>
    </row>
    <row r="31" spans="1:75">
      <c r="A31" s="10"/>
      <c r="B31" s="92">
        <f>COUNT(C27:C30)</f>
        <v>4</v>
      </c>
      <c r="C31" s="153">
        <f t="shared" ref="C31:H31" si="77">SUM(C27:C30)</f>
        <v>2.0299999999999998</v>
      </c>
      <c r="D31" s="153">
        <f t="shared" si="77"/>
        <v>677.99700000000007</v>
      </c>
      <c r="E31" s="153">
        <f t="shared" si="77"/>
        <v>680</v>
      </c>
      <c r="F31" s="153">
        <f t="shared" si="77"/>
        <v>3.01</v>
      </c>
      <c r="G31" s="153">
        <f t="shared" si="77"/>
        <v>670.99900000000002</v>
      </c>
      <c r="H31" s="153">
        <f t="shared" si="77"/>
        <v>674</v>
      </c>
      <c r="K31" s="35"/>
      <c r="L31" s="124"/>
      <c r="M31" s="37">
        <f>SUM(M27:M30)</f>
        <v>3.9658055081315077E-2</v>
      </c>
      <c r="N31" s="38"/>
      <c r="O31" s="39">
        <f>SUM(O27:O30)</f>
        <v>-8.4156979308701335E-2</v>
      </c>
      <c r="P31" s="40">
        <f>O31/M31</f>
        <v>-2.1220652181793946</v>
      </c>
      <c r="Q31" s="84">
        <f>EXP(P31)</f>
        <v>0.11978399280904622</v>
      </c>
      <c r="R31" s="41">
        <f>SQRT(1/M31)</f>
        <v>5.0215095639477987</v>
      </c>
      <c r="S31" s="148">
        <f>-NORMSINV(2.5/100)</f>
        <v>1.9599639845400538</v>
      </c>
      <c r="T31" s="42">
        <f>P31-(R31*S31)</f>
        <v>-11.964043111540512</v>
      </c>
      <c r="U31" s="42">
        <f>P31+(R31*S31)</f>
        <v>7.719912675181722</v>
      </c>
      <c r="V31" s="85">
        <f>EXP(T31)</f>
        <v>6.3691590679812976E-6</v>
      </c>
      <c r="W31" s="86">
        <f>EXP(U31)</f>
        <v>2252.7628498726258</v>
      </c>
      <c r="X31" s="43"/>
      <c r="Y31" s="43"/>
      <c r="Z31" s="44"/>
      <c r="AA31" s="45">
        <f>SUM(AA27:AA30)</f>
        <v>0.88297583231557464</v>
      </c>
      <c r="AB31" s="46">
        <f>SUM(AB27:AB30)</f>
        <v>4</v>
      </c>
      <c r="AC31" s="47">
        <f>AA31-(AB31-1)</f>
        <v>-2.1170241676844253</v>
      </c>
      <c r="AD31" s="37">
        <f>M31</f>
        <v>3.9658055081315077E-2</v>
      </c>
      <c r="AE31" s="37">
        <f>SUM(AE27:AE30)</f>
        <v>3.9319214325696033E-4</v>
      </c>
      <c r="AF31" s="48">
        <f>AE31/AD31</f>
        <v>9.9145594117199427E-3</v>
      </c>
      <c r="AG31" s="112">
        <f>AC31/(AD31-AF31)</f>
        <v>-71.176037652108363</v>
      </c>
      <c r="AH31" s="112" t="str">
        <f>IF(AA31&lt;AB31-1,"0",AG31)</f>
        <v>0</v>
      </c>
      <c r="AI31" s="44"/>
      <c r="AJ31" s="37">
        <f>SUM(AJ27:AJ30)</f>
        <v>3.9658055081315077E-2</v>
      </c>
      <c r="AK31" s="126">
        <f>SUM(AK27:AK30)</f>
        <v>1</v>
      </c>
      <c r="AL31" s="47">
        <f>SUM(AL27:AL30)</f>
        <v>-8.4156979308701335E-2</v>
      </c>
      <c r="AM31" s="47">
        <f>AL31/AJ31</f>
        <v>-2.1220652181793946</v>
      </c>
      <c r="AN31" s="166">
        <f>EXP(AM31)</f>
        <v>0.11978399280904622</v>
      </c>
      <c r="AO31" s="49">
        <f>1/AJ31</f>
        <v>25.215558300819215</v>
      </c>
      <c r="AP31" s="50">
        <f>SQRT(AO31)</f>
        <v>5.0215095639477987</v>
      </c>
      <c r="AQ31" s="88">
        <f>-NORMSINV(2.5/100)</f>
        <v>1.9599639845400538</v>
      </c>
      <c r="AR31" s="42">
        <f>AM31-(AQ31*AP31)</f>
        <v>-11.964043111540512</v>
      </c>
      <c r="AS31" s="42">
        <f>AM31+(1.96*AP31)</f>
        <v>7.7200935271582898</v>
      </c>
      <c r="AT31" s="89">
        <f>EXP(AR31)</f>
        <v>6.3691590679812976E-6</v>
      </c>
      <c r="AU31" s="205">
        <f>EXP(AS31)</f>
        <v>2253.1703033300346</v>
      </c>
      <c r="AV31" s="255"/>
      <c r="AW31" s="9"/>
      <c r="AX31" s="91">
        <f>AA31</f>
        <v>0.88297583231557464</v>
      </c>
      <c r="AY31" s="92">
        <f>SUM(AY27:AY30)</f>
        <v>4</v>
      </c>
      <c r="AZ31" s="118">
        <f>(AX31-(AY31-1))/AX31</f>
        <v>-2.397601486025501</v>
      </c>
      <c r="BA31" s="119" t="str">
        <f>IF(AA31&lt;AB31-1,"0%",AZ31)</f>
        <v>0%</v>
      </c>
      <c r="BB31" s="51"/>
      <c r="BC31" s="39">
        <f>AX31/(AY31-1)</f>
        <v>0.29432527743852488</v>
      </c>
      <c r="BD31" s="93">
        <f>LN(BC31)</f>
        <v>-1.223069737391888</v>
      </c>
      <c r="BE31" s="39">
        <f>LN(AX31)</f>
        <v>-0.12445744872377817</v>
      </c>
      <c r="BF31" s="39">
        <f>LN(AY31-1)</f>
        <v>1.0986122886681098</v>
      </c>
      <c r="BG31" s="39">
        <f>SQRT(2*AX31)</f>
        <v>1.3288911410010789</v>
      </c>
      <c r="BH31" s="39">
        <f>SQRT(2*AY31-3)</f>
        <v>2.2360679774997898</v>
      </c>
      <c r="BI31" s="39">
        <f>2*(AY31-2)</f>
        <v>4</v>
      </c>
      <c r="BJ31" s="39">
        <f>3*(AY31-2)^2</f>
        <v>12</v>
      </c>
      <c r="BK31" s="39">
        <f>1/BI31</f>
        <v>0.25</v>
      </c>
      <c r="BL31" s="94">
        <f>1/BJ31</f>
        <v>8.3333333333333329E-2</v>
      </c>
      <c r="BM31" s="94">
        <f>SQRT(BK31*(1-BL31))</f>
        <v>0.47871355387816905</v>
      </c>
      <c r="BN31" s="95">
        <f>0.5*(BE31-BF31)/(BG31-BH31)</f>
        <v>0.67410767569439911</v>
      </c>
      <c r="BO31" s="95">
        <f>IF(AA31&lt;=AB31,BM31,BN31)</f>
        <v>0.47871355387816905</v>
      </c>
      <c r="BP31" s="96">
        <f>BD31-(1.96*BO31)</f>
        <v>-2.1613483029930993</v>
      </c>
      <c r="BQ31" s="96">
        <f>BD31+(1.96*BO31)</f>
        <v>-0.28479117179067659</v>
      </c>
      <c r="BR31" s="96"/>
      <c r="BS31" s="93">
        <f>EXP(BP31)</f>
        <v>0.11516973261106829</v>
      </c>
      <c r="BT31" s="93">
        <f>EXP(BQ31)</f>
        <v>0.75217131250801716</v>
      </c>
      <c r="BU31" s="97" t="str">
        <f>BA31</f>
        <v>0%</v>
      </c>
      <c r="BV31" s="97">
        <f>(BS31-1)/BS31</f>
        <v>-7.6828368645869007</v>
      </c>
      <c r="BW31" s="97">
        <f>(BT31-1)/BT31</f>
        <v>-0.32948436529123981</v>
      </c>
    </row>
    <row r="32" spans="1:75" ht="13.5" thickBot="1">
      <c r="A32" s="4"/>
      <c r="B32" s="207"/>
      <c r="C32" s="154"/>
      <c r="D32" s="154"/>
      <c r="E32" s="154"/>
      <c r="F32" s="154"/>
      <c r="G32" s="154"/>
      <c r="H32" s="154"/>
      <c r="I32" s="4"/>
      <c r="J32" s="4"/>
      <c r="K32" s="4"/>
      <c r="L32" s="5"/>
      <c r="M32" s="5"/>
      <c r="N32" s="5"/>
      <c r="O32" s="5"/>
      <c r="P32" s="5"/>
      <c r="Q32" s="5" t="s">
        <v>91</v>
      </c>
      <c r="R32" s="52"/>
      <c r="S32" s="52"/>
      <c r="T32" s="52"/>
      <c r="U32" s="52"/>
      <c r="V32" s="52"/>
      <c r="W32" s="52"/>
      <c r="X32" s="52"/>
      <c r="Z32" s="5"/>
      <c r="AA32" s="5"/>
      <c r="AB32" s="53"/>
      <c r="AC32" s="54"/>
      <c r="AD32" s="54"/>
      <c r="AE32" s="54"/>
      <c r="AF32" s="55"/>
      <c r="AG32" s="55"/>
      <c r="AH32" s="55"/>
      <c r="AI32" s="55"/>
      <c r="AJ32" s="5"/>
      <c r="AK32" s="5"/>
      <c r="AL32" s="5"/>
      <c r="AM32" s="5"/>
      <c r="AN32" s="5" t="s">
        <v>90</v>
      </c>
      <c r="AO32" s="5"/>
      <c r="AP32" s="5"/>
      <c r="AQ32" s="5"/>
      <c r="AR32" s="5"/>
      <c r="AS32" s="5"/>
      <c r="AT32" s="56"/>
      <c r="AU32" s="56"/>
      <c r="AV32" s="56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7"/>
      <c r="BH32" s="5"/>
      <c r="BI32" s="5"/>
      <c r="BJ32" s="5"/>
      <c r="BK32" s="5"/>
      <c r="BN32" s="54"/>
      <c r="BT32" s="98" t="s">
        <v>49</v>
      </c>
      <c r="BU32" s="99" t="str">
        <f>BU31</f>
        <v>0%</v>
      </c>
      <c r="BV32" s="100" t="str">
        <f>IF(BV31&lt;0,"0%",BV31)</f>
        <v>0%</v>
      </c>
      <c r="BW32" s="101" t="str">
        <f>IF(BW31&lt;0,"0%",BW31)</f>
        <v>0%</v>
      </c>
    </row>
    <row r="33" spans="1:90" ht="15" customHeight="1" thickBot="1">
      <c r="A33" s="6"/>
      <c r="B33" s="6"/>
      <c r="C33" s="155"/>
      <c r="D33" s="155"/>
      <c r="E33" s="155"/>
      <c r="F33" s="155"/>
      <c r="G33" s="155"/>
      <c r="H33" s="155"/>
      <c r="I33" s="6"/>
      <c r="J33" s="6"/>
      <c r="K33" s="6"/>
      <c r="L33" s="6"/>
      <c r="M33" s="5"/>
      <c r="N33" s="5"/>
      <c r="O33" s="5"/>
      <c r="P33" s="5"/>
      <c r="Q33" s="5"/>
      <c r="R33" s="58"/>
      <c r="S33" s="58"/>
      <c r="T33" s="58"/>
      <c r="U33" s="58"/>
      <c r="V33" s="58"/>
      <c r="W33" s="58"/>
      <c r="X33" s="58"/>
      <c r="Z33" s="5"/>
      <c r="AA33" s="5"/>
      <c r="AB33" s="5"/>
      <c r="AC33" s="5"/>
      <c r="AD33" s="5"/>
      <c r="AE33" s="5"/>
      <c r="AF33" s="5"/>
      <c r="AG33" s="5"/>
      <c r="AH33" s="5"/>
      <c r="AI33" s="57"/>
      <c r="AJ33" s="121"/>
      <c r="AK33" s="121"/>
      <c r="AL33" s="122"/>
      <c r="AM33" s="62"/>
      <c r="AN33" s="59"/>
      <c r="AO33" s="60" t="s">
        <v>24</v>
      </c>
      <c r="AP33" s="61">
        <f>TINV(0.05,(AB31-2))</f>
        <v>4.3026527297494637</v>
      </c>
      <c r="AQ33" s="5"/>
      <c r="AR33" s="102"/>
      <c r="AS33" s="103" t="s">
        <v>25</v>
      </c>
      <c r="AT33" s="104">
        <f>EXP(AM31-AP33*SQRT((1/AD31)+AH31))</f>
        <v>4.9558018046279748E-11</v>
      </c>
      <c r="AU33" s="206">
        <f>EXP(AM31+AP33*SQRT((1/AD31)+AH31))</f>
        <v>289523380.85592115</v>
      </c>
      <c r="AV33" s="224"/>
      <c r="AW33" s="5"/>
      <c r="AX33" s="5"/>
      <c r="AY33" s="5"/>
      <c r="AZ33" s="5"/>
      <c r="BB33" s="5"/>
      <c r="BC33" s="5"/>
      <c r="BD33" s="5"/>
      <c r="BF33" s="106"/>
      <c r="BG33" s="57"/>
      <c r="BH33" s="57"/>
      <c r="BJ33" s="107"/>
      <c r="BK33" s="5"/>
      <c r="BL33" s="108"/>
      <c r="BM33" s="109"/>
      <c r="BN33" s="5"/>
      <c r="BQ33" s="108"/>
    </row>
    <row r="34" spans="1:90">
      <c r="A34" s="4"/>
      <c r="B34" s="4"/>
      <c r="C34" s="154"/>
      <c r="D34" s="154"/>
      <c r="E34" s="154"/>
      <c r="F34" s="154"/>
      <c r="G34" s="154"/>
      <c r="H34" s="154"/>
      <c r="I34" s="4"/>
      <c r="J34" s="4"/>
      <c r="K34" s="4"/>
      <c r="L34" s="5"/>
      <c r="M34" s="5"/>
      <c r="N34" s="5"/>
      <c r="O34" s="5"/>
      <c r="P34" s="3"/>
      <c r="Q34" s="3"/>
      <c r="R34" s="3"/>
      <c r="S34" s="3"/>
      <c r="T34" s="3"/>
      <c r="U34" s="3"/>
      <c r="V34" s="3"/>
      <c r="W34" s="3"/>
      <c r="AA34" s="4"/>
      <c r="AE34" s="11"/>
      <c r="AF34" s="1"/>
      <c r="AR34" s="63"/>
      <c r="AS34" s="63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P34" s="108"/>
    </row>
    <row r="35" spans="1:90" ht="38.1" customHeight="1">
      <c r="A35" s="4"/>
      <c r="B35" s="192" t="s">
        <v>116</v>
      </c>
      <c r="C35" s="154"/>
      <c r="D35" s="154"/>
      <c r="E35" s="154"/>
      <c r="F35" s="154"/>
      <c r="G35" s="154"/>
      <c r="H35" s="154"/>
      <c r="I35" s="4"/>
      <c r="J35" s="232" t="s">
        <v>74</v>
      </c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4"/>
      <c r="X35" s="235"/>
      <c r="Y35" s="236" t="s">
        <v>73</v>
      </c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8"/>
      <c r="AV35" s="235"/>
      <c r="AW35" s="232" t="s">
        <v>150</v>
      </c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4"/>
    </row>
    <row r="36" spans="1:90" s="14" customFormat="1" ht="20.100000000000001" customHeight="1">
      <c r="A36" s="165"/>
      <c r="B36" s="141" t="s">
        <v>95</v>
      </c>
      <c r="C36" s="215" t="s">
        <v>117</v>
      </c>
      <c r="D36" s="215"/>
      <c r="E36" s="215"/>
      <c r="F36" s="209" t="s">
        <v>67</v>
      </c>
      <c r="G36" s="209"/>
      <c r="H36" s="209"/>
      <c r="K36" s="145"/>
      <c r="X36" s="73"/>
      <c r="Y36" s="16"/>
      <c r="Z36" s="146"/>
      <c r="AA36" s="147"/>
      <c r="AV36" s="16"/>
      <c r="BS36" s="73"/>
      <c r="BT36" s="73"/>
    </row>
    <row r="37" spans="1:90" ht="55.5" customHeight="1">
      <c r="A37" s="4"/>
      <c r="B37" s="181"/>
      <c r="C37" s="151" t="s">
        <v>3</v>
      </c>
      <c r="D37" s="151" t="s">
        <v>4</v>
      </c>
      <c r="E37" s="151" t="s">
        <v>5</v>
      </c>
      <c r="F37" s="151" t="s">
        <v>3</v>
      </c>
      <c r="G37" s="151" t="s">
        <v>4</v>
      </c>
      <c r="H37" s="151" t="s">
        <v>5</v>
      </c>
      <c r="K37" s="15" t="s">
        <v>62</v>
      </c>
      <c r="L37" s="15" t="s">
        <v>61</v>
      </c>
      <c r="M37" s="15" t="s">
        <v>60</v>
      </c>
      <c r="N37" s="17" t="s">
        <v>59</v>
      </c>
      <c r="O37" s="17" t="s">
        <v>6</v>
      </c>
      <c r="P37" s="17" t="s">
        <v>58</v>
      </c>
      <c r="Q37" s="74" t="s">
        <v>7</v>
      </c>
      <c r="R37" s="15" t="s">
        <v>8</v>
      </c>
      <c r="S37" s="18" t="s">
        <v>9</v>
      </c>
      <c r="T37" s="18" t="s">
        <v>10</v>
      </c>
      <c r="U37" s="18" t="s">
        <v>11</v>
      </c>
      <c r="V37" s="76" t="s">
        <v>12</v>
      </c>
      <c r="W37" s="77" t="s">
        <v>13</v>
      </c>
      <c r="X37" s="231"/>
      <c r="Y37" s="19"/>
      <c r="Z37" s="128" t="s">
        <v>14</v>
      </c>
      <c r="AA37" s="17" t="s">
        <v>57</v>
      </c>
      <c r="AB37" s="20" t="s">
        <v>15</v>
      </c>
      <c r="AC37" s="20" t="s">
        <v>16</v>
      </c>
      <c r="AD37" s="20" t="s">
        <v>56</v>
      </c>
      <c r="AE37" s="17" t="s">
        <v>55</v>
      </c>
      <c r="AF37" s="17" t="s">
        <v>52</v>
      </c>
      <c r="AG37" s="113" t="s">
        <v>17</v>
      </c>
      <c r="AH37" s="113" t="s">
        <v>18</v>
      </c>
      <c r="AI37" s="20" t="s">
        <v>53</v>
      </c>
      <c r="AJ37" s="17" t="s">
        <v>54</v>
      </c>
      <c r="AK37" s="17" t="s">
        <v>65</v>
      </c>
      <c r="AL37" s="17" t="s">
        <v>51</v>
      </c>
      <c r="AM37" s="20" t="s">
        <v>19</v>
      </c>
      <c r="AN37" s="78" t="s">
        <v>20</v>
      </c>
      <c r="AO37" s="17" t="s">
        <v>50</v>
      </c>
      <c r="AP37" s="17" t="s">
        <v>21</v>
      </c>
      <c r="AQ37" s="75" t="s">
        <v>9</v>
      </c>
      <c r="AR37" s="18" t="s">
        <v>22</v>
      </c>
      <c r="AS37" s="18" t="s">
        <v>23</v>
      </c>
      <c r="AT37" s="76" t="s">
        <v>12</v>
      </c>
      <c r="AU37" s="77" t="s">
        <v>13</v>
      </c>
      <c r="AV37" s="231"/>
      <c r="AX37" s="127" t="s">
        <v>28</v>
      </c>
      <c r="AY37" s="127" t="s">
        <v>15</v>
      </c>
      <c r="AZ37" s="120" t="s">
        <v>63</v>
      </c>
      <c r="BA37" s="116" t="s">
        <v>64</v>
      </c>
      <c r="BC37" s="20" t="s">
        <v>29</v>
      </c>
      <c r="BD37" s="20" t="s">
        <v>30</v>
      </c>
      <c r="BE37" s="20" t="s">
        <v>31</v>
      </c>
      <c r="BF37" s="20" t="s">
        <v>32</v>
      </c>
      <c r="BG37" s="20" t="s">
        <v>33</v>
      </c>
      <c r="BH37" s="20" t="s">
        <v>34</v>
      </c>
      <c r="BI37" s="20" t="s">
        <v>35</v>
      </c>
      <c r="BJ37" s="20" t="s">
        <v>36</v>
      </c>
      <c r="BK37" s="20" t="s">
        <v>37</v>
      </c>
      <c r="BL37" s="20" t="s">
        <v>38</v>
      </c>
      <c r="BM37" s="79" t="s">
        <v>39</v>
      </c>
      <c r="BN37" s="79" t="s">
        <v>40</v>
      </c>
      <c r="BO37" s="79" t="s">
        <v>41</v>
      </c>
      <c r="BP37" s="79" t="s">
        <v>42</v>
      </c>
      <c r="BQ37" s="79" t="s">
        <v>43</v>
      </c>
      <c r="BR37" s="21"/>
      <c r="BS37" s="18" t="s">
        <v>44</v>
      </c>
      <c r="BT37" s="18" t="s">
        <v>45</v>
      </c>
      <c r="BU37" s="74" t="s">
        <v>46</v>
      </c>
      <c r="BV37" s="76" t="s">
        <v>47</v>
      </c>
      <c r="BW37" s="77" t="s">
        <v>48</v>
      </c>
    </row>
    <row r="38" spans="1:90">
      <c r="A38" s="10"/>
      <c r="B38" s="202" t="s">
        <v>102</v>
      </c>
      <c r="C38" s="160">
        <v>349</v>
      </c>
      <c r="D38" s="161">
        <v>2300</v>
      </c>
      <c r="E38" s="152">
        <v>2649</v>
      </c>
      <c r="F38" s="160">
        <v>178</v>
      </c>
      <c r="G38" s="161">
        <v>1154</v>
      </c>
      <c r="H38" s="152">
        <v>1332</v>
      </c>
      <c r="K38" s="22">
        <f t="shared" ref="K38" si="78">(C38/E38)/(F38/H38)</f>
        <v>0.98588825123748181</v>
      </c>
      <c r="L38" s="23">
        <f t="shared" ref="L38" si="79">(D38/(C38*E38)+(G38/(F38*H38)))</f>
        <v>7.35505534648076E-3</v>
      </c>
      <c r="M38" s="24">
        <f t="shared" ref="M38" si="80">1/L38</f>
        <v>135.96090755163101</v>
      </c>
      <c r="N38" s="25">
        <f t="shared" ref="N38" si="81">LN(K38)</f>
        <v>-1.4212266261393467E-2</v>
      </c>
      <c r="O38" s="25">
        <f t="shared" ref="O38" si="82">M38*N38</f>
        <v>-1.9323126192644817</v>
      </c>
      <c r="P38" s="25">
        <f t="shared" ref="P38" si="83">LN(K38)</f>
        <v>-1.4212266261393467E-2</v>
      </c>
      <c r="Q38" s="137">
        <f t="shared" ref="Q38" si="84">K38</f>
        <v>0.98588825123748181</v>
      </c>
      <c r="R38" s="26">
        <f t="shared" ref="R38" si="85">SQRT(1/M38)</f>
        <v>8.5761619308877088E-2</v>
      </c>
      <c r="S38" s="148">
        <f t="shared" ref="S38" si="86">-NORMSINV(2.5/100)</f>
        <v>1.9599639845400538</v>
      </c>
      <c r="T38" s="27">
        <f t="shared" ref="T38" si="87">P38-(R38*S38)</f>
        <v>-0.18230195136262742</v>
      </c>
      <c r="U38" s="27">
        <f t="shared" ref="U38" si="88">P38+(R38*S38)</f>
        <v>0.15387741883984049</v>
      </c>
      <c r="V38" s="28">
        <f t="shared" ref="V38:W38" si="89">EXP(T38)</f>
        <v>0.83334967135292914</v>
      </c>
      <c r="W38" s="29">
        <f t="shared" si="89"/>
        <v>1.1663479057357928</v>
      </c>
      <c r="X38" s="107"/>
      <c r="Z38" s="129">
        <f>(N38-P41)^2</f>
        <v>2.0198851228474303E-4</v>
      </c>
      <c r="AA38" s="30">
        <f t="shared" ref="AA38" si="90">M38*Z38</f>
        <v>2.746254144523743E-2</v>
      </c>
      <c r="AB38" s="31">
        <v>1</v>
      </c>
      <c r="AC38" s="21"/>
      <c r="AD38" s="21"/>
      <c r="AE38" s="24">
        <f t="shared" ref="AE38" si="91">M38^2</f>
        <v>18485.368382263154</v>
      </c>
      <c r="AF38" s="32"/>
      <c r="AG38" s="111">
        <f>AG41</f>
        <v>0</v>
      </c>
      <c r="AH38" s="111">
        <f>AH41</f>
        <v>0</v>
      </c>
      <c r="AI38" s="30">
        <f t="shared" ref="AI38" si="92">1/M38</f>
        <v>7.35505534648076E-3</v>
      </c>
      <c r="AJ38" s="33">
        <f t="shared" ref="AJ38" si="93">1/(AH38+AI38)</f>
        <v>135.96090755163101</v>
      </c>
      <c r="AK38" s="125">
        <f>AJ38/AJ39</f>
        <v>1</v>
      </c>
      <c r="AL38" s="34">
        <f t="shared" ref="AL38" si="94">AJ38*N38</f>
        <v>-1.9323126192644817</v>
      </c>
      <c r="AM38" s="64">
        <f t="shared" ref="AM38" si="95">AL38/AJ38</f>
        <v>-1.4212266261393467E-2</v>
      </c>
      <c r="AN38" s="29">
        <f t="shared" ref="AN38" si="96">EXP(AM38)</f>
        <v>0.98588825123748181</v>
      </c>
      <c r="AO38" s="65">
        <f t="shared" ref="AO38" si="97">1/AJ38</f>
        <v>7.35505534648076E-3</v>
      </c>
      <c r="AP38" s="29">
        <f t="shared" ref="AP38" si="98">SQRT(AO38)</f>
        <v>8.5761619308877088E-2</v>
      </c>
      <c r="AQ38" s="81">
        <f t="shared" ref="AQ38" si="99">-NORMSINV(2.5/100)</f>
        <v>1.9599639845400538</v>
      </c>
      <c r="AR38" s="27">
        <f t="shared" ref="AR38" si="100">AM38-(AQ38*AP38)</f>
        <v>-0.18230195136262742</v>
      </c>
      <c r="AS38" s="27">
        <f t="shared" ref="AS38" si="101">AM38+(1.96*AP38)</f>
        <v>0.15388050758400562</v>
      </c>
      <c r="AT38" s="66">
        <f t="shared" ref="AT38:AU38" si="102">EXP(AR38)</f>
        <v>0.83334967135292914</v>
      </c>
      <c r="AU38" s="66">
        <f t="shared" si="102"/>
        <v>1.1663515082916449</v>
      </c>
      <c r="AV38" s="188"/>
      <c r="AX38" s="82"/>
      <c r="AY38" s="82">
        <v>1</v>
      </c>
      <c r="AZ38" s="117"/>
      <c r="BA38" s="117"/>
      <c r="BC38" s="21"/>
      <c r="BD38" s="21"/>
      <c r="BE38" s="31"/>
      <c r="BF38" s="31"/>
      <c r="BG38" s="31"/>
      <c r="BH38" s="31"/>
      <c r="BI38" s="31"/>
      <c r="BJ38" s="31"/>
      <c r="BK38" s="31"/>
      <c r="BL38" s="31"/>
      <c r="BM38" s="21"/>
      <c r="BN38" s="21"/>
      <c r="BO38" s="21"/>
      <c r="BP38" s="21"/>
      <c r="BQ38" s="21"/>
      <c r="BR38" s="21"/>
      <c r="BS38" s="83"/>
      <c r="BT38" s="83"/>
      <c r="BU38" s="83"/>
      <c r="BV38" s="21"/>
      <c r="BW38" s="21"/>
    </row>
    <row r="39" spans="1:90">
      <c r="A39" s="10"/>
      <c r="B39" s="92">
        <f>COUNT(C38:C38)</f>
        <v>1</v>
      </c>
      <c r="C39" s="153">
        <f t="shared" ref="C39:H39" si="103">SUM(C38:C38)</f>
        <v>349</v>
      </c>
      <c r="D39" s="153">
        <f t="shared" si="103"/>
        <v>2300</v>
      </c>
      <c r="E39" s="153">
        <f t="shared" si="103"/>
        <v>2649</v>
      </c>
      <c r="F39" s="153">
        <f t="shared" si="103"/>
        <v>178</v>
      </c>
      <c r="G39" s="153">
        <f t="shared" si="103"/>
        <v>1154</v>
      </c>
      <c r="H39" s="153">
        <f t="shared" si="103"/>
        <v>1332</v>
      </c>
      <c r="K39" s="35"/>
      <c r="L39" s="124"/>
      <c r="M39" s="37">
        <f>SUM(M38:M38)</f>
        <v>135.96090755163101</v>
      </c>
      <c r="N39" s="38"/>
      <c r="O39" s="39">
        <f>SUM(O38:O38)</f>
        <v>-1.9323126192644817</v>
      </c>
      <c r="P39" s="40">
        <f>O39/M39</f>
        <v>-1.4212266261393467E-2</v>
      </c>
      <c r="Q39" s="84">
        <f>EXP(P39)</f>
        <v>0.98588825123748181</v>
      </c>
      <c r="R39" s="41">
        <f>SQRT(1/M39)</f>
        <v>8.5761619308877088E-2</v>
      </c>
      <c r="S39" s="148">
        <f>-NORMSINV(2.5/100)</f>
        <v>1.9599639845400538</v>
      </c>
      <c r="T39" s="42">
        <f>P39-(R39*S39)</f>
        <v>-0.18230195136262742</v>
      </c>
      <c r="U39" s="42">
        <f>P39+(R39*S39)</f>
        <v>0.15387741883984049</v>
      </c>
      <c r="V39" s="85">
        <f>EXP(T39)</f>
        <v>0.83334967135292914</v>
      </c>
      <c r="W39" s="86">
        <f>EXP(U39)</f>
        <v>1.1663479057357928</v>
      </c>
      <c r="X39" s="43"/>
      <c r="Y39" s="43"/>
      <c r="Z39" s="44"/>
      <c r="AA39" s="45">
        <f>SUM(AA38:AA38)</f>
        <v>2.746254144523743E-2</v>
      </c>
      <c r="AB39" s="46">
        <f>SUM(AB38:AB38)</f>
        <v>1</v>
      </c>
      <c r="AC39" s="47">
        <f>AA39-(AB39-1)</f>
        <v>2.746254144523743E-2</v>
      </c>
      <c r="AD39" s="37">
        <f>M39</f>
        <v>135.96090755163101</v>
      </c>
      <c r="AE39" s="37">
        <f>SUM(AE38:AE38)</f>
        <v>18485.368382263154</v>
      </c>
      <c r="AF39" s="48">
        <f>AE39/AD39</f>
        <v>135.96090755163101</v>
      </c>
      <c r="AG39" s="112" t="e">
        <f>AC39/(AD39-AF39)</f>
        <v>#DIV/0!</v>
      </c>
      <c r="AH39" s="112" t="e">
        <f>IF(AA39&lt;AB39-1,"0",AG39)</f>
        <v>#DIV/0!</v>
      </c>
      <c r="AI39" s="44"/>
      <c r="AJ39" s="37">
        <f>SUM(AJ38:AJ38)</f>
        <v>135.96090755163101</v>
      </c>
      <c r="AK39" s="126">
        <f>SUM(AK38:AK38)</f>
        <v>1</v>
      </c>
      <c r="AL39" s="47">
        <f>SUM(AL38:AL38)</f>
        <v>-1.9323126192644817</v>
      </c>
      <c r="AM39" s="47">
        <f>AL39/AJ39</f>
        <v>-1.4212266261393467E-2</v>
      </c>
      <c r="AN39" s="166">
        <f>EXP(AM39)</f>
        <v>0.98588825123748181</v>
      </c>
      <c r="AO39" s="49">
        <f>1/AJ39</f>
        <v>7.35505534648076E-3</v>
      </c>
      <c r="AP39" s="50">
        <f>SQRT(AO39)</f>
        <v>8.5761619308877088E-2</v>
      </c>
      <c r="AQ39" s="88">
        <f>-NORMSINV(2.5/100)</f>
        <v>1.9599639845400538</v>
      </c>
      <c r="AR39" s="42">
        <f>AM39-(AQ39*AP39)</f>
        <v>-0.18230195136262742</v>
      </c>
      <c r="AS39" s="42">
        <f>AM39+(1.96*AP39)</f>
        <v>0.15388050758400562</v>
      </c>
      <c r="AT39" s="89">
        <f>EXP(AR39)</f>
        <v>0.83334967135292914</v>
      </c>
      <c r="AU39" s="90">
        <f>EXP(AS39)</f>
        <v>1.1663515082916449</v>
      </c>
      <c r="AV39" s="239"/>
      <c r="AW39" s="9"/>
      <c r="AX39" s="91">
        <f>AA39</f>
        <v>2.746254144523743E-2</v>
      </c>
      <c r="AY39" s="92">
        <f>SUM(AY38:AY38)</f>
        <v>1</v>
      </c>
      <c r="AZ39" s="118">
        <f>(AX39-(AY39-1))/AX39</f>
        <v>1</v>
      </c>
      <c r="BA39" s="119">
        <f>IF(AA39&lt;AB39-1,"0%",AZ39)</f>
        <v>1</v>
      </c>
      <c r="BB39" s="51"/>
      <c r="BC39" s="39" t="e">
        <f>AX39/(AY39-1)</f>
        <v>#DIV/0!</v>
      </c>
      <c r="BD39" s="93" t="e">
        <f>LN(BC39)</f>
        <v>#DIV/0!</v>
      </c>
      <c r="BE39" s="39">
        <f>LN(AX39)</f>
        <v>-3.5949323321150621</v>
      </c>
      <c r="BF39" s="39" t="e">
        <f>LN(AY39-1)</f>
        <v>#NUM!</v>
      </c>
      <c r="BG39" s="39">
        <f>SQRT(2*AX39)</f>
        <v>0.23436100974879517</v>
      </c>
      <c r="BH39" s="39" t="e">
        <f>SQRT(2*AY39-3)</f>
        <v>#NUM!</v>
      </c>
      <c r="BI39" s="39">
        <f>2*(AY39-2)</f>
        <v>-2</v>
      </c>
      <c r="BJ39" s="39">
        <f>3*(AY39-2)^2</f>
        <v>3</v>
      </c>
      <c r="BK39" s="39">
        <f>1/BI39</f>
        <v>-0.5</v>
      </c>
      <c r="BL39" s="94">
        <f>1/BJ39</f>
        <v>0.33333333333333331</v>
      </c>
      <c r="BM39" s="94" t="e">
        <f>SQRT(BK39*(1-BL39))</f>
        <v>#NUM!</v>
      </c>
      <c r="BN39" s="95" t="e">
        <f>0.5*(BE39-BF39)/(BG39-BH39)</f>
        <v>#NUM!</v>
      </c>
      <c r="BO39" s="95" t="e">
        <f>IF(AA39&lt;=AB39,BM39,BN39)</f>
        <v>#NUM!</v>
      </c>
      <c r="BP39" s="96" t="e">
        <f>BD39-(1.96*BO39)</f>
        <v>#DIV/0!</v>
      </c>
      <c r="BQ39" s="96" t="e">
        <f>BD39+(1.96*BO39)</f>
        <v>#DIV/0!</v>
      </c>
      <c r="BR39" s="96"/>
      <c r="BS39" s="93" t="e">
        <f>EXP(BP39)</f>
        <v>#DIV/0!</v>
      </c>
      <c r="BT39" s="93" t="e">
        <f>EXP(BQ39)</f>
        <v>#DIV/0!</v>
      </c>
      <c r="BU39" s="97">
        <f>BA39</f>
        <v>1</v>
      </c>
      <c r="BV39" s="97" t="e">
        <f>(BS39-1)/BS39</f>
        <v>#DIV/0!</v>
      </c>
      <c r="BW39" s="97" t="e">
        <f>(BT39-1)/BT39</f>
        <v>#DIV/0!</v>
      </c>
    </row>
    <row r="40" spans="1:90" ht="13.5" thickBot="1">
      <c r="B40" s="208"/>
      <c r="C40" s="154"/>
      <c r="D40" s="154"/>
      <c r="E40" s="154"/>
      <c r="F40" s="154"/>
      <c r="G40" s="154"/>
      <c r="H40" s="154"/>
      <c r="I40" s="4"/>
      <c r="J40" s="4"/>
      <c r="K40" s="4"/>
      <c r="L40" s="5"/>
      <c r="M40" s="5"/>
      <c r="N40" s="5"/>
      <c r="O40" s="5"/>
      <c r="P40" s="5"/>
      <c r="Q40" s="5" t="s">
        <v>148</v>
      </c>
      <c r="R40" s="52"/>
      <c r="S40" s="52"/>
      <c r="T40" s="52"/>
      <c r="U40" s="52"/>
      <c r="V40" s="52"/>
      <c r="W40" s="52"/>
      <c r="X40" s="52"/>
      <c r="Z40" s="5"/>
      <c r="AA40" s="5"/>
      <c r="AB40" s="53"/>
      <c r="AC40" s="54"/>
      <c r="AD40" s="54"/>
      <c r="AE40" s="54"/>
      <c r="AF40" s="55"/>
      <c r="AG40" s="55"/>
      <c r="AH40" s="55"/>
      <c r="AI40" s="55"/>
      <c r="AJ40" s="5"/>
      <c r="AK40" s="5"/>
      <c r="AL40" s="5"/>
      <c r="AM40" s="5"/>
      <c r="AN40" s="5" t="s">
        <v>149</v>
      </c>
      <c r="AO40" s="5"/>
      <c r="AP40" s="5"/>
      <c r="AQ40" s="5"/>
      <c r="AR40" s="5"/>
      <c r="AS40" s="5"/>
      <c r="AT40" s="56"/>
      <c r="AU40" s="56"/>
      <c r="AV40" s="56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7"/>
      <c r="BH40" s="5"/>
      <c r="BI40" s="5"/>
      <c r="BJ40" s="5"/>
      <c r="BK40" s="5"/>
      <c r="BN40" s="54"/>
      <c r="BT40" s="98" t="s">
        <v>49</v>
      </c>
      <c r="BU40" s="99">
        <f>BU39</f>
        <v>1</v>
      </c>
      <c r="BV40" s="100" t="e">
        <f>IF(BV39&lt;0,"0%",BV39)</f>
        <v>#DIV/0!</v>
      </c>
      <c r="BW40" s="101" t="e">
        <f>IF(BW39&lt;0,"0%",BW39)</f>
        <v>#DIV/0!</v>
      </c>
    </row>
    <row r="41" spans="1:90" ht="15.75" thickBot="1">
      <c r="B41" s="6"/>
      <c r="C41" s="155"/>
      <c r="D41" s="155"/>
      <c r="E41" s="155"/>
      <c r="F41" s="155"/>
      <c r="G41" s="155"/>
      <c r="H41" s="155"/>
      <c r="I41" s="6"/>
      <c r="J41" s="6"/>
      <c r="K41" s="6"/>
      <c r="L41" s="5"/>
      <c r="M41" s="5"/>
      <c r="N41" s="5"/>
      <c r="O41" s="5"/>
      <c r="P41" s="5"/>
      <c r="Q41" s="5"/>
      <c r="R41" s="58"/>
      <c r="S41" s="58"/>
      <c r="T41" s="58"/>
      <c r="U41" s="58"/>
      <c r="V41" s="58"/>
      <c r="W41" s="58"/>
      <c r="X41" s="58"/>
      <c r="Z41" s="5"/>
      <c r="AA41" s="5"/>
      <c r="AB41" s="5"/>
      <c r="AC41" s="5"/>
      <c r="AD41" s="5"/>
      <c r="AE41" s="5"/>
      <c r="AF41" s="5"/>
      <c r="AG41" s="5"/>
      <c r="AH41" s="5"/>
      <c r="AI41" s="57"/>
      <c r="AJ41" s="121"/>
      <c r="AK41" s="121"/>
      <c r="AL41" s="122"/>
      <c r="AM41" s="62"/>
      <c r="AN41" s="59"/>
      <c r="AO41" s="60" t="s">
        <v>24</v>
      </c>
      <c r="AP41" s="61" t="e">
        <f>TINV(0.05,(AB39-2))</f>
        <v>#NUM!</v>
      </c>
      <c r="AQ41" s="5"/>
      <c r="AR41" s="102"/>
      <c r="AS41" s="103" t="s">
        <v>25</v>
      </c>
      <c r="AT41" s="104" t="e">
        <f>EXP(AM39-AP41*SQRT((1/AD39)+AH39))</f>
        <v>#NUM!</v>
      </c>
      <c r="AU41" s="105" t="e">
        <f>EXP(AM39+AP41*SQRT((1/AD39)+AH39))</f>
        <v>#NUM!</v>
      </c>
      <c r="AV41" s="188"/>
      <c r="AW41" s="5"/>
      <c r="AX41" s="5"/>
      <c r="AY41" s="5"/>
      <c r="AZ41" s="5"/>
      <c r="BB41" s="5"/>
      <c r="BC41" s="5"/>
      <c r="BD41" s="5"/>
      <c r="BF41" s="106"/>
      <c r="BG41" s="57"/>
      <c r="BH41" s="57"/>
      <c r="BJ41" s="107"/>
      <c r="BK41" s="5"/>
      <c r="BL41" s="108"/>
      <c r="BM41" s="109"/>
      <c r="BN41" s="5"/>
      <c r="BQ41" s="108"/>
    </row>
    <row r="42" spans="1:90" s="3" customFormat="1" ht="15">
      <c r="B42" s="182"/>
      <c r="C42" s="183"/>
      <c r="D42" s="183"/>
      <c r="E42" s="183"/>
      <c r="F42" s="183"/>
      <c r="G42" s="183"/>
      <c r="H42" s="183"/>
      <c r="I42" s="182"/>
      <c r="J42" s="182"/>
      <c r="K42" s="182"/>
      <c r="L42" s="5"/>
      <c r="M42" s="5"/>
      <c r="N42" s="5"/>
      <c r="O42" s="5"/>
      <c r="P42" s="5"/>
      <c r="Q42" s="5"/>
      <c r="R42" s="58"/>
      <c r="S42" s="58"/>
      <c r="T42" s="58"/>
      <c r="U42" s="58"/>
      <c r="V42" s="58"/>
      <c r="W42" s="58"/>
      <c r="X42" s="58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7"/>
      <c r="AJ42" s="121"/>
      <c r="AK42" s="121"/>
      <c r="AL42" s="122"/>
      <c r="AM42" s="62"/>
      <c r="AN42" s="184"/>
      <c r="AO42" s="185"/>
      <c r="AP42" s="186"/>
      <c r="AQ42" s="5"/>
      <c r="AR42" s="5"/>
      <c r="AS42" s="187"/>
      <c r="AT42" s="243"/>
      <c r="AU42" s="244"/>
      <c r="AV42" s="188"/>
      <c r="AW42" s="5"/>
      <c r="AX42" s="5"/>
      <c r="AY42" s="5"/>
      <c r="AZ42" s="5"/>
      <c r="BB42" s="5"/>
      <c r="BC42" s="5"/>
      <c r="BD42" s="5"/>
      <c r="BF42" s="106"/>
      <c r="BG42" s="57"/>
      <c r="BH42" s="57"/>
      <c r="BJ42" s="107"/>
      <c r="BK42" s="5"/>
      <c r="BL42" s="189"/>
      <c r="BM42" s="190"/>
      <c r="BN42" s="5"/>
      <c r="BQ42" s="189"/>
    </row>
    <row r="43" spans="1:90" ht="38.1" customHeight="1">
      <c r="B43" s="192" t="s">
        <v>115</v>
      </c>
      <c r="C43" s="154"/>
      <c r="D43" s="154"/>
      <c r="E43" s="154"/>
      <c r="F43" s="154"/>
      <c r="G43" s="154"/>
      <c r="H43" s="154"/>
      <c r="I43" s="4"/>
      <c r="J43" s="232" t="s">
        <v>74</v>
      </c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4"/>
      <c r="X43" s="235"/>
      <c r="Y43" s="236" t="s">
        <v>73</v>
      </c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8"/>
      <c r="AV43" s="235"/>
      <c r="AW43" s="232" t="s">
        <v>150</v>
      </c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4"/>
    </row>
    <row r="44" spans="1:90" ht="20.100000000000001" customHeight="1">
      <c r="A44" s="165"/>
      <c r="B44" s="141" t="s">
        <v>95</v>
      </c>
      <c r="C44" s="215" t="s">
        <v>117</v>
      </c>
      <c r="D44" s="215"/>
      <c r="E44" s="215"/>
      <c r="F44" s="209" t="s">
        <v>67</v>
      </c>
      <c r="G44" s="209"/>
      <c r="H44" s="209"/>
      <c r="I44" s="14"/>
      <c r="J44" s="14"/>
      <c r="K44" s="14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73"/>
      <c r="Y44" s="16"/>
      <c r="Z44" s="146"/>
      <c r="AA44" s="147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6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73"/>
      <c r="BT44" s="73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</row>
    <row r="45" spans="1:90" ht="65.25">
      <c r="B45" s="181"/>
      <c r="C45" s="151" t="s">
        <v>3</v>
      </c>
      <c r="D45" s="151" t="s">
        <v>4</v>
      </c>
      <c r="E45" s="151" t="s">
        <v>5</v>
      </c>
      <c r="F45" s="151" t="s">
        <v>3</v>
      </c>
      <c r="G45" s="151" t="s">
        <v>4</v>
      </c>
      <c r="H45" s="151" t="s">
        <v>5</v>
      </c>
      <c r="K45" s="15" t="s">
        <v>62</v>
      </c>
      <c r="L45" s="15" t="s">
        <v>61</v>
      </c>
      <c r="M45" s="15" t="s">
        <v>60</v>
      </c>
      <c r="N45" s="17" t="s">
        <v>59</v>
      </c>
      <c r="O45" s="17" t="s">
        <v>6</v>
      </c>
      <c r="P45" s="17" t="s">
        <v>58</v>
      </c>
      <c r="Q45" s="74" t="s">
        <v>7</v>
      </c>
      <c r="R45" s="15" t="s">
        <v>8</v>
      </c>
      <c r="S45" s="18" t="s">
        <v>9</v>
      </c>
      <c r="T45" s="18" t="s">
        <v>10</v>
      </c>
      <c r="U45" s="18" t="s">
        <v>11</v>
      </c>
      <c r="V45" s="76" t="s">
        <v>12</v>
      </c>
      <c r="W45" s="77" t="s">
        <v>13</v>
      </c>
      <c r="X45" s="231"/>
      <c r="Y45" s="19"/>
      <c r="Z45" s="128" t="s">
        <v>14</v>
      </c>
      <c r="AA45" s="17" t="s">
        <v>57</v>
      </c>
      <c r="AB45" s="20" t="s">
        <v>15</v>
      </c>
      <c r="AC45" s="20" t="s">
        <v>16</v>
      </c>
      <c r="AD45" s="20" t="s">
        <v>56</v>
      </c>
      <c r="AE45" s="17" t="s">
        <v>55</v>
      </c>
      <c r="AF45" s="17" t="s">
        <v>52</v>
      </c>
      <c r="AG45" s="113" t="s">
        <v>17</v>
      </c>
      <c r="AH45" s="113" t="s">
        <v>18</v>
      </c>
      <c r="AI45" s="20" t="s">
        <v>53</v>
      </c>
      <c r="AJ45" s="17" t="s">
        <v>54</v>
      </c>
      <c r="AK45" s="17" t="s">
        <v>65</v>
      </c>
      <c r="AL45" s="17" t="s">
        <v>51</v>
      </c>
      <c r="AM45" s="20" t="s">
        <v>19</v>
      </c>
      <c r="AN45" s="78" t="s">
        <v>20</v>
      </c>
      <c r="AO45" s="17" t="s">
        <v>50</v>
      </c>
      <c r="AP45" s="17" t="s">
        <v>21</v>
      </c>
      <c r="AQ45" s="75" t="s">
        <v>9</v>
      </c>
      <c r="AR45" s="18" t="s">
        <v>22</v>
      </c>
      <c r="AS45" s="18" t="s">
        <v>23</v>
      </c>
      <c r="AT45" s="76" t="s">
        <v>12</v>
      </c>
      <c r="AU45" s="77" t="s">
        <v>13</v>
      </c>
      <c r="AV45" s="231"/>
      <c r="AX45" s="127" t="s">
        <v>28</v>
      </c>
      <c r="AY45" s="127" t="s">
        <v>15</v>
      </c>
      <c r="AZ45" s="120" t="s">
        <v>63</v>
      </c>
      <c r="BA45" s="116" t="s">
        <v>64</v>
      </c>
      <c r="BC45" s="20" t="s">
        <v>29</v>
      </c>
      <c r="BD45" s="20" t="s">
        <v>30</v>
      </c>
      <c r="BE45" s="20" t="s">
        <v>31</v>
      </c>
      <c r="BF45" s="20" t="s">
        <v>32</v>
      </c>
      <c r="BG45" s="20" t="s">
        <v>33</v>
      </c>
      <c r="BH45" s="20" t="s">
        <v>34</v>
      </c>
      <c r="BI45" s="20" t="s">
        <v>35</v>
      </c>
      <c r="BJ45" s="20" t="s">
        <v>36</v>
      </c>
      <c r="BK45" s="20" t="s">
        <v>37</v>
      </c>
      <c r="BL45" s="20" t="s">
        <v>38</v>
      </c>
      <c r="BM45" s="79" t="s">
        <v>39</v>
      </c>
      <c r="BN45" s="79" t="s">
        <v>40</v>
      </c>
      <c r="BO45" s="79" t="s">
        <v>41</v>
      </c>
      <c r="BP45" s="79" t="s">
        <v>42</v>
      </c>
      <c r="BQ45" s="79" t="s">
        <v>43</v>
      </c>
      <c r="BR45" s="21"/>
      <c r="BS45" s="18" t="s">
        <v>44</v>
      </c>
      <c r="BT45" s="18" t="s">
        <v>45</v>
      </c>
      <c r="BU45" s="74" t="s">
        <v>46</v>
      </c>
      <c r="BV45" s="76" t="s">
        <v>47</v>
      </c>
      <c r="BW45" s="77" t="s">
        <v>48</v>
      </c>
    </row>
    <row r="46" spans="1:90">
      <c r="B46" s="202" t="s">
        <v>103</v>
      </c>
      <c r="C46" s="160">
        <v>124</v>
      </c>
      <c r="D46" s="161">
        <v>1007</v>
      </c>
      <c r="E46" s="152">
        <v>1131</v>
      </c>
      <c r="F46" s="160">
        <v>101</v>
      </c>
      <c r="G46" s="161">
        <v>1026</v>
      </c>
      <c r="H46" s="152">
        <v>1127</v>
      </c>
      <c r="K46" s="22">
        <f>(C46/E46)/(F46/H46)</f>
        <v>1.2233806935070164</v>
      </c>
      <c r="L46" s="23">
        <f>(D46/(C46*E46)+(G46/(F46*H46)))</f>
        <v>1.6194021483758099E-2</v>
      </c>
      <c r="M46" s="24">
        <f>1/L46</f>
        <v>61.751183978788504</v>
      </c>
      <c r="N46" s="25">
        <f>LN(K46)</f>
        <v>0.2016180866874332</v>
      </c>
      <c r="O46" s="25">
        <f>M46*N46</f>
        <v>12.450155564487016</v>
      </c>
      <c r="P46" s="25">
        <f>LN(K46)</f>
        <v>0.2016180866874332</v>
      </c>
      <c r="Q46" s="137">
        <f>K46</f>
        <v>1.2233806935070164</v>
      </c>
      <c r="R46" s="26">
        <f>SQRT(1/M46)</f>
        <v>0.12725573261648412</v>
      </c>
      <c r="S46" s="148">
        <f>-NORMSINV(2.5/100)</f>
        <v>1.9599639845400538</v>
      </c>
      <c r="T46" s="27">
        <f>P46-(R46*S46)</f>
        <v>-4.7798566067134729E-2</v>
      </c>
      <c r="U46" s="27">
        <f>P46+(R46*S46)</f>
        <v>0.45103473944200112</v>
      </c>
      <c r="V46" s="28">
        <f>EXP(T46)</f>
        <v>0.95332579990308264</v>
      </c>
      <c r="W46" s="29">
        <f>EXP(U46)</f>
        <v>1.5699358198402504</v>
      </c>
      <c r="X46" s="107"/>
      <c r="Z46" s="129">
        <f>(N46-P49)^2</f>
        <v>2.0231640422241567E-2</v>
      </c>
      <c r="AA46" s="30">
        <f>M46*Z46</f>
        <v>1.2493277499065334</v>
      </c>
      <c r="AB46" s="31">
        <v>1</v>
      </c>
      <c r="AC46" s="21"/>
      <c r="AD46" s="21"/>
      <c r="AE46" s="24">
        <f>M46^2</f>
        <v>3813.2087227821858</v>
      </c>
      <c r="AF46" s="32"/>
      <c r="AG46" s="111">
        <f>AG49</f>
        <v>2.4205001543910819E-2</v>
      </c>
      <c r="AH46" s="111">
        <f>AH49</f>
        <v>2.4205001543910819E-2</v>
      </c>
      <c r="AI46" s="30">
        <f>1/M46</f>
        <v>1.6194021483758099E-2</v>
      </c>
      <c r="AJ46" s="33">
        <f>1/(AH46+AI46)</f>
        <v>24.753073838323004</v>
      </c>
      <c r="AK46" s="125">
        <f>AJ46/AJ49</f>
        <v>0.53542668598656251</v>
      </c>
      <c r="AL46" s="34">
        <f>AJ46*N46</f>
        <v>4.9906673869154421</v>
      </c>
      <c r="AM46" s="64">
        <f>AL46/AJ46</f>
        <v>0.2016180866874332</v>
      </c>
      <c r="AN46" s="29">
        <f>EXP(AM46)</f>
        <v>1.2233806935070164</v>
      </c>
      <c r="AO46" s="65">
        <f>1/AJ46</f>
        <v>4.0399023027668915E-2</v>
      </c>
      <c r="AP46" s="29">
        <f>SQRT(AO46)</f>
        <v>0.20099508209821682</v>
      </c>
      <c r="AQ46" s="81">
        <f>-NORMSINV(2.5/100)</f>
        <v>1.9599639845400538</v>
      </c>
      <c r="AR46" s="27">
        <f>AM46-(AQ46*AP46)</f>
        <v>-0.1923250352947431</v>
      </c>
      <c r="AS46" s="27">
        <f>AM46+(1.96*AP46)</f>
        <v>0.5955684475999381</v>
      </c>
      <c r="AT46" s="66">
        <f>EXP(AR46)</f>
        <v>0.82503865822169209</v>
      </c>
      <c r="AU46" s="66">
        <f>EXP(AS46)</f>
        <v>1.8140618510297133</v>
      </c>
      <c r="AV46" s="188"/>
      <c r="AX46" s="82"/>
      <c r="AY46" s="82">
        <v>1</v>
      </c>
      <c r="AZ46" s="117"/>
      <c r="BA46" s="117"/>
      <c r="BC46" s="21"/>
      <c r="BD46" s="21"/>
      <c r="BE46" s="31"/>
      <c r="BF46" s="31"/>
      <c r="BG46" s="31"/>
      <c r="BH46" s="31"/>
      <c r="BI46" s="31"/>
      <c r="BJ46" s="31"/>
      <c r="BK46" s="31"/>
      <c r="BL46" s="31"/>
      <c r="BM46" s="21"/>
      <c r="BN46" s="21"/>
      <c r="BO46" s="21"/>
      <c r="BP46" s="21"/>
      <c r="BQ46" s="21"/>
      <c r="BR46" s="21"/>
      <c r="BS46" s="83"/>
      <c r="BT46" s="83"/>
      <c r="BU46" s="83"/>
      <c r="BV46" s="21"/>
      <c r="BW46" s="21"/>
    </row>
    <row r="47" spans="1:90">
      <c r="B47" s="202" t="s">
        <v>104</v>
      </c>
      <c r="C47" s="160">
        <v>71</v>
      </c>
      <c r="D47" s="161">
        <v>1647</v>
      </c>
      <c r="E47" s="152">
        <v>1718</v>
      </c>
      <c r="F47" s="160">
        <v>82</v>
      </c>
      <c r="G47" s="161">
        <v>1632</v>
      </c>
      <c r="H47" s="152">
        <v>1714</v>
      </c>
      <c r="K47" s="22">
        <f t="shared" ref="K47:K48" si="104">(C47/E47)/(F47/H47)</f>
        <v>0.8638377012408075</v>
      </c>
      <c r="L47" s="23">
        <f t="shared" ref="L47:L48" si="105">(D47/(C47*E47)+(G47/(F47*H47)))</f>
        <v>2.5114126244761132E-2</v>
      </c>
      <c r="M47" s="24">
        <f t="shared" ref="M47:M48" si="106">1/L47</f>
        <v>39.81822780749151</v>
      </c>
      <c r="N47" s="25">
        <f t="shared" ref="N47:N48" si="107">LN(K47)</f>
        <v>-0.1463703736094133</v>
      </c>
      <c r="O47" s="25">
        <f t="shared" ref="O47:O48" si="108">M47*N47</f>
        <v>-5.8282088806472618</v>
      </c>
      <c r="P47" s="25">
        <f t="shared" ref="P47:P48" si="109">LN(K47)</f>
        <v>-0.1463703736094133</v>
      </c>
      <c r="Q47" s="137">
        <f t="shared" ref="Q47:Q48" si="110">K47</f>
        <v>0.8638377012408075</v>
      </c>
      <c r="R47" s="26">
        <f t="shared" ref="R47:R48" si="111">SQRT(1/M47)</f>
        <v>0.15847437093978675</v>
      </c>
      <c r="S47" s="148">
        <f t="shared" ref="S47:S48" si="112">-NORMSINV(2.5/100)</f>
        <v>1.9599639845400538</v>
      </c>
      <c r="T47" s="27">
        <f t="shared" ref="T47:T48" si="113">P47-(R47*S47)</f>
        <v>-0.45697443312403624</v>
      </c>
      <c r="U47" s="27">
        <f t="shared" ref="U47:U48" si="114">P47+(R47*S47)</f>
        <v>0.16423368590520965</v>
      </c>
      <c r="V47" s="28">
        <f t="shared" ref="V47:W48" si="115">EXP(T47)</f>
        <v>0.63319652871292265</v>
      </c>
      <c r="W47" s="29">
        <f t="shared" si="115"/>
        <v>1.1784896793445947</v>
      </c>
      <c r="X47" s="107"/>
      <c r="Z47" s="129">
        <f>(N47-P49)^2</f>
        <v>4.23332638053244E-2</v>
      </c>
      <c r="AA47" s="30">
        <f t="shared" ref="AA47:AA48" si="116">M47*Z47</f>
        <v>1.685635542035042</v>
      </c>
      <c r="AB47" s="31">
        <v>1</v>
      </c>
      <c r="AC47" s="21"/>
      <c r="AD47" s="21"/>
      <c r="AE47" s="24">
        <f t="shared" ref="AE47:AE48" si="117">M47^2</f>
        <v>1585.4912657292903</v>
      </c>
      <c r="AF47" s="32"/>
      <c r="AG47" s="111">
        <f>AG49</f>
        <v>2.4205001543910819E-2</v>
      </c>
      <c r="AH47" s="111">
        <f>AH49</f>
        <v>2.4205001543910819E-2</v>
      </c>
      <c r="AI47" s="30">
        <f t="shared" ref="AI47:AI48" si="118">1/M47</f>
        <v>2.5114126244761132E-2</v>
      </c>
      <c r="AJ47" s="33">
        <f t="shared" ref="AJ47:AJ48" si="119">1/(AH47+AI47)</f>
        <v>20.276108780449455</v>
      </c>
      <c r="AK47" s="125">
        <f>AJ47/AJ49</f>
        <v>0.43858673067953008</v>
      </c>
      <c r="AL47" s="34">
        <f t="shared" ref="AL47:AL48" si="120">AJ47*N47</f>
        <v>-2.9678216175394923</v>
      </c>
      <c r="AM47" s="64">
        <f t="shared" ref="AM47:AM48" si="121">AL47/AJ47</f>
        <v>-0.1463703736094133</v>
      </c>
      <c r="AN47" s="29">
        <f t="shared" ref="AN47:AN48" si="122">EXP(AM47)</f>
        <v>0.8638377012408075</v>
      </c>
      <c r="AO47" s="65">
        <f t="shared" ref="AO47:AO48" si="123">1/AJ47</f>
        <v>4.9319127788671945E-2</v>
      </c>
      <c r="AP47" s="29">
        <f t="shared" ref="AP47:AP48" si="124">SQRT(AO47)</f>
        <v>0.2220791025483306</v>
      </c>
      <c r="AQ47" s="81">
        <f t="shared" ref="AQ47:AQ48" si="125">-NORMSINV(2.5/100)</f>
        <v>1.9599639845400538</v>
      </c>
      <c r="AR47" s="27">
        <f t="shared" ref="AR47:AR48" si="126">AM47-(AQ47*AP47)</f>
        <v>-0.58163741632311861</v>
      </c>
      <c r="AS47" s="27">
        <f t="shared" ref="AS47:AS48" si="127">AM47+(1.96*AP47)</f>
        <v>0.28890466738531467</v>
      </c>
      <c r="AT47" s="66">
        <f t="shared" ref="AT47:AU48" si="128">EXP(AR47)</f>
        <v>0.55898233001197095</v>
      </c>
      <c r="AU47" s="66">
        <f t="shared" si="128"/>
        <v>1.3349644568098522</v>
      </c>
      <c r="AV47" s="188"/>
      <c r="AX47" s="82"/>
      <c r="AY47" s="82">
        <v>1</v>
      </c>
      <c r="AZ47" s="117"/>
      <c r="BA47" s="117"/>
      <c r="BC47" s="21"/>
      <c r="BD47" s="21"/>
      <c r="BE47" s="31"/>
      <c r="BF47" s="31"/>
      <c r="BG47" s="31"/>
      <c r="BH47" s="31"/>
      <c r="BI47" s="31"/>
      <c r="BJ47" s="31"/>
      <c r="BK47" s="31"/>
      <c r="BL47" s="31"/>
      <c r="BM47" s="21"/>
      <c r="BN47" s="21"/>
      <c r="BO47" s="21"/>
      <c r="BP47" s="21"/>
      <c r="BQ47" s="21"/>
      <c r="BR47" s="21"/>
      <c r="BS47" s="83"/>
      <c r="BT47" s="83"/>
      <c r="BU47" s="83"/>
      <c r="BV47" s="21"/>
      <c r="BW47" s="21"/>
    </row>
    <row r="48" spans="1:90">
      <c r="B48" s="202" t="s">
        <v>106</v>
      </c>
      <c r="C48" s="160">
        <v>2</v>
      </c>
      <c r="D48" s="161">
        <v>78</v>
      </c>
      <c r="E48" s="152">
        <v>80</v>
      </c>
      <c r="F48" s="160">
        <v>3</v>
      </c>
      <c r="G48" s="161">
        <v>76</v>
      </c>
      <c r="H48" s="152">
        <v>79</v>
      </c>
      <c r="K48" s="22">
        <f t="shared" si="104"/>
        <v>0.65833333333333333</v>
      </c>
      <c r="L48" s="23">
        <f t="shared" si="105"/>
        <v>0.80817510548523208</v>
      </c>
      <c r="M48" s="24">
        <f t="shared" si="106"/>
        <v>1.2373556092149056</v>
      </c>
      <c r="N48" s="25">
        <f t="shared" si="107"/>
        <v>-0.41804389031502454</v>
      </c>
      <c r="O48" s="25">
        <f t="shared" si="108"/>
        <v>-0.51726895257931638</v>
      </c>
      <c r="P48" s="25">
        <f t="shared" si="109"/>
        <v>-0.41804389031502454</v>
      </c>
      <c r="Q48" s="137">
        <f t="shared" si="110"/>
        <v>0.65833333333333333</v>
      </c>
      <c r="R48" s="26">
        <f t="shared" si="111"/>
        <v>0.89898559804105427</v>
      </c>
      <c r="S48" s="148">
        <f t="shared" si="112"/>
        <v>1.9599639845400538</v>
      </c>
      <c r="T48" s="27">
        <f t="shared" si="113"/>
        <v>-2.1800232850956922</v>
      </c>
      <c r="U48" s="27">
        <f t="shared" si="114"/>
        <v>1.3439355044656434</v>
      </c>
      <c r="V48" s="28">
        <f t="shared" si="115"/>
        <v>0.11303889848823678</v>
      </c>
      <c r="W48" s="29">
        <f t="shared" si="115"/>
        <v>3.8341029820179928</v>
      </c>
      <c r="X48" s="107"/>
      <c r="Z48" s="129">
        <f>(N48-P49)^2</f>
        <v>0.22793368141330222</v>
      </c>
      <c r="AA48" s="30">
        <f t="shared" si="116"/>
        <v>0.2820350192257528</v>
      </c>
      <c r="AB48" s="31">
        <v>1</v>
      </c>
      <c r="AC48" s="21"/>
      <c r="AD48" s="21"/>
      <c r="AE48" s="24">
        <f t="shared" si="117"/>
        <v>1.5310489036555903</v>
      </c>
      <c r="AF48" s="32"/>
      <c r="AG48" s="111">
        <f>AG49</f>
        <v>2.4205001543910819E-2</v>
      </c>
      <c r="AH48" s="111">
        <f>AH49</f>
        <v>2.4205001543910819E-2</v>
      </c>
      <c r="AI48" s="30">
        <f t="shared" si="118"/>
        <v>0.80817510548523208</v>
      </c>
      <c r="AJ48" s="33">
        <f t="shared" si="119"/>
        <v>1.2013742178067075</v>
      </c>
      <c r="AK48" s="125">
        <f>AJ48/AJ49</f>
        <v>2.5986583333907409E-2</v>
      </c>
      <c r="AL48" s="34">
        <f t="shared" si="120"/>
        <v>-0.50222715173608568</v>
      </c>
      <c r="AM48" s="64">
        <f t="shared" si="121"/>
        <v>-0.41804389031502459</v>
      </c>
      <c r="AN48" s="29">
        <f t="shared" si="122"/>
        <v>0.65833333333333333</v>
      </c>
      <c r="AO48" s="65">
        <f t="shared" si="123"/>
        <v>0.83238010702914289</v>
      </c>
      <c r="AP48" s="29">
        <f t="shared" si="124"/>
        <v>0.91234867623575955</v>
      </c>
      <c r="AQ48" s="81">
        <f t="shared" si="125"/>
        <v>1.9599639845400538</v>
      </c>
      <c r="AR48" s="27">
        <f t="shared" si="126"/>
        <v>-2.2062144370799075</v>
      </c>
      <c r="AS48" s="27">
        <f t="shared" si="127"/>
        <v>1.3701595151070642</v>
      </c>
      <c r="AT48" s="66">
        <f t="shared" si="128"/>
        <v>0.11011671424747686</v>
      </c>
      <c r="AU48" s="66">
        <f t="shared" si="128"/>
        <v>3.9359784934282942</v>
      </c>
      <c r="AV48" s="188"/>
      <c r="AX48" s="82"/>
      <c r="AY48" s="82">
        <v>1</v>
      </c>
      <c r="AZ48" s="117"/>
      <c r="BA48" s="117"/>
      <c r="BC48" s="21"/>
      <c r="BD48" s="21"/>
      <c r="BE48" s="31"/>
      <c r="BF48" s="31"/>
      <c r="BG48" s="31"/>
      <c r="BH48" s="31"/>
      <c r="BI48" s="31"/>
      <c r="BJ48" s="31"/>
      <c r="BK48" s="31"/>
      <c r="BL48" s="31"/>
      <c r="BM48" s="21"/>
      <c r="BN48" s="21"/>
      <c r="BO48" s="21"/>
      <c r="BP48" s="21"/>
      <c r="BQ48" s="21"/>
      <c r="BR48" s="21"/>
      <c r="BS48" s="83"/>
      <c r="BT48" s="83"/>
      <c r="BU48" s="83"/>
      <c r="BV48" s="21"/>
      <c r="BW48" s="21"/>
    </row>
    <row r="49" spans="1:90">
      <c r="B49" s="92">
        <f>COUNT(C46:C48)</f>
        <v>3</v>
      </c>
      <c r="C49" s="153">
        <f t="shared" ref="C49:H49" si="129">SUM(C46:C48)</f>
        <v>197</v>
      </c>
      <c r="D49" s="153">
        <f t="shared" si="129"/>
        <v>2732</v>
      </c>
      <c r="E49" s="153">
        <f t="shared" si="129"/>
        <v>2929</v>
      </c>
      <c r="F49" s="153">
        <f t="shared" si="129"/>
        <v>186</v>
      </c>
      <c r="G49" s="153">
        <f t="shared" si="129"/>
        <v>2734</v>
      </c>
      <c r="H49" s="153">
        <f t="shared" si="129"/>
        <v>2920</v>
      </c>
      <c r="K49" s="35"/>
      <c r="L49" s="36"/>
      <c r="M49" s="37">
        <f>SUM(M46:M48)</f>
        <v>102.80676739549492</v>
      </c>
      <c r="N49" s="38"/>
      <c r="O49" s="39">
        <f>SUM(O46:O48)</f>
        <v>6.1046777312604377</v>
      </c>
      <c r="P49" s="40">
        <f>O49/M49</f>
        <v>5.9380115588849362E-2</v>
      </c>
      <c r="Q49" s="84">
        <f>EXP(P49)</f>
        <v>1.0611785345897133</v>
      </c>
      <c r="R49" s="41">
        <f>SQRT(1/M49)</f>
        <v>9.8625484155376822E-2</v>
      </c>
      <c r="S49" s="148">
        <f>-NORMSINV(2.5/100)</f>
        <v>1.9599639845400538</v>
      </c>
      <c r="T49" s="42">
        <f>P49-(R49*S49)</f>
        <v>-0.13392228131351494</v>
      </c>
      <c r="U49" s="42">
        <f>P49+(R49*S49)</f>
        <v>0.25268251249121365</v>
      </c>
      <c r="V49" s="85">
        <f>EXP(T49)</f>
        <v>0.87465803923578322</v>
      </c>
      <c r="W49" s="86">
        <f>EXP(U49)</f>
        <v>1.2874744548828261</v>
      </c>
      <c r="X49" s="43"/>
      <c r="Y49" s="43"/>
      <c r="Z49" s="44"/>
      <c r="AA49" s="45">
        <f>SUM(AA46:AA48)</f>
        <v>3.2169983111673286</v>
      </c>
      <c r="AB49" s="46">
        <f>SUM(AB46:AB48)</f>
        <v>3</v>
      </c>
      <c r="AC49" s="47">
        <f>AA49-(AB49-1)</f>
        <v>1.2169983111673286</v>
      </c>
      <c r="AD49" s="37">
        <f>M49</f>
        <v>102.80676739549492</v>
      </c>
      <c r="AE49" s="37">
        <f>SUM(AE46:AE48)</f>
        <v>5400.2310374151321</v>
      </c>
      <c r="AF49" s="48">
        <f>AE49/AD49</f>
        <v>52.527972372096734</v>
      </c>
      <c r="AG49" s="112">
        <f>AC49/(AD49-AF49)</f>
        <v>2.4205001543910819E-2</v>
      </c>
      <c r="AH49" s="112">
        <f>IF(AA49&lt;AB49-1,"0",AG49)</f>
        <v>2.4205001543910819E-2</v>
      </c>
      <c r="AI49" s="44"/>
      <c r="AJ49" s="37">
        <f>SUM(AJ46:AJ48)</f>
        <v>46.230556836579169</v>
      </c>
      <c r="AK49" s="126">
        <f>SUM(AK46:AK48)</f>
        <v>1</v>
      </c>
      <c r="AL49" s="47">
        <f>SUM(AL46:AL48)</f>
        <v>1.5206186176398642</v>
      </c>
      <c r="AM49" s="47">
        <f>AL49/AJ49</f>
        <v>3.2892067967407644E-2</v>
      </c>
      <c r="AN49" s="87">
        <f>EXP(AM49)</f>
        <v>1.0334389920506841</v>
      </c>
      <c r="AO49" s="49">
        <f>1/AJ49</f>
        <v>2.1630715016799591E-2</v>
      </c>
      <c r="AP49" s="50">
        <f>SQRT(AO49)</f>
        <v>0.14707384205493373</v>
      </c>
      <c r="AQ49" s="88">
        <f>-NORMSINV(2.5/100)</f>
        <v>1.9599639845400538</v>
      </c>
      <c r="AR49" s="42">
        <f>AM49-(AQ49*AP49)</f>
        <v>-0.25536736552819483</v>
      </c>
      <c r="AS49" s="42">
        <f>AM49+(1.96*AP49)</f>
        <v>0.32115679839507771</v>
      </c>
      <c r="AT49" s="89">
        <f>EXP(AR49)</f>
        <v>0.77463187263646793</v>
      </c>
      <c r="AU49" s="90">
        <f>EXP(AS49)</f>
        <v>1.3787217453031171</v>
      </c>
      <c r="AV49" s="239"/>
      <c r="AW49" s="9"/>
      <c r="AX49" s="91">
        <f>AA49</f>
        <v>3.2169983111673286</v>
      </c>
      <c r="AY49" s="92">
        <f>SUM(AY46:AY48)</f>
        <v>3</v>
      </c>
      <c r="AZ49" s="118">
        <f>(AX49-(AY49-1))/AX49</f>
        <v>0.3783024401793128</v>
      </c>
      <c r="BA49" s="119">
        <f>IF(AA49&lt;AB49-1,"0%",AZ49)</f>
        <v>0.3783024401793128</v>
      </c>
      <c r="BB49" s="51"/>
      <c r="BC49" s="39">
        <f>AX49/(AY49-1)</f>
        <v>1.6084991555836643</v>
      </c>
      <c r="BD49" s="93">
        <f>LN(BC49)</f>
        <v>0.4753015427255064</v>
      </c>
      <c r="BE49" s="39">
        <f>LN(AX49)</f>
        <v>1.1684487232854517</v>
      </c>
      <c r="BF49" s="39">
        <f>LN(AY49-1)</f>
        <v>0.69314718055994529</v>
      </c>
      <c r="BG49" s="39">
        <f>SQRT(2*AX49)</f>
        <v>2.5365324011994521</v>
      </c>
      <c r="BH49" s="39">
        <f>SQRT(2*AY49-3)</f>
        <v>1.7320508075688772</v>
      </c>
      <c r="BI49" s="39">
        <f>2*(AY49-2)</f>
        <v>2</v>
      </c>
      <c r="BJ49" s="39">
        <f>3*(AY49-2)^2</f>
        <v>3</v>
      </c>
      <c r="BK49" s="39">
        <f>1/BI49</f>
        <v>0.5</v>
      </c>
      <c r="BL49" s="94">
        <f>1/BJ49</f>
        <v>0.33333333333333331</v>
      </c>
      <c r="BM49" s="94">
        <f>SQRT(BK49*(1-BL49))</f>
        <v>0.57735026918962584</v>
      </c>
      <c r="BN49" s="95">
        <f>0.5*(BE49-BF49)/(BG49-BH49)</f>
        <v>0.29540858764741923</v>
      </c>
      <c r="BO49" s="95">
        <f>IF(AA49&lt;=AB49,BM49,BN49)</f>
        <v>0.29540858764741923</v>
      </c>
      <c r="BP49" s="96">
        <f>BD49-(1.96*BO49)</f>
        <v>-0.10369928906343528</v>
      </c>
      <c r="BQ49" s="96">
        <f>BD49+(1.96*BO49)</f>
        <v>1.0543023745144482</v>
      </c>
      <c r="BR49" s="96"/>
      <c r="BS49" s="93">
        <f>EXP(BP49)</f>
        <v>0.90149634647611321</v>
      </c>
      <c r="BT49" s="93">
        <f>EXP(BQ49)</f>
        <v>2.8699722895459518</v>
      </c>
      <c r="BU49" s="97">
        <f>BA49</f>
        <v>0.3783024401793128</v>
      </c>
      <c r="BV49" s="97">
        <f>(BS49-1)/BS49</f>
        <v>-0.10926683608750136</v>
      </c>
      <c r="BW49" s="97">
        <f>(BT49-1)/BT49</f>
        <v>0.65156458003355622</v>
      </c>
    </row>
    <row r="50" spans="1:90" ht="13.5" thickBot="1">
      <c r="B50" s="208"/>
      <c r="C50" s="154"/>
      <c r="D50" s="154"/>
      <c r="E50" s="154"/>
      <c r="F50" s="154"/>
      <c r="G50" s="154"/>
      <c r="H50" s="154"/>
      <c r="I50" s="4"/>
      <c r="J50" s="4"/>
      <c r="K50" s="4"/>
      <c r="L50" s="5"/>
      <c r="M50" s="5"/>
      <c r="N50" s="5"/>
      <c r="O50" s="5"/>
      <c r="P50" s="5"/>
      <c r="Q50" s="5" t="s">
        <v>92</v>
      </c>
      <c r="R50" s="52"/>
      <c r="S50" s="52"/>
      <c r="T50" s="52"/>
      <c r="U50" s="52"/>
      <c r="V50" s="52"/>
      <c r="W50" s="52"/>
      <c r="X50" s="52"/>
      <c r="Z50" s="5"/>
      <c r="AA50" s="5"/>
      <c r="AB50" s="53"/>
      <c r="AC50" s="54"/>
      <c r="AD50" s="54"/>
      <c r="AE50" s="54"/>
      <c r="AF50" s="55"/>
      <c r="AG50" s="55"/>
      <c r="AH50" s="55"/>
      <c r="AI50" s="55"/>
      <c r="AJ50" s="5"/>
      <c r="AK50" s="5"/>
      <c r="AL50" s="5"/>
      <c r="AM50" s="5"/>
      <c r="AN50" s="5" t="s">
        <v>146</v>
      </c>
      <c r="AO50" s="5"/>
      <c r="AP50" s="5"/>
      <c r="AQ50" s="5"/>
      <c r="AR50" s="5"/>
      <c r="AS50" s="5"/>
      <c r="AT50" s="56"/>
      <c r="AU50" s="56"/>
      <c r="AV50" s="56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7"/>
      <c r="BH50" s="5"/>
      <c r="BI50" s="5"/>
      <c r="BJ50" s="5"/>
      <c r="BK50" s="5"/>
      <c r="BN50" s="54"/>
      <c r="BT50" s="98" t="s">
        <v>49</v>
      </c>
      <c r="BU50" s="99">
        <f>BU49</f>
        <v>0.3783024401793128</v>
      </c>
      <c r="BV50" s="100" t="str">
        <f>IF(BV49&lt;0,"0%",BV49)</f>
        <v>0%</v>
      </c>
      <c r="BW50" s="101">
        <f>IF(BW49&lt;0,"0%",BW49)</f>
        <v>0.65156458003355622</v>
      </c>
    </row>
    <row r="51" spans="1:90" ht="15.75" thickBot="1">
      <c r="B51" s="6"/>
      <c r="C51" s="155"/>
      <c r="D51" s="155"/>
      <c r="E51" s="155"/>
      <c r="F51" s="155"/>
      <c r="G51" s="155"/>
      <c r="H51" s="155"/>
      <c r="I51" s="6"/>
      <c r="J51" s="6"/>
      <c r="K51" s="6"/>
      <c r="L51" s="5"/>
      <c r="M51" s="5"/>
      <c r="N51" s="5"/>
      <c r="O51" s="5"/>
      <c r="P51" s="5"/>
      <c r="Q51" s="5"/>
      <c r="R51" s="58"/>
      <c r="S51" s="58"/>
      <c r="T51" s="58"/>
      <c r="U51" s="58"/>
      <c r="V51" s="58"/>
      <c r="W51" s="58"/>
      <c r="X51" s="58"/>
      <c r="Z51" s="5"/>
      <c r="AA51" s="5"/>
      <c r="AB51" s="5"/>
      <c r="AC51" s="5"/>
      <c r="AD51" s="5"/>
      <c r="AE51" s="5"/>
      <c r="AF51" s="5"/>
      <c r="AG51" s="5"/>
      <c r="AH51" s="5"/>
      <c r="AI51" s="57"/>
      <c r="AJ51" s="121"/>
      <c r="AK51" s="121"/>
      <c r="AL51" s="122"/>
      <c r="AM51" s="62"/>
      <c r="AN51" s="59"/>
      <c r="AO51" s="60" t="s">
        <v>24</v>
      </c>
      <c r="AP51" s="61">
        <f>TINV(0.05,(AB49-2))</f>
        <v>12.706204736174707</v>
      </c>
      <c r="AQ51" s="5"/>
      <c r="AR51" s="102"/>
      <c r="AS51" s="103" t="s">
        <v>25</v>
      </c>
      <c r="AT51" s="104">
        <f>EXP(AM49-AP51*SQRT((1/AD49)+AH49))</f>
        <v>9.9492619375696228E-2</v>
      </c>
      <c r="AU51" s="105">
        <f>EXP(AM49+AP51*SQRT((1/AD49)+AH49))</f>
        <v>10.734425900054459</v>
      </c>
      <c r="AV51" s="188"/>
      <c r="AW51" s="5"/>
      <c r="AX51" s="5"/>
      <c r="AY51" s="5"/>
      <c r="AZ51" s="5"/>
      <c r="BB51" s="5"/>
      <c r="BC51" s="5"/>
      <c r="BD51" s="5"/>
      <c r="BF51" s="106"/>
      <c r="BG51" s="57"/>
      <c r="BH51" s="57"/>
      <c r="BJ51" s="107"/>
      <c r="BK51" s="5"/>
      <c r="BL51" s="108"/>
      <c r="BM51" s="109"/>
      <c r="BN51" s="5"/>
      <c r="BQ51" s="108"/>
    </row>
    <row r="52" spans="1:90" s="3" customFormat="1" ht="15">
      <c r="B52" s="182"/>
      <c r="C52" s="183"/>
      <c r="D52" s="183"/>
      <c r="E52" s="183"/>
      <c r="F52" s="183"/>
      <c r="G52" s="183"/>
      <c r="H52" s="183"/>
      <c r="I52" s="182"/>
      <c r="J52" s="182"/>
      <c r="K52" s="182"/>
      <c r="L52" s="5"/>
      <c r="M52" s="5"/>
      <c r="N52" s="5"/>
      <c r="O52" s="5"/>
      <c r="P52" s="5"/>
      <c r="Q52" s="5"/>
      <c r="R52" s="58"/>
      <c r="S52" s="58"/>
      <c r="T52" s="58"/>
      <c r="U52" s="58"/>
      <c r="V52" s="58"/>
      <c r="W52" s="58"/>
      <c r="X52" s="58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7"/>
      <c r="AJ52" s="121"/>
      <c r="AK52" s="121"/>
      <c r="AL52" s="122"/>
      <c r="AM52" s="62"/>
      <c r="AN52" s="184"/>
      <c r="AO52" s="185"/>
      <c r="AP52" s="186"/>
      <c r="AQ52" s="5"/>
      <c r="AR52" s="5"/>
      <c r="AS52" s="187"/>
      <c r="AT52" s="243"/>
      <c r="AU52" s="244"/>
      <c r="AV52" s="188"/>
      <c r="AW52" s="5"/>
      <c r="AX52" s="5"/>
      <c r="AY52" s="5"/>
      <c r="AZ52" s="5"/>
      <c r="BB52" s="5"/>
      <c r="BC52" s="5"/>
      <c r="BD52" s="5"/>
      <c r="BF52" s="106"/>
      <c r="BG52" s="57"/>
      <c r="BH52" s="57"/>
      <c r="BJ52" s="107"/>
      <c r="BK52" s="5"/>
      <c r="BL52" s="189"/>
      <c r="BM52" s="190"/>
      <c r="BN52" s="5"/>
      <c r="BQ52" s="189"/>
    </row>
    <row r="53" spans="1:90" ht="38.1" customHeight="1">
      <c r="B53" s="192" t="s">
        <v>116</v>
      </c>
      <c r="C53" s="154"/>
      <c r="D53" s="154"/>
      <c r="E53" s="154"/>
      <c r="F53" s="154"/>
      <c r="G53" s="154"/>
      <c r="H53" s="154"/>
      <c r="I53" s="4"/>
      <c r="J53" s="232" t="s">
        <v>74</v>
      </c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4"/>
      <c r="X53" s="235"/>
      <c r="Y53" s="236" t="s">
        <v>73</v>
      </c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8"/>
      <c r="AV53" s="235"/>
      <c r="AW53" s="232" t="s">
        <v>150</v>
      </c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4"/>
    </row>
    <row r="54" spans="1:90" ht="20.100000000000001" customHeight="1">
      <c r="A54" s="165"/>
      <c r="B54" s="141" t="s">
        <v>95</v>
      </c>
      <c r="C54" s="215" t="s">
        <v>117</v>
      </c>
      <c r="D54" s="215"/>
      <c r="E54" s="215"/>
      <c r="F54" s="209" t="s">
        <v>67</v>
      </c>
      <c r="G54" s="209"/>
      <c r="H54" s="209"/>
      <c r="I54" s="14"/>
      <c r="J54" s="14"/>
      <c r="K54" s="14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73"/>
      <c r="Y54" s="16"/>
      <c r="Z54" s="146"/>
      <c r="AA54" s="147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6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73"/>
      <c r="BT54" s="73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</row>
    <row r="55" spans="1:90" ht="65.25">
      <c r="B55" s="181"/>
      <c r="C55" s="151" t="s">
        <v>3</v>
      </c>
      <c r="D55" s="151" t="s">
        <v>4</v>
      </c>
      <c r="E55" s="151" t="s">
        <v>5</v>
      </c>
      <c r="F55" s="151" t="s">
        <v>3</v>
      </c>
      <c r="G55" s="151" t="s">
        <v>4</v>
      </c>
      <c r="H55" s="151" t="s">
        <v>5</v>
      </c>
      <c r="K55" s="15" t="s">
        <v>62</v>
      </c>
      <c r="L55" s="15" t="s">
        <v>61</v>
      </c>
      <c r="M55" s="15" t="s">
        <v>60</v>
      </c>
      <c r="N55" s="17" t="s">
        <v>59</v>
      </c>
      <c r="O55" s="17" t="s">
        <v>6</v>
      </c>
      <c r="P55" s="17" t="s">
        <v>58</v>
      </c>
      <c r="Q55" s="74" t="s">
        <v>7</v>
      </c>
      <c r="R55" s="15" t="s">
        <v>8</v>
      </c>
      <c r="S55" s="18" t="s">
        <v>9</v>
      </c>
      <c r="T55" s="18" t="s">
        <v>10</v>
      </c>
      <c r="U55" s="18" t="s">
        <v>11</v>
      </c>
      <c r="V55" s="76" t="s">
        <v>12</v>
      </c>
      <c r="W55" s="77" t="s">
        <v>13</v>
      </c>
      <c r="X55" s="231"/>
      <c r="Y55" s="19"/>
      <c r="Z55" s="128" t="s">
        <v>14</v>
      </c>
      <c r="AA55" s="17" t="s">
        <v>57</v>
      </c>
      <c r="AB55" s="20" t="s">
        <v>15</v>
      </c>
      <c r="AC55" s="20" t="s">
        <v>16</v>
      </c>
      <c r="AD55" s="20" t="s">
        <v>56</v>
      </c>
      <c r="AE55" s="17" t="s">
        <v>55</v>
      </c>
      <c r="AF55" s="17" t="s">
        <v>52</v>
      </c>
      <c r="AG55" s="113" t="s">
        <v>17</v>
      </c>
      <c r="AH55" s="113" t="s">
        <v>18</v>
      </c>
      <c r="AI55" s="20" t="s">
        <v>53</v>
      </c>
      <c r="AJ55" s="17" t="s">
        <v>54</v>
      </c>
      <c r="AK55" s="17" t="s">
        <v>65</v>
      </c>
      <c r="AL55" s="17" t="s">
        <v>51</v>
      </c>
      <c r="AM55" s="20" t="s">
        <v>19</v>
      </c>
      <c r="AN55" s="78" t="s">
        <v>20</v>
      </c>
      <c r="AO55" s="17" t="s">
        <v>50</v>
      </c>
      <c r="AP55" s="17" t="s">
        <v>21</v>
      </c>
      <c r="AQ55" s="75" t="s">
        <v>9</v>
      </c>
      <c r="AR55" s="18" t="s">
        <v>22</v>
      </c>
      <c r="AS55" s="18" t="s">
        <v>23</v>
      </c>
      <c r="AT55" s="76" t="s">
        <v>12</v>
      </c>
      <c r="AU55" s="77" t="s">
        <v>13</v>
      </c>
      <c r="AV55" s="231"/>
      <c r="AX55" s="127" t="s">
        <v>28</v>
      </c>
      <c r="AY55" s="127" t="s">
        <v>15</v>
      </c>
      <c r="AZ55" s="120" t="s">
        <v>63</v>
      </c>
      <c r="BA55" s="116" t="s">
        <v>64</v>
      </c>
      <c r="BC55" s="20" t="s">
        <v>29</v>
      </c>
      <c r="BD55" s="20" t="s">
        <v>30</v>
      </c>
      <c r="BE55" s="20" t="s">
        <v>31</v>
      </c>
      <c r="BF55" s="20" t="s">
        <v>32</v>
      </c>
      <c r="BG55" s="20" t="s">
        <v>33</v>
      </c>
      <c r="BH55" s="20" t="s">
        <v>34</v>
      </c>
      <c r="BI55" s="20" t="s">
        <v>35</v>
      </c>
      <c r="BJ55" s="20" t="s">
        <v>36</v>
      </c>
      <c r="BK55" s="20" t="s">
        <v>37</v>
      </c>
      <c r="BL55" s="20" t="s">
        <v>38</v>
      </c>
      <c r="BM55" s="79" t="s">
        <v>39</v>
      </c>
      <c r="BN55" s="79" t="s">
        <v>40</v>
      </c>
      <c r="BO55" s="79" t="s">
        <v>41</v>
      </c>
      <c r="BP55" s="79" t="s">
        <v>42</v>
      </c>
      <c r="BQ55" s="79" t="s">
        <v>43</v>
      </c>
      <c r="BR55" s="21"/>
      <c r="BS55" s="18" t="s">
        <v>44</v>
      </c>
      <c r="BT55" s="18" t="s">
        <v>45</v>
      </c>
      <c r="BU55" s="74" t="s">
        <v>46</v>
      </c>
      <c r="BV55" s="76" t="s">
        <v>47</v>
      </c>
      <c r="BW55" s="77" t="s">
        <v>48</v>
      </c>
    </row>
    <row r="56" spans="1:90">
      <c r="B56" s="202" t="s">
        <v>123</v>
      </c>
      <c r="C56" s="160">
        <v>11</v>
      </c>
      <c r="D56" s="161">
        <v>176</v>
      </c>
      <c r="E56" s="152">
        <v>187</v>
      </c>
      <c r="F56" s="160">
        <v>26</v>
      </c>
      <c r="G56" s="161">
        <v>176</v>
      </c>
      <c r="H56" s="152">
        <v>202</v>
      </c>
      <c r="K56" s="22">
        <f>(C56/E56)/(F56/H56)</f>
        <v>0.45701357466063347</v>
      </c>
      <c r="L56" s="23">
        <f>(D56/(C56*E56)+(G56/(F56*H56)))</f>
        <v>0.11907254073823671</v>
      </c>
      <c r="M56" s="24">
        <f>1/L56</f>
        <v>8.3982418935558911</v>
      </c>
      <c r="N56" s="25">
        <f>LN(K56)</f>
        <v>-0.78304218467649345</v>
      </c>
      <c r="O56" s="25">
        <f>M56*N56</f>
        <v>-6.5761776797716562</v>
      </c>
      <c r="P56" s="25">
        <f>LN(K56)</f>
        <v>-0.78304218467649345</v>
      </c>
      <c r="Q56" s="137">
        <f>K56</f>
        <v>0.45701357466063347</v>
      </c>
      <c r="R56" s="26">
        <f>SQRT(1/M56)</f>
        <v>0.34506889274206781</v>
      </c>
      <c r="S56" s="148">
        <f>-NORMSINV(2.5/100)</f>
        <v>1.9599639845400538</v>
      </c>
      <c r="T56" s="27">
        <f>P56-(R56*S56)</f>
        <v>-1.4593647866360611</v>
      </c>
      <c r="U56" s="27">
        <f>P56+(R56*S56)</f>
        <v>-0.10671958271692572</v>
      </c>
      <c r="V56" s="28">
        <f>EXP(T56)</f>
        <v>0.23238384117818675</v>
      </c>
      <c r="W56" s="29">
        <f>EXP(U56)</f>
        <v>0.89877767044886803</v>
      </c>
      <c r="X56" s="107"/>
      <c r="Z56" s="129">
        <f>(N56-P61)^2</f>
        <v>0.72796217622798998</v>
      </c>
      <c r="AA56" s="30">
        <f>M56*Z56</f>
        <v>6.1136024453220221</v>
      </c>
      <c r="AB56" s="31">
        <v>1</v>
      </c>
      <c r="AC56" s="21"/>
      <c r="AD56" s="21"/>
      <c r="AE56" s="24">
        <f>M56^2</f>
        <v>70.530466902677233</v>
      </c>
      <c r="AF56" s="32"/>
      <c r="AG56" s="111">
        <f>AG61</f>
        <v>2.0649151255273373E-2</v>
      </c>
      <c r="AH56" s="111">
        <f>AH61</f>
        <v>2.0649151255273373E-2</v>
      </c>
      <c r="AI56" s="30">
        <f>1/M56</f>
        <v>0.1190725407382367</v>
      </c>
      <c r="AJ56" s="33">
        <f>1/(AH56+AI56)</f>
        <v>7.1570848143354082</v>
      </c>
      <c r="AK56" s="125">
        <f>AJ56/AJ61</f>
        <v>9.0036217824617709E-2</v>
      </c>
      <c r="AL56" s="34">
        <f>AJ56*N56</f>
        <v>-5.6042993289321537</v>
      </c>
      <c r="AM56" s="64">
        <f>AL56/AJ56</f>
        <v>-0.78304218467649345</v>
      </c>
      <c r="AN56" s="29">
        <f>EXP(AM56)</f>
        <v>0.45701357466063347</v>
      </c>
      <c r="AO56" s="65">
        <f>1/AJ56</f>
        <v>0.13972169199351006</v>
      </c>
      <c r="AP56" s="29">
        <f>SQRT(AO56)</f>
        <v>0.37379364894753103</v>
      </c>
      <c r="AQ56" s="81">
        <f>-NORMSINV(2.5/100)</f>
        <v>1.9599639845400538</v>
      </c>
      <c r="AR56" s="27">
        <f>AM56-(AQ56*AP56)</f>
        <v>-1.5156642742634625</v>
      </c>
      <c r="AS56" s="27">
        <f>AM56+(1.96*AP56)</f>
        <v>-5.0406632739332657E-2</v>
      </c>
      <c r="AT56" s="66">
        <f>EXP(AR56)</f>
        <v>0.2196622204132449</v>
      </c>
      <c r="AU56" s="66">
        <f>EXP(AS56)</f>
        <v>0.95084270210641741</v>
      </c>
      <c r="AV56" s="188"/>
      <c r="AX56" s="82"/>
      <c r="AY56" s="82">
        <v>1</v>
      </c>
      <c r="AZ56" s="117"/>
      <c r="BA56" s="117"/>
      <c r="BC56" s="21"/>
      <c r="BD56" s="21"/>
      <c r="BE56" s="31"/>
      <c r="BF56" s="31"/>
      <c r="BG56" s="31"/>
      <c r="BH56" s="31"/>
      <c r="BI56" s="31"/>
      <c r="BJ56" s="31"/>
      <c r="BK56" s="31"/>
      <c r="BL56" s="31"/>
      <c r="BM56" s="21"/>
      <c r="BN56" s="21"/>
      <c r="BO56" s="21"/>
      <c r="BP56" s="21"/>
      <c r="BQ56" s="21"/>
      <c r="BR56" s="21"/>
      <c r="BS56" s="83"/>
      <c r="BT56" s="83"/>
      <c r="BU56" s="83"/>
      <c r="BV56" s="21"/>
      <c r="BW56" s="21"/>
    </row>
    <row r="57" spans="1:90">
      <c r="B57" s="202" t="s">
        <v>127</v>
      </c>
      <c r="C57" s="160">
        <v>2</v>
      </c>
      <c r="D57" s="161">
        <v>60</v>
      </c>
      <c r="E57" s="152">
        <v>62</v>
      </c>
      <c r="F57" s="160">
        <v>2</v>
      </c>
      <c r="G57" s="161">
        <v>59</v>
      </c>
      <c r="H57" s="152">
        <v>61</v>
      </c>
      <c r="K57" s="22">
        <f t="shared" ref="K57:K60" si="130">(C57/E57)/(F57/H57)</f>
        <v>0.98387096774193539</v>
      </c>
      <c r="L57" s="23">
        <f t="shared" ref="L57:L60" si="131">(D57/(C57*E57)+(G57/(F57*H57)))</f>
        <v>0.96747752511898466</v>
      </c>
      <c r="M57" s="24">
        <f t="shared" ref="M57:M60" si="132">1/L57</f>
        <v>1.0336157420060126</v>
      </c>
      <c r="N57" s="25">
        <f t="shared" ref="N57:N60" si="133">LN(K57)</f>
        <v>-1.6260520871780405E-2</v>
      </c>
      <c r="O57" s="25">
        <f t="shared" ref="O57:O60" si="134">M57*N57</f>
        <v>-1.680713034628956E-2</v>
      </c>
      <c r="P57" s="25">
        <f t="shared" ref="P57:P60" si="135">LN(K57)</f>
        <v>-1.6260520871780405E-2</v>
      </c>
      <c r="Q57" s="137">
        <f t="shared" ref="Q57:Q60" si="136">K57</f>
        <v>0.98387096774193539</v>
      </c>
      <c r="R57" s="26">
        <f t="shared" ref="R57:R60" si="137">SQRT(1/M57)</f>
        <v>0.98360435395487378</v>
      </c>
      <c r="S57" s="148">
        <f t="shared" ref="S57:S60" si="138">-NORMSINV(2.5/100)</f>
        <v>1.9599639845400538</v>
      </c>
      <c r="T57" s="27">
        <f t="shared" ref="T57:T60" si="139">P57-(R57*S57)</f>
        <v>-1.9440896296601202</v>
      </c>
      <c r="U57" s="27">
        <f t="shared" ref="U57:U60" si="140">P57+(R57*S57)</f>
        <v>1.9115685879165596</v>
      </c>
      <c r="V57" s="28">
        <f t="shared" ref="V57:W60" si="141">EXP(T57)</f>
        <v>0.14311745393524383</v>
      </c>
      <c r="W57" s="29">
        <f t="shared" si="141"/>
        <v>6.7636899242453214</v>
      </c>
      <c r="X57" s="107"/>
      <c r="Z57" s="129">
        <f>(N57-P61)^2</f>
        <v>7.4693378632058847E-3</v>
      </c>
      <c r="AA57" s="30">
        <f t="shared" ref="AA57:AA60" si="142">M57*Z57</f>
        <v>7.7204251977711549E-3</v>
      </c>
      <c r="AB57" s="31">
        <v>1</v>
      </c>
      <c r="AC57" s="21"/>
      <c r="AD57" s="21"/>
      <c r="AE57" s="24">
        <f t="shared" ref="AE57:AE60" si="143">M57^2</f>
        <v>1.06836150212264</v>
      </c>
      <c r="AF57" s="32"/>
      <c r="AG57" s="111">
        <f>AG61</f>
        <v>2.0649151255273373E-2</v>
      </c>
      <c r="AH57" s="111">
        <f>AH61</f>
        <v>2.0649151255273373E-2</v>
      </c>
      <c r="AI57" s="30">
        <f t="shared" ref="AI57:AI60" si="144">1/M57</f>
        <v>0.96747752511898466</v>
      </c>
      <c r="AJ57" s="33">
        <f t="shared" ref="AJ57:AJ60" si="145">1/(AH57+AI57)</f>
        <v>1.0120159934041137</v>
      </c>
      <c r="AK57" s="125">
        <f>AJ57/AJ61</f>
        <v>1.2731174044720427E-2</v>
      </c>
      <c r="AL57" s="34">
        <f t="shared" ref="AL57:AL60" si="146">AJ57*N57</f>
        <v>-1.6455907183323171E-2</v>
      </c>
      <c r="AM57" s="64">
        <f t="shared" ref="AM57:AM60" si="147">AL57/AJ57</f>
        <v>-1.6260520871780405E-2</v>
      </c>
      <c r="AN57" s="29">
        <f t="shared" ref="AN57:AN60" si="148">EXP(AM57)</f>
        <v>0.98387096774193539</v>
      </c>
      <c r="AO57" s="65">
        <f t="shared" ref="AO57:AO60" si="149">1/AJ57</f>
        <v>0.98812667637425811</v>
      </c>
      <c r="AP57" s="29">
        <f t="shared" ref="AP57:AP60" si="150">SQRT(AO57)</f>
        <v>0.99404561081182696</v>
      </c>
      <c r="AQ57" s="81">
        <f t="shared" ref="AQ57:AQ60" si="151">-NORMSINV(2.5/100)</f>
        <v>1.9599639845400538</v>
      </c>
      <c r="AR57" s="27">
        <f t="shared" ref="AR57:AR60" si="152">AM57-(AQ57*AP57)</f>
        <v>-1.9645541170530803</v>
      </c>
      <c r="AS57" s="27">
        <f t="shared" ref="AS57:AS60" si="153">AM57+(1.96*AP57)</f>
        <v>1.9320688763194005</v>
      </c>
      <c r="AT57" s="66">
        <f t="shared" ref="AT57:AU60" si="154">EXP(AR57)</f>
        <v>0.14021839366994693</v>
      </c>
      <c r="AU57" s="66">
        <f t="shared" si="154"/>
        <v>6.9037785407561856</v>
      </c>
      <c r="AV57" s="188"/>
      <c r="AX57" s="82"/>
      <c r="AY57" s="82">
        <v>1</v>
      </c>
      <c r="AZ57" s="117"/>
      <c r="BA57" s="117"/>
      <c r="BC57" s="21"/>
      <c r="BD57" s="21"/>
      <c r="BE57" s="31"/>
      <c r="BF57" s="31"/>
      <c r="BG57" s="31"/>
      <c r="BH57" s="31"/>
      <c r="BI57" s="31"/>
      <c r="BJ57" s="31"/>
      <c r="BK57" s="31"/>
      <c r="BL57" s="31"/>
      <c r="BM57" s="21"/>
      <c r="BN57" s="21"/>
      <c r="BO57" s="21"/>
      <c r="BP57" s="21"/>
      <c r="BQ57" s="21"/>
      <c r="BR57" s="21"/>
      <c r="BS57" s="83"/>
      <c r="BT57" s="83"/>
      <c r="BU57" s="83"/>
      <c r="BV57" s="21"/>
      <c r="BW57" s="21"/>
    </row>
    <row r="58" spans="1:90">
      <c r="B58" s="202" t="s">
        <v>128</v>
      </c>
      <c r="C58" s="160">
        <v>306</v>
      </c>
      <c r="D58" s="161">
        <v>4421</v>
      </c>
      <c r="E58" s="152">
        <v>4727</v>
      </c>
      <c r="F58" s="160">
        <v>279</v>
      </c>
      <c r="G58" s="161">
        <v>4434</v>
      </c>
      <c r="H58" s="152">
        <v>4713</v>
      </c>
      <c r="K58" s="22">
        <f t="shared" si="130"/>
        <v>1.0935258671871269</v>
      </c>
      <c r="L58" s="23">
        <f t="shared" si="131"/>
        <v>6.4284735013627591E-3</v>
      </c>
      <c r="M58" s="24">
        <f t="shared" si="132"/>
        <v>155.55792518830668</v>
      </c>
      <c r="N58" s="25">
        <f t="shared" si="133"/>
        <v>8.9407216261509687E-2</v>
      </c>
      <c r="O58" s="25">
        <f t="shared" si="134"/>
        <v>13.908001058502681</v>
      </c>
      <c r="P58" s="25">
        <f t="shared" si="135"/>
        <v>8.9407216261509687E-2</v>
      </c>
      <c r="Q58" s="137">
        <f t="shared" si="136"/>
        <v>1.0935258671871269</v>
      </c>
      <c r="R58" s="26">
        <f t="shared" si="137"/>
        <v>8.0177761887962176E-2</v>
      </c>
      <c r="S58" s="148">
        <f t="shared" si="138"/>
        <v>1.9599639845400538</v>
      </c>
      <c r="T58" s="27">
        <f t="shared" si="139"/>
        <v>-6.773830939992434E-2</v>
      </c>
      <c r="U58" s="27">
        <f t="shared" si="140"/>
        <v>0.24655274192294371</v>
      </c>
      <c r="V58" s="28">
        <f t="shared" si="141"/>
        <v>0.93450499275396059</v>
      </c>
      <c r="W58" s="29">
        <f t="shared" si="141"/>
        <v>1.2796066703542925</v>
      </c>
      <c r="X58" s="107"/>
      <c r="Z58" s="129">
        <f>(N58-P61)^2</f>
        <v>3.7027018828876697E-4</v>
      </c>
      <c r="AA58" s="30">
        <f t="shared" si="142"/>
        <v>5.7598462249284242E-2</v>
      </c>
      <c r="AB58" s="31">
        <v>1</v>
      </c>
      <c r="AC58" s="21"/>
      <c r="AD58" s="21"/>
      <c r="AE58" s="24">
        <f t="shared" si="143"/>
        <v>24198.268088890818</v>
      </c>
      <c r="AF58" s="32"/>
      <c r="AG58" s="111">
        <f>AG61</f>
        <v>2.0649151255273373E-2</v>
      </c>
      <c r="AH58" s="111">
        <f>AH61</f>
        <v>2.0649151255273373E-2</v>
      </c>
      <c r="AI58" s="30">
        <f t="shared" si="144"/>
        <v>6.4284735013627591E-3</v>
      </c>
      <c r="AJ58" s="33">
        <f t="shared" si="145"/>
        <v>36.930861144123135</v>
      </c>
      <c r="AK58" s="125">
        <f>AJ58/AJ61</f>
        <v>0.46459070203595793</v>
      </c>
      <c r="AL58" s="34">
        <f t="shared" si="146"/>
        <v>3.301885489036402</v>
      </c>
      <c r="AM58" s="64">
        <f t="shared" si="147"/>
        <v>8.9407216261509687E-2</v>
      </c>
      <c r="AN58" s="29">
        <f t="shared" si="148"/>
        <v>1.0935258671871269</v>
      </c>
      <c r="AO58" s="65">
        <f t="shared" si="149"/>
        <v>2.7077624756636134E-2</v>
      </c>
      <c r="AP58" s="29">
        <f t="shared" si="150"/>
        <v>0.16455280233601655</v>
      </c>
      <c r="AQ58" s="81">
        <f t="shared" si="151"/>
        <v>1.9599639845400538</v>
      </c>
      <c r="AR58" s="27">
        <f t="shared" si="152"/>
        <v>-0.23311034987222121</v>
      </c>
      <c r="AS58" s="27">
        <f t="shared" si="153"/>
        <v>0.41193070884010208</v>
      </c>
      <c r="AT58" s="66">
        <f t="shared" si="154"/>
        <v>0.79206616430158305</v>
      </c>
      <c r="AU58" s="66">
        <f t="shared" si="154"/>
        <v>1.5097298217738715</v>
      </c>
      <c r="AV58" s="188"/>
      <c r="AX58" s="82"/>
      <c r="AY58" s="82">
        <v>1</v>
      </c>
      <c r="AZ58" s="117"/>
      <c r="BA58" s="117"/>
      <c r="BC58" s="21"/>
      <c r="BD58" s="21"/>
      <c r="BE58" s="31"/>
      <c r="BF58" s="31"/>
      <c r="BG58" s="31"/>
      <c r="BH58" s="31"/>
      <c r="BI58" s="31"/>
      <c r="BJ58" s="31"/>
      <c r="BK58" s="31"/>
      <c r="BL58" s="31"/>
      <c r="BM58" s="21"/>
      <c r="BN58" s="21"/>
      <c r="BO58" s="21"/>
      <c r="BP58" s="21"/>
      <c r="BQ58" s="21"/>
      <c r="BR58" s="21"/>
      <c r="BS58" s="83"/>
      <c r="BT58" s="83"/>
      <c r="BU58" s="83"/>
      <c r="BV58" s="21"/>
      <c r="BW58" s="21"/>
    </row>
    <row r="59" spans="1:90">
      <c r="B59" s="202" t="s">
        <v>105</v>
      </c>
      <c r="C59" s="160">
        <v>10</v>
      </c>
      <c r="D59" s="161">
        <v>343</v>
      </c>
      <c r="E59" s="152">
        <v>353</v>
      </c>
      <c r="F59" s="160">
        <v>10</v>
      </c>
      <c r="G59" s="161">
        <v>323</v>
      </c>
      <c r="H59" s="152">
        <v>333</v>
      </c>
      <c r="K59" s="22">
        <f t="shared" si="130"/>
        <v>0.943342776203966</v>
      </c>
      <c r="L59" s="23">
        <f t="shared" si="131"/>
        <v>0.1941641358071953</v>
      </c>
      <c r="M59" s="24">
        <f t="shared" si="132"/>
        <v>5.1502817234641034</v>
      </c>
      <c r="N59" s="25">
        <f t="shared" si="133"/>
        <v>-5.8325566952852945E-2</v>
      </c>
      <c r="O59" s="25">
        <f t="shared" si="134"/>
        <v>-0.30039310148796039</v>
      </c>
      <c r="P59" s="25">
        <f t="shared" si="135"/>
        <v>-5.8325566952852945E-2</v>
      </c>
      <c r="Q59" s="137">
        <f t="shared" si="136"/>
        <v>0.943342776203966</v>
      </c>
      <c r="R59" s="26">
        <f t="shared" si="137"/>
        <v>0.4406405970938167</v>
      </c>
      <c r="S59" s="148">
        <f t="shared" si="138"/>
        <v>1.9599639845400538</v>
      </c>
      <c r="T59" s="27">
        <f t="shared" si="139"/>
        <v>-0.92196526738295836</v>
      </c>
      <c r="U59" s="27">
        <f t="shared" si="140"/>
        <v>0.80531413347725245</v>
      </c>
      <c r="V59" s="28">
        <f t="shared" si="141"/>
        <v>0.39773661370291841</v>
      </c>
      <c r="W59" s="29">
        <f t="shared" si="141"/>
        <v>2.2373992304387045</v>
      </c>
      <c r="X59" s="107"/>
      <c r="Z59" s="129">
        <f>(N59-P61)^2</f>
        <v>1.6509777039227094E-2</v>
      </c>
      <c r="AA59" s="30">
        <f t="shared" si="142"/>
        <v>8.5030002943598595E-2</v>
      </c>
      <c r="AB59" s="31">
        <v>1</v>
      </c>
      <c r="AC59" s="21"/>
      <c r="AD59" s="21"/>
      <c r="AE59" s="24">
        <f t="shared" si="143"/>
        <v>26.525401831048374</v>
      </c>
      <c r="AF59" s="32"/>
      <c r="AG59" s="111">
        <f>AG61</f>
        <v>2.0649151255273373E-2</v>
      </c>
      <c r="AH59" s="111">
        <f>AH61</f>
        <v>2.0649151255273373E-2</v>
      </c>
      <c r="AI59" s="30">
        <f t="shared" si="144"/>
        <v>0.1941641358071953</v>
      </c>
      <c r="AJ59" s="33">
        <f t="shared" si="145"/>
        <v>4.6552055213846968</v>
      </c>
      <c r="AK59" s="125">
        <f>AJ59/AJ61</f>
        <v>5.8562544557560312E-2</v>
      </c>
      <c r="AL59" s="34">
        <f t="shared" si="146"/>
        <v>-0.27151750131681385</v>
      </c>
      <c r="AM59" s="64">
        <f t="shared" si="147"/>
        <v>-5.8325566952852945E-2</v>
      </c>
      <c r="AN59" s="29">
        <f t="shared" si="148"/>
        <v>0.943342776203966</v>
      </c>
      <c r="AO59" s="65">
        <f t="shared" si="149"/>
        <v>0.21481328706246866</v>
      </c>
      <c r="AP59" s="29">
        <f t="shared" si="150"/>
        <v>0.46347954330527757</v>
      </c>
      <c r="AQ59" s="81">
        <f t="shared" si="151"/>
        <v>1.9599639845400538</v>
      </c>
      <c r="AR59" s="27">
        <f t="shared" si="152"/>
        <v>-0.9667287794022692</v>
      </c>
      <c r="AS59" s="27">
        <f t="shared" si="153"/>
        <v>0.85009433792549105</v>
      </c>
      <c r="AT59" s="66">
        <f t="shared" si="154"/>
        <v>0.3803251328211798</v>
      </c>
      <c r="AU59" s="66">
        <f t="shared" si="154"/>
        <v>2.3398675797677231</v>
      </c>
      <c r="AV59" s="188"/>
      <c r="AX59" s="82"/>
      <c r="AY59" s="82">
        <v>1</v>
      </c>
      <c r="AZ59" s="117"/>
      <c r="BA59" s="117"/>
      <c r="BC59" s="21"/>
      <c r="BD59" s="21"/>
      <c r="BE59" s="31"/>
      <c r="BF59" s="31"/>
      <c r="BG59" s="31"/>
      <c r="BH59" s="31"/>
      <c r="BI59" s="31"/>
      <c r="BJ59" s="31"/>
      <c r="BK59" s="31"/>
      <c r="BL59" s="31"/>
      <c r="BM59" s="21"/>
      <c r="BN59" s="21"/>
      <c r="BO59" s="21"/>
      <c r="BP59" s="21"/>
      <c r="BQ59" s="21"/>
      <c r="BR59" s="21"/>
      <c r="BS59" s="83"/>
      <c r="BT59" s="83"/>
      <c r="BU59" s="83"/>
      <c r="BV59" s="21"/>
      <c r="BW59" s="21"/>
    </row>
    <row r="60" spans="1:90">
      <c r="B60" s="202" t="s">
        <v>108</v>
      </c>
      <c r="C60" s="160">
        <v>156</v>
      </c>
      <c r="D60" s="161">
        <v>2402</v>
      </c>
      <c r="E60" s="152">
        <v>2558</v>
      </c>
      <c r="F60" s="160">
        <v>136</v>
      </c>
      <c r="G60" s="161">
        <v>2414</v>
      </c>
      <c r="H60" s="152">
        <v>2550</v>
      </c>
      <c r="K60" s="22">
        <f t="shared" si="130"/>
        <v>1.1434714620797497</v>
      </c>
      <c r="L60" s="23">
        <f t="shared" si="131"/>
        <v>1.2980110309595661E-2</v>
      </c>
      <c r="M60" s="24">
        <f t="shared" si="132"/>
        <v>77.040947738382556</v>
      </c>
      <c r="N60" s="25">
        <f t="shared" si="133"/>
        <v>0.13406877752716878</v>
      </c>
      <c r="O60" s="25">
        <f t="shared" si="134"/>
        <v>10.328785682819447</v>
      </c>
      <c r="P60" s="25">
        <f t="shared" si="135"/>
        <v>0.13406877752716878</v>
      </c>
      <c r="Q60" s="137">
        <f t="shared" si="136"/>
        <v>1.1434714620797497</v>
      </c>
      <c r="R60" s="26">
        <f t="shared" si="137"/>
        <v>0.11393028706009505</v>
      </c>
      <c r="S60" s="148">
        <f t="shared" si="138"/>
        <v>1.9599639845400538</v>
      </c>
      <c r="T60" s="27">
        <f t="shared" si="139"/>
        <v>-8.9230481858927235E-2</v>
      </c>
      <c r="U60" s="27">
        <f t="shared" si="140"/>
        <v>0.3573680369132648</v>
      </c>
      <c r="V60" s="28">
        <f t="shared" si="141"/>
        <v>0.91463474256331823</v>
      </c>
      <c r="W60" s="29">
        <f t="shared" si="141"/>
        <v>1.4295619045985268</v>
      </c>
      <c r="X60" s="107"/>
      <c r="Z60" s="129">
        <f>(N60-P61)^2</f>
        <v>4.0837170310282214E-3</v>
      </c>
      <c r="AA60" s="30">
        <f t="shared" si="142"/>
        <v>0.31461343036578798</v>
      </c>
      <c r="AB60" s="31">
        <v>1</v>
      </c>
      <c r="AC60" s="21"/>
      <c r="AD60" s="21"/>
      <c r="AE60" s="24">
        <f t="shared" si="143"/>
        <v>5935.3076284281924</v>
      </c>
      <c r="AF60" s="32"/>
      <c r="AG60" s="111">
        <f>AG61</f>
        <v>2.0649151255273373E-2</v>
      </c>
      <c r="AH60" s="111">
        <f>AH61</f>
        <v>2.0649151255273373E-2</v>
      </c>
      <c r="AI60" s="30">
        <f t="shared" si="144"/>
        <v>1.2980110309595661E-2</v>
      </c>
      <c r="AJ60" s="33">
        <f t="shared" si="145"/>
        <v>29.736008269793668</v>
      </c>
      <c r="AK60" s="125">
        <f>AJ60/AJ61</f>
        <v>0.37407936153714372</v>
      </c>
      <c r="AL60" s="34">
        <f t="shared" si="146"/>
        <v>3.9866702772690186</v>
      </c>
      <c r="AM60" s="64">
        <f t="shared" si="147"/>
        <v>0.13406877752716878</v>
      </c>
      <c r="AN60" s="29">
        <f t="shared" si="148"/>
        <v>1.1434714620797497</v>
      </c>
      <c r="AO60" s="65">
        <f t="shared" si="149"/>
        <v>3.3629261564869034E-2</v>
      </c>
      <c r="AP60" s="29">
        <f t="shared" si="150"/>
        <v>0.1833828278898246</v>
      </c>
      <c r="AQ60" s="81">
        <f t="shared" si="151"/>
        <v>1.9599639845400538</v>
      </c>
      <c r="AR60" s="27">
        <f t="shared" si="152"/>
        <v>-0.22535496051999476</v>
      </c>
      <c r="AS60" s="27">
        <f t="shared" si="153"/>
        <v>0.49349912019122499</v>
      </c>
      <c r="AT60" s="66">
        <f t="shared" si="154"/>
        <v>0.79823282732650269</v>
      </c>
      <c r="AU60" s="66">
        <f t="shared" si="154"/>
        <v>1.638037895175795</v>
      </c>
      <c r="AV60" s="188"/>
      <c r="AX60" s="82"/>
      <c r="AY60" s="82">
        <v>1</v>
      </c>
      <c r="AZ60" s="117"/>
      <c r="BA60" s="117"/>
      <c r="BC60" s="21"/>
      <c r="BD60" s="21"/>
      <c r="BE60" s="31"/>
      <c r="BF60" s="31"/>
      <c r="BG60" s="31"/>
      <c r="BH60" s="31"/>
      <c r="BI60" s="31"/>
      <c r="BJ60" s="31"/>
      <c r="BK60" s="31"/>
      <c r="BL60" s="31"/>
      <c r="BM60" s="21"/>
      <c r="BN60" s="21"/>
      <c r="BO60" s="21"/>
      <c r="BP60" s="21"/>
      <c r="BQ60" s="21"/>
      <c r="BR60" s="21"/>
      <c r="BS60" s="83"/>
      <c r="BT60" s="83"/>
      <c r="BU60" s="83"/>
      <c r="BV60" s="21"/>
      <c r="BW60" s="21"/>
    </row>
    <row r="61" spans="1:90">
      <c r="B61" s="92">
        <f>COUNT(C56:C60)</f>
        <v>5</v>
      </c>
      <c r="C61" s="153">
        <f t="shared" ref="C61:H61" si="155">SUM(C56:C60)</f>
        <v>485</v>
      </c>
      <c r="D61" s="153">
        <f t="shared" si="155"/>
        <v>7402</v>
      </c>
      <c r="E61" s="153">
        <f t="shared" si="155"/>
        <v>7887</v>
      </c>
      <c r="F61" s="153">
        <f t="shared" si="155"/>
        <v>453</v>
      </c>
      <c r="G61" s="153">
        <f t="shared" si="155"/>
        <v>7406</v>
      </c>
      <c r="H61" s="153">
        <f t="shared" si="155"/>
        <v>7859</v>
      </c>
      <c r="K61" s="35"/>
      <c r="L61" s="36"/>
      <c r="M61" s="37">
        <f>SUM(M56:M60)</f>
        <v>247.18101228571524</v>
      </c>
      <c r="N61" s="38"/>
      <c r="O61" s="39">
        <f>SUM(O56:O60)</f>
        <v>17.343408829716221</v>
      </c>
      <c r="P61" s="40">
        <f>O61/M61</f>
        <v>7.0164810271385505E-2</v>
      </c>
      <c r="Q61" s="84">
        <f>EXP(P61)</f>
        <v>1.0726849561853942</v>
      </c>
      <c r="R61" s="41">
        <f>SQRT(1/M61)</f>
        <v>6.3605174254291796E-2</v>
      </c>
      <c r="S61" s="148">
        <f>-NORMSINV(2.5/100)</f>
        <v>1.9599639845400538</v>
      </c>
      <c r="T61" s="42">
        <f>P61-(R61*S61)</f>
        <v>-5.4499040497420687E-2</v>
      </c>
      <c r="U61" s="42">
        <f>P61+(R61*S61)</f>
        <v>0.1948286610401917</v>
      </c>
      <c r="V61" s="85">
        <f>EXP(T61)</f>
        <v>0.94695941746739265</v>
      </c>
      <c r="W61" s="86">
        <f>EXP(U61)</f>
        <v>1.2151027742074094</v>
      </c>
      <c r="X61" s="43"/>
      <c r="Y61" s="43"/>
      <c r="Z61" s="44"/>
      <c r="AA61" s="45">
        <f>SUM(AA56:AA60)</f>
        <v>6.5785647660784647</v>
      </c>
      <c r="AB61" s="46">
        <f>SUM(AB56:AB60)</f>
        <v>5</v>
      </c>
      <c r="AC61" s="47">
        <f>AA61-(AB61-1)</f>
        <v>2.5785647660784647</v>
      </c>
      <c r="AD61" s="37">
        <f>M61</f>
        <v>247.18101228571524</v>
      </c>
      <c r="AE61" s="37">
        <f>SUM(AE56:AE60)</f>
        <v>30231.699947554858</v>
      </c>
      <c r="AF61" s="48">
        <f>AE61/AD61</f>
        <v>122.3059152804593</v>
      </c>
      <c r="AG61" s="112">
        <f>AC61/(AD61-AF61)</f>
        <v>2.0649151255273373E-2</v>
      </c>
      <c r="AH61" s="112">
        <f>IF(AA61&lt;AB61-1,"0",AG61)</f>
        <v>2.0649151255273373E-2</v>
      </c>
      <c r="AI61" s="44"/>
      <c r="AJ61" s="37">
        <f>SUM(AJ56:AJ60)</f>
        <v>79.491175743041012</v>
      </c>
      <c r="AK61" s="126">
        <f>SUM(AK56:AK60)</f>
        <v>1</v>
      </c>
      <c r="AL61" s="47">
        <f>SUM(AL56:AL60)</f>
        <v>1.39628302887313</v>
      </c>
      <c r="AM61" s="47">
        <f>AL61/AJ61</f>
        <v>1.7565258229249005E-2</v>
      </c>
      <c r="AN61" s="87">
        <f>EXP(AM61)</f>
        <v>1.017720434617192</v>
      </c>
      <c r="AO61" s="49">
        <f>1/AJ61</f>
        <v>1.2580012695151816E-2</v>
      </c>
      <c r="AP61" s="50">
        <f>SQRT(AO61)</f>
        <v>0.11216065573609944</v>
      </c>
      <c r="AQ61" s="88">
        <f>-NORMSINV(2.5/100)</f>
        <v>1.9599639845400538</v>
      </c>
      <c r="AR61" s="42">
        <f>AM61-(AQ61*AP61)</f>
        <v>-0.20226558749590171</v>
      </c>
      <c r="AS61" s="42">
        <f>AM61+(1.96*AP61)</f>
        <v>0.23740014347200392</v>
      </c>
      <c r="AT61" s="89">
        <f>EXP(AR61)</f>
        <v>0.81687794656145674</v>
      </c>
      <c r="AU61" s="90">
        <f>EXP(AS61)</f>
        <v>1.2679483775462854</v>
      </c>
      <c r="AV61" s="239"/>
      <c r="AW61" s="9"/>
      <c r="AX61" s="91">
        <f>AA61</f>
        <v>6.5785647660784647</v>
      </c>
      <c r="AY61" s="92">
        <f>SUM(AY56:AY60)</f>
        <v>5</v>
      </c>
      <c r="AZ61" s="118">
        <f>(AX61-(AY61-1))/AX61</f>
        <v>0.39196463936549003</v>
      </c>
      <c r="BA61" s="119">
        <f>IF(AA61&lt;AB61-1,"0%",AZ61)</f>
        <v>0.39196463936549003</v>
      </c>
      <c r="BB61" s="51"/>
      <c r="BC61" s="39">
        <f>AX61/(AY61-1)</f>
        <v>1.6446411915196162</v>
      </c>
      <c r="BD61" s="93">
        <f>LN(BC61)</f>
        <v>0.49752223976879678</v>
      </c>
      <c r="BE61" s="39">
        <f>LN(AX61)</f>
        <v>1.8838166008886874</v>
      </c>
      <c r="BF61" s="39">
        <f>LN(AY61-1)</f>
        <v>1.3862943611198906</v>
      </c>
      <c r="BG61" s="39">
        <f>SQRT(2*AX61)</f>
        <v>3.6272757728296492</v>
      </c>
      <c r="BH61" s="39">
        <f>SQRT(2*AY61-3)</f>
        <v>2.6457513110645907</v>
      </c>
      <c r="BI61" s="39">
        <f>2*(AY61-2)</f>
        <v>6</v>
      </c>
      <c r="BJ61" s="39">
        <f>3*(AY61-2)^2</f>
        <v>27</v>
      </c>
      <c r="BK61" s="39">
        <f>1/BI61</f>
        <v>0.16666666666666666</v>
      </c>
      <c r="BL61" s="94">
        <f>1/BJ61</f>
        <v>3.7037037037037035E-2</v>
      </c>
      <c r="BM61" s="94">
        <f>SQRT(BK61*(1-BL61))</f>
        <v>0.40061680838488767</v>
      </c>
      <c r="BN61" s="95">
        <f>0.5*(BE61-BF61)/(BG61-BH61)</f>
        <v>0.25344362731118858</v>
      </c>
      <c r="BO61" s="95">
        <f>IF(AA61&lt;=AB61,BM61,BN61)</f>
        <v>0.25344362731118858</v>
      </c>
      <c r="BP61" s="96">
        <f>BD61-(1.96*BO61)</f>
        <v>7.7273023886714753E-4</v>
      </c>
      <c r="BQ61" s="96">
        <f>BD61+(1.96*BO61)</f>
        <v>0.99427174929872641</v>
      </c>
      <c r="BR61" s="96"/>
      <c r="BS61" s="93">
        <f>EXP(BP61)</f>
        <v>1.0007730288717942</v>
      </c>
      <c r="BT61" s="93">
        <f>EXP(BQ61)</f>
        <v>2.7027553409311276</v>
      </c>
      <c r="BU61" s="97">
        <f>BA61</f>
        <v>0.39196463936549003</v>
      </c>
      <c r="BV61" s="97">
        <f>(BS61-1)/BS61</f>
        <v>7.7243175974242963E-4</v>
      </c>
      <c r="BW61" s="97">
        <f>(BT61-1)/BT61</f>
        <v>0.63000720603312566</v>
      </c>
    </row>
    <row r="62" spans="1:90" ht="13.5" thickBot="1">
      <c r="B62" s="208"/>
      <c r="C62" s="154"/>
      <c r="D62" s="154"/>
      <c r="E62" s="154"/>
      <c r="F62" s="154"/>
      <c r="G62" s="154"/>
      <c r="H62" s="154"/>
      <c r="I62" s="4"/>
      <c r="J62" s="4"/>
      <c r="K62" s="4"/>
      <c r="L62" s="5"/>
      <c r="M62" s="5"/>
      <c r="N62" s="5"/>
      <c r="O62" s="5"/>
      <c r="P62" s="5"/>
      <c r="Q62" s="5" t="s">
        <v>93</v>
      </c>
      <c r="R62" s="52"/>
      <c r="S62" s="52"/>
      <c r="T62" s="52"/>
      <c r="U62" s="52"/>
      <c r="V62" s="52"/>
      <c r="W62" s="52"/>
      <c r="X62" s="52"/>
      <c r="Z62" s="5"/>
      <c r="AA62" s="5"/>
      <c r="AB62" s="53"/>
      <c r="AC62" s="54"/>
      <c r="AD62" s="54"/>
      <c r="AE62" s="54"/>
      <c r="AF62" s="55"/>
      <c r="AG62" s="55"/>
      <c r="AH62" s="55"/>
      <c r="AI62" s="55"/>
      <c r="AJ62" s="5"/>
      <c r="AK62" s="5"/>
      <c r="AL62" s="5"/>
      <c r="AM62" s="5"/>
      <c r="AN62" s="5" t="s">
        <v>147</v>
      </c>
      <c r="AO62" s="5"/>
      <c r="AP62" s="5"/>
      <c r="AQ62" s="5"/>
      <c r="AR62" s="5"/>
      <c r="AS62" s="5"/>
      <c r="AT62" s="56"/>
      <c r="AU62" s="56"/>
      <c r="AV62" s="56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7"/>
      <c r="BH62" s="5"/>
      <c r="BI62" s="5"/>
      <c r="BJ62" s="5"/>
      <c r="BK62" s="5"/>
      <c r="BN62" s="54"/>
      <c r="BT62" s="98" t="s">
        <v>49</v>
      </c>
      <c r="BU62" s="99">
        <f>BU61</f>
        <v>0.39196463936549003</v>
      </c>
      <c r="BV62" s="100">
        <f>IF(BV61&lt;0,"0%",BV61)</f>
        <v>7.7243175974242963E-4</v>
      </c>
      <c r="BW62" s="101">
        <f>IF(BW61&lt;0,"0",BW61)</f>
        <v>0.63000720603312566</v>
      </c>
    </row>
    <row r="63" spans="1:90" ht="15.75" thickBot="1">
      <c r="C63" s="1"/>
      <c r="D63" s="1"/>
      <c r="E63" s="1"/>
      <c r="F63" s="1"/>
      <c r="G63" s="1"/>
      <c r="H63" s="1"/>
      <c r="I63" s="6"/>
      <c r="J63" s="6"/>
      <c r="K63" s="6"/>
      <c r="L63" s="5"/>
      <c r="M63" s="5"/>
      <c r="N63" s="5"/>
      <c r="O63" s="5"/>
      <c r="P63" s="5"/>
      <c r="Q63" s="5"/>
      <c r="R63" s="58"/>
      <c r="S63" s="58"/>
      <c r="T63" s="58"/>
      <c r="U63" s="58"/>
      <c r="V63" s="58"/>
      <c r="W63" s="58"/>
      <c r="X63" s="58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9"/>
      <c r="AO63" s="60" t="s">
        <v>24</v>
      </c>
      <c r="AP63" s="61">
        <f>TINV(0.05,(AB61-2))</f>
        <v>3.1824463052837091</v>
      </c>
      <c r="AQ63" s="5"/>
      <c r="AR63" s="102"/>
      <c r="AS63" s="103" t="s">
        <v>25</v>
      </c>
      <c r="AT63" s="104">
        <f>EXP(AM61-AP63*SQRT((1/AD61)+AH61))</f>
        <v>0.61721214684885051</v>
      </c>
      <c r="AU63" s="105">
        <f>EXP(AM61+AP63*SQRT((1/AD61)+AH61))</f>
        <v>1.6781181127516804</v>
      </c>
      <c r="AV63" s="188"/>
      <c r="AW63" s="5"/>
      <c r="AX63" s="5"/>
      <c r="AY63" s="5"/>
      <c r="AZ63" s="5"/>
      <c r="BB63" s="5"/>
      <c r="BC63" s="5"/>
      <c r="BD63" s="5"/>
      <c r="BF63" s="106"/>
      <c r="BG63" s="57"/>
      <c r="BH63" s="57"/>
      <c r="BJ63" s="107"/>
      <c r="BK63" s="5"/>
      <c r="BL63" s="108"/>
      <c r="BM63" s="109"/>
      <c r="BN63" s="5"/>
      <c r="BQ63" s="108"/>
    </row>
    <row r="64" spans="1:90">
      <c r="B64" s="6"/>
      <c r="C64" s="155"/>
      <c r="D64" s="240" t="s">
        <v>151</v>
      </c>
      <c r="E64" s="241"/>
      <c r="F64" s="241"/>
      <c r="G64" s="241"/>
      <c r="H64" s="242"/>
    </row>
    <row r="65" spans="2:8">
      <c r="B65" s="196"/>
      <c r="C65" s="1"/>
      <c r="D65" s="197" t="s">
        <v>137</v>
      </c>
      <c r="E65" s="1"/>
      <c r="F65" s="197" t="s">
        <v>130</v>
      </c>
      <c r="G65" s="1"/>
      <c r="H65" s="197" t="s">
        <v>131</v>
      </c>
    </row>
    <row r="66" spans="2:8">
      <c r="B66" s="168" t="s">
        <v>99</v>
      </c>
      <c r="C66" s="1"/>
      <c r="D66" s="199" t="s">
        <v>132</v>
      </c>
      <c r="E66" s="1"/>
      <c r="F66" s="198" t="s">
        <v>132</v>
      </c>
      <c r="G66" s="1"/>
      <c r="H66" s="198" t="s">
        <v>132</v>
      </c>
    </row>
    <row r="67" spans="2:8">
      <c r="B67" s="168" t="s">
        <v>123</v>
      </c>
      <c r="C67" s="1"/>
      <c r="D67" s="199"/>
      <c r="E67" s="1"/>
      <c r="F67" s="198" t="s">
        <v>132</v>
      </c>
      <c r="G67" s="1"/>
      <c r="H67" s="198" t="s">
        <v>132</v>
      </c>
    </row>
    <row r="68" spans="2:8">
      <c r="B68" s="168" t="s">
        <v>100</v>
      </c>
      <c r="C68" s="1"/>
      <c r="D68" s="199" t="s">
        <v>133</v>
      </c>
      <c r="E68" s="1"/>
      <c r="F68" s="198" t="s">
        <v>133</v>
      </c>
      <c r="G68" s="1"/>
      <c r="H68" s="198" t="s">
        <v>133</v>
      </c>
    </row>
    <row r="69" spans="2:8">
      <c r="B69" s="168" t="s">
        <v>124</v>
      </c>
      <c r="C69" s="1"/>
      <c r="D69" s="200"/>
      <c r="E69" s="1"/>
      <c r="F69" s="204" t="s">
        <v>134</v>
      </c>
      <c r="G69" s="3"/>
      <c r="H69" s="204"/>
    </row>
    <row r="70" spans="2:8">
      <c r="B70" s="168" t="s">
        <v>125</v>
      </c>
      <c r="C70" s="1"/>
      <c r="D70" s="201"/>
      <c r="E70" s="1"/>
      <c r="F70" s="204" t="s">
        <v>134</v>
      </c>
      <c r="G70" s="3"/>
      <c r="H70" s="204" t="s">
        <v>134</v>
      </c>
    </row>
    <row r="71" spans="2:8">
      <c r="B71" s="168" t="s">
        <v>101</v>
      </c>
      <c r="C71" s="1"/>
      <c r="D71" s="199" t="s">
        <v>134</v>
      </c>
      <c r="E71" s="1"/>
      <c r="F71" s="204" t="s">
        <v>134</v>
      </c>
      <c r="G71" s="3"/>
      <c r="H71" s="204"/>
    </row>
    <row r="72" spans="2:8">
      <c r="B72" s="168" t="s">
        <v>102</v>
      </c>
      <c r="C72" s="1"/>
      <c r="D72" s="199" t="s">
        <v>135</v>
      </c>
      <c r="E72" s="1"/>
      <c r="F72" s="204" t="s">
        <v>135</v>
      </c>
      <c r="G72" s="3"/>
      <c r="H72" s="204" t="s">
        <v>135</v>
      </c>
    </row>
    <row r="73" spans="2:8">
      <c r="B73" s="168" t="s">
        <v>126</v>
      </c>
      <c r="C73" s="1"/>
      <c r="D73" s="200"/>
      <c r="E73" s="1"/>
      <c r="F73" s="204" t="s">
        <v>132</v>
      </c>
      <c r="G73" s="3"/>
      <c r="H73" s="204"/>
    </row>
    <row r="74" spans="2:8">
      <c r="B74" s="168" t="s">
        <v>127</v>
      </c>
      <c r="C74" s="1"/>
      <c r="D74" s="200"/>
      <c r="E74" s="1"/>
      <c r="F74" s="204"/>
      <c r="G74" s="3"/>
      <c r="H74" s="204" t="s">
        <v>133</v>
      </c>
    </row>
    <row r="75" spans="2:8">
      <c r="B75" s="168" t="s">
        <v>128</v>
      </c>
      <c r="C75" s="1"/>
      <c r="D75" s="200"/>
      <c r="E75" s="1"/>
      <c r="F75" s="204" t="s">
        <v>133</v>
      </c>
      <c r="G75" s="3"/>
      <c r="H75" s="204" t="s">
        <v>133</v>
      </c>
    </row>
    <row r="76" spans="2:8">
      <c r="B76" s="168" t="s">
        <v>103</v>
      </c>
      <c r="C76" s="1"/>
      <c r="D76" s="199" t="s">
        <v>132</v>
      </c>
      <c r="E76" s="1"/>
      <c r="F76" s="204" t="s">
        <v>132</v>
      </c>
      <c r="G76" s="3"/>
      <c r="H76" s="204" t="s">
        <v>132</v>
      </c>
    </row>
    <row r="77" spans="2:8">
      <c r="B77" s="168" t="s">
        <v>104</v>
      </c>
      <c r="C77" s="1"/>
      <c r="D77" s="199" t="s">
        <v>136</v>
      </c>
      <c r="E77" s="1"/>
      <c r="F77" s="204" t="s">
        <v>136</v>
      </c>
      <c r="G77" s="3"/>
      <c r="H77" s="204" t="s">
        <v>136</v>
      </c>
    </row>
    <row r="78" spans="2:8">
      <c r="B78" s="168" t="s">
        <v>129</v>
      </c>
      <c r="C78" s="1"/>
      <c r="D78" s="200"/>
      <c r="E78" s="1"/>
      <c r="F78" s="204" t="s">
        <v>135</v>
      </c>
      <c r="G78" s="3"/>
      <c r="H78" s="204" t="s">
        <v>135</v>
      </c>
    </row>
    <row r="79" spans="2:8">
      <c r="B79" s="168" t="s">
        <v>105</v>
      </c>
      <c r="C79" s="1"/>
      <c r="D79" s="204" t="s">
        <v>134</v>
      </c>
      <c r="E79" s="1"/>
      <c r="F79" s="204" t="s">
        <v>134</v>
      </c>
      <c r="G79" s="3"/>
      <c r="H79" s="204" t="s">
        <v>134</v>
      </c>
    </row>
    <row r="80" spans="2:8">
      <c r="B80" s="168" t="s">
        <v>106</v>
      </c>
      <c r="C80" s="1"/>
      <c r="D80" s="199" t="s">
        <v>132</v>
      </c>
      <c r="E80" s="1"/>
      <c r="F80" s="204"/>
      <c r="G80" s="3"/>
      <c r="H80" s="204" t="s">
        <v>134</v>
      </c>
    </row>
    <row r="81" spans="2:8">
      <c r="B81" s="168" t="s">
        <v>107</v>
      </c>
      <c r="C81" s="1"/>
      <c r="D81" s="199" t="s">
        <v>132</v>
      </c>
      <c r="E81" s="1"/>
      <c r="F81" s="204" t="s">
        <v>134</v>
      </c>
      <c r="G81" s="3"/>
      <c r="H81" s="204"/>
    </row>
    <row r="82" spans="2:8">
      <c r="B82" s="168" t="s">
        <v>108</v>
      </c>
      <c r="C82" s="1"/>
      <c r="D82" s="199" t="s">
        <v>132</v>
      </c>
      <c r="E82" s="1"/>
      <c r="F82" s="204"/>
      <c r="G82" s="3"/>
      <c r="H82" s="204" t="s">
        <v>132</v>
      </c>
    </row>
  </sheetData>
  <mergeCells count="31">
    <mergeCell ref="J53:W53"/>
    <mergeCell ref="Y53:AU53"/>
    <mergeCell ref="AW53:BW53"/>
    <mergeCell ref="D64:H64"/>
    <mergeCell ref="J4:W4"/>
    <mergeCell ref="Y4:AU4"/>
    <mergeCell ref="AW4:BW4"/>
    <mergeCell ref="J14:W14"/>
    <mergeCell ref="Y14:AU14"/>
    <mergeCell ref="AW14:BW14"/>
    <mergeCell ref="J24:W24"/>
    <mergeCell ref="Y24:AU24"/>
    <mergeCell ref="AW24:BW24"/>
    <mergeCell ref="J35:W35"/>
    <mergeCell ref="Y35:AU35"/>
    <mergeCell ref="AW35:BW35"/>
    <mergeCell ref="J43:W43"/>
    <mergeCell ref="Y43:AU43"/>
    <mergeCell ref="AW43:BW43"/>
    <mergeCell ref="C36:E36"/>
    <mergeCell ref="F36:H36"/>
    <mergeCell ref="C44:E44"/>
    <mergeCell ref="F44:H44"/>
    <mergeCell ref="C54:E54"/>
    <mergeCell ref="F54:H54"/>
    <mergeCell ref="C5:E5"/>
    <mergeCell ref="F5:H5"/>
    <mergeCell ref="C15:E15"/>
    <mergeCell ref="F15:H15"/>
    <mergeCell ref="C25:E25"/>
    <mergeCell ref="F25:H25"/>
  </mergeCells>
  <pageMargins left="0.7" right="0.7" top="0.75" bottom="0.75" header="0.3" footer="0.3"/>
  <pageSetup paperSize="9" orientation="portrait" horizontalDpi="300" verticalDpi="300" r:id="rId1"/>
  <ignoredErrors>
    <ignoredError sqref="BO38:BT39 AT41:AU4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36B6-43FB-48DF-AA28-458010DE6BFB}">
  <dimension ref="A1:CO81"/>
  <sheetViews>
    <sheetView workbookViewId="0"/>
  </sheetViews>
  <sheetFormatPr baseColWidth="10" defaultRowHeight="12.75"/>
  <cols>
    <col min="1" max="1" width="4.42578125" style="1" customWidth="1"/>
    <col min="2" max="2" width="30.5703125" style="1" customWidth="1"/>
    <col min="3" max="3" width="8.28515625" style="157" customWidth="1"/>
    <col min="4" max="4" width="9.7109375" style="157" customWidth="1"/>
    <col min="5" max="5" width="11.140625" style="157" customWidth="1"/>
    <col min="6" max="6" width="8.42578125" style="157" customWidth="1"/>
    <col min="7" max="7" width="10.140625" style="157" customWidth="1"/>
    <col min="8" max="8" width="10.5703125" style="157" customWidth="1"/>
    <col min="9" max="9" width="3" style="229" customWidth="1"/>
    <col min="10" max="10" width="2.42578125" style="1" customWidth="1"/>
    <col min="11" max="11" width="9.5703125" style="1" hidden="1" customWidth="1"/>
    <col min="12" max="12" width="10" style="1" hidden="1" customWidth="1"/>
    <col min="13" max="13" width="10.7109375" style="1" hidden="1" customWidth="1"/>
    <col min="14" max="14" width="8.5703125" style="1" hidden="1" customWidth="1"/>
    <col min="15" max="15" width="8.140625" style="1" hidden="1" customWidth="1"/>
    <col min="16" max="16" width="0" style="1" hidden="1" customWidth="1"/>
    <col min="17" max="17" width="10.140625" style="1" customWidth="1"/>
    <col min="18" max="18" width="6.5703125" style="1" customWidth="1"/>
    <col min="19" max="19" width="7.140625" style="1" customWidth="1"/>
    <col min="20" max="21" width="7.7109375" style="1" customWidth="1"/>
    <col min="22" max="22" width="9.140625" style="1" customWidth="1"/>
    <col min="23" max="23" width="8.140625" style="1" customWidth="1"/>
    <col min="24" max="24" width="2.7109375" style="3" customWidth="1"/>
    <col min="25" max="25" width="2.140625" style="5" customWidth="1"/>
    <col min="26" max="26" width="18.28515625" style="1" hidden="1" customWidth="1"/>
    <col min="27" max="27" width="21.85546875" style="1" hidden="1" customWidth="1"/>
    <col min="28" max="28" width="9.42578125" style="1" hidden="1" customWidth="1"/>
    <col min="29" max="29" width="11.7109375" style="1" hidden="1" customWidth="1"/>
    <col min="30" max="30" width="8.85546875" style="1" hidden="1" customWidth="1"/>
    <col min="31" max="31" width="10.5703125" style="1" hidden="1" customWidth="1"/>
    <col min="32" max="32" width="14.7109375" style="2" hidden="1" customWidth="1"/>
    <col min="33" max="34" width="11.7109375" style="1" hidden="1" customWidth="1"/>
    <col min="35" max="35" width="13.85546875" style="1" hidden="1" customWidth="1"/>
    <col min="36" max="37" width="11.140625" style="1" hidden="1" customWidth="1"/>
    <col min="38" max="38" width="16.7109375" style="1" hidden="1" customWidth="1"/>
    <col min="39" max="39" width="0" style="1" hidden="1" customWidth="1"/>
    <col min="40" max="40" width="13" style="1" customWidth="1"/>
    <col min="41" max="42" width="11.42578125" style="1"/>
    <col min="43" max="43" width="9.140625" style="1" customWidth="1"/>
    <col min="44" max="44" width="11.42578125" style="1"/>
    <col min="45" max="45" width="12.42578125" style="1" customWidth="1"/>
    <col min="46" max="47" width="10.7109375" style="1" customWidth="1"/>
    <col min="48" max="48" width="1.85546875" style="3" customWidth="1"/>
    <col min="49" max="49" width="1.85546875" style="1" customWidth="1"/>
    <col min="50" max="53" width="0" style="1" hidden="1" customWidth="1"/>
    <col min="54" max="54" width="4.5703125" style="1" hidden="1" customWidth="1"/>
    <col min="55" max="57" width="0" style="1" hidden="1" customWidth="1"/>
    <col min="58" max="58" width="12.5703125" style="1" hidden="1" customWidth="1"/>
    <col min="59" max="64" width="0" style="1" hidden="1" customWidth="1"/>
    <col min="65" max="65" width="21" style="1" hidden="1" customWidth="1"/>
    <col min="66" max="66" width="19.85546875" style="1" hidden="1" customWidth="1"/>
    <col min="67" max="67" width="18.42578125" style="1" hidden="1" customWidth="1"/>
    <col min="68" max="68" width="20.140625" style="1" hidden="1" customWidth="1"/>
    <col min="69" max="69" width="20.5703125" style="1" hidden="1" customWidth="1"/>
    <col min="70" max="70" width="7.140625" style="1" hidden="1" customWidth="1"/>
    <col min="71" max="71" width="20" style="3" hidden="1" customWidth="1"/>
    <col min="72" max="72" width="19.28515625" style="3" hidden="1" customWidth="1"/>
    <col min="73" max="73" width="13" style="1" customWidth="1"/>
    <col min="74" max="75" width="12.28515625" style="1" customWidth="1"/>
    <col min="76" max="258" width="11.42578125" style="1"/>
    <col min="259" max="259" width="4.42578125" style="1" customWidth="1"/>
    <col min="260" max="260" width="11.42578125" style="1"/>
    <col min="261" max="261" width="8.28515625" style="1" customWidth="1"/>
    <col min="262" max="262" width="9.7109375" style="1" customWidth="1"/>
    <col min="263" max="263" width="11.140625" style="1" customWidth="1"/>
    <col min="264" max="264" width="8.42578125" style="1" customWidth="1"/>
    <col min="265" max="265" width="10.140625" style="1" customWidth="1"/>
    <col min="266" max="266" width="10.5703125" style="1" customWidth="1"/>
    <col min="267" max="267" width="7.28515625" style="1" customWidth="1"/>
    <col min="268" max="268" width="8.85546875" style="1" customWidth="1"/>
    <col min="269" max="269" width="13" style="1" customWidth="1"/>
    <col min="270" max="271" width="6.5703125" style="1" customWidth="1"/>
    <col min="272" max="272" width="8.5703125" style="1" customWidth="1"/>
    <col min="273" max="273" width="8.140625" style="1" customWidth="1"/>
    <col min="274" max="274" width="11.85546875" style="1" customWidth="1"/>
    <col min="275" max="275" width="6.85546875" style="1" customWidth="1"/>
    <col min="276" max="276" width="6.5703125" style="1" customWidth="1"/>
    <col min="277" max="277" width="7.140625" style="1" customWidth="1"/>
    <col min="278" max="279" width="7.7109375" style="1" customWidth="1"/>
    <col min="280" max="280" width="7.140625" style="1" customWidth="1"/>
    <col min="281" max="281" width="6.7109375" style="1" customWidth="1"/>
    <col min="282" max="282" width="5.42578125" style="1" customWidth="1"/>
    <col min="283" max="283" width="22.85546875" style="1" customWidth="1"/>
    <col min="284" max="284" width="21.85546875" style="1" customWidth="1"/>
    <col min="285" max="285" width="9.42578125" style="1" customWidth="1"/>
    <col min="286" max="286" width="11.7109375" style="1" customWidth="1"/>
    <col min="287" max="287" width="9.28515625" style="1" customWidth="1"/>
    <col min="288" max="288" width="10.5703125" style="1" customWidth="1"/>
    <col min="289" max="289" width="18.85546875" style="1" customWidth="1"/>
    <col min="290" max="291" width="11.7109375" style="1" customWidth="1"/>
    <col min="292" max="292" width="13.85546875" style="1" customWidth="1"/>
    <col min="293" max="293" width="19" style="1" customWidth="1"/>
    <col min="294" max="294" width="16.7109375" style="1" customWidth="1"/>
    <col min="295" max="295" width="11.42578125" style="1"/>
    <col min="296" max="296" width="13" style="1" customWidth="1"/>
    <col min="297" max="298" width="11.42578125" style="1"/>
    <col min="299" max="299" width="9.140625" style="1" customWidth="1"/>
    <col min="300" max="300" width="11.42578125" style="1"/>
    <col min="301" max="301" width="12.42578125" style="1" customWidth="1"/>
    <col min="302" max="303" width="10.7109375" style="1" customWidth="1"/>
    <col min="304" max="304" width="7" style="1" customWidth="1"/>
    <col min="305" max="308" width="11.42578125" style="1"/>
    <col min="309" max="309" width="4.5703125" style="1" customWidth="1"/>
    <col min="310" max="312" width="11.42578125" style="1"/>
    <col min="313" max="313" width="12.5703125" style="1" customWidth="1"/>
    <col min="314" max="319" width="11.42578125" style="1"/>
    <col min="320" max="320" width="21" style="1" customWidth="1"/>
    <col min="321" max="321" width="19.85546875" style="1" customWidth="1"/>
    <col min="322" max="322" width="18.42578125" style="1" customWidth="1"/>
    <col min="323" max="323" width="20.140625" style="1" customWidth="1"/>
    <col min="324" max="324" width="20.5703125" style="1" customWidth="1"/>
    <col min="325" max="325" width="7.140625" style="1" customWidth="1"/>
    <col min="326" max="326" width="20" style="1" customWidth="1"/>
    <col min="327" max="327" width="19.28515625" style="1" customWidth="1"/>
    <col min="328" max="328" width="16" style="1" customWidth="1"/>
    <col min="329" max="329" width="22.28515625" style="1" customWidth="1"/>
    <col min="330" max="330" width="22" style="1" customWidth="1"/>
    <col min="331" max="514" width="11.42578125" style="1"/>
    <col min="515" max="515" width="4.42578125" style="1" customWidth="1"/>
    <col min="516" max="516" width="11.42578125" style="1"/>
    <col min="517" max="517" width="8.28515625" style="1" customWidth="1"/>
    <col min="518" max="518" width="9.7109375" style="1" customWidth="1"/>
    <col min="519" max="519" width="11.140625" style="1" customWidth="1"/>
    <col min="520" max="520" width="8.42578125" style="1" customWidth="1"/>
    <col min="521" max="521" width="10.140625" style="1" customWidth="1"/>
    <col min="522" max="522" width="10.5703125" style="1" customWidth="1"/>
    <col min="523" max="523" width="7.28515625" style="1" customWidth="1"/>
    <col min="524" max="524" width="8.85546875" style="1" customWidth="1"/>
    <col min="525" max="525" width="13" style="1" customWidth="1"/>
    <col min="526" max="527" width="6.5703125" style="1" customWidth="1"/>
    <col min="528" max="528" width="8.5703125" style="1" customWidth="1"/>
    <col min="529" max="529" width="8.140625" style="1" customWidth="1"/>
    <col min="530" max="530" width="11.85546875" style="1" customWidth="1"/>
    <col min="531" max="531" width="6.85546875" style="1" customWidth="1"/>
    <col min="532" max="532" width="6.5703125" style="1" customWidth="1"/>
    <col min="533" max="533" width="7.140625" style="1" customWidth="1"/>
    <col min="534" max="535" width="7.7109375" style="1" customWidth="1"/>
    <col min="536" max="536" width="7.140625" style="1" customWidth="1"/>
    <col min="537" max="537" width="6.7109375" style="1" customWidth="1"/>
    <col min="538" max="538" width="5.42578125" style="1" customWidth="1"/>
    <col min="539" max="539" width="22.85546875" style="1" customWidth="1"/>
    <col min="540" max="540" width="21.85546875" style="1" customWidth="1"/>
    <col min="541" max="541" width="9.42578125" style="1" customWidth="1"/>
    <col min="542" max="542" width="11.7109375" style="1" customWidth="1"/>
    <col min="543" max="543" width="9.28515625" style="1" customWidth="1"/>
    <col min="544" max="544" width="10.5703125" style="1" customWidth="1"/>
    <col min="545" max="545" width="18.85546875" style="1" customWidth="1"/>
    <col min="546" max="547" width="11.7109375" style="1" customWidth="1"/>
    <col min="548" max="548" width="13.85546875" style="1" customWidth="1"/>
    <col min="549" max="549" width="19" style="1" customWidth="1"/>
    <col min="550" max="550" width="16.7109375" style="1" customWidth="1"/>
    <col min="551" max="551" width="11.42578125" style="1"/>
    <col min="552" max="552" width="13" style="1" customWidth="1"/>
    <col min="553" max="554" width="11.42578125" style="1"/>
    <col min="555" max="555" width="9.140625" style="1" customWidth="1"/>
    <col min="556" max="556" width="11.42578125" style="1"/>
    <col min="557" max="557" width="12.42578125" style="1" customWidth="1"/>
    <col min="558" max="559" width="10.7109375" style="1" customWidth="1"/>
    <col min="560" max="560" width="7" style="1" customWidth="1"/>
    <col min="561" max="564" width="11.42578125" style="1"/>
    <col min="565" max="565" width="4.5703125" style="1" customWidth="1"/>
    <col min="566" max="568" width="11.42578125" style="1"/>
    <col min="569" max="569" width="12.5703125" style="1" customWidth="1"/>
    <col min="570" max="575" width="11.42578125" style="1"/>
    <col min="576" max="576" width="21" style="1" customWidth="1"/>
    <col min="577" max="577" width="19.85546875" style="1" customWidth="1"/>
    <col min="578" max="578" width="18.42578125" style="1" customWidth="1"/>
    <col min="579" max="579" width="20.140625" style="1" customWidth="1"/>
    <col min="580" max="580" width="20.5703125" style="1" customWidth="1"/>
    <col min="581" max="581" width="7.140625" style="1" customWidth="1"/>
    <col min="582" max="582" width="20" style="1" customWidth="1"/>
    <col min="583" max="583" width="19.28515625" style="1" customWidth="1"/>
    <col min="584" max="584" width="16" style="1" customWidth="1"/>
    <col min="585" max="585" width="22.28515625" style="1" customWidth="1"/>
    <col min="586" max="586" width="22" style="1" customWidth="1"/>
    <col min="587" max="770" width="11.42578125" style="1"/>
    <col min="771" max="771" width="4.42578125" style="1" customWidth="1"/>
    <col min="772" max="772" width="11.42578125" style="1"/>
    <col min="773" max="773" width="8.28515625" style="1" customWidth="1"/>
    <col min="774" max="774" width="9.7109375" style="1" customWidth="1"/>
    <col min="775" max="775" width="11.140625" style="1" customWidth="1"/>
    <col min="776" max="776" width="8.42578125" style="1" customWidth="1"/>
    <col min="777" max="777" width="10.140625" style="1" customWidth="1"/>
    <col min="778" max="778" width="10.5703125" style="1" customWidth="1"/>
    <col min="779" max="779" width="7.28515625" style="1" customWidth="1"/>
    <col min="780" max="780" width="8.85546875" style="1" customWidth="1"/>
    <col min="781" max="781" width="13" style="1" customWidth="1"/>
    <col min="782" max="783" width="6.5703125" style="1" customWidth="1"/>
    <col min="784" max="784" width="8.5703125" style="1" customWidth="1"/>
    <col min="785" max="785" width="8.140625" style="1" customWidth="1"/>
    <col min="786" max="786" width="11.85546875" style="1" customWidth="1"/>
    <col min="787" max="787" width="6.85546875" style="1" customWidth="1"/>
    <col min="788" max="788" width="6.5703125" style="1" customWidth="1"/>
    <col min="789" max="789" width="7.140625" style="1" customWidth="1"/>
    <col min="790" max="791" width="7.7109375" style="1" customWidth="1"/>
    <col min="792" max="792" width="7.140625" style="1" customWidth="1"/>
    <col min="793" max="793" width="6.7109375" style="1" customWidth="1"/>
    <col min="794" max="794" width="5.42578125" style="1" customWidth="1"/>
    <col min="795" max="795" width="22.85546875" style="1" customWidth="1"/>
    <col min="796" max="796" width="21.85546875" style="1" customWidth="1"/>
    <col min="797" max="797" width="9.42578125" style="1" customWidth="1"/>
    <col min="798" max="798" width="11.7109375" style="1" customWidth="1"/>
    <col min="799" max="799" width="9.28515625" style="1" customWidth="1"/>
    <col min="800" max="800" width="10.5703125" style="1" customWidth="1"/>
    <col min="801" max="801" width="18.85546875" style="1" customWidth="1"/>
    <col min="802" max="803" width="11.7109375" style="1" customWidth="1"/>
    <col min="804" max="804" width="13.85546875" style="1" customWidth="1"/>
    <col min="805" max="805" width="19" style="1" customWidth="1"/>
    <col min="806" max="806" width="16.7109375" style="1" customWidth="1"/>
    <col min="807" max="807" width="11.42578125" style="1"/>
    <col min="808" max="808" width="13" style="1" customWidth="1"/>
    <col min="809" max="810" width="11.42578125" style="1"/>
    <col min="811" max="811" width="9.140625" style="1" customWidth="1"/>
    <col min="812" max="812" width="11.42578125" style="1"/>
    <col min="813" max="813" width="12.42578125" style="1" customWidth="1"/>
    <col min="814" max="815" width="10.7109375" style="1" customWidth="1"/>
    <col min="816" max="816" width="7" style="1" customWidth="1"/>
    <col min="817" max="820" width="11.42578125" style="1"/>
    <col min="821" max="821" width="4.5703125" style="1" customWidth="1"/>
    <col min="822" max="824" width="11.42578125" style="1"/>
    <col min="825" max="825" width="12.5703125" style="1" customWidth="1"/>
    <col min="826" max="831" width="11.42578125" style="1"/>
    <col min="832" max="832" width="21" style="1" customWidth="1"/>
    <col min="833" max="833" width="19.85546875" style="1" customWidth="1"/>
    <col min="834" max="834" width="18.42578125" style="1" customWidth="1"/>
    <col min="835" max="835" width="20.140625" style="1" customWidth="1"/>
    <col min="836" max="836" width="20.5703125" style="1" customWidth="1"/>
    <col min="837" max="837" width="7.140625" style="1" customWidth="1"/>
    <col min="838" max="838" width="20" style="1" customWidth="1"/>
    <col min="839" max="839" width="19.28515625" style="1" customWidth="1"/>
    <col min="840" max="840" width="16" style="1" customWidth="1"/>
    <col min="841" max="841" width="22.28515625" style="1" customWidth="1"/>
    <col min="842" max="842" width="22" style="1" customWidth="1"/>
    <col min="843" max="1026" width="11.42578125" style="1"/>
    <col min="1027" max="1027" width="4.42578125" style="1" customWidth="1"/>
    <col min="1028" max="1028" width="11.42578125" style="1"/>
    <col min="1029" max="1029" width="8.28515625" style="1" customWidth="1"/>
    <col min="1030" max="1030" width="9.7109375" style="1" customWidth="1"/>
    <col min="1031" max="1031" width="11.140625" style="1" customWidth="1"/>
    <col min="1032" max="1032" width="8.42578125" style="1" customWidth="1"/>
    <col min="1033" max="1033" width="10.140625" style="1" customWidth="1"/>
    <col min="1034" max="1034" width="10.5703125" style="1" customWidth="1"/>
    <col min="1035" max="1035" width="7.28515625" style="1" customWidth="1"/>
    <col min="1036" max="1036" width="8.85546875" style="1" customWidth="1"/>
    <col min="1037" max="1037" width="13" style="1" customWidth="1"/>
    <col min="1038" max="1039" width="6.5703125" style="1" customWidth="1"/>
    <col min="1040" max="1040" width="8.5703125" style="1" customWidth="1"/>
    <col min="1041" max="1041" width="8.140625" style="1" customWidth="1"/>
    <col min="1042" max="1042" width="11.85546875" style="1" customWidth="1"/>
    <col min="1043" max="1043" width="6.85546875" style="1" customWidth="1"/>
    <col min="1044" max="1044" width="6.5703125" style="1" customWidth="1"/>
    <col min="1045" max="1045" width="7.140625" style="1" customWidth="1"/>
    <col min="1046" max="1047" width="7.7109375" style="1" customWidth="1"/>
    <col min="1048" max="1048" width="7.140625" style="1" customWidth="1"/>
    <col min="1049" max="1049" width="6.7109375" style="1" customWidth="1"/>
    <col min="1050" max="1050" width="5.42578125" style="1" customWidth="1"/>
    <col min="1051" max="1051" width="22.85546875" style="1" customWidth="1"/>
    <col min="1052" max="1052" width="21.85546875" style="1" customWidth="1"/>
    <col min="1053" max="1053" width="9.42578125" style="1" customWidth="1"/>
    <col min="1054" max="1054" width="11.7109375" style="1" customWidth="1"/>
    <col min="1055" max="1055" width="9.28515625" style="1" customWidth="1"/>
    <col min="1056" max="1056" width="10.5703125" style="1" customWidth="1"/>
    <col min="1057" max="1057" width="18.85546875" style="1" customWidth="1"/>
    <col min="1058" max="1059" width="11.7109375" style="1" customWidth="1"/>
    <col min="1060" max="1060" width="13.85546875" style="1" customWidth="1"/>
    <col min="1061" max="1061" width="19" style="1" customWidth="1"/>
    <col min="1062" max="1062" width="16.7109375" style="1" customWidth="1"/>
    <col min="1063" max="1063" width="11.42578125" style="1"/>
    <col min="1064" max="1064" width="13" style="1" customWidth="1"/>
    <col min="1065" max="1066" width="11.42578125" style="1"/>
    <col min="1067" max="1067" width="9.140625" style="1" customWidth="1"/>
    <col min="1068" max="1068" width="11.42578125" style="1"/>
    <col min="1069" max="1069" width="12.42578125" style="1" customWidth="1"/>
    <col min="1070" max="1071" width="10.7109375" style="1" customWidth="1"/>
    <col min="1072" max="1072" width="7" style="1" customWidth="1"/>
    <col min="1073" max="1076" width="11.42578125" style="1"/>
    <col min="1077" max="1077" width="4.5703125" style="1" customWidth="1"/>
    <col min="1078" max="1080" width="11.42578125" style="1"/>
    <col min="1081" max="1081" width="12.5703125" style="1" customWidth="1"/>
    <col min="1082" max="1087" width="11.42578125" style="1"/>
    <col min="1088" max="1088" width="21" style="1" customWidth="1"/>
    <col min="1089" max="1089" width="19.85546875" style="1" customWidth="1"/>
    <col min="1090" max="1090" width="18.42578125" style="1" customWidth="1"/>
    <col min="1091" max="1091" width="20.140625" style="1" customWidth="1"/>
    <col min="1092" max="1092" width="20.5703125" style="1" customWidth="1"/>
    <col min="1093" max="1093" width="7.140625" style="1" customWidth="1"/>
    <col min="1094" max="1094" width="20" style="1" customWidth="1"/>
    <col min="1095" max="1095" width="19.28515625" style="1" customWidth="1"/>
    <col min="1096" max="1096" width="16" style="1" customWidth="1"/>
    <col min="1097" max="1097" width="22.28515625" style="1" customWidth="1"/>
    <col min="1098" max="1098" width="22" style="1" customWidth="1"/>
    <col min="1099" max="1282" width="11.42578125" style="1"/>
    <col min="1283" max="1283" width="4.42578125" style="1" customWidth="1"/>
    <col min="1284" max="1284" width="11.42578125" style="1"/>
    <col min="1285" max="1285" width="8.28515625" style="1" customWidth="1"/>
    <col min="1286" max="1286" width="9.7109375" style="1" customWidth="1"/>
    <col min="1287" max="1287" width="11.140625" style="1" customWidth="1"/>
    <col min="1288" max="1288" width="8.42578125" style="1" customWidth="1"/>
    <col min="1289" max="1289" width="10.140625" style="1" customWidth="1"/>
    <col min="1290" max="1290" width="10.5703125" style="1" customWidth="1"/>
    <col min="1291" max="1291" width="7.28515625" style="1" customWidth="1"/>
    <col min="1292" max="1292" width="8.85546875" style="1" customWidth="1"/>
    <col min="1293" max="1293" width="13" style="1" customWidth="1"/>
    <col min="1294" max="1295" width="6.5703125" style="1" customWidth="1"/>
    <col min="1296" max="1296" width="8.5703125" style="1" customWidth="1"/>
    <col min="1297" max="1297" width="8.140625" style="1" customWidth="1"/>
    <col min="1298" max="1298" width="11.85546875" style="1" customWidth="1"/>
    <col min="1299" max="1299" width="6.85546875" style="1" customWidth="1"/>
    <col min="1300" max="1300" width="6.5703125" style="1" customWidth="1"/>
    <col min="1301" max="1301" width="7.140625" style="1" customWidth="1"/>
    <col min="1302" max="1303" width="7.7109375" style="1" customWidth="1"/>
    <col min="1304" max="1304" width="7.140625" style="1" customWidth="1"/>
    <col min="1305" max="1305" width="6.7109375" style="1" customWidth="1"/>
    <col min="1306" max="1306" width="5.42578125" style="1" customWidth="1"/>
    <col min="1307" max="1307" width="22.85546875" style="1" customWidth="1"/>
    <col min="1308" max="1308" width="21.85546875" style="1" customWidth="1"/>
    <col min="1309" max="1309" width="9.42578125" style="1" customWidth="1"/>
    <col min="1310" max="1310" width="11.7109375" style="1" customWidth="1"/>
    <col min="1311" max="1311" width="9.28515625" style="1" customWidth="1"/>
    <col min="1312" max="1312" width="10.5703125" style="1" customWidth="1"/>
    <col min="1313" max="1313" width="18.85546875" style="1" customWidth="1"/>
    <col min="1314" max="1315" width="11.7109375" style="1" customWidth="1"/>
    <col min="1316" max="1316" width="13.85546875" style="1" customWidth="1"/>
    <col min="1317" max="1317" width="19" style="1" customWidth="1"/>
    <col min="1318" max="1318" width="16.7109375" style="1" customWidth="1"/>
    <col min="1319" max="1319" width="11.42578125" style="1"/>
    <col min="1320" max="1320" width="13" style="1" customWidth="1"/>
    <col min="1321" max="1322" width="11.42578125" style="1"/>
    <col min="1323" max="1323" width="9.140625" style="1" customWidth="1"/>
    <col min="1324" max="1324" width="11.42578125" style="1"/>
    <col min="1325" max="1325" width="12.42578125" style="1" customWidth="1"/>
    <col min="1326" max="1327" width="10.7109375" style="1" customWidth="1"/>
    <col min="1328" max="1328" width="7" style="1" customWidth="1"/>
    <col min="1329" max="1332" width="11.42578125" style="1"/>
    <col min="1333" max="1333" width="4.5703125" style="1" customWidth="1"/>
    <col min="1334" max="1336" width="11.42578125" style="1"/>
    <col min="1337" max="1337" width="12.5703125" style="1" customWidth="1"/>
    <col min="1338" max="1343" width="11.42578125" style="1"/>
    <col min="1344" max="1344" width="21" style="1" customWidth="1"/>
    <col min="1345" max="1345" width="19.85546875" style="1" customWidth="1"/>
    <col min="1346" max="1346" width="18.42578125" style="1" customWidth="1"/>
    <col min="1347" max="1347" width="20.140625" style="1" customWidth="1"/>
    <col min="1348" max="1348" width="20.5703125" style="1" customWidth="1"/>
    <col min="1349" max="1349" width="7.140625" style="1" customWidth="1"/>
    <col min="1350" max="1350" width="20" style="1" customWidth="1"/>
    <col min="1351" max="1351" width="19.28515625" style="1" customWidth="1"/>
    <col min="1352" max="1352" width="16" style="1" customWidth="1"/>
    <col min="1353" max="1353" width="22.28515625" style="1" customWidth="1"/>
    <col min="1354" max="1354" width="22" style="1" customWidth="1"/>
    <col min="1355" max="1538" width="11.42578125" style="1"/>
    <col min="1539" max="1539" width="4.42578125" style="1" customWidth="1"/>
    <col min="1540" max="1540" width="11.42578125" style="1"/>
    <col min="1541" max="1541" width="8.28515625" style="1" customWidth="1"/>
    <col min="1542" max="1542" width="9.7109375" style="1" customWidth="1"/>
    <col min="1543" max="1543" width="11.140625" style="1" customWidth="1"/>
    <col min="1544" max="1544" width="8.42578125" style="1" customWidth="1"/>
    <col min="1545" max="1545" width="10.140625" style="1" customWidth="1"/>
    <col min="1546" max="1546" width="10.5703125" style="1" customWidth="1"/>
    <col min="1547" max="1547" width="7.28515625" style="1" customWidth="1"/>
    <col min="1548" max="1548" width="8.85546875" style="1" customWidth="1"/>
    <col min="1549" max="1549" width="13" style="1" customWidth="1"/>
    <col min="1550" max="1551" width="6.5703125" style="1" customWidth="1"/>
    <col min="1552" max="1552" width="8.5703125" style="1" customWidth="1"/>
    <col min="1553" max="1553" width="8.140625" style="1" customWidth="1"/>
    <col min="1554" max="1554" width="11.85546875" style="1" customWidth="1"/>
    <col min="1555" max="1555" width="6.85546875" style="1" customWidth="1"/>
    <col min="1556" max="1556" width="6.5703125" style="1" customWidth="1"/>
    <col min="1557" max="1557" width="7.140625" style="1" customWidth="1"/>
    <col min="1558" max="1559" width="7.7109375" style="1" customWidth="1"/>
    <col min="1560" max="1560" width="7.140625" style="1" customWidth="1"/>
    <col min="1561" max="1561" width="6.7109375" style="1" customWidth="1"/>
    <col min="1562" max="1562" width="5.42578125" style="1" customWidth="1"/>
    <col min="1563" max="1563" width="22.85546875" style="1" customWidth="1"/>
    <col min="1564" max="1564" width="21.85546875" style="1" customWidth="1"/>
    <col min="1565" max="1565" width="9.42578125" style="1" customWidth="1"/>
    <col min="1566" max="1566" width="11.7109375" style="1" customWidth="1"/>
    <col min="1567" max="1567" width="9.28515625" style="1" customWidth="1"/>
    <col min="1568" max="1568" width="10.5703125" style="1" customWidth="1"/>
    <col min="1569" max="1569" width="18.85546875" style="1" customWidth="1"/>
    <col min="1570" max="1571" width="11.7109375" style="1" customWidth="1"/>
    <col min="1572" max="1572" width="13.85546875" style="1" customWidth="1"/>
    <col min="1573" max="1573" width="19" style="1" customWidth="1"/>
    <col min="1574" max="1574" width="16.7109375" style="1" customWidth="1"/>
    <col min="1575" max="1575" width="11.42578125" style="1"/>
    <col min="1576" max="1576" width="13" style="1" customWidth="1"/>
    <col min="1577" max="1578" width="11.42578125" style="1"/>
    <col min="1579" max="1579" width="9.140625" style="1" customWidth="1"/>
    <col min="1580" max="1580" width="11.42578125" style="1"/>
    <col min="1581" max="1581" width="12.42578125" style="1" customWidth="1"/>
    <col min="1582" max="1583" width="10.7109375" style="1" customWidth="1"/>
    <col min="1584" max="1584" width="7" style="1" customWidth="1"/>
    <col min="1585" max="1588" width="11.42578125" style="1"/>
    <col min="1589" max="1589" width="4.5703125" style="1" customWidth="1"/>
    <col min="1590" max="1592" width="11.42578125" style="1"/>
    <col min="1593" max="1593" width="12.5703125" style="1" customWidth="1"/>
    <col min="1594" max="1599" width="11.42578125" style="1"/>
    <col min="1600" max="1600" width="21" style="1" customWidth="1"/>
    <col min="1601" max="1601" width="19.85546875" style="1" customWidth="1"/>
    <col min="1602" max="1602" width="18.42578125" style="1" customWidth="1"/>
    <col min="1603" max="1603" width="20.140625" style="1" customWidth="1"/>
    <col min="1604" max="1604" width="20.5703125" style="1" customWidth="1"/>
    <col min="1605" max="1605" width="7.140625" style="1" customWidth="1"/>
    <col min="1606" max="1606" width="20" style="1" customWidth="1"/>
    <col min="1607" max="1607" width="19.28515625" style="1" customWidth="1"/>
    <col min="1608" max="1608" width="16" style="1" customWidth="1"/>
    <col min="1609" max="1609" width="22.28515625" style="1" customWidth="1"/>
    <col min="1610" max="1610" width="22" style="1" customWidth="1"/>
    <col min="1611" max="1794" width="11.42578125" style="1"/>
    <col min="1795" max="1795" width="4.42578125" style="1" customWidth="1"/>
    <col min="1796" max="1796" width="11.42578125" style="1"/>
    <col min="1797" max="1797" width="8.28515625" style="1" customWidth="1"/>
    <col min="1798" max="1798" width="9.7109375" style="1" customWidth="1"/>
    <col min="1799" max="1799" width="11.140625" style="1" customWidth="1"/>
    <col min="1800" max="1800" width="8.42578125" style="1" customWidth="1"/>
    <col min="1801" max="1801" width="10.140625" style="1" customWidth="1"/>
    <col min="1802" max="1802" width="10.5703125" style="1" customWidth="1"/>
    <col min="1803" max="1803" width="7.28515625" style="1" customWidth="1"/>
    <col min="1804" max="1804" width="8.85546875" style="1" customWidth="1"/>
    <col min="1805" max="1805" width="13" style="1" customWidth="1"/>
    <col min="1806" max="1807" width="6.5703125" style="1" customWidth="1"/>
    <col min="1808" max="1808" width="8.5703125" style="1" customWidth="1"/>
    <col min="1809" max="1809" width="8.140625" style="1" customWidth="1"/>
    <col min="1810" max="1810" width="11.85546875" style="1" customWidth="1"/>
    <col min="1811" max="1811" width="6.85546875" style="1" customWidth="1"/>
    <col min="1812" max="1812" width="6.5703125" style="1" customWidth="1"/>
    <col min="1813" max="1813" width="7.140625" style="1" customWidth="1"/>
    <col min="1814" max="1815" width="7.7109375" style="1" customWidth="1"/>
    <col min="1816" max="1816" width="7.140625" style="1" customWidth="1"/>
    <col min="1817" max="1817" width="6.7109375" style="1" customWidth="1"/>
    <col min="1818" max="1818" width="5.42578125" style="1" customWidth="1"/>
    <col min="1819" max="1819" width="22.85546875" style="1" customWidth="1"/>
    <col min="1820" max="1820" width="21.85546875" style="1" customWidth="1"/>
    <col min="1821" max="1821" width="9.42578125" style="1" customWidth="1"/>
    <col min="1822" max="1822" width="11.7109375" style="1" customWidth="1"/>
    <col min="1823" max="1823" width="9.28515625" style="1" customWidth="1"/>
    <col min="1824" max="1824" width="10.5703125" style="1" customWidth="1"/>
    <col min="1825" max="1825" width="18.85546875" style="1" customWidth="1"/>
    <col min="1826" max="1827" width="11.7109375" style="1" customWidth="1"/>
    <col min="1828" max="1828" width="13.85546875" style="1" customWidth="1"/>
    <col min="1829" max="1829" width="19" style="1" customWidth="1"/>
    <col min="1830" max="1830" width="16.7109375" style="1" customWidth="1"/>
    <col min="1831" max="1831" width="11.42578125" style="1"/>
    <col min="1832" max="1832" width="13" style="1" customWidth="1"/>
    <col min="1833" max="1834" width="11.42578125" style="1"/>
    <col min="1835" max="1835" width="9.140625" style="1" customWidth="1"/>
    <col min="1836" max="1836" width="11.42578125" style="1"/>
    <col min="1837" max="1837" width="12.42578125" style="1" customWidth="1"/>
    <col min="1838" max="1839" width="10.7109375" style="1" customWidth="1"/>
    <col min="1840" max="1840" width="7" style="1" customWidth="1"/>
    <col min="1841" max="1844" width="11.42578125" style="1"/>
    <col min="1845" max="1845" width="4.5703125" style="1" customWidth="1"/>
    <col min="1846" max="1848" width="11.42578125" style="1"/>
    <col min="1849" max="1849" width="12.5703125" style="1" customWidth="1"/>
    <col min="1850" max="1855" width="11.42578125" style="1"/>
    <col min="1856" max="1856" width="21" style="1" customWidth="1"/>
    <col min="1857" max="1857" width="19.85546875" style="1" customWidth="1"/>
    <col min="1858" max="1858" width="18.42578125" style="1" customWidth="1"/>
    <col min="1859" max="1859" width="20.140625" style="1" customWidth="1"/>
    <col min="1860" max="1860" width="20.5703125" style="1" customWidth="1"/>
    <col min="1861" max="1861" width="7.140625" style="1" customWidth="1"/>
    <col min="1862" max="1862" width="20" style="1" customWidth="1"/>
    <col min="1863" max="1863" width="19.28515625" style="1" customWidth="1"/>
    <col min="1864" max="1864" width="16" style="1" customWidth="1"/>
    <col min="1865" max="1865" width="22.28515625" style="1" customWidth="1"/>
    <col min="1866" max="1866" width="22" style="1" customWidth="1"/>
    <col min="1867" max="2050" width="11.42578125" style="1"/>
    <col min="2051" max="2051" width="4.42578125" style="1" customWidth="1"/>
    <col min="2052" max="2052" width="11.42578125" style="1"/>
    <col min="2053" max="2053" width="8.28515625" style="1" customWidth="1"/>
    <col min="2054" max="2054" width="9.7109375" style="1" customWidth="1"/>
    <col min="2055" max="2055" width="11.140625" style="1" customWidth="1"/>
    <col min="2056" max="2056" width="8.42578125" style="1" customWidth="1"/>
    <col min="2057" max="2057" width="10.140625" style="1" customWidth="1"/>
    <col min="2058" max="2058" width="10.5703125" style="1" customWidth="1"/>
    <col min="2059" max="2059" width="7.28515625" style="1" customWidth="1"/>
    <col min="2060" max="2060" width="8.85546875" style="1" customWidth="1"/>
    <col min="2061" max="2061" width="13" style="1" customWidth="1"/>
    <col min="2062" max="2063" width="6.5703125" style="1" customWidth="1"/>
    <col min="2064" max="2064" width="8.5703125" style="1" customWidth="1"/>
    <col min="2065" max="2065" width="8.140625" style="1" customWidth="1"/>
    <col min="2066" max="2066" width="11.85546875" style="1" customWidth="1"/>
    <col min="2067" max="2067" width="6.85546875" style="1" customWidth="1"/>
    <col min="2068" max="2068" width="6.5703125" style="1" customWidth="1"/>
    <col min="2069" max="2069" width="7.140625" style="1" customWidth="1"/>
    <col min="2070" max="2071" width="7.7109375" style="1" customWidth="1"/>
    <col min="2072" max="2072" width="7.140625" style="1" customWidth="1"/>
    <col min="2073" max="2073" width="6.7109375" style="1" customWidth="1"/>
    <col min="2074" max="2074" width="5.42578125" style="1" customWidth="1"/>
    <col min="2075" max="2075" width="22.85546875" style="1" customWidth="1"/>
    <col min="2076" max="2076" width="21.85546875" style="1" customWidth="1"/>
    <col min="2077" max="2077" width="9.42578125" style="1" customWidth="1"/>
    <col min="2078" max="2078" width="11.7109375" style="1" customWidth="1"/>
    <col min="2079" max="2079" width="9.28515625" style="1" customWidth="1"/>
    <col min="2080" max="2080" width="10.5703125" style="1" customWidth="1"/>
    <col min="2081" max="2081" width="18.85546875" style="1" customWidth="1"/>
    <col min="2082" max="2083" width="11.7109375" style="1" customWidth="1"/>
    <col min="2084" max="2084" width="13.85546875" style="1" customWidth="1"/>
    <col min="2085" max="2085" width="19" style="1" customWidth="1"/>
    <col min="2086" max="2086" width="16.7109375" style="1" customWidth="1"/>
    <col min="2087" max="2087" width="11.42578125" style="1"/>
    <col min="2088" max="2088" width="13" style="1" customWidth="1"/>
    <col min="2089" max="2090" width="11.42578125" style="1"/>
    <col min="2091" max="2091" width="9.140625" style="1" customWidth="1"/>
    <col min="2092" max="2092" width="11.42578125" style="1"/>
    <col min="2093" max="2093" width="12.42578125" style="1" customWidth="1"/>
    <col min="2094" max="2095" width="10.7109375" style="1" customWidth="1"/>
    <col min="2096" max="2096" width="7" style="1" customWidth="1"/>
    <col min="2097" max="2100" width="11.42578125" style="1"/>
    <col min="2101" max="2101" width="4.5703125" style="1" customWidth="1"/>
    <col min="2102" max="2104" width="11.42578125" style="1"/>
    <col min="2105" max="2105" width="12.5703125" style="1" customWidth="1"/>
    <col min="2106" max="2111" width="11.42578125" style="1"/>
    <col min="2112" max="2112" width="21" style="1" customWidth="1"/>
    <col min="2113" max="2113" width="19.85546875" style="1" customWidth="1"/>
    <col min="2114" max="2114" width="18.42578125" style="1" customWidth="1"/>
    <col min="2115" max="2115" width="20.140625" style="1" customWidth="1"/>
    <col min="2116" max="2116" width="20.5703125" style="1" customWidth="1"/>
    <col min="2117" max="2117" width="7.140625" style="1" customWidth="1"/>
    <col min="2118" max="2118" width="20" style="1" customWidth="1"/>
    <col min="2119" max="2119" width="19.28515625" style="1" customWidth="1"/>
    <col min="2120" max="2120" width="16" style="1" customWidth="1"/>
    <col min="2121" max="2121" width="22.28515625" style="1" customWidth="1"/>
    <col min="2122" max="2122" width="22" style="1" customWidth="1"/>
    <col min="2123" max="2306" width="11.42578125" style="1"/>
    <col min="2307" max="2307" width="4.42578125" style="1" customWidth="1"/>
    <col min="2308" max="2308" width="11.42578125" style="1"/>
    <col min="2309" max="2309" width="8.28515625" style="1" customWidth="1"/>
    <col min="2310" max="2310" width="9.7109375" style="1" customWidth="1"/>
    <col min="2311" max="2311" width="11.140625" style="1" customWidth="1"/>
    <col min="2312" max="2312" width="8.42578125" style="1" customWidth="1"/>
    <col min="2313" max="2313" width="10.140625" style="1" customWidth="1"/>
    <col min="2314" max="2314" width="10.5703125" style="1" customWidth="1"/>
    <col min="2315" max="2315" width="7.28515625" style="1" customWidth="1"/>
    <col min="2316" max="2316" width="8.85546875" style="1" customWidth="1"/>
    <col min="2317" max="2317" width="13" style="1" customWidth="1"/>
    <col min="2318" max="2319" width="6.5703125" style="1" customWidth="1"/>
    <col min="2320" max="2320" width="8.5703125" style="1" customWidth="1"/>
    <col min="2321" max="2321" width="8.140625" style="1" customWidth="1"/>
    <col min="2322" max="2322" width="11.85546875" style="1" customWidth="1"/>
    <col min="2323" max="2323" width="6.85546875" style="1" customWidth="1"/>
    <col min="2324" max="2324" width="6.5703125" style="1" customWidth="1"/>
    <col min="2325" max="2325" width="7.140625" style="1" customWidth="1"/>
    <col min="2326" max="2327" width="7.7109375" style="1" customWidth="1"/>
    <col min="2328" max="2328" width="7.140625" style="1" customWidth="1"/>
    <col min="2329" max="2329" width="6.7109375" style="1" customWidth="1"/>
    <col min="2330" max="2330" width="5.42578125" style="1" customWidth="1"/>
    <col min="2331" max="2331" width="22.85546875" style="1" customWidth="1"/>
    <col min="2332" max="2332" width="21.85546875" style="1" customWidth="1"/>
    <col min="2333" max="2333" width="9.42578125" style="1" customWidth="1"/>
    <col min="2334" max="2334" width="11.7109375" style="1" customWidth="1"/>
    <col min="2335" max="2335" width="9.28515625" style="1" customWidth="1"/>
    <col min="2336" max="2336" width="10.5703125" style="1" customWidth="1"/>
    <col min="2337" max="2337" width="18.85546875" style="1" customWidth="1"/>
    <col min="2338" max="2339" width="11.7109375" style="1" customWidth="1"/>
    <col min="2340" max="2340" width="13.85546875" style="1" customWidth="1"/>
    <col min="2341" max="2341" width="19" style="1" customWidth="1"/>
    <col min="2342" max="2342" width="16.7109375" style="1" customWidth="1"/>
    <col min="2343" max="2343" width="11.42578125" style="1"/>
    <col min="2344" max="2344" width="13" style="1" customWidth="1"/>
    <col min="2345" max="2346" width="11.42578125" style="1"/>
    <col min="2347" max="2347" width="9.140625" style="1" customWidth="1"/>
    <col min="2348" max="2348" width="11.42578125" style="1"/>
    <col min="2349" max="2349" width="12.42578125" style="1" customWidth="1"/>
    <col min="2350" max="2351" width="10.7109375" style="1" customWidth="1"/>
    <col min="2352" max="2352" width="7" style="1" customWidth="1"/>
    <col min="2353" max="2356" width="11.42578125" style="1"/>
    <col min="2357" max="2357" width="4.5703125" style="1" customWidth="1"/>
    <col min="2358" max="2360" width="11.42578125" style="1"/>
    <col min="2361" max="2361" width="12.5703125" style="1" customWidth="1"/>
    <col min="2362" max="2367" width="11.42578125" style="1"/>
    <col min="2368" max="2368" width="21" style="1" customWidth="1"/>
    <col min="2369" max="2369" width="19.85546875" style="1" customWidth="1"/>
    <col min="2370" max="2370" width="18.42578125" style="1" customWidth="1"/>
    <col min="2371" max="2371" width="20.140625" style="1" customWidth="1"/>
    <col min="2372" max="2372" width="20.5703125" style="1" customWidth="1"/>
    <col min="2373" max="2373" width="7.140625" style="1" customWidth="1"/>
    <col min="2374" max="2374" width="20" style="1" customWidth="1"/>
    <col min="2375" max="2375" width="19.28515625" style="1" customWidth="1"/>
    <col min="2376" max="2376" width="16" style="1" customWidth="1"/>
    <col min="2377" max="2377" width="22.28515625" style="1" customWidth="1"/>
    <col min="2378" max="2378" width="22" style="1" customWidth="1"/>
    <col min="2379" max="2562" width="11.42578125" style="1"/>
    <col min="2563" max="2563" width="4.42578125" style="1" customWidth="1"/>
    <col min="2564" max="2564" width="11.42578125" style="1"/>
    <col min="2565" max="2565" width="8.28515625" style="1" customWidth="1"/>
    <col min="2566" max="2566" width="9.7109375" style="1" customWidth="1"/>
    <col min="2567" max="2567" width="11.140625" style="1" customWidth="1"/>
    <col min="2568" max="2568" width="8.42578125" style="1" customWidth="1"/>
    <col min="2569" max="2569" width="10.140625" style="1" customWidth="1"/>
    <col min="2570" max="2570" width="10.5703125" style="1" customWidth="1"/>
    <col min="2571" max="2571" width="7.28515625" style="1" customWidth="1"/>
    <col min="2572" max="2572" width="8.85546875" style="1" customWidth="1"/>
    <col min="2573" max="2573" width="13" style="1" customWidth="1"/>
    <col min="2574" max="2575" width="6.5703125" style="1" customWidth="1"/>
    <col min="2576" max="2576" width="8.5703125" style="1" customWidth="1"/>
    <col min="2577" max="2577" width="8.140625" style="1" customWidth="1"/>
    <col min="2578" max="2578" width="11.85546875" style="1" customWidth="1"/>
    <col min="2579" max="2579" width="6.85546875" style="1" customWidth="1"/>
    <col min="2580" max="2580" width="6.5703125" style="1" customWidth="1"/>
    <col min="2581" max="2581" width="7.140625" style="1" customWidth="1"/>
    <col min="2582" max="2583" width="7.7109375" style="1" customWidth="1"/>
    <col min="2584" max="2584" width="7.140625" style="1" customWidth="1"/>
    <col min="2585" max="2585" width="6.7109375" style="1" customWidth="1"/>
    <col min="2586" max="2586" width="5.42578125" style="1" customWidth="1"/>
    <col min="2587" max="2587" width="22.85546875" style="1" customWidth="1"/>
    <col min="2588" max="2588" width="21.85546875" style="1" customWidth="1"/>
    <col min="2589" max="2589" width="9.42578125" style="1" customWidth="1"/>
    <col min="2590" max="2590" width="11.7109375" style="1" customWidth="1"/>
    <col min="2591" max="2591" width="9.28515625" style="1" customWidth="1"/>
    <col min="2592" max="2592" width="10.5703125" style="1" customWidth="1"/>
    <col min="2593" max="2593" width="18.85546875" style="1" customWidth="1"/>
    <col min="2594" max="2595" width="11.7109375" style="1" customWidth="1"/>
    <col min="2596" max="2596" width="13.85546875" style="1" customWidth="1"/>
    <col min="2597" max="2597" width="19" style="1" customWidth="1"/>
    <col min="2598" max="2598" width="16.7109375" style="1" customWidth="1"/>
    <col min="2599" max="2599" width="11.42578125" style="1"/>
    <col min="2600" max="2600" width="13" style="1" customWidth="1"/>
    <col min="2601" max="2602" width="11.42578125" style="1"/>
    <col min="2603" max="2603" width="9.140625" style="1" customWidth="1"/>
    <col min="2604" max="2604" width="11.42578125" style="1"/>
    <col min="2605" max="2605" width="12.42578125" style="1" customWidth="1"/>
    <col min="2606" max="2607" width="10.7109375" style="1" customWidth="1"/>
    <col min="2608" max="2608" width="7" style="1" customWidth="1"/>
    <col min="2609" max="2612" width="11.42578125" style="1"/>
    <col min="2613" max="2613" width="4.5703125" style="1" customWidth="1"/>
    <col min="2614" max="2616" width="11.42578125" style="1"/>
    <col min="2617" max="2617" width="12.5703125" style="1" customWidth="1"/>
    <col min="2618" max="2623" width="11.42578125" style="1"/>
    <col min="2624" max="2624" width="21" style="1" customWidth="1"/>
    <col min="2625" max="2625" width="19.85546875" style="1" customWidth="1"/>
    <col min="2626" max="2626" width="18.42578125" style="1" customWidth="1"/>
    <col min="2627" max="2627" width="20.140625" style="1" customWidth="1"/>
    <col min="2628" max="2628" width="20.5703125" style="1" customWidth="1"/>
    <col min="2629" max="2629" width="7.140625" style="1" customWidth="1"/>
    <col min="2630" max="2630" width="20" style="1" customWidth="1"/>
    <col min="2631" max="2631" width="19.28515625" style="1" customWidth="1"/>
    <col min="2632" max="2632" width="16" style="1" customWidth="1"/>
    <col min="2633" max="2633" width="22.28515625" style="1" customWidth="1"/>
    <col min="2634" max="2634" width="22" style="1" customWidth="1"/>
    <col min="2635" max="2818" width="11.42578125" style="1"/>
    <col min="2819" max="2819" width="4.42578125" style="1" customWidth="1"/>
    <col min="2820" max="2820" width="11.42578125" style="1"/>
    <col min="2821" max="2821" width="8.28515625" style="1" customWidth="1"/>
    <col min="2822" max="2822" width="9.7109375" style="1" customWidth="1"/>
    <col min="2823" max="2823" width="11.140625" style="1" customWidth="1"/>
    <col min="2824" max="2824" width="8.42578125" style="1" customWidth="1"/>
    <col min="2825" max="2825" width="10.140625" style="1" customWidth="1"/>
    <col min="2826" max="2826" width="10.5703125" style="1" customWidth="1"/>
    <col min="2827" max="2827" width="7.28515625" style="1" customWidth="1"/>
    <col min="2828" max="2828" width="8.85546875" style="1" customWidth="1"/>
    <col min="2829" max="2829" width="13" style="1" customWidth="1"/>
    <col min="2830" max="2831" width="6.5703125" style="1" customWidth="1"/>
    <col min="2832" max="2832" width="8.5703125" style="1" customWidth="1"/>
    <col min="2833" max="2833" width="8.140625" style="1" customWidth="1"/>
    <col min="2834" max="2834" width="11.85546875" style="1" customWidth="1"/>
    <col min="2835" max="2835" width="6.85546875" style="1" customWidth="1"/>
    <col min="2836" max="2836" width="6.5703125" style="1" customWidth="1"/>
    <col min="2837" max="2837" width="7.140625" style="1" customWidth="1"/>
    <col min="2838" max="2839" width="7.7109375" style="1" customWidth="1"/>
    <col min="2840" max="2840" width="7.140625" style="1" customWidth="1"/>
    <col min="2841" max="2841" width="6.7109375" style="1" customWidth="1"/>
    <col min="2842" max="2842" width="5.42578125" style="1" customWidth="1"/>
    <col min="2843" max="2843" width="22.85546875" style="1" customWidth="1"/>
    <col min="2844" max="2844" width="21.85546875" style="1" customWidth="1"/>
    <col min="2845" max="2845" width="9.42578125" style="1" customWidth="1"/>
    <col min="2846" max="2846" width="11.7109375" style="1" customWidth="1"/>
    <col min="2847" max="2847" width="9.28515625" style="1" customWidth="1"/>
    <col min="2848" max="2848" width="10.5703125" style="1" customWidth="1"/>
    <col min="2849" max="2849" width="18.85546875" style="1" customWidth="1"/>
    <col min="2850" max="2851" width="11.7109375" style="1" customWidth="1"/>
    <col min="2852" max="2852" width="13.85546875" style="1" customWidth="1"/>
    <col min="2853" max="2853" width="19" style="1" customWidth="1"/>
    <col min="2854" max="2854" width="16.7109375" style="1" customWidth="1"/>
    <col min="2855" max="2855" width="11.42578125" style="1"/>
    <col min="2856" max="2856" width="13" style="1" customWidth="1"/>
    <col min="2857" max="2858" width="11.42578125" style="1"/>
    <col min="2859" max="2859" width="9.140625" style="1" customWidth="1"/>
    <col min="2860" max="2860" width="11.42578125" style="1"/>
    <col min="2861" max="2861" width="12.42578125" style="1" customWidth="1"/>
    <col min="2862" max="2863" width="10.7109375" style="1" customWidth="1"/>
    <col min="2864" max="2864" width="7" style="1" customWidth="1"/>
    <col min="2865" max="2868" width="11.42578125" style="1"/>
    <col min="2869" max="2869" width="4.5703125" style="1" customWidth="1"/>
    <col min="2870" max="2872" width="11.42578125" style="1"/>
    <col min="2873" max="2873" width="12.5703125" style="1" customWidth="1"/>
    <col min="2874" max="2879" width="11.42578125" style="1"/>
    <col min="2880" max="2880" width="21" style="1" customWidth="1"/>
    <col min="2881" max="2881" width="19.85546875" style="1" customWidth="1"/>
    <col min="2882" max="2882" width="18.42578125" style="1" customWidth="1"/>
    <col min="2883" max="2883" width="20.140625" style="1" customWidth="1"/>
    <col min="2884" max="2884" width="20.5703125" style="1" customWidth="1"/>
    <col min="2885" max="2885" width="7.140625" style="1" customWidth="1"/>
    <col min="2886" max="2886" width="20" style="1" customWidth="1"/>
    <col min="2887" max="2887" width="19.28515625" style="1" customWidth="1"/>
    <col min="2888" max="2888" width="16" style="1" customWidth="1"/>
    <col min="2889" max="2889" width="22.28515625" style="1" customWidth="1"/>
    <col min="2890" max="2890" width="22" style="1" customWidth="1"/>
    <col min="2891" max="3074" width="11.42578125" style="1"/>
    <col min="3075" max="3075" width="4.42578125" style="1" customWidth="1"/>
    <col min="3076" max="3076" width="11.42578125" style="1"/>
    <col min="3077" max="3077" width="8.28515625" style="1" customWidth="1"/>
    <col min="3078" max="3078" width="9.7109375" style="1" customWidth="1"/>
    <col min="3079" max="3079" width="11.140625" style="1" customWidth="1"/>
    <col min="3080" max="3080" width="8.42578125" style="1" customWidth="1"/>
    <col min="3081" max="3081" width="10.140625" style="1" customWidth="1"/>
    <col min="3082" max="3082" width="10.5703125" style="1" customWidth="1"/>
    <col min="3083" max="3083" width="7.28515625" style="1" customWidth="1"/>
    <col min="3084" max="3084" width="8.85546875" style="1" customWidth="1"/>
    <col min="3085" max="3085" width="13" style="1" customWidth="1"/>
    <col min="3086" max="3087" width="6.5703125" style="1" customWidth="1"/>
    <col min="3088" max="3088" width="8.5703125" style="1" customWidth="1"/>
    <col min="3089" max="3089" width="8.140625" style="1" customWidth="1"/>
    <col min="3090" max="3090" width="11.85546875" style="1" customWidth="1"/>
    <col min="3091" max="3091" width="6.85546875" style="1" customWidth="1"/>
    <col min="3092" max="3092" width="6.5703125" style="1" customWidth="1"/>
    <col min="3093" max="3093" width="7.140625" style="1" customWidth="1"/>
    <col min="3094" max="3095" width="7.7109375" style="1" customWidth="1"/>
    <col min="3096" max="3096" width="7.140625" style="1" customWidth="1"/>
    <col min="3097" max="3097" width="6.7109375" style="1" customWidth="1"/>
    <col min="3098" max="3098" width="5.42578125" style="1" customWidth="1"/>
    <col min="3099" max="3099" width="22.85546875" style="1" customWidth="1"/>
    <col min="3100" max="3100" width="21.85546875" style="1" customWidth="1"/>
    <col min="3101" max="3101" width="9.42578125" style="1" customWidth="1"/>
    <col min="3102" max="3102" width="11.7109375" style="1" customWidth="1"/>
    <col min="3103" max="3103" width="9.28515625" style="1" customWidth="1"/>
    <col min="3104" max="3104" width="10.5703125" style="1" customWidth="1"/>
    <col min="3105" max="3105" width="18.85546875" style="1" customWidth="1"/>
    <col min="3106" max="3107" width="11.7109375" style="1" customWidth="1"/>
    <col min="3108" max="3108" width="13.85546875" style="1" customWidth="1"/>
    <col min="3109" max="3109" width="19" style="1" customWidth="1"/>
    <col min="3110" max="3110" width="16.7109375" style="1" customWidth="1"/>
    <col min="3111" max="3111" width="11.42578125" style="1"/>
    <col min="3112" max="3112" width="13" style="1" customWidth="1"/>
    <col min="3113" max="3114" width="11.42578125" style="1"/>
    <col min="3115" max="3115" width="9.140625" style="1" customWidth="1"/>
    <col min="3116" max="3116" width="11.42578125" style="1"/>
    <col min="3117" max="3117" width="12.42578125" style="1" customWidth="1"/>
    <col min="3118" max="3119" width="10.7109375" style="1" customWidth="1"/>
    <col min="3120" max="3120" width="7" style="1" customWidth="1"/>
    <col min="3121" max="3124" width="11.42578125" style="1"/>
    <col min="3125" max="3125" width="4.5703125" style="1" customWidth="1"/>
    <col min="3126" max="3128" width="11.42578125" style="1"/>
    <col min="3129" max="3129" width="12.5703125" style="1" customWidth="1"/>
    <col min="3130" max="3135" width="11.42578125" style="1"/>
    <col min="3136" max="3136" width="21" style="1" customWidth="1"/>
    <col min="3137" max="3137" width="19.85546875" style="1" customWidth="1"/>
    <col min="3138" max="3138" width="18.42578125" style="1" customWidth="1"/>
    <col min="3139" max="3139" width="20.140625" style="1" customWidth="1"/>
    <col min="3140" max="3140" width="20.5703125" style="1" customWidth="1"/>
    <col min="3141" max="3141" width="7.140625" style="1" customWidth="1"/>
    <col min="3142" max="3142" width="20" style="1" customWidth="1"/>
    <col min="3143" max="3143" width="19.28515625" style="1" customWidth="1"/>
    <col min="3144" max="3144" width="16" style="1" customWidth="1"/>
    <col min="3145" max="3145" width="22.28515625" style="1" customWidth="1"/>
    <col min="3146" max="3146" width="22" style="1" customWidth="1"/>
    <col min="3147" max="3330" width="11.42578125" style="1"/>
    <col min="3331" max="3331" width="4.42578125" style="1" customWidth="1"/>
    <col min="3332" max="3332" width="11.42578125" style="1"/>
    <col min="3333" max="3333" width="8.28515625" style="1" customWidth="1"/>
    <col min="3334" max="3334" width="9.7109375" style="1" customWidth="1"/>
    <col min="3335" max="3335" width="11.140625" style="1" customWidth="1"/>
    <col min="3336" max="3336" width="8.42578125" style="1" customWidth="1"/>
    <col min="3337" max="3337" width="10.140625" style="1" customWidth="1"/>
    <col min="3338" max="3338" width="10.5703125" style="1" customWidth="1"/>
    <col min="3339" max="3339" width="7.28515625" style="1" customWidth="1"/>
    <col min="3340" max="3340" width="8.85546875" style="1" customWidth="1"/>
    <col min="3341" max="3341" width="13" style="1" customWidth="1"/>
    <col min="3342" max="3343" width="6.5703125" style="1" customWidth="1"/>
    <col min="3344" max="3344" width="8.5703125" style="1" customWidth="1"/>
    <col min="3345" max="3345" width="8.140625" style="1" customWidth="1"/>
    <col min="3346" max="3346" width="11.85546875" style="1" customWidth="1"/>
    <col min="3347" max="3347" width="6.85546875" style="1" customWidth="1"/>
    <col min="3348" max="3348" width="6.5703125" style="1" customWidth="1"/>
    <col min="3349" max="3349" width="7.140625" style="1" customWidth="1"/>
    <col min="3350" max="3351" width="7.7109375" style="1" customWidth="1"/>
    <col min="3352" max="3352" width="7.140625" style="1" customWidth="1"/>
    <col min="3353" max="3353" width="6.7109375" style="1" customWidth="1"/>
    <col min="3354" max="3354" width="5.42578125" style="1" customWidth="1"/>
    <col min="3355" max="3355" width="22.85546875" style="1" customWidth="1"/>
    <col min="3356" max="3356" width="21.85546875" style="1" customWidth="1"/>
    <col min="3357" max="3357" width="9.42578125" style="1" customWidth="1"/>
    <col min="3358" max="3358" width="11.7109375" style="1" customWidth="1"/>
    <col min="3359" max="3359" width="9.28515625" style="1" customWidth="1"/>
    <col min="3360" max="3360" width="10.5703125" style="1" customWidth="1"/>
    <col min="3361" max="3361" width="18.85546875" style="1" customWidth="1"/>
    <col min="3362" max="3363" width="11.7109375" style="1" customWidth="1"/>
    <col min="3364" max="3364" width="13.85546875" style="1" customWidth="1"/>
    <col min="3365" max="3365" width="19" style="1" customWidth="1"/>
    <col min="3366" max="3366" width="16.7109375" style="1" customWidth="1"/>
    <col min="3367" max="3367" width="11.42578125" style="1"/>
    <col min="3368" max="3368" width="13" style="1" customWidth="1"/>
    <col min="3369" max="3370" width="11.42578125" style="1"/>
    <col min="3371" max="3371" width="9.140625" style="1" customWidth="1"/>
    <col min="3372" max="3372" width="11.42578125" style="1"/>
    <col min="3373" max="3373" width="12.42578125" style="1" customWidth="1"/>
    <col min="3374" max="3375" width="10.7109375" style="1" customWidth="1"/>
    <col min="3376" max="3376" width="7" style="1" customWidth="1"/>
    <col min="3377" max="3380" width="11.42578125" style="1"/>
    <col min="3381" max="3381" width="4.5703125" style="1" customWidth="1"/>
    <col min="3382" max="3384" width="11.42578125" style="1"/>
    <col min="3385" max="3385" width="12.5703125" style="1" customWidth="1"/>
    <col min="3386" max="3391" width="11.42578125" style="1"/>
    <col min="3392" max="3392" width="21" style="1" customWidth="1"/>
    <col min="3393" max="3393" width="19.85546875" style="1" customWidth="1"/>
    <col min="3394" max="3394" width="18.42578125" style="1" customWidth="1"/>
    <col min="3395" max="3395" width="20.140625" style="1" customWidth="1"/>
    <col min="3396" max="3396" width="20.5703125" style="1" customWidth="1"/>
    <col min="3397" max="3397" width="7.140625" style="1" customWidth="1"/>
    <col min="3398" max="3398" width="20" style="1" customWidth="1"/>
    <col min="3399" max="3399" width="19.28515625" style="1" customWidth="1"/>
    <col min="3400" max="3400" width="16" style="1" customWidth="1"/>
    <col min="3401" max="3401" width="22.28515625" style="1" customWidth="1"/>
    <col min="3402" max="3402" width="22" style="1" customWidth="1"/>
    <col min="3403" max="3586" width="11.42578125" style="1"/>
    <col min="3587" max="3587" width="4.42578125" style="1" customWidth="1"/>
    <col min="3588" max="3588" width="11.42578125" style="1"/>
    <col min="3589" max="3589" width="8.28515625" style="1" customWidth="1"/>
    <col min="3590" max="3590" width="9.7109375" style="1" customWidth="1"/>
    <col min="3591" max="3591" width="11.140625" style="1" customWidth="1"/>
    <col min="3592" max="3592" width="8.42578125" style="1" customWidth="1"/>
    <col min="3593" max="3593" width="10.140625" style="1" customWidth="1"/>
    <col min="3594" max="3594" width="10.5703125" style="1" customWidth="1"/>
    <col min="3595" max="3595" width="7.28515625" style="1" customWidth="1"/>
    <col min="3596" max="3596" width="8.85546875" style="1" customWidth="1"/>
    <col min="3597" max="3597" width="13" style="1" customWidth="1"/>
    <col min="3598" max="3599" width="6.5703125" style="1" customWidth="1"/>
    <col min="3600" max="3600" width="8.5703125" style="1" customWidth="1"/>
    <col min="3601" max="3601" width="8.140625" style="1" customWidth="1"/>
    <col min="3602" max="3602" width="11.85546875" style="1" customWidth="1"/>
    <col min="3603" max="3603" width="6.85546875" style="1" customWidth="1"/>
    <col min="3604" max="3604" width="6.5703125" style="1" customWidth="1"/>
    <col min="3605" max="3605" width="7.140625" style="1" customWidth="1"/>
    <col min="3606" max="3607" width="7.7109375" style="1" customWidth="1"/>
    <col min="3608" max="3608" width="7.140625" style="1" customWidth="1"/>
    <col min="3609" max="3609" width="6.7109375" style="1" customWidth="1"/>
    <col min="3610" max="3610" width="5.42578125" style="1" customWidth="1"/>
    <col min="3611" max="3611" width="22.85546875" style="1" customWidth="1"/>
    <col min="3612" max="3612" width="21.85546875" style="1" customWidth="1"/>
    <col min="3613" max="3613" width="9.42578125" style="1" customWidth="1"/>
    <col min="3614" max="3614" width="11.7109375" style="1" customWidth="1"/>
    <col min="3615" max="3615" width="9.28515625" style="1" customWidth="1"/>
    <col min="3616" max="3616" width="10.5703125" style="1" customWidth="1"/>
    <col min="3617" max="3617" width="18.85546875" style="1" customWidth="1"/>
    <col min="3618" max="3619" width="11.7109375" style="1" customWidth="1"/>
    <col min="3620" max="3620" width="13.85546875" style="1" customWidth="1"/>
    <col min="3621" max="3621" width="19" style="1" customWidth="1"/>
    <col min="3622" max="3622" width="16.7109375" style="1" customWidth="1"/>
    <col min="3623" max="3623" width="11.42578125" style="1"/>
    <col min="3624" max="3624" width="13" style="1" customWidth="1"/>
    <col min="3625" max="3626" width="11.42578125" style="1"/>
    <col min="3627" max="3627" width="9.140625" style="1" customWidth="1"/>
    <col min="3628" max="3628" width="11.42578125" style="1"/>
    <col min="3629" max="3629" width="12.42578125" style="1" customWidth="1"/>
    <col min="3630" max="3631" width="10.7109375" style="1" customWidth="1"/>
    <col min="3632" max="3632" width="7" style="1" customWidth="1"/>
    <col min="3633" max="3636" width="11.42578125" style="1"/>
    <col min="3637" max="3637" width="4.5703125" style="1" customWidth="1"/>
    <col min="3638" max="3640" width="11.42578125" style="1"/>
    <col min="3641" max="3641" width="12.5703125" style="1" customWidth="1"/>
    <col min="3642" max="3647" width="11.42578125" style="1"/>
    <col min="3648" max="3648" width="21" style="1" customWidth="1"/>
    <col min="3649" max="3649" width="19.85546875" style="1" customWidth="1"/>
    <col min="3650" max="3650" width="18.42578125" style="1" customWidth="1"/>
    <col min="3651" max="3651" width="20.140625" style="1" customWidth="1"/>
    <col min="3652" max="3652" width="20.5703125" style="1" customWidth="1"/>
    <col min="3653" max="3653" width="7.140625" style="1" customWidth="1"/>
    <col min="3654" max="3654" width="20" style="1" customWidth="1"/>
    <col min="3655" max="3655" width="19.28515625" style="1" customWidth="1"/>
    <col min="3656" max="3656" width="16" style="1" customWidth="1"/>
    <col min="3657" max="3657" width="22.28515625" style="1" customWidth="1"/>
    <col min="3658" max="3658" width="22" style="1" customWidth="1"/>
    <col min="3659" max="3842" width="11.42578125" style="1"/>
    <col min="3843" max="3843" width="4.42578125" style="1" customWidth="1"/>
    <col min="3844" max="3844" width="11.42578125" style="1"/>
    <col min="3845" max="3845" width="8.28515625" style="1" customWidth="1"/>
    <col min="3846" max="3846" width="9.7109375" style="1" customWidth="1"/>
    <col min="3847" max="3847" width="11.140625" style="1" customWidth="1"/>
    <col min="3848" max="3848" width="8.42578125" style="1" customWidth="1"/>
    <col min="3849" max="3849" width="10.140625" style="1" customWidth="1"/>
    <col min="3850" max="3850" width="10.5703125" style="1" customWidth="1"/>
    <col min="3851" max="3851" width="7.28515625" style="1" customWidth="1"/>
    <col min="3852" max="3852" width="8.85546875" style="1" customWidth="1"/>
    <col min="3853" max="3853" width="13" style="1" customWidth="1"/>
    <col min="3854" max="3855" width="6.5703125" style="1" customWidth="1"/>
    <col min="3856" max="3856" width="8.5703125" style="1" customWidth="1"/>
    <col min="3857" max="3857" width="8.140625" style="1" customWidth="1"/>
    <col min="3858" max="3858" width="11.85546875" style="1" customWidth="1"/>
    <col min="3859" max="3859" width="6.85546875" style="1" customWidth="1"/>
    <col min="3860" max="3860" width="6.5703125" style="1" customWidth="1"/>
    <col min="3861" max="3861" width="7.140625" style="1" customWidth="1"/>
    <col min="3862" max="3863" width="7.7109375" style="1" customWidth="1"/>
    <col min="3864" max="3864" width="7.140625" style="1" customWidth="1"/>
    <col min="3865" max="3865" width="6.7109375" style="1" customWidth="1"/>
    <col min="3866" max="3866" width="5.42578125" style="1" customWidth="1"/>
    <col min="3867" max="3867" width="22.85546875" style="1" customWidth="1"/>
    <col min="3868" max="3868" width="21.85546875" style="1" customWidth="1"/>
    <col min="3869" max="3869" width="9.42578125" style="1" customWidth="1"/>
    <col min="3870" max="3870" width="11.7109375" style="1" customWidth="1"/>
    <col min="3871" max="3871" width="9.28515625" style="1" customWidth="1"/>
    <col min="3872" max="3872" width="10.5703125" style="1" customWidth="1"/>
    <col min="3873" max="3873" width="18.85546875" style="1" customWidth="1"/>
    <col min="3874" max="3875" width="11.7109375" style="1" customWidth="1"/>
    <col min="3876" max="3876" width="13.85546875" style="1" customWidth="1"/>
    <col min="3877" max="3877" width="19" style="1" customWidth="1"/>
    <col min="3878" max="3878" width="16.7109375" style="1" customWidth="1"/>
    <col min="3879" max="3879" width="11.42578125" style="1"/>
    <col min="3880" max="3880" width="13" style="1" customWidth="1"/>
    <col min="3881" max="3882" width="11.42578125" style="1"/>
    <col min="3883" max="3883" width="9.140625" style="1" customWidth="1"/>
    <col min="3884" max="3884" width="11.42578125" style="1"/>
    <col min="3885" max="3885" width="12.42578125" style="1" customWidth="1"/>
    <col min="3886" max="3887" width="10.7109375" style="1" customWidth="1"/>
    <col min="3888" max="3888" width="7" style="1" customWidth="1"/>
    <col min="3889" max="3892" width="11.42578125" style="1"/>
    <col min="3893" max="3893" width="4.5703125" style="1" customWidth="1"/>
    <col min="3894" max="3896" width="11.42578125" style="1"/>
    <col min="3897" max="3897" width="12.5703125" style="1" customWidth="1"/>
    <col min="3898" max="3903" width="11.42578125" style="1"/>
    <col min="3904" max="3904" width="21" style="1" customWidth="1"/>
    <col min="3905" max="3905" width="19.85546875" style="1" customWidth="1"/>
    <col min="3906" max="3906" width="18.42578125" style="1" customWidth="1"/>
    <col min="3907" max="3907" width="20.140625" style="1" customWidth="1"/>
    <col min="3908" max="3908" width="20.5703125" style="1" customWidth="1"/>
    <col min="3909" max="3909" width="7.140625" style="1" customWidth="1"/>
    <col min="3910" max="3910" width="20" style="1" customWidth="1"/>
    <col min="3911" max="3911" width="19.28515625" style="1" customWidth="1"/>
    <col min="3912" max="3912" width="16" style="1" customWidth="1"/>
    <col min="3913" max="3913" width="22.28515625" style="1" customWidth="1"/>
    <col min="3914" max="3914" width="22" style="1" customWidth="1"/>
    <col min="3915" max="4098" width="11.42578125" style="1"/>
    <col min="4099" max="4099" width="4.42578125" style="1" customWidth="1"/>
    <col min="4100" max="4100" width="11.42578125" style="1"/>
    <col min="4101" max="4101" width="8.28515625" style="1" customWidth="1"/>
    <col min="4102" max="4102" width="9.7109375" style="1" customWidth="1"/>
    <col min="4103" max="4103" width="11.140625" style="1" customWidth="1"/>
    <col min="4104" max="4104" width="8.42578125" style="1" customWidth="1"/>
    <col min="4105" max="4105" width="10.140625" style="1" customWidth="1"/>
    <col min="4106" max="4106" width="10.5703125" style="1" customWidth="1"/>
    <col min="4107" max="4107" width="7.28515625" style="1" customWidth="1"/>
    <col min="4108" max="4108" width="8.85546875" style="1" customWidth="1"/>
    <col min="4109" max="4109" width="13" style="1" customWidth="1"/>
    <col min="4110" max="4111" width="6.5703125" style="1" customWidth="1"/>
    <col min="4112" max="4112" width="8.5703125" style="1" customWidth="1"/>
    <col min="4113" max="4113" width="8.140625" style="1" customWidth="1"/>
    <col min="4114" max="4114" width="11.85546875" style="1" customWidth="1"/>
    <col min="4115" max="4115" width="6.85546875" style="1" customWidth="1"/>
    <col min="4116" max="4116" width="6.5703125" style="1" customWidth="1"/>
    <col min="4117" max="4117" width="7.140625" style="1" customWidth="1"/>
    <col min="4118" max="4119" width="7.7109375" style="1" customWidth="1"/>
    <col min="4120" max="4120" width="7.140625" style="1" customWidth="1"/>
    <col min="4121" max="4121" width="6.7109375" style="1" customWidth="1"/>
    <col min="4122" max="4122" width="5.42578125" style="1" customWidth="1"/>
    <col min="4123" max="4123" width="22.85546875" style="1" customWidth="1"/>
    <col min="4124" max="4124" width="21.85546875" style="1" customWidth="1"/>
    <col min="4125" max="4125" width="9.42578125" style="1" customWidth="1"/>
    <col min="4126" max="4126" width="11.7109375" style="1" customWidth="1"/>
    <col min="4127" max="4127" width="9.28515625" style="1" customWidth="1"/>
    <col min="4128" max="4128" width="10.5703125" style="1" customWidth="1"/>
    <col min="4129" max="4129" width="18.85546875" style="1" customWidth="1"/>
    <col min="4130" max="4131" width="11.7109375" style="1" customWidth="1"/>
    <col min="4132" max="4132" width="13.85546875" style="1" customWidth="1"/>
    <col min="4133" max="4133" width="19" style="1" customWidth="1"/>
    <col min="4134" max="4134" width="16.7109375" style="1" customWidth="1"/>
    <col min="4135" max="4135" width="11.42578125" style="1"/>
    <col min="4136" max="4136" width="13" style="1" customWidth="1"/>
    <col min="4137" max="4138" width="11.42578125" style="1"/>
    <col min="4139" max="4139" width="9.140625" style="1" customWidth="1"/>
    <col min="4140" max="4140" width="11.42578125" style="1"/>
    <col min="4141" max="4141" width="12.42578125" style="1" customWidth="1"/>
    <col min="4142" max="4143" width="10.7109375" style="1" customWidth="1"/>
    <col min="4144" max="4144" width="7" style="1" customWidth="1"/>
    <col min="4145" max="4148" width="11.42578125" style="1"/>
    <col min="4149" max="4149" width="4.5703125" style="1" customWidth="1"/>
    <col min="4150" max="4152" width="11.42578125" style="1"/>
    <col min="4153" max="4153" width="12.5703125" style="1" customWidth="1"/>
    <col min="4154" max="4159" width="11.42578125" style="1"/>
    <col min="4160" max="4160" width="21" style="1" customWidth="1"/>
    <col min="4161" max="4161" width="19.85546875" style="1" customWidth="1"/>
    <col min="4162" max="4162" width="18.42578125" style="1" customWidth="1"/>
    <col min="4163" max="4163" width="20.140625" style="1" customWidth="1"/>
    <col min="4164" max="4164" width="20.5703125" style="1" customWidth="1"/>
    <col min="4165" max="4165" width="7.140625" style="1" customWidth="1"/>
    <col min="4166" max="4166" width="20" style="1" customWidth="1"/>
    <col min="4167" max="4167" width="19.28515625" style="1" customWidth="1"/>
    <col min="4168" max="4168" width="16" style="1" customWidth="1"/>
    <col min="4169" max="4169" width="22.28515625" style="1" customWidth="1"/>
    <col min="4170" max="4170" width="22" style="1" customWidth="1"/>
    <col min="4171" max="4354" width="11.42578125" style="1"/>
    <col min="4355" max="4355" width="4.42578125" style="1" customWidth="1"/>
    <col min="4356" max="4356" width="11.42578125" style="1"/>
    <col min="4357" max="4357" width="8.28515625" style="1" customWidth="1"/>
    <col min="4358" max="4358" width="9.7109375" style="1" customWidth="1"/>
    <col min="4359" max="4359" width="11.140625" style="1" customWidth="1"/>
    <col min="4360" max="4360" width="8.42578125" style="1" customWidth="1"/>
    <col min="4361" max="4361" width="10.140625" style="1" customWidth="1"/>
    <col min="4362" max="4362" width="10.5703125" style="1" customWidth="1"/>
    <col min="4363" max="4363" width="7.28515625" style="1" customWidth="1"/>
    <col min="4364" max="4364" width="8.85546875" style="1" customWidth="1"/>
    <col min="4365" max="4365" width="13" style="1" customWidth="1"/>
    <col min="4366" max="4367" width="6.5703125" style="1" customWidth="1"/>
    <col min="4368" max="4368" width="8.5703125" style="1" customWidth="1"/>
    <col min="4369" max="4369" width="8.140625" style="1" customWidth="1"/>
    <col min="4370" max="4370" width="11.85546875" style="1" customWidth="1"/>
    <col min="4371" max="4371" width="6.85546875" style="1" customWidth="1"/>
    <col min="4372" max="4372" width="6.5703125" style="1" customWidth="1"/>
    <col min="4373" max="4373" width="7.140625" style="1" customWidth="1"/>
    <col min="4374" max="4375" width="7.7109375" style="1" customWidth="1"/>
    <col min="4376" max="4376" width="7.140625" style="1" customWidth="1"/>
    <col min="4377" max="4377" width="6.7109375" style="1" customWidth="1"/>
    <col min="4378" max="4378" width="5.42578125" style="1" customWidth="1"/>
    <col min="4379" max="4379" width="22.85546875" style="1" customWidth="1"/>
    <col min="4380" max="4380" width="21.85546875" style="1" customWidth="1"/>
    <col min="4381" max="4381" width="9.42578125" style="1" customWidth="1"/>
    <col min="4382" max="4382" width="11.7109375" style="1" customWidth="1"/>
    <col min="4383" max="4383" width="9.28515625" style="1" customWidth="1"/>
    <col min="4384" max="4384" width="10.5703125" style="1" customWidth="1"/>
    <col min="4385" max="4385" width="18.85546875" style="1" customWidth="1"/>
    <col min="4386" max="4387" width="11.7109375" style="1" customWidth="1"/>
    <col min="4388" max="4388" width="13.85546875" style="1" customWidth="1"/>
    <col min="4389" max="4389" width="19" style="1" customWidth="1"/>
    <col min="4390" max="4390" width="16.7109375" style="1" customWidth="1"/>
    <col min="4391" max="4391" width="11.42578125" style="1"/>
    <col min="4392" max="4392" width="13" style="1" customWidth="1"/>
    <col min="4393" max="4394" width="11.42578125" style="1"/>
    <col min="4395" max="4395" width="9.140625" style="1" customWidth="1"/>
    <col min="4396" max="4396" width="11.42578125" style="1"/>
    <col min="4397" max="4397" width="12.42578125" style="1" customWidth="1"/>
    <col min="4398" max="4399" width="10.7109375" style="1" customWidth="1"/>
    <col min="4400" max="4400" width="7" style="1" customWidth="1"/>
    <col min="4401" max="4404" width="11.42578125" style="1"/>
    <col min="4405" max="4405" width="4.5703125" style="1" customWidth="1"/>
    <col min="4406" max="4408" width="11.42578125" style="1"/>
    <col min="4409" max="4409" width="12.5703125" style="1" customWidth="1"/>
    <col min="4410" max="4415" width="11.42578125" style="1"/>
    <col min="4416" max="4416" width="21" style="1" customWidth="1"/>
    <col min="4417" max="4417" width="19.85546875" style="1" customWidth="1"/>
    <col min="4418" max="4418" width="18.42578125" style="1" customWidth="1"/>
    <col min="4419" max="4419" width="20.140625" style="1" customWidth="1"/>
    <col min="4420" max="4420" width="20.5703125" style="1" customWidth="1"/>
    <col min="4421" max="4421" width="7.140625" style="1" customWidth="1"/>
    <col min="4422" max="4422" width="20" style="1" customWidth="1"/>
    <col min="4423" max="4423" width="19.28515625" style="1" customWidth="1"/>
    <col min="4424" max="4424" width="16" style="1" customWidth="1"/>
    <col min="4425" max="4425" width="22.28515625" style="1" customWidth="1"/>
    <col min="4426" max="4426" width="22" style="1" customWidth="1"/>
    <col min="4427" max="4610" width="11.42578125" style="1"/>
    <col min="4611" max="4611" width="4.42578125" style="1" customWidth="1"/>
    <col min="4612" max="4612" width="11.42578125" style="1"/>
    <col min="4613" max="4613" width="8.28515625" style="1" customWidth="1"/>
    <col min="4614" max="4614" width="9.7109375" style="1" customWidth="1"/>
    <col min="4615" max="4615" width="11.140625" style="1" customWidth="1"/>
    <col min="4616" max="4616" width="8.42578125" style="1" customWidth="1"/>
    <col min="4617" max="4617" width="10.140625" style="1" customWidth="1"/>
    <col min="4618" max="4618" width="10.5703125" style="1" customWidth="1"/>
    <col min="4619" max="4619" width="7.28515625" style="1" customWidth="1"/>
    <col min="4620" max="4620" width="8.85546875" style="1" customWidth="1"/>
    <col min="4621" max="4621" width="13" style="1" customWidth="1"/>
    <col min="4622" max="4623" width="6.5703125" style="1" customWidth="1"/>
    <col min="4624" max="4624" width="8.5703125" style="1" customWidth="1"/>
    <col min="4625" max="4625" width="8.140625" style="1" customWidth="1"/>
    <col min="4626" max="4626" width="11.85546875" style="1" customWidth="1"/>
    <col min="4627" max="4627" width="6.85546875" style="1" customWidth="1"/>
    <col min="4628" max="4628" width="6.5703125" style="1" customWidth="1"/>
    <col min="4629" max="4629" width="7.140625" style="1" customWidth="1"/>
    <col min="4630" max="4631" width="7.7109375" style="1" customWidth="1"/>
    <col min="4632" max="4632" width="7.140625" style="1" customWidth="1"/>
    <col min="4633" max="4633" width="6.7109375" style="1" customWidth="1"/>
    <col min="4634" max="4634" width="5.42578125" style="1" customWidth="1"/>
    <col min="4635" max="4635" width="22.85546875" style="1" customWidth="1"/>
    <col min="4636" max="4636" width="21.85546875" style="1" customWidth="1"/>
    <col min="4637" max="4637" width="9.42578125" style="1" customWidth="1"/>
    <col min="4638" max="4638" width="11.7109375" style="1" customWidth="1"/>
    <col min="4639" max="4639" width="9.28515625" style="1" customWidth="1"/>
    <col min="4640" max="4640" width="10.5703125" style="1" customWidth="1"/>
    <col min="4641" max="4641" width="18.85546875" style="1" customWidth="1"/>
    <col min="4642" max="4643" width="11.7109375" style="1" customWidth="1"/>
    <col min="4644" max="4644" width="13.85546875" style="1" customWidth="1"/>
    <col min="4645" max="4645" width="19" style="1" customWidth="1"/>
    <col min="4646" max="4646" width="16.7109375" style="1" customWidth="1"/>
    <col min="4647" max="4647" width="11.42578125" style="1"/>
    <col min="4648" max="4648" width="13" style="1" customWidth="1"/>
    <col min="4649" max="4650" width="11.42578125" style="1"/>
    <col min="4651" max="4651" width="9.140625" style="1" customWidth="1"/>
    <col min="4652" max="4652" width="11.42578125" style="1"/>
    <col min="4653" max="4653" width="12.42578125" style="1" customWidth="1"/>
    <col min="4654" max="4655" width="10.7109375" style="1" customWidth="1"/>
    <col min="4656" max="4656" width="7" style="1" customWidth="1"/>
    <col min="4657" max="4660" width="11.42578125" style="1"/>
    <col min="4661" max="4661" width="4.5703125" style="1" customWidth="1"/>
    <col min="4662" max="4664" width="11.42578125" style="1"/>
    <col min="4665" max="4665" width="12.5703125" style="1" customWidth="1"/>
    <col min="4666" max="4671" width="11.42578125" style="1"/>
    <col min="4672" max="4672" width="21" style="1" customWidth="1"/>
    <col min="4673" max="4673" width="19.85546875" style="1" customWidth="1"/>
    <col min="4674" max="4674" width="18.42578125" style="1" customWidth="1"/>
    <col min="4675" max="4675" width="20.140625" style="1" customWidth="1"/>
    <col min="4676" max="4676" width="20.5703125" style="1" customWidth="1"/>
    <col min="4677" max="4677" width="7.140625" style="1" customWidth="1"/>
    <col min="4678" max="4678" width="20" style="1" customWidth="1"/>
    <col min="4679" max="4679" width="19.28515625" style="1" customWidth="1"/>
    <col min="4680" max="4680" width="16" style="1" customWidth="1"/>
    <col min="4681" max="4681" width="22.28515625" style="1" customWidth="1"/>
    <col min="4682" max="4682" width="22" style="1" customWidth="1"/>
    <col min="4683" max="4866" width="11.42578125" style="1"/>
    <col min="4867" max="4867" width="4.42578125" style="1" customWidth="1"/>
    <col min="4868" max="4868" width="11.42578125" style="1"/>
    <col min="4869" max="4869" width="8.28515625" style="1" customWidth="1"/>
    <col min="4870" max="4870" width="9.7109375" style="1" customWidth="1"/>
    <col min="4871" max="4871" width="11.140625" style="1" customWidth="1"/>
    <col min="4872" max="4872" width="8.42578125" style="1" customWidth="1"/>
    <col min="4873" max="4873" width="10.140625" style="1" customWidth="1"/>
    <col min="4874" max="4874" width="10.5703125" style="1" customWidth="1"/>
    <col min="4875" max="4875" width="7.28515625" style="1" customWidth="1"/>
    <col min="4876" max="4876" width="8.85546875" style="1" customWidth="1"/>
    <col min="4877" max="4877" width="13" style="1" customWidth="1"/>
    <col min="4878" max="4879" width="6.5703125" style="1" customWidth="1"/>
    <col min="4880" max="4880" width="8.5703125" style="1" customWidth="1"/>
    <col min="4881" max="4881" width="8.140625" style="1" customWidth="1"/>
    <col min="4882" max="4882" width="11.85546875" style="1" customWidth="1"/>
    <col min="4883" max="4883" width="6.85546875" style="1" customWidth="1"/>
    <col min="4884" max="4884" width="6.5703125" style="1" customWidth="1"/>
    <col min="4885" max="4885" width="7.140625" style="1" customWidth="1"/>
    <col min="4886" max="4887" width="7.7109375" style="1" customWidth="1"/>
    <col min="4888" max="4888" width="7.140625" style="1" customWidth="1"/>
    <col min="4889" max="4889" width="6.7109375" style="1" customWidth="1"/>
    <col min="4890" max="4890" width="5.42578125" style="1" customWidth="1"/>
    <col min="4891" max="4891" width="22.85546875" style="1" customWidth="1"/>
    <col min="4892" max="4892" width="21.85546875" style="1" customWidth="1"/>
    <col min="4893" max="4893" width="9.42578125" style="1" customWidth="1"/>
    <col min="4894" max="4894" width="11.7109375" style="1" customWidth="1"/>
    <col min="4895" max="4895" width="9.28515625" style="1" customWidth="1"/>
    <col min="4896" max="4896" width="10.5703125" style="1" customWidth="1"/>
    <col min="4897" max="4897" width="18.85546875" style="1" customWidth="1"/>
    <col min="4898" max="4899" width="11.7109375" style="1" customWidth="1"/>
    <col min="4900" max="4900" width="13.85546875" style="1" customWidth="1"/>
    <col min="4901" max="4901" width="19" style="1" customWidth="1"/>
    <col min="4902" max="4902" width="16.7109375" style="1" customWidth="1"/>
    <col min="4903" max="4903" width="11.42578125" style="1"/>
    <col min="4904" max="4904" width="13" style="1" customWidth="1"/>
    <col min="4905" max="4906" width="11.42578125" style="1"/>
    <col min="4907" max="4907" width="9.140625" style="1" customWidth="1"/>
    <col min="4908" max="4908" width="11.42578125" style="1"/>
    <col min="4909" max="4909" width="12.42578125" style="1" customWidth="1"/>
    <col min="4910" max="4911" width="10.7109375" style="1" customWidth="1"/>
    <col min="4912" max="4912" width="7" style="1" customWidth="1"/>
    <col min="4913" max="4916" width="11.42578125" style="1"/>
    <col min="4917" max="4917" width="4.5703125" style="1" customWidth="1"/>
    <col min="4918" max="4920" width="11.42578125" style="1"/>
    <col min="4921" max="4921" width="12.5703125" style="1" customWidth="1"/>
    <col min="4922" max="4927" width="11.42578125" style="1"/>
    <col min="4928" max="4928" width="21" style="1" customWidth="1"/>
    <col min="4929" max="4929" width="19.85546875" style="1" customWidth="1"/>
    <col min="4930" max="4930" width="18.42578125" style="1" customWidth="1"/>
    <col min="4931" max="4931" width="20.140625" style="1" customWidth="1"/>
    <col min="4932" max="4932" width="20.5703125" style="1" customWidth="1"/>
    <col min="4933" max="4933" width="7.140625" style="1" customWidth="1"/>
    <col min="4934" max="4934" width="20" style="1" customWidth="1"/>
    <col min="4935" max="4935" width="19.28515625" style="1" customWidth="1"/>
    <col min="4936" max="4936" width="16" style="1" customWidth="1"/>
    <col min="4937" max="4937" width="22.28515625" style="1" customWidth="1"/>
    <col min="4938" max="4938" width="22" style="1" customWidth="1"/>
    <col min="4939" max="5122" width="11.42578125" style="1"/>
    <col min="5123" max="5123" width="4.42578125" style="1" customWidth="1"/>
    <col min="5124" max="5124" width="11.42578125" style="1"/>
    <col min="5125" max="5125" width="8.28515625" style="1" customWidth="1"/>
    <col min="5126" max="5126" width="9.7109375" style="1" customWidth="1"/>
    <col min="5127" max="5127" width="11.140625" style="1" customWidth="1"/>
    <col min="5128" max="5128" width="8.42578125" style="1" customWidth="1"/>
    <col min="5129" max="5129" width="10.140625" style="1" customWidth="1"/>
    <col min="5130" max="5130" width="10.5703125" style="1" customWidth="1"/>
    <col min="5131" max="5131" width="7.28515625" style="1" customWidth="1"/>
    <col min="5132" max="5132" width="8.85546875" style="1" customWidth="1"/>
    <col min="5133" max="5133" width="13" style="1" customWidth="1"/>
    <col min="5134" max="5135" width="6.5703125" style="1" customWidth="1"/>
    <col min="5136" max="5136" width="8.5703125" style="1" customWidth="1"/>
    <col min="5137" max="5137" width="8.140625" style="1" customWidth="1"/>
    <col min="5138" max="5138" width="11.85546875" style="1" customWidth="1"/>
    <col min="5139" max="5139" width="6.85546875" style="1" customWidth="1"/>
    <col min="5140" max="5140" width="6.5703125" style="1" customWidth="1"/>
    <col min="5141" max="5141" width="7.140625" style="1" customWidth="1"/>
    <col min="5142" max="5143" width="7.7109375" style="1" customWidth="1"/>
    <col min="5144" max="5144" width="7.140625" style="1" customWidth="1"/>
    <col min="5145" max="5145" width="6.7109375" style="1" customWidth="1"/>
    <col min="5146" max="5146" width="5.42578125" style="1" customWidth="1"/>
    <col min="5147" max="5147" width="22.85546875" style="1" customWidth="1"/>
    <col min="5148" max="5148" width="21.85546875" style="1" customWidth="1"/>
    <col min="5149" max="5149" width="9.42578125" style="1" customWidth="1"/>
    <col min="5150" max="5150" width="11.7109375" style="1" customWidth="1"/>
    <col min="5151" max="5151" width="9.28515625" style="1" customWidth="1"/>
    <col min="5152" max="5152" width="10.5703125" style="1" customWidth="1"/>
    <col min="5153" max="5153" width="18.85546875" style="1" customWidth="1"/>
    <col min="5154" max="5155" width="11.7109375" style="1" customWidth="1"/>
    <col min="5156" max="5156" width="13.85546875" style="1" customWidth="1"/>
    <col min="5157" max="5157" width="19" style="1" customWidth="1"/>
    <col min="5158" max="5158" width="16.7109375" style="1" customWidth="1"/>
    <col min="5159" max="5159" width="11.42578125" style="1"/>
    <col min="5160" max="5160" width="13" style="1" customWidth="1"/>
    <col min="5161" max="5162" width="11.42578125" style="1"/>
    <col min="5163" max="5163" width="9.140625" style="1" customWidth="1"/>
    <col min="5164" max="5164" width="11.42578125" style="1"/>
    <col min="5165" max="5165" width="12.42578125" style="1" customWidth="1"/>
    <col min="5166" max="5167" width="10.7109375" style="1" customWidth="1"/>
    <col min="5168" max="5168" width="7" style="1" customWidth="1"/>
    <col min="5169" max="5172" width="11.42578125" style="1"/>
    <col min="5173" max="5173" width="4.5703125" style="1" customWidth="1"/>
    <col min="5174" max="5176" width="11.42578125" style="1"/>
    <col min="5177" max="5177" width="12.5703125" style="1" customWidth="1"/>
    <col min="5178" max="5183" width="11.42578125" style="1"/>
    <col min="5184" max="5184" width="21" style="1" customWidth="1"/>
    <col min="5185" max="5185" width="19.85546875" style="1" customWidth="1"/>
    <col min="5186" max="5186" width="18.42578125" style="1" customWidth="1"/>
    <col min="5187" max="5187" width="20.140625" style="1" customWidth="1"/>
    <col min="5188" max="5188" width="20.5703125" style="1" customWidth="1"/>
    <col min="5189" max="5189" width="7.140625" style="1" customWidth="1"/>
    <col min="5190" max="5190" width="20" style="1" customWidth="1"/>
    <col min="5191" max="5191" width="19.28515625" style="1" customWidth="1"/>
    <col min="5192" max="5192" width="16" style="1" customWidth="1"/>
    <col min="5193" max="5193" width="22.28515625" style="1" customWidth="1"/>
    <col min="5194" max="5194" width="22" style="1" customWidth="1"/>
    <col min="5195" max="5378" width="11.42578125" style="1"/>
    <col min="5379" max="5379" width="4.42578125" style="1" customWidth="1"/>
    <col min="5380" max="5380" width="11.42578125" style="1"/>
    <col min="5381" max="5381" width="8.28515625" style="1" customWidth="1"/>
    <col min="5382" max="5382" width="9.7109375" style="1" customWidth="1"/>
    <col min="5383" max="5383" width="11.140625" style="1" customWidth="1"/>
    <col min="5384" max="5384" width="8.42578125" style="1" customWidth="1"/>
    <col min="5385" max="5385" width="10.140625" style="1" customWidth="1"/>
    <col min="5386" max="5386" width="10.5703125" style="1" customWidth="1"/>
    <col min="5387" max="5387" width="7.28515625" style="1" customWidth="1"/>
    <col min="5388" max="5388" width="8.85546875" style="1" customWidth="1"/>
    <col min="5389" max="5389" width="13" style="1" customWidth="1"/>
    <col min="5390" max="5391" width="6.5703125" style="1" customWidth="1"/>
    <col min="5392" max="5392" width="8.5703125" style="1" customWidth="1"/>
    <col min="5393" max="5393" width="8.140625" style="1" customWidth="1"/>
    <col min="5394" max="5394" width="11.85546875" style="1" customWidth="1"/>
    <col min="5395" max="5395" width="6.85546875" style="1" customWidth="1"/>
    <col min="5396" max="5396" width="6.5703125" style="1" customWidth="1"/>
    <col min="5397" max="5397" width="7.140625" style="1" customWidth="1"/>
    <col min="5398" max="5399" width="7.7109375" style="1" customWidth="1"/>
    <col min="5400" max="5400" width="7.140625" style="1" customWidth="1"/>
    <col min="5401" max="5401" width="6.7109375" style="1" customWidth="1"/>
    <col min="5402" max="5402" width="5.42578125" style="1" customWidth="1"/>
    <col min="5403" max="5403" width="22.85546875" style="1" customWidth="1"/>
    <col min="5404" max="5404" width="21.85546875" style="1" customWidth="1"/>
    <col min="5405" max="5405" width="9.42578125" style="1" customWidth="1"/>
    <col min="5406" max="5406" width="11.7109375" style="1" customWidth="1"/>
    <col min="5407" max="5407" width="9.28515625" style="1" customWidth="1"/>
    <col min="5408" max="5408" width="10.5703125" style="1" customWidth="1"/>
    <col min="5409" max="5409" width="18.85546875" style="1" customWidth="1"/>
    <col min="5410" max="5411" width="11.7109375" style="1" customWidth="1"/>
    <col min="5412" max="5412" width="13.85546875" style="1" customWidth="1"/>
    <col min="5413" max="5413" width="19" style="1" customWidth="1"/>
    <col min="5414" max="5414" width="16.7109375" style="1" customWidth="1"/>
    <col min="5415" max="5415" width="11.42578125" style="1"/>
    <col min="5416" max="5416" width="13" style="1" customWidth="1"/>
    <col min="5417" max="5418" width="11.42578125" style="1"/>
    <col min="5419" max="5419" width="9.140625" style="1" customWidth="1"/>
    <col min="5420" max="5420" width="11.42578125" style="1"/>
    <col min="5421" max="5421" width="12.42578125" style="1" customWidth="1"/>
    <col min="5422" max="5423" width="10.7109375" style="1" customWidth="1"/>
    <col min="5424" max="5424" width="7" style="1" customWidth="1"/>
    <col min="5425" max="5428" width="11.42578125" style="1"/>
    <col min="5429" max="5429" width="4.5703125" style="1" customWidth="1"/>
    <col min="5430" max="5432" width="11.42578125" style="1"/>
    <col min="5433" max="5433" width="12.5703125" style="1" customWidth="1"/>
    <col min="5434" max="5439" width="11.42578125" style="1"/>
    <col min="5440" max="5440" width="21" style="1" customWidth="1"/>
    <col min="5441" max="5441" width="19.85546875" style="1" customWidth="1"/>
    <col min="5442" max="5442" width="18.42578125" style="1" customWidth="1"/>
    <col min="5443" max="5443" width="20.140625" style="1" customWidth="1"/>
    <col min="5444" max="5444" width="20.5703125" style="1" customWidth="1"/>
    <col min="5445" max="5445" width="7.140625" style="1" customWidth="1"/>
    <col min="5446" max="5446" width="20" style="1" customWidth="1"/>
    <col min="5447" max="5447" width="19.28515625" style="1" customWidth="1"/>
    <col min="5448" max="5448" width="16" style="1" customWidth="1"/>
    <col min="5449" max="5449" width="22.28515625" style="1" customWidth="1"/>
    <col min="5450" max="5450" width="22" style="1" customWidth="1"/>
    <col min="5451" max="5634" width="11.42578125" style="1"/>
    <col min="5635" max="5635" width="4.42578125" style="1" customWidth="1"/>
    <col min="5636" max="5636" width="11.42578125" style="1"/>
    <col min="5637" max="5637" width="8.28515625" style="1" customWidth="1"/>
    <col min="5638" max="5638" width="9.7109375" style="1" customWidth="1"/>
    <col min="5639" max="5639" width="11.140625" style="1" customWidth="1"/>
    <col min="5640" max="5640" width="8.42578125" style="1" customWidth="1"/>
    <col min="5641" max="5641" width="10.140625" style="1" customWidth="1"/>
    <col min="5642" max="5642" width="10.5703125" style="1" customWidth="1"/>
    <col min="5643" max="5643" width="7.28515625" style="1" customWidth="1"/>
    <col min="5644" max="5644" width="8.85546875" style="1" customWidth="1"/>
    <col min="5645" max="5645" width="13" style="1" customWidth="1"/>
    <col min="5646" max="5647" width="6.5703125" style="1" customWidth="1"/>
    <col min="5648" max="5648" width="8.5703125" style="1" customWidth="1"/>
    <col min="5649" max="5649" width="8.140625" style="1" customWidth="1"/>
    <col min="5650" max="5650" width="11.85546875" style="1" customWidth="1"/>
    <col min="5651" max="5651" width="6.85546875" style="1" customWidth="1"/>
    <col min="5652" max="5652" width="6.5703125" style="1" customWidth="1"/>
    <col min="5653" max="5653" width="7.140625" style="1" customWidth="1"/>
    <col min="5654" max="5655" width="7.7109375" style="1" customWidth="1"/>
    <col min="5656" max="5656" width="7.140625" style="1" customWidth="1"/>
    <col min="5657" max="5657" width="6.7109375" style="1" customWidth="1"/>
    <col min="5658" max="5658" width="5.42578125" style="1" customWidth="1"/>
    <col min="5659" max="5659" width="22.85546875" style="1" customWidth="1"/>
    <col min="5660" max="5660" width="21.85546875" style="1" customWidth="1"/>
    <col min="5661" max="5661" width="9.42578125" style="1" customWidth="1"/>
    <col min="5662" max="5662" width="11.7109375" style="1" customWidth="1"/>
    <col min="5663" max="5663" width="9.28515625" style="1" customWidth="1"/>
    <col min="5664" max="5664" width="10.5703125" style="1" customWidth="1"/>
    <col min="5665" max="5665" width="18.85546875" style="1" customWidth="1"/>
    <col min="5666" max="5667" width="11.7109375" style="1" customWidth="1"/>
    <col min="5668" max="5668" width="13.85546875" style="1" customWidth="1"/>
    <col min="5669" max="5669" width="19" style="1" customWidth="1"/>
    <col min="5670" max="5670" width="16.7109375" style="1" customWidth="1"/>
    <col min="5671" max="5671" width="11.42578125" style="1"/>
    <col min="5672" max="5672" width="13" style="1" customWidth="1"/>
    <col min="5673" max="5674" width="11.42578125" style="1"/>
    <col min="5675" max="5675" width="9.140625" style="1" customWidth="1"/>
    <col min="5676" max="5676" width="11.42578125" style="1"/>
    <col min="5677" max="5677" width="12.42578125" style="1" customWidth="1"/>
    <col min="5678" max="5679" width="10.7109375" style="1" customWidth="1"/>
    <col min="5680" max="5680" width="7" style="1" customWidth="1"/>
    <col min="5681" max="5684" width="11.42578125" style="1"/>
    <col min="5685" max="5685" width="4.5703125" style="1" customWidth="1"/>
    <col min="5686" max="5688" width="11.42578125" style="1"/>
    <col min="5689" max="5689" width="12.5703125" style="1" customWidth="1"/>
    <col min="5690" max="5695" width="11.42578125" style="1"/>
    <col min="5696" max="5696" width="21" style="1" customWidth="1"/>
    <col min="5697" max="5697" width="19.85546875" style="1" customWidth="1"/>
    <col min="5698" max="5698" width="18.42578125" style="1" customWidth="1"/>
    <col min="5699" max="5699" width="20.140625" style="1" customWidth="1"/>
    <col min="5700" max="5700" width="20.5703125" style="1" customWidth="1"/>
    <col min="5701" max="5701" width="7.140625" style="1" customWidth="1"/>
    <col min="5702" max="5702" width="20" style="1" customWidth="1"/>
    <col min="5703" max="5703" width="19.28515625" style="1" customWidth="1"/>
    <col min="5704" max="5704" width="16" style="1" customWidth="1"/>
    <col min="5705" max="5705" width="22.28515625" style="1" customWidth="1"/>
    <col min="5706" max="5706" width="22" style="1" customWidth="1"/>
    <col min="5707" max="5890" width="11.42578125" style="1"/>
    <col min="5891" max="5891" width="4.42578125" style="1" customWidth="1"/>
    <col min="5892" max="5892" width="11.42578125" style="1"/>
    <col min="5893" max="5893" width="8.28515625" style="1" customWidth="1"/>
    <col min="5894" max="5894" width="9.7109375" style="1" customWidth="1"/>
    <col min="5895" max="5895" width="11.140625" style="1" customWidth="1"/>
    <col min="5896" max="5896" width="8.42578125" style="1" customWidth="1"/>
    <col min="5897" max="5897" width="10.140625" style="1" customWidth="1"/>
    <col min="5898" max="5898" width="10.5703125" style="1" customWidth="1"/>
    <col min="5899" max="5899" width="7.28515625" style="1" customWidth="1"/>
    <col min="5900" max="5900" width="8.85546875" style="1" customWidth="1"/>
    <col min="5901" max="5901" width="13" style="1" customWidth="1"/>
    <col min="5902" max="5903" width="6.5703125" style="1" customWidth="1"/>
    <col min="5904" max="5904" width="8.5703125" style="1" customWidth="1"/>
    <col min="5905" max="5905" width="8.140625" style="1" customWidth="1"/>
    <col min="5906" max="5906" width="11.85546875" style="1" customWidth="1"/>
    <col min="5907" max="5907" width="6.85546875" style="1" customWidth="1"/>
    <col min="5908" max="5908" width="6.5703125" style="1" customWidth="1"/>
    <col min="5909" max="5909" width="7.140625" style="1" customWidth="1"/>
    <col min="5910" max="5911" width="7.7109375" style="1" customWidth="1"/>
    <col min="5912" max="5912" width="7.140625" style="1" customWidth="1"/>
    <col min="5913" max="5913" width="6.7109375" style="1" customWidth="1"/>
    <col min="5914" max="5914" width="5.42578125" style="1" customWidth="1"/>
    <col min="5915" max="5915" width="22.85546875" style="1" customWidth="1"/>
    <col min="5916" max="5916" width="21.85546875" style="1" customWidth="1"/>
    <col min="5917" max="5917" width="9.42578125" style="1" customWidth="1"/>
    <col min="5918" max="5918" width="11.7109375" style="1" customWidth="1"/>
    <col min="5919" max="5919" width="9.28515625" style="1" customWidth="1"/>
    <col min="5920" max="5920" width="10.5703125" style="1" customWidth="1"/>
    <col min="5921" max="5921" width="18.85546875" style="1" customWidth="1"/>
    <col min="5922" max="5923" width="11.7109375" style="1" customWidth="1"/>
    <col min="5924" max="5924" width="13.85546875" style="1" customWidth="1"/>
    <col min="5925" max="5925" width="19" style="1" customWidth="1"/>
    <col min="5926" max="5926" width="16.7109375" style="1" customWidth="1"/>
    <col min="5927" max="5927" width="11.42578125" style="1"/>
    <col min="5928" max="5928" width="13" style="1" customWidth="1"/>
    <col min="5929" max="5930" width="11.42578125" style="1"/>
    <col min="5931" max="5931" width="9.140625" style="1" customWidth="1"/>
    <col min="5932" max="5932" width="11.42578125" style="1"/>
    <col min="5933" max="5933" width="12.42578125" style="1" customWidth="1"/>
    <col min="5934" max="5935" width="10.7109375" style="1" customWidth="1"/>
    <col min="5936" max="5936" width="7" style="1" customWidth="1"/>
    <col min="5937" max="5940" width="11.42578125" style="1"/>
    <col min="5941" max="5941" width="4.5703125" style="1" customWidth="1"/>
    <col min="5942" max="5944" width="11.42578125" style="1"/>
    <col min="5945" max="5945" width="12.5703125" style="1" customWidth="1"/>
    <col min="5946" max="5951" width="11.42578125" style="1"/>
    <col min="5952" max="5952" width="21" style="1" customWidth="1"/>
    <col min="5953" max="5953" width="19.85546875" style="1" customWidth="1"/>
    <col min="5954" max="5954" width="18.42578125" style="1" customWidth="1"/>
    <col min="5955" max="5955" width="20.140625" style="1" customWidth="1"/>
    <col min="5956" max="5956" width="20.5703125" style="1" customWidth="1"/>
    <col min="5957" max="5957" width="7.140625" style="1" customWidth="1"/>
    <col min="5958" max="5958" width="20" style="1" customWidth="1"/>
    <col min="5959" max="5959" width="19.28515625" style="1" customWidth="1"/>
    <col min="5960" max="5960" width="16" style="1" customWidth="1"/>
    <col min="5961" max="5961" width="22.28515625" style="1" customWidth="1"/>
    <col min="5962" max="5962" width="22" style="1" customWidth="1"/>
    <col min="5963" max="6146" width="11.42578125" style="1"/>
    <col min="6147" max="6147" width="4.42578125" style="1" customWidth="1"/>
    <col min="6148" max="6148" width="11.42578125" style="1"/>
    <col min="6149" max="6149" width="8.28515625" style="1" customWidth="1"/>
    <col min="6150" max="6150" width="9.7109375" style="1" customWidth="1"/>
    <col min="6151" max="6151" width="11.140625" style="1" customWidth="1"/>
    <col min="6152" max="6152" width="8.42578125" style="1" customWidth="1"/>
    <col min="6153" max="6153" width="10.140625" style="1" customWidth="1"/>
    <col min="6154" max="6154" width="10.5703125" style="1" customWidth="1"/>
    <col min="6155" max="6155" width="7.28515625" style="1" customWidth="1"/>
    <col min="6156" max="6156" width="8.85546875" style="1" customWidth="1"/>
    <col min="6157" max="6157" width="13" style="1" customWidth="1"/>
    <col min="6158" max="6159" width="6.5703125" style="1" customWidth="1"/>
    <col min="6160" max="6160" width="8.5703125" style="1" customWidth="1"/>
    <col min="6161" max="6161" width="8.140625" style="1" customWidth="1"/>
    <col min="6162" max="6162" width="11.85546875" style="1" customWidth="1"/>
    <col min="6163" max="6163" width="6.85546875" style="1" customWidth="1"/>
    <col min="6164" max="6164" width="6.5703125" style="1" customWidth="1"/>
    <col min="6165" max="6165" width="7.140625" style="1" customWidth="1"/>
    <col min="6166" max="6167" width="7.7109375" style="1" customWidth="1"/>
    <col min="6168" max="6168" width="7.140625" style="1" customWidth="1"/>
    <col min="6169" max="6169" width="6.7109375" style="1" customWidth="1"/>
    <col min="6170" max="6170" width="5.42578125" style="1" customWidth="1"/>
    <col min="6171" max="6171" width="22.85546875" style="1" customWidth="1"/>
    <col min="6172" max="6172" width="21.85546875" style="1" customWidth="1"/>
    <col min="6173" max="6173" width="9.42578125" style="1" customWidth="1"/>
    <col min="6174" max="6174" width="11.7109375" style="1" customWidth="1"/>
    <col min="6175" max="6175" width="9.28515625" style="1" customWidth="1"/>
    <col min="6176" max="6176" width="10.5703125" style="1" customWidth="1"/>
    <col min="6177" max="6177" width="18.85546875" style="1" customWidth="1"/>
    <col min="6178" max="6179" width="11.7109375" style="1" customWidth="1"/>
    <col min="6180" max="6180" width="13.85546875" style="1" customWidth="1"/>
    <col min="6181" max="6181" width="19" style="1" customWidth="1"/>
    <col min="6182" max="6182" width="16.7109375" style="1" customWidth="1"/>
    <col min="6183" max="6183" width="11.42578125" style="1"/>
    <col min="6184" max="6184" width="13" style="1" customWidth="1"/>
    <col min="6185" max="6186" width="11.42578125" style="1"/>
    <col min="6187" max="6187" width="9.140625" style="1" customWidth="1"/>
    <col min="6188" max="6188" width="11.42578125" style="1"/>
    <col min="6189" max="6189" width="12.42578125" style="1" customWidth="1"/>
    <col min="6190" max="6191" width="10.7109375" style="1" customWidth="1"/>
    <col min="6192" max="6192" width="7" style="1" customWidth="1"/>
    <col min="6193" max="6196" width="11.42578125" style="1"/>
    <col min="6197" max="6197" width="4.5703125" style="1" customWidth="1"/>
    <col min="6198" max="6200" width="11.42578125" style="1"/>
    <col min="6201" max="6201" width="12.5703125" style="1" customWidth="1"/>
    <col min="6202" max="6207" width="11.42578125" style="1"/>
    <col min="6208" max="6208" width="21" style="1" customWidth="1"/>
    <col min="6209" max="6209" width="19.85546875" style="1" customWidth="1"/>
    <col min="6210" max="6210" width="18.42578125" style="1" customWidth="1"/>
    <col min="6211" max="6211" width="20.140625" style="1" customWidth="1"/>
    <col min="6212" max="6212" width="20.5703125" style="1" customWidth="1"/>
    <col min="6213" max="6213" width="7.140625" style="1" customWidth="1"/>
    <col min="6214" max="6214" width="20" style="1" customWidth="1"/>
    <col min="6215" max="6215" width="19.28515625" style="1" customWidth="1"/>
    <col min="6216" max="6216" width="16" style="1" customWidth="1"/>
    <col min="6217" max="6217" width="22.28515625" style="1" customWidth="1"/>
    <col min="6218" max="6218" width="22" style="1" customWidth="1"/>
    <col min="6219" max="6402" width="11.42578125" style="1"/>
    <col min="6403" max="6403" width="4.42578125" style="1" customWidth="1"/>
    <col min="6404" max="6404" width="11.42578125" style="1"/>
    <col min="6405" max="6405" width="8.28515625" style="1" customWidth="1"/>
    <col min="6406" max="6406" width="9.7109375" style="1" customWidth="1"/>
    <col min="6407" max="6407" width="11.140625" style="1" customWidth="1"/>
    <col min="6408" max="6408" width="8.42578125" style="1" customWidth="1"/>
    <col min="6409" max="6409" width="10.140625" style="1" customWidth="1"/>
    <col min="6410" max="6410" width="10.5703125" style="1" customWidth="1"/>
    <col min="6411" max="6411" width="7.28515625" style="1" customWidth="1"/>
    <col min="6412" max="6412" width="8.85546875" style="1" customWidth="1"/>
    <col min="6413" max="6413" width="13" style="1" customWidth="1"/>
    <col min="6414" max="6415" width="6.5703125" style="1" customWidth="1"/>
    <col min="6416" max="6416" width="8.5703125" style="1" customWidth="1"/>
    <col min="6417" max="6417" width="8.140625" style="1" customWidth="1"/>
    <col min="6418" max="6418" width="11.85546875" style="1" customWidth="1"/>
    <col min="6419" max="6419" width="6.85546875" style="1" customWidth="1"/>
    <col min="6420" max="6420" width="6.5703125" style="1" customWidth="1"/>
    <col min="6421" max="6421" width="7.140625" style="1" customWidth="1"/>
    <col min="6422" max="6423" width="7.7109375" style="1" customWidth="1"/>
    <col min="6424" max="6424" width="7.140625" style="1" customWidth="1"/>
    <col min="6425" max="6425" width="6.7109375" style="1" customWidth="1"/>
    <col min="6426" max="6426" width="5.42578125" style="1" customWidth="1"/>
    <col min="6427" max="6427" width="22.85546875" style="1" customWidth="1"/>
    <col min="6428" max="6428" width="21.85546875" style="1" customWidth="1"/>
    <col min="6429" max="6429" width="9.42578125" style="1" customWidth="1"/>
    <col min="6430" max="6430" width="11.7109375" style="1" customWidth="1"/>
    <col min="6431" max="6431" width="9.28515625" style="1" customWidth="1"/>
    <col min="6432" max="6432" width="10.5703125" style="1" customWidth="1"/>
    <col min="6433" max="6433" width="18.85546875" style="1" customWidth="1"/>
    <col min="6434" max="6435" width="11.7109375" style="1" customWidth="1"/>
    <col min="6436" max="6436" width="13.85546875" style="1" customWidth="1"/>
    <col min="6437" max="6437" width="19" style="1" customWidth="1"/>
    <col min="6438" max="6438" width="16.7109375" style="1" customWidth="1"/>
    <col min="6439" max="6439" width="11.42578125" style="1"/>
    <col min="6440" max="6440" width="13" style="1" customWidth="1"/>
    <col min="6441" max="6442" width="11.42578125" style="1"/>
    <col min="6443" max="6443" width="9.140625" style="1" customWidth="1"/>
    <col min="6444" max="6444" width="11.42578125" style="1"/>
    <col min="6445" max="6445" width="12.42578125" style="1" customWidth="1"/>
    <col min="6446" max="6447" width="10.7109375" style="1" customWidth="1"/>
    <col min="6448" max="6448" width="7" style="1" customWidth="1"/>
    <col min="6449" max="6452" width="11.42578125" style="1"/>
    <col min="6453" max="6453" width="4.5703125" style="1" customWidth="1"/>
    <col min="6454" max="6456" width="11.42578125" style="1"/>
    <col min="6457" max="6457" width="12.5703125" style="1" customWidth="1"/>
    <col min="6458" max="6463" width="11.42578125" style="1"/>
    <col min="6464" max="6464" width="21" style="1" customWidth="1"/>
    <col min="6465" max="6465" width="19.85546875" style="1" customWidth="1"/>
    <col min="6466" max="6466" width="18.42578125" style="1" customWidth="1"/>
    <col min="6467" max="6467" width="20.140625" style="1" customWidth="1"/>
    <col min="6468" max="6468" width="20.5703125" style="1" customWidth="1"/>
    <col min="6469" max="6469" width="7.140625" style="1" customWidth="1"/>
    <col min="6470" max="6470" width="20" style="1" customWidth="1"/>
    <col min="6471" max="6471" width="19.28515625" style="1" customWidth="1"/>
    <col min="6472" max="6472" width="16" style="1" customWidth="1"/>
    <col min="6473" max="6473" width="22.28515625" style="1" customWidth="1"/>
    <col min="6474" max="6474" width="22" style="1" customWidth="1"/>
    <col min="6475" max="6658" width="11.42578125" style="1"/>
    <col min="6659" max="6659" width="4.42578125" style="1" customWidth="1"/>
    <col min="6660" max="6660" width="11.42578125" style="1"/>
    <col min="6661" max="6661" width="8.28515625" style="1" customWidth="1"/>
    <col min="6662" max="6662" width="9.7109375" style="1" customWidth="1"/>
    <col min="6663" max="6663" width="11.140625" style="1" customWidth="1"/>
    <col min="6664" max="6664" width="8.42578125" style="1" customWidth="1"/>
    <col min="6665" max="6665" width="10.140625" style="1" customWidth="1"/>
    <col min="6666" max="6666" width="10.5703125" style="1" customWidth="1"/>
    <col min="6667" max="6667" width="7.28515625" style="1" customWidth="1"/>
    <col min="6668" max="6668" width="8.85546875" style="1" customWidth="1"/>
    <col min="6669" max="6669" width="13" style="1" customWidth="1"/>
    <col min="6670" max="6671" width="6.5703125" style="1" customWidth="1"/>
    <col min="6672" max="6672" width="8.5703125" style="1" customWidth="1"/>
    <col min="6673" max="6673" width="8.140625" style="1" customWidth="1"/>
    <col min="6674" max="6674" width="11.85546875" style="1" customWidth="1"/>
    <col min="6675" max="6675" width="6.85546875" style="1" customWidth="1"/>
    <col min="6676" max="6676" width="6.5703125" style="1" customWidth="1"/>
    <col min="6677" max="6677" width="7.140625" style="1" customWidth="1"/>
    <col min="6678" max="6679" width="7.7109375" style="1" customWidth="1"/>
    <col min="6680" max="6680" width="7.140625" style="1" customWidth="1"/>
    <col min="6681" max="6681" width="6.7109375" style="1" customWidth="1"/>
    <col min="6682" max="6682" width="5.42578125" style="1" customWidth="1"/>
    <col min="6683" max="6683" width="22.85546875" style="1" customWidth="1"/>
    <col min="6684" max="6684" width="21.85546875" style="1" customWidth="1"/>
    <col min="6685" max="6685" width="9.42578125" style="1" customWidth="1"/>
    <col min="6686" max="6686" width="11.7109375" style="1" customWidth="1"/>
    <col min="6687" max="6687" width="9.28515625" style="1" customWidth="1"/>
    <col min="6688" max="6688" width="10.5703125" style="1" customWidth="1"/>
    <col min="6689" max="6689" width="18.85546875" style="1" customWidth="1"/>
    <col min="6690" max="6691" width="11.7109375" style="1" customWidth="1"/>
    <col min="6692" max="6692" width="13.85546875" style="1" customWidth="1"/>
    <col min="6693" max="6693" width="19" style="1" customWidth="1"/>
    <col min="6694" max="6694" width="16.7109375" style="1" customWidth="1"/>
    <col min="6695" max="6695" width="11.42578125" style="1"/>
    <col min="6696" max="6696" width="13" style="1" customWidth="1"/>
    <col min="6697" max="6698" width="11.42578125" style="1"/>
    <col min="6699" max="6699" width="9.140625" style="1" customWidth="1"/>
    <col min="6700" max="6700" width="11.42578125" style="1"/>
    <col min="6701" max="6701" width="12.42578125" style="1" customWidth="1"/>
    <col min="6702" max="6703" width="10.7109375" style="1" customWidth="1"/>
    <col min="6704" max="6704" width="7" style="1" customWidth="1"/>
    <col min="6705" max="6708" width="11.42578125" style="1"/>
    <col min="6709" max="6709" width="4.5703125" style="1" customWidth="1"/>
    <col min="6710" max="6712" width="11.42578125" style="1"/>
    <col min="6713" max="6713" width="12.5703125" style="1" customWidth="1"/>
    <col min="6714" max="6719" width="11.42578125" style="1"/>
    <col min="6720" max="6720" width="21" style="1" customWidth="1"/>
    <col min="6721" max="6721" width="19.85546875" style="1" customWidth="1"/>
    <col min="6722" max="6722" width="18.42578125" style="1" customWidth="1"/>
    <col min="6723" max="6723" width="20.140625" style="1" customWidth="1"/>
    <col min="6724" max="6724" width="20.5703125" style="1" customWidth="1"/>
    <col min="6725" max="6725" width="7.140625" style="1" customWidth="1"/>
    <col min="6726" max="6726" width="20" style="1" customWidth="1"/>
    <col min="6727" max="6727" width="19.28515625" style="1" customWidth="1"/>
    <col min="6728" max="6728" width="16" style="1" customWidth="1"/>
    <col min="6729" max="6729" width="22.28515625" style="1" customWidth="1"/>
    <col min="6730" max="6730" width="22" style="1" customWidth="1"/>
    <col min="6731" max="6914" width="11.42578125" style="1"/>
    <col min="6915" max="6915" width="4.42578125" style="1" customWidth="1"/>
    <col min="6916" max="6916" width="11.42578125" style="1"/>
    <col min="6917" max="6917" width="8.28515625" style="1" customWidth="1"/>
    <col min="6918" max="6918" width="9.7109375" style="1" customWidth="1"/>
    <col min="6919" max="6919" width="11.140625" style="1" customWidth="1"/>
    <col min="6920" max="6920" width="8.42578125" style="1" customWidth="1"/>
    <col min="6921" max="6921" width="10.140625" style="1" customWidth="1"/>
    <col min="6922" max="6922" width="10.5703125" style="1" customWidth="1"/>
    <col min="6923" max="6923" width="7.28515625" style="1" customWidth="1"/>
    <col min="6924" max="6924" width="8.85546875" style="1" customWidth="1"/>
    <col min="6925" max="6925" width="13" style="1" customWidth="1"/>
    <col min="6926" max="6927" width="6.5703125" style="1" customWidth="1"/>
    <col min="6928" max="6928" width="8.5703125" style="1" customWidth="1"/>
    <col min="6929" max="6929" width="8.140625" style="1" customWidth="1"/>
    <col min="6930" max="6930" width="11.85546875" style="1" customWidth="1"/>
    <col min="6931" max="6931" width="6.85546875" style="1" customWidth="1"/>
    <col min="6932" max="6932" width="6.5703125" style="1" customWidth="1"/>
    <col min="6933" max="6933" width="7.140625" style="1" customWidth="1"/>
    <col min="6934" max="6935" width="7.7109375" style="1" customWidth="1"/>
    <col min="6936" max="6936" width="7.140625" style="1" customWidth="1"/>
    <col min="6937" max="6937" width="6.7109375" style="1" customWidth="1"/>
    <col min="6938" max="6938" width="5.42578125" style="1" customWidth="1"/>
    <col min="6939" max="6939" width="22.85546875" style="1" customWidth="1"/>
    <col min="6940" max="6940" width="21.85546875" style="1" customWidth="1"/>
    <col min="6941" max="6941" width="9.42578125" style="1" customWidth="1"/>
    <col min="6942" max="6942" width="11.7109375" style="1" customWidth="1"/>
    <col min="6943" max="6943" width="9.28515625" style="1" customWidth="1"/>
    <col min="6944" max="6944" width="10.5703125" style="1" customWidth="1"/>
    <col min="6945" max="6945" width="18.85546875" style="1" customWidth="1"/>
    <col min="6946" max="6947" width="11.7109375" style="1" customWidth="1"/>
    <col min="6948" max="6948" width="13.85546875" style="1" customWidth="1"/>
    <col min="6949" max="6949" width="19" style="1" customWidth="1"/>
    <col min="6950" max="6950" width="16.7109375" style="1" customWidth="1"/>
    <col min="6951" max="6951" width="11.42578125" style="1"/>
    <col min="6952" max="6952" width="13" style="1" customWidth="1"/>
    <col min="6953" max="6954" width="11.42578125" style="1"/>
    <col min="6955" max="6955" width="9.140625" style="1" customWidth="1"/>
    <col min="6956" max="6956" width="11.42578125" style="1"/>
    <col min="6957" max="6957" width="12.42578125" style="1" customWidth="1"/>
    <col min="6958" max="6959" width="10.7109375" style="1" customWidth="1"/>
    <col min="6960" max="6960" width="7" style="1" customWidth="1"/>
    <col min="6961" max="6964" width="11.42578125" style="1"/>
    <col min="6965" max="6965" width="4.5703125" style="1" customWidth="1"/>
    <col min="6966" max="6968" width="11.42578125" style="1"/>
    <col min="6969" max="6969" width="12.5703125" style="1" customWidth="1"/>
    <col min="6970" max="6975" width="11.42578125" style="1"/>
    <col min="6976" max="6976" width="21" style="1" customWidth="1"/>
    <col min="6977" max="6977" width="19.85546875" style="1" customWidth="1"/>
    <col min="6978" max="6978" width="18.42578125" style="1" customWidth="1"/>
    <col min="6979" max="6979" width="20.140625" style="1" customWidth="1"/>
    <col min="6980" max="6980" width="20.5703125" style="1" customWidth="1"/>
    <col min="6981" max="6981" width="7.140625" style="1" customWidth="1"/>
    <col min="6982" max="6982" width="20" style="1" customWidth="1"/>
    <col min="6983" max="6983" width="19.28515625" style="1" customWidth="1"/>
    <col min="6984" max="6984" width="16" style="1" customWidth="1"/>
    <col min="6985" max="6985" width="22.28515625" style="1" customWidth="1"/>
    <col min="6986" max="6986" width="22" style="1" customWidth="1"/>
    <col min="6987" max="7170" width="11.42578125" style="1"/>
    <col min="7171" max="7171" width="4.42578125" style="1" customWidth="1"/>
    <col min="7172" max="7172" width="11.42578125" style="1"/>
    <col min="7173" max="7173" width="8.28515625" style="1" customWidth="1"/>
    <col min="7174" max="7174" width="9.7109375" style="1" customWidth="1"/>
    <col min="7175" max="7175" width="11.140625" style="1" customWidth="1"/>
    <col min="7176" max="7176" width="8.42578125" style="1" customWidth="1"/>
    <col min="7177" max="7177" width="10.140625" style="1" customWidth="1"/>
    <col min="7178" max="7178" width="10.5703125" style="1" customWidth="1"/>
    <col min="7179" max="7179" width="7.28515625" style="1" customWidth="1"/>
    <col min="7180" max="7180" width="8.85546875" style="1" customWidth="1"/>
    <col min="7181" max="7181" width="13" style="1" customWidth="1"/>
    <col min="7182" max="7183" width="6.5703125" style="1" customWidth="1"/>
    <col min="7184" max="7184" width="8.5703125" style="1" customWidth="1"/>
    <col min="7185" max="7185" width="8.140625" style="1" customWidth="1"/>
    <col min="7186" max="7186" width="11.85546875" style="1" customWidth="1"/>
    <col min="7187" max="7187" width="6.85546875" style="1" customWidth="1"/>
    <col min="7188" max="7188" width="6.5703125" style="1" customWidth="1"/>
    <col min="7189" max="7189" width="7.140625" style="1" customWidth="1"/>
    <col min="7190" max="7191" width="7.7109375" style="1" customWidth="1"/>
    <col min="7192" max="7192" width="7.140625" style="1" customWidth="1"/>
    <col min="7193" max="7193" width="6.7109375" style="1" customWidth="1"/>
    <col min="7194" max="7194" width="5.42578125" style="1" customWidth="1"/>
    <col min="7195" max="7195" width="22.85546875" style="1" customWidth="1"/>
    <col min="7196" max="7196" width="21.85546875" style="1" customWidth="1"/>
    <col min="7197" max="7197" width="9.42578125" style="1" customWidth="1"/>
    <col min="7198" max="7198" width="11.7109375" style="1" customWidth="1"/>
    <col min="7199" max="7199" width="9.28515625" style="1" customWidth="1"/>
    <col min="7200" max="7200" width="10.5703125" style="1" customWidth="1"/>
    <col min="7201" max="7201" width="18.85546875" style="1" customWidth="1"/>
    <col min="7202" max="7203" width="11.7109375" style="1" customWidth="1"/>
    <col min="7204" max="7204" width="13.85546875" style="1" customWidth="1"/>
    <col min="7205" max="7205" width="19" style="1" customWidth="1"/>
    <col min="7206" max="7206" width="16.7109375" style="1" customWidth="1"/>
    <col min="7207" max="7207" width="11.42578125" style="1"/>
    <col min="7208" max="7208" width="13" style="1" customWidth="1"/>
    <col min="7209" max="7210" width="11.42578125" style="1"/>
    <col min="7211" max="7211" width="9.140625" style="1" customWidth="1"/>
    <col min="7212" max="7212" width="11.42578125" style="1"/>
    <col min="7213" max="7213" width="12.42578125" style="1" customWidth="1"/>
    <col min="7214" max="7215" width="10.7109375" style="1" customWidth="1"/>
    <col min="7216" max="7216" width="7" style="1" customWidth="1"/>
    <col min="7217" max="7220" width="11.42578125" style="1"/>
    <col min="7221" max="7221" width="4.5703125" style="1" customWidth="1"/>
    <col min="7222" max="7224" width="11.42578125" style="1"/>
    <col min="7225" max="7225" width="12.5703125" style="1" customWidth="1"/>
    <col min="7226" max="7231" width="11.42578125" style="1"/>
    <col min="7232" max="7232" width="21" style="1" customWidth="1"/>
    <col min="7233" max="7233" width="19.85546875" style="1" customWidth="1"/>
    <col min="7234" max="7234" width="18.42578125" style="1" customWidth="1"/>
    <col min="7235" max="7235" width="20.140625" style="1" customWidth="1"/>
    <col min="7236" max="7236" width="20.5703125" style="1" customWidth="1"/>
    <col min="7237" max="7237" width="7.140625" style="1" customWidth="1"/>
    <col min="7238" max="7238" width="20" style="1" customWidth="1"/>
    <col min="7239" max="7239" width="19.28515625" style="1" customWidth="1"/>
    <col min="7240" max="7240" width="16" style="1" customWidth="1"/>
    <col min="7241" max="7241" width="22.28515625" style="1" customWidth="1"/>
    <col min="7242" max="7242" width="22" style="1" customWidth="1"/>
    <col min="7243" max="7426" width="11.42578125" style="1"/>
    <col min="7427" max="7427" width="4.42578125" style="1" customWidth="1"/>
    <col min="7428" max="7428" width="11.42578125" style="1"/>
    <col min="7429" max="7429" width="8.28515625" style="1" customWidth="1"/>
    <col min="7430" max="7430" width="9.7109375" style="1" customWidth="1"/>
    <col min="7431" max="7431" width="11.140625" style="1" customWidth="1"/>
    <col min="7432" max="7432" width="8.42578125" style="1" customWidth="1"/>
    <col min="7433" max="7433" width="10.140625" style="1" customWidth="1"/>
    <col min="7434" max="7434" width="10.5703125" style="1" customWidth="1"/>
    <col min="7435" max="7435" width="7.28515625" style="1" customWidth="1"/>
    <col min="7436" max="7436" width="8.85546875" style="1" customWidth="1"/>
    <col min="7437" max="7437" width="13" style="1" customWidth="1"/>
    <col min="7438" max="7439" width="6.5703125" style="1" customWidth="1"/>
    <col min="7440" max="7440" width="8.5703125" style="1" customWidth="1"/>
    <col min="7441" max="7441" width="8.140625" style="1" customWidth="1"/>
    <col min="7442" max="7442" width="11.85546875" style="1" customWidth="1"/>
    <col min="7443" max="7443" width="6.85546875" style="1" customWidth="1"/>
    <col min="7444" max="7444" width="6.5703125" style="1" customWidth="1"/>
    <col min="7445" max="7445" width="7.140625" style="1" customWidth="1"/>
    <col min="7446" max="7447" width="7.7109375" style="1" customWidth="1"/>
    <col min="7448" max="7448" width="7.140625" style="1" customWidth="1"/>
    <col min="7449" max="7449" width="6.7109375" style="1" customWidth="1"/>
    <col min="7450" max="7450" width="5.42578125" style="1" customWidth="1"/>
    <col min="7451" max="7451" width="22.85546875" style="1" customWidth="1"/>
    <col min="7452" max="7452" width="21.85546875" style="1" customWidth="1"/>
    <col min="7453" max="7453" width="9.42578125" style="1" customWidth="1"/>
    <col min="7454" max="7454" width="11.7109375" style="1" customWidth="1"/>
    <col min="7455" max="7455" width="9.28515625" style="1" customWidth="1"/>
    <col min="7456" max="7456" width="10.5703125" style="1" customWidth="1"/>
    <col min="7457" max="7457" width="18.85546875" style="1" customWidth="1"/>
    <col min="7458" max="7459" width="11.7109375" style="1" customWidth="1"/>
    <col min="7460" max="7460" width="13.85546875" style="1" customWidth="1"/>
    <col min="7461" max="7461" width="19" style="1" customWidth="1"/>
    <col min="7462" max="7462" width="16.7109375" style="1" customWidth="1"/>
    <col min="7463" max="7463" width="11.42578125" style="1"/>
    <col min="7464" max="7464" width="13" style="1" customWidth="1"/>
    <col min="7465" max="7466" width="11.42578125" style="1"/>
    <col min="7467" max="7467" width="9.140625" style="1" customWidth="1"/>
    <col min="7468" max="7468" width="11.42578125" style="1"/>
    <col min="7469" max="7469" width="12.42578125" style="1" customWidth="1"/>
    <col min="7470" max="7471" width="10.7109375" style="1" customWidth="1"/>
    <col min="7472" max="7472" width="7" style="1" customWidth="1"/>
    <col min="7473" max="7476" width="11.42578125" style="1"/>
    <col min="7477" max="7477" width="4.5703125" style="1" customWidth="1"/>
    <col min="7478" max="7480" width="11.42578125" style="1"/>
    <col min="7481" max="7481" width="12.5703125" style="1" customWidth="1"/>
    <col min="7482" max="7487" width="11.42578125" style="1"/>
    <col min="7488" max="7488" width="21" style="1" customWidth="1"/>
    <col min="7489" max="7489" width="19.85546875" style="1" customWidth="1"/>
    <col min="7490" max="7490" width="18.42578125" style="1" customWidth="1"/>
    <col min="7491" max="7491" width="20.140625" style="1" customWidth="1"/>
    <col min="7492" max="7492" width="20.5703125" style="1" customWidth="1"/>
    <col min="7493" max="7493" width="7.140625" style="1" customWidth="1"/>
    <col min="7494" max="7494" width="20" style="1" customWidth="1"/>
    <col min="7495" max="7495" width="19.28515625" style="1" customWidth="1"/>
    <col min="7496" max="7496" width="16" style="1" customWidth="1"/>
    <col min="7497" max="7497" width="22.28515625" style="1" customWidth="1"/>
    <col min="7498" max="7498" width="22" style="1" customWidth="1"/>
    <col min="7499" max="7682" width="11.42578125" style="1"/>
    <col min="7683" max="7683" width="4.42578125" style="1" customWidth="1"/>
    <col min="7684" max="7684" width="11.42578125" style="1"/>
    <col min="7685" max="7685" width="8.28515625" style="1" customWidth="1"/>
    <col min="7686" max="7686" width="9.7109375" style="1" customWidth="1"/>
    <col min="7687" max="7687" width="11.140625" style="1" customWidth="1"/>
    <col min="7688" max="7688" width="8.42578125" style="1" customWidth="1"/>
    <col min="7689" max="7689" width="10.140625" style="1" customWidth="1"/>
    <col min="7690" max="7690" width="10.5703125" style="1" customWidth="1"/>
    <col min="7691" max="7691" width="7.28515625" style="1" customWidth="1"/>
    <col min="7692" max="7692" width="8.85546875" style="1" customWidth="1"/>
    <col min="7693" max="7693" width="13" style="1" customWidth="1"/>
    <col min="7694" max="7695" width="6.5703125" style="1" customWidth="1"/>
    <col min="7696" max="7696" width="8.5703125" style="1" customWidth="1"/>
    <col min="7697" max="7697" width="8.140625" style="1" customWidth="1"/>
    <col min="7698" max="7698" width="11.85546875" style="1" customWidth="1"/>
    <col min="7699" max="7699" width="6.85546875" style="1" customWidth="1"/>
    <col min="7700" max="7700" width="6.5703125" style="1" customWidth="1"/>
    <col min="7701" max="7701" width="7.140625" style="1" customWidth="1"/>
    <col min="7702" max="7703" width="7.7109375" style="1" customWidth="1"/>
    <col min="7704" max="7704" width="7.140625" style="1" customWidth="1"/>
    <col min="7705" max="7705" width="6.7109375" style="1" customWidth="1"/>
    <col min="7706" max="7706" width="5.42578125" style="1" customWidth="1"/>
    <col min="7707" max="7707" width="22.85546875" style="1" customWidth="1"/>
    <col min="7708" max="7708" width="21.85546875" style="1" customWidth="1"/>
    <col min="7709" max="7709" width="9.42578125" style="1" customWidth="1"/>
    <col min="7710" max="7710" width="11.7109375" style="1" customWidth="1"/>
    <col min="7711" max="7711" width="9.28515625" style="1" customWidth="1"/>
    <col min="7712" max="7712" width="10.5703125" style="1" customWidth="1"/>
    <col min="7713" max="7713" width="18.85546875" style="1" customWidth="1"/>
    <col min="7714" max="7715" width="11.7109375" style="1" customWidth="1"/>
    <col min="7716" max="7716" width="13.85546875" style="1" customWidth="1"/>
    <col min="7717" max="7717" width="19" style="1" customWidth="1"/>
    <col min="7718" max="7718" width="16.7109375" style="1" customWidth="1"/>
    <col min="7719" max="7719" width="11.42578125" style="1"/>
    <col min="7720" max="7720" width="13" style="1" customWidth="1"/>
    <col min="7721" max="7722" width="11.42578125" style="1"/>
    <col min="7723" max="7723" width="9.140625" style="1" customWidth="1"/>
    <col min="7724" max="7724" width="11.42578125" style="1"/>
    <col min="7725" max="7725" width="12.42578125" style="1" customWidth="1"/>
    <col min="7726" max="7727" width="10.7109375" style="1" customWidth="1"/>
    <col min="7728" max="7728" width="7" style="1" customWidth="1"/>
    <col min="7729" max="7732" width="11.42578125" style="1"/>
    <col min="7733" max="7733" width="4.5703125" style="1" customWidth="1"/>
    <col min="7734" max="7736" width="11.42578125" style="1"/>
    <col min="7737" max="7737" width="12.5703125" style="1" customWidth="1"/>
    <col min="7738" max="7743" width="11.42578125" style="1"/>
    <col min="7744" max="7744" width="21" style="1" customWidth="1"/>
    <col min="7745" max="7745" width="19.85546875" style="1" customWidth="1"/>
    <col min="7746" max="7746" width="18.42578125" style="1" customWidth="1"/>
    <col min="7747" max="7747" width="20.140625" style="1" customWidth="1"/>
    <col min="7748" max="7748" width="20.5703125" style="1" customWidth="1"/>
    <col min="7749" max="7749" width="7.140625" style="1" customWidth="1"/>
    <col min="7750" max="7750" width="20" style="1" customWidth="1"/>
    <col min="7751" max="7751" width="19.28515625" style="1" customWidth="1"/>
    <col min="7752" max="7752" width="16" style="1" customWidth="1"/>
    <col min="7753" max="7753" width="22.28515625" style="1" customWidth="1"/>
    <col min="7754" max="7754" width="22" style="1" customWidth="1"/>
    <col min="7755" max="7938" width="11.42578125" style="1"/>
    <col min="7939" max="7939" width="4.42578125" style="1" customWidth="1"/>
    <col min="7940" max="7940" width="11.42578125" style="1"/>
    <col min="7941" max="7941" width="8.28515625" style="1" customWidth="1"/>
    <col min="7942" max="7942" width="9.7109375" style="1" customWidth="1"/>
    <col min="7943" max="7943" width="11.140625" style="1" customWidth="1"/>
    <col min="7944" max="7944" width="8.42578125" style="1" customWidth="1"/>
    <col min="7945" max="7945" width="10.140625" style="1" customWidth="1"/>
    <col min="7946" max="7946" width="10.5703125" style="1" customWidth="1"/>
    <col min="7947" max="7947" width="7.28515625" style="1" customWidth="1"/>
    <col min="7948" max="7948" width="8.85546875" style="1" customWidth="1"/>
    <col min="7949" max="7949" width="13" style="1" customWidth="1"/>
    <col min="7950" max="7951" width="6.5703125" style="1" customWidth="1"/>
    <col min="7952" max="7952" width="8.5703125" style="1" customWidth="1"/>
    <col min="7953" max="7953" width="8.140625" style="1" customWidth="1"/>
    <col min="7954" max="7954" width="11.85546875" style="1" customWidth="1"/>
    <col min="7955" max="7955" width="6.85546875" style="1" customWidth="1"/>
    <col min="7956" max="7956" width="6.5703125" style="1" customWidth="1"/>
    <col min="7957" max="7957" width="7.140625" style="1" customWidth="1"/>
    <col min="7958" max="7959" width="7.7109375" style="1" customWidth="1"/>
    <col min="7960" max="7960" width="7.140625" style="1" customWidth="1"/>
    <col min="7961" max="7961" width="6.7109375" style="1" customWidth="1"/>
    <col min="7962" max="7962" width="5.42578125" style="1" customWidth="1"/>
    <col min="7963" max="7963" width="22.85546875" style="1" customWidth="1"/>
    <col min="7964" max="7964" width="21.85546875" style="1" customWidth="1"/>
    <col min="7965" max="7965" width="9.42578125" style="1" customWidth="1"/>
    <col min="7966" max="7966" width="11.7109375" style="1" customWidth="1"/>
    <col min="7967" max="7967" width="9.28515625" style="1" customWidth="1"/>
    <col min="7968" max="7968" width="10.5703125" style="1" customWidth="1"/>
    <col min="7969" max="7969" width="18.85546875" style="1" customWidth="1"/>
    <col min="7970" max="7971" width="11.7109375" style="1" customWidth="1"/>
    <col min="7972" max="7972" width="13.85546875" style="1" customWidth="1"/>
    <col min="7973" max="7973" width="19" style="1" customWidth="1"/>
    <col min="7974" max="7974" width="16.7109375" style="1" customWidth="1"/>
    <col min="7975" max="7975" width="11.42578125" style="1"/>
    <col min="7976" max="7976" width="13" style="1" customWidth="1"/>
    <col min="7977" max="7978" width="11.42578125" style="1"/>
    <col min="7979" max="7979" width="9.140625" style="1" customWidth="1"/>
    <col min="7980" max="7980" width="11.42578125" style="1"/>
    <col min="7981" max="7981" width="12.42578125" style="1" customWidth="1"/>
    <col min="7982" max="7983" width="10.7109375" style="1" customWidth="1"/>
    <col min="7984" max="7984" width="7" style="1" customWidth="1"/>
    <col min="7985" max="7988" width="11.42578125" style="1"/>
    <col min="7989" max="7989" width="4.5703125" style="1" customWidth="1"/>
    <col min="7990" max="7992" width="11.42578125" style="1"/>
    <col min="7993" max="7993" width="12.5703125" style="1" customWidth="1"/>
    <col min="7994" max="7999" width="11.42578125" style="1"/>
    <col min="8000" max="8000" width="21" style="1" customWidth="1"/>
    <col min="8001" max="8001" width="19.85546875" style="1" customWidth="1"/>
    <col min="8002" max="8002" width="18.42578125" style="1" customWidth="1"/>
    <col min="8003" max="8003" width="20.140625" style="1" customWidth="1"/>
    <col min="8004" max="8004" width="20.5703125" style="1" customWidth="1"/>
    <col min="8005" max="8005" width="7.140625" style="1" customWidth="1"/>
    <col min="8006" max="8006" width="20" style="1" customWidth="1"/>
    <col min="8007" max="8007" width="19.28515625" style="1" customWidth="1"/>
    <col min="8008" max="8008" width="16" style="1" customWidth="1"/>
    <col min="8009" max="8009" width="22.28515625" style="1" customWidth="1"/>
    <col min="8010" max="8010" width="22" style="1" customWidth="1"/>
    <col min="8011" max="8194" width="11.42578125" style="1"/>
    <col min="8195" max="8195" width="4.42578125" style="1" customWidth="1"/>
    <col min="8196" max="8196" width="11.42578125" style="1"/>
    <col min="8197" max="8197" width="8.28515625" style="1" customWidth="1"/>
    <col min="8198" max="8198" width="9.7109375" style="1" customWidth="1"/>
    <col min="8199" max="8199" width="11.140625" style="1" customWidth="1"/>
    <col min="8200" max="8200" width="8.42578125" style="1" customWidth="1"/>
    <col min="8201" max="8201" width="10.140625" style="1" customWidth="1"/>
    <col min="8202" max="8202" width="10.5703125" style="1" customWidth="1"/>
    <col min="8203" max="8203" width="7.28515625" style="1" customWidth="1"/>
    <col min="8204" max="8204" width="8.85546875" style="1" customWidth="1"/>
    <col min="8205" max="8205" width="13" style="1" customWidth="1"/>
    <col min="8206" max="8207" width="6.5703125" style="1" customWidth="1"/>
    <col min="8208" max="8208" width="8.5703125" style="1" customWidth="1"/>
    <col min="8209" max="8209" width="8.140625" style="1" customWidth="1"/>
    <col min="8210" max="8210" width="11.85546875" style="1" customWidth="1"/>
    <col min="8211" max="8211" width="6.85546875" style="1" customWidth="1"/>
    <col min="8212" max="8212" width="6.5703125" style="1" customWidth="1"/>
    <col min="8213" max="8213" width="7.140625" style="1" customWidth="1"/>
    <col min="8214" max="8215" width="7.7109375" style="1" customWidth="1"/>
    <col min="8216" max="8216" width="7.140625" style="1" customWidth="1"/>
    <col min="8217" max="8217" width="6.7109375" style="1" customWidth="1"/>
    <col min="8218" max="8218" width="5.42578125" style="1" customWidth="1"/>
    <col min="8219" max="8219" width="22.85546875" style="1" customWidth="1"/>
    <col min="8220" max="8220" width="21.85546875" style="1" customWidth="1"/>
    <col min="8221" max="8221" width="9.42578125" style="1" customWidth="1"/>
    <col min="8222" max="8222" width="11.7109375" style="1" customWidth="1"/>
    <col min="8223" max="8223" width="9.28515625" style="1" customWidth="1"/>
    <col min="8224" max="8224" width="10.5703125" style="1" customWidth="1"/>
    <col min="8225" max="8225" width="18.85546875" style="1" customWidth="1"/>
    <col min="8226" max="8227" width="11.7109375" style="1" customWidth="1"/>
    <col min="8228" max="8228" width="13.85546875" style="1" customWidth="1"/>
    <col min="8229" max="8229" width="19" style="1" customWidth="1"/>
    <col min="8230" max="8230" width="16.7109375" style="1" customWidth="1"/>
    <col min="8231" max="8231" width="11.42578125" style="1"/>
    <col min="8232" max="8232" width="13" style="1" customWidth="1"/>
    <col min="8233" max="8234" width="11.42578125" style="1"/>
    <col min="8235" max="8235" width="9.140625" style="1" customWidth="1"/>
    <col min="8236" max="8236" width="11.42578125" style="1"/>
    <col min="8237" max="8237" width="12.42578125" style="1" customWidth="1"/>
    <col min="8238" max="8239" width="10.7109375" style="1" customWidth="1"/>
    <col min="8240" max="8240" width="7" style="1" customWidth="1"/>
    <col min="8241" max="8244" width="11.42578125" style="1"/>
    <col min="8245" max="8245" width="4.5703125" style="1" customWidth="1"/>
    <col min="8246" max="8248" width="11.42578125" style="1"/>
    <col min="8249" max="8249" width="12.5703125" style="1" customWidth="1"/>
    <col min="8250" max="8255" width="11.42578125" style="1"/>
    <col min="8256" max="8256" width="21" style="1" customWidth="1"/>
    <col min="8257" max="8257" width="19.85546875" style="1" customWidth="1"/>
    <col min="8258" max="8258" width="18.42578125" style="1" customWidth="1"/>
    <col min="8259" max="8259" width="20.140625" style="1" customWidth="1"/>
    <col min="8260" max="8260" width="20.5703125" style="1" customWidth="1"/>
    <col min="8261" max="8261" width="7.140625" style="1" customWidth="1"/>
    <col min="8262" max="8262" width="20" style="1" customWidth="1"/>
    <col min="8263" max="8263" width="19.28515625" style="1" customWidth="1"/>
    <col min="8264" max="8264" width="16" style="1" customWidth="1"/>
    <col min="8265" max="8265" width="22.28515625" style="1" customWidth="1"/>
    <col min="8266" max="8266" width="22" style="1" customWidth="1"/>
    <col min="8267" max="8450" width="11.42578125" style="1"/>
    <col min="8451" max="8451" width="4.42578125" style="1" customWidth="1"/>
    <col min="8452" max="8452" width="11.42578125" style="1"/>
    <col min="8453" max="8453" width="8.28515625" style="1" customWidth="1"/>
    <col min="8454" max="8454" width="9.7109375" style="1" customWidth="1"/>
    <col min="8455" max="8455" width="11.140625" style="1" customWidth="1"/>
    <col min="8456" max="8456" width="8.42578125" style="1" customWidth="1"/>
    <col min="8457" max="8457" width="10.140625" style="1" customWidth="1"/>
    <col min="8458" max="8458" width="10.5703125" style="1" customWidth="1"/>
    <col min="8459" max="8459" width="7.28515625" style="1" customWidth="1"/>
    <col min="8460" max="8460" width="8.85546875" style="1" customWidth="1"/>
    <col min="8461" max="8461" width="13" style="1" customWidth="1"/>
    <col min="8462" max="8463" width="6.5703125" style="1" customWidth="1"/>
    <col min="8464" max="8464" width="8.5703125" style="1" customWidth="1"/>
    <col min="8465" max="8465" width="8.140625" style="1" customWidth="1"/>
    <col min="8466" max="8466" width="11.85546875" style="1" customWidth="1"/>
    <col min="8467" max="8467" width="6.85546875" style="1" customWidth="1"/>
    <col min="8468" max="8468" width="6.5703125" style="1" customWidth="1"/>
    <col min="8469" max="8469" width="7.140625" style="1" customWidth="1"/>
    <col min="8470" max="8471" width="7.7109375" style="1" customWidth="1"/>
    <col min="8472" max="8472" width="7.140625" style="1" customWidth="1"/>
    <col min="8473" max="8473" width="6.7109375" style="1" customWidth="1"/>
    <col min="8474" max="8474" width="5.42578125" style="1" customWidth="1"/>
    <col min="8475" max="8475" width="22.85546875" style="1" customWidth="1"/>
    <col min="8476" max="8476" width="21.85546875" style="1" customWidth="1"/>
    <col min="8477" max="8477" width="9.42578125" style="1" customWidth="1"/>
    <col min="8478" max="8478" width="11.7109375" style="1" customWidth="1"/>
    <col min="8479" max="8479" width="9.28515625" style="1" customWidth="1"/>
    <col min="8480" max="8480" width="10.5703125" style="1" customWidth="1"/>
    <col min="8481" max="8481" width="18.85546875" style="1" customWidth="1"/>
    <col min="8482" max="8483" width="11.7109375" style="1" customWidth="1"/>
    <col min="8484" max="8484" width="13.85546875" style="1" customWidth="1"/>
    <col min="8485" max="8485" width="19" style="1" customWidth="1"/>
    <col min="8486" max="8486" width="16.7109375" style="1" customWidth="1"/>
    <col min="8487" max="8487" width="11.42578125" style="1"/>
    <col min="8488" max="8488" width="13" style="1" customWidth="1"/>
    <col min="8489" max="8490" width="11.42578125" style="1"/>
    <col min="8491" max="8491" width="9.140625" style="1" customWidth="1"/>
    <col min="8492" max="8492" width="11.42578125" style="1"/>
    <col min="8493" max="8493" width="12.42578125" style="1" customWidth="1"/>
    <col min="8494" max="8495" width="10.7109375" style="1" customWidth="1"/>
    <col min="8496" max="8496" width="7" style="1" customWidth="1"/>
    <col min="8497" max="8500" width="11.42578125" style="1"/>
    <col min="8501" max="8501" width="4.5703125" style="1" customWidth="1"/>
    <col min="8502" max="8504" width="11.42578125" style="1"/>
    <col min="8505" max="8505" width="12.5703125" style="1" customWidth="1"/>
    <col min="8506" max="8511" width="11.42578125" style="1"/>
    <col min="8512" max="8512" width="21" style="1" customWidth="1"/>
    <col min="8513" max="8513" width="19.85546875" style="1" customWidth="1"/>
    <col min="8514" max="8514" width="18.42578125" style="1" customWidth="1"/>
    <col min="8515" max="8515" width="20.140625" style="1" customWidth="1"/>
    <col min="8516" max="8516" width="20.5703125" style="1" customWidth="1"/>
    <col min="8517" max="8517" width="7.140625" style="1" customWidth="1"/>
    <col min="8518" max="8518" width="20" style="1" customWidth="1"/>
    <col min="8519" max="8519" width="19.28515625" style="1" customWidth="1"/>
    <col min="8520" max="8520" width="16" style="1" customWidth="1"/>
    <col min="8521" max="8521" width="22.28515625" style="1" customWidth="1"/>
    <col min="8522" max="8522" width="22" style="1" customWidth="1"/>
    <col min="8523" max="8706" width="11.42578125" style="1"/>
    <col min="8707" max="8707" width="4.42578125" style="1" customWidth="1"/>
    <col min="8708" max="8708" width="11.42578125" style="1"/>
    <col min="8709" max="8709" width="8.28515625" style="1" customWidth="1"/>
    <col min="8710" max="8710" width="9.7109375" style="1" customWidth="1"/>
    <col min="8711" max="8711" width="11.140625" style="1" customWidth="1"/>
    <col min="8712" max="8712" width="8.42578125" style="1" customWidth="1"/>
    <col min="8713" max="8713" width="10.140625" style="1" customWidth="1"/>
    <col min="8714" max="8714" width="10.5703125" style="1" customWidth="1"/>
    <col min="8715" max="8715" width="7.28515625" style="1" customWidth="1"/>
    <col min="8716" max="8716" width="8.85546875" style="1" customWidth="1"/>
    <col min="8717" max="8717" width="13" style="1" customWidth="1"/>
    <col min="8718" max="8719" width="6.5703125" style="1" customWidth="1"/>
    <col min="8720" max="8720" width="8.5703125" style="1" customWidth="1"/>
    <col min="8721" max="8721" width="8.140625" style="1" customWidth="1"/>
    <col min="8722" max="8722" width="11.85546875" style="1" customWidth="1"/>
    <col min="8723" max="8723" width="6.85546875" style="1" customWidth="1"/>
    <col min="8724" max="8724" width="6.5703125" style="1" customWidth="1"/>
    <col min="8725" max="8725" width="7.140625" style="1" customWidth="1"/>
    <col min="8726" max="8727" width="7.7109375" style="1" customWidth="1"/>
    <col min="8728" max="8728" width="7.140625" style="1" customWidth="1"/>
    <col min="8729" max="8729" width="6.7109375" style="1" customWidth="1"/>
    <col min="8730" max="8730" width="5.42578125" style="1" customWidth="1"/>
    <col min="8731" max="8731" width="22.85546875" style="1" customWidth="1"/>
    <col min="8732" max="8732" width="21.85546875" style="1" customWidth="1"/>
    <col min="8733" max="8733" width="9.42578125" style="1" customWidth="1"/>
    <col min="8734" max="8734" width="11.7109375" style="1" customWidth="1"/>
    <col min="8735" max="8735" width="9.28515625" style="1" customWidth="1"/>
    <col min="8736" max="8736" width="10.5703125" style="1" customWidth="1"/>
    <col min="8737" max="8737" width="18.85546875" style="1" customWidth="1"/>
    <col min="8738" max="8739" width="11.7109375" style="1" customWidth="1"/>
    <col min="8740" max="8740" width="13.85546875" style="1" customWidth="1"/>
    <col min="8741" max="8741" width="19" style="1" customWidth="1"/>
    <col min="8742" max="8742" width="16.7109375" style="1" customWidth="1"/>
    <col min="8743" max="8743" width="11.42578125" style="1"/>
    <col min="8744" max="8744" width="13" style="1" customWidth="1"/>
    <col min="8745" max="8746" width="11.42578125" style="1"/>
    <col min="8747" max="8747" width="9.140625" style="1" customWidth="1"/>
    <col min="8748" max="8748" width="11.42578125" style="1"/>
    <col min="8749" max="8749" width="12.42578125" style="1" customWidth="1"/>
    <col min="8750" max="8751" width="10.7109375" style="1" customWidth="1"/>
    <col min="8752" max="8752" width="7" style="1" customWidth="1"/>
    <col min="8753" max="8756" width="11.42578125" style="1"/>
    <col min="8757" max="8757" width="4.5703125" style="1" customWidth="1"/>
    <col min="8758" max="8760" width="11.42578125" style="1"/>
    <col min="8761" max="8761" width="12.5703125" style="1" customWidth="1"/>
    <col min="8762" max="8767" width="11.42578125" style="1"/>
    <col min="8768" max="8768" width="21" style="1" customWidth="1"/>
    <col min="8769" max="8769" width="19.85546875" style="1" customWidth="1"/>
    <col min="8770" max="8770" width="18.42578125" style="1" customWidth="1"/>
    <col min="8771" max="8771" width="20.140625" style="1" customWidth="1"/>
    <col min="8772" max="8772" width="20.5703125" style="1" customWidth="1"/>
    <col min="8773" max="8773" width="7.140625" style="1" customWidth="1"/>
    <col min="8774" max="8774" width="20" style="1" customWidth="1"/>
    <col min="8775" max="8775" width="19.28515625" style="1" customWidth="1"/>
    <col min="8776" max="8776" width="16" style="1" customWidth="1"/>
    <col min="8777" max="8777" width="22.28515625" style="1" customWidth="1"/>
    <col min="8778" max="8778" width="22" style="1" customWidth="1"/>
    <col min="8779" max="8962" width="11.42578125" style="1"/>
    <col min="8963" max="8963" width="4.42578125" style="1" customWidth="1"/>
    <col min="8964" max="8964" width="11.42578125" style="1"/>
    <col min="8965" max="8965" width="8.28515625" style="1" customWidth="1"/>
    <col min="8966" max="8966" width="9.7109375" style="1" customWidth="1"/>
    <col min="8967" max="8967" width="11.140625" style="1" customWidth="1"/>
    <col min="8968" max="8968" width="8.42578125" style="1" customWidth="1"/>
    <col min="8969" max="8969" width="10.140625" style="1" customWidth="1"/>
    <col min="8970" max="8970" width="10.5703125" style="1" customWidth="1"/>
    <col min="8971" max="8971" width="7.28515625" style="1" customWidth="1"/>
    <col min="8972" max="8972" width="8.85546875" style="1" customWidth="1"/>
    <col min="8973" max="8973" width="13" style="1" customWidth="1"/>
    <col min="8974" max="8975" width="6.5703125" style="1" customWidth="1"/>
    <col min="8976" max="8976" width="8.5703125" style="1" customWidth="1"/>
    <col min="8977" max="8977" width="8.140625" style="1" customWidth="1"/>
    <col min="8978" max="8978" width="11.85546875" style="1" customWidth="1"/>
    <col min="8979" max="8979" width="6.85546875" style="1" customWidth="1"/>
    <col min="8980" max="8980" width="6.5703125" style="1" customWidth="1"/>
    <col min="8981" max="8981" width="7.140625" style="1" customWidth="1"/>
    <col min="8982" max="8983" width="7.7109375" style="1" customWidth="1"/>
    <col min="8984" max="8984" width="7.140625" style="1" customWidth="1"/>
    <col min="8985" max="8985" width="6.7109375" style="1" customWidth="1"/>
    <col min="8986" max="8986" width="5.42578125" style="1" customWidth="1"/>
    <col min="8987" max="8987" width="22.85546875" style="1" customWidth="1"/>
    <col min="8988" max="8988" width="21.85546875" style="1" customWidth="1"/>
    <col min="8989" max="8989" width="9.42578125" style="1" customWidth="1"/>
    <col min="8990" max="8990" width="11.7109375" style="1" customWidth="1"/>
    <col min="8991" max="8991" width="9.28515625" style="1" customWidth="1"/>
    <col min="8992" max="8992" width="10.5703125" style="1" customWidth="1"/>
    <col min="8993" max="8993" width="18.85546875" style="1" customWidth="1"/>
    <col min="8994" max="8995" width="11.7109375" style="1" customWidth="1"/>
    <col min="8996" max="8996" width="13.85546875" style="1" customWidth="1"/>
    <col min="8997" max="8997" width="19" style="1" customWidth="1"/>
    <col min="8998" max="8998" width="16.7109375" style="1" customWidth="1"/>
    <col min="8999" max="8999" width="11.42578125" style="1"/>
    <col min="9000" max="9000" width="13" style="1" customWidth="1"/>
    <col min="9001" max="9002" width="11.42578125" style="1"/>
    <col min="9003" max="9003" width="9.140625" style="1" customWidth="1"/>
    <col min="9004" max="9004" width="11.42578125" style="1"/>
    <col min="9005" max="9005" width="12.42578125" style="1" customWidth="1"/>
    <col min="9006" max="9007" width="10.7109375" style="1" customWidth="1"/>
    <col min="9008" max="9008" width="7" style="1" customWidth="1"/>
    <col min="9009" max="9012" width="11.42578125" style="1"/>
    <col min="9013" max="9013" width="4.5703125" style="1" customWidth="1"/>
    <col min="9014" max="9016" width="11.42578125" style="1"/>
    <col min="9017" max="9017" width="12.5703125" style="1" customWidth="1"/>
    <col min="9018" max="9023" width="11.42578125" style="1"/>
    <col min="9024" max="9024" width="21" style="1" customWidth="1"/>
    <col min="9025" max="9025" width="19.85546875" style="1" customWidth="1"/>
    <col min="9026" max="9026" width="18.42578125" style="1" customWidth="1"/>
    <col min="9027" max="9027" width="20.140625" style="1" customWidth="1"/>
    <col min="9028" max="9028" width="20.5703125" style="1" customWidth="1"/>
    <col min="9029" max="9029" width="7.140625" style="1" customWidth="1"/>
    <col min="9030" max="9030" width="20" style="1" customWidth="1"/>
    <col min="9031" max="9031" width="19.28515625" style="1" customWidth="1"/>
    <col min="9032" max="9032" width="16" style="1" customWidth="1"/>
    <col min="9033" max="9033" width="22.28515625" style="1" customWidth="1"/>
    <col min="9034" max="9034" width="22" style="1" customWidth="1"/>
    <col min="9035" max="9218" width="11.42578125" style="1"/>
    <col min="9219" max="9219" width="4.42578125" style="1" customWidth="1"/>
    <col min="9220" max="9220" width="11.42578125" style="1"/>
    <col min="9221" max="9221" width="8.28515625" style="1" customWidth="1"/>
    <col min="9222" max="9222" width="9.7109375" style="1" customWidth="1"/>
    <col min="9223" max="9223" width="11.140625" style="1" customWidth="1"/>
    <col min="9224" max="9224" width="8.42578125" style="1" customWidth="1"/>
    <col min="9225" max="9225" width="10.140625" style="1" customWidth="1"/>
    <col min="9226" max="9226" width="10.5703125" style="1" customWidth="1"/>
    <col min="9227" max="9227" width="7.28515625" style="1" customWidth="1"/>
    <col min="9228" max="9228" width="8.85546875" style="1" customWidth="1"/>
    <col min="9229" max="9229" width="13" style="1" customWidth="1"/>
    <col min="9230" max="9231" width="6.5703125" style="1" customWidth="1"/>
    <col min="9232" max="9232" width="8.5703125" style="1" customWidth="1"/>
    <col min="9233" max="9233" width="8.140625" style="1" customWidth="1"/>
    <col min="9234" max="9234" width="11.85546875" style="1" customWidth="1"/>
    <col min="9235" max="9235" width="6.85546875" style="1" customWidth="1"/>
    <col min="9236" max="9236" width="6.5703125" style="1" customWidth="1"/>
    <col min="9237" max="9237" width="7.140625" style="1" customWidth="1"/>
    <col min="9238" max="9239" width="7.7109375" style="1" customWidth="1"/>
    <col min="9240" max="9240" width="7.140625" style="1" customWidth="1"/>
    <col min="9241" max="9241" width="6.7109375" style="1" customWidth="1"/>
    <col min="9242" max="9242" width="5.42578125" style="1" customWidth="1"/>
    <col min="9243" max="9243" width="22.85546875" style="1" customWidth="1"/>
    <col min="9244" max="9244" width="21.85546875" style="1" customWidth="1"/>
    <col min="9245" max="9245" width="9.42578125" style="1" customWidth="1"/>
    <col min="9246" max="9246" width="11.7109375" style="1" customWidth="1"/>
    <col min="9247" max="9247" width="9.28515625" style="1" customWidth="1"/>
    <col min="9248" max="9248" width="10.5703125" style="1" customWidth="1"/>
    <col min="9249" max="9249" width="18.85546875" style="1" customWidth="1"/>
    <col min="9250" max="9251" width="11.7109375" style="1" customWidth="1"/>
    <col min="9252" max="9252" width="13.85546875" style="1" customWidth="1"/>
    <col min="9253" max="9253" width="19" style="1" customWidth="1"/>
    <col min="9254" max="9254" width="16.7109375" style="1" customWidth="1"/>
    <col min="9255" max="9255" width="11.42578125" style="1"/>
    <col min="9256" max="9256" width="13" style="1" customWidth="1"/>
    <col min="9257" max="9258" width="11.42578125" style="1"/>
    <col min="9259" max="9259" width="9.140625" style="1" customWidth="1"/>
    <col min="9260" max="9260" width="11.42578125" style="1"/>
    <col min="9261" max="9261" width="12.42578125" style="1" customWidth="1"/>
    <col min="9262" max="9263" width="10.7109375" style="1" customWidth="1"/>
    <col min="9264" max="9264" width="7" style="1" customWidth="1"/>
    <col min="9265" max="9268" width="11.42578125" style="1"/>
    <col min="9269" max="9269" width="4.5703125" style="1" customWidth="1"/>
    <col min="9270" max="9272" width="11.42578125" style="1"/>
    <col min="9273" max="9273" width="12.5703125" style="1" customWidth="1"/>
    <col min="9274" max="9279" width="11.42578125" style="1"/>
    <col min="9280" max="9280" width="21" style="1" customWidth="1"/>
    <col min="9281" max="9281" width="19.85546875" style="1" customWidth="1"/>
    <col min="9282" max="9282" width="18.42578125" style="1" customWidth="1"/>
    <col min="9283" max="9283" width="20.140625" style="1" customWidth="1"/>
    <col min="9284" max="9284" width="20.5703125" style="1" customWidth="1"/>
    <col min="9285" max="9285" width="7.140625" style="1" customWidth="1"/>
    <col min="9286" max="9286" width="20" style="1" customWidth="1"/>
    <col min="9287" max="9287" width="19.28515625" style="1" customWidth="1"/>
    <col min="9288" max="9288" width="16" style="1" customWidth="1"/>
    <col min="9289" max="9289" width="22.28515625" style="1" customWidth="1"/>
    <col min="9290" max="9290" width="22" style="1" customWidth="1"/>
    <col min="9291" max="9474" width="11.42578125" style="1"/>
    <col min="9475" max="9475" width="4.42578125" style="1" customWidth="1"/>
    <col min="9476" max="9476" width="11.42578125" style="1"/>
    <col min="9477" max="9477" width="8.28515625" style="1" customWidth="1"/>
    <col min="9478" max="9478" width="9.7109375" style="1" customWidth="1"/>
    <col min="9479" max="9479" width="11.140625" style="1" customWidth="1"/>
    <col min="9480" max="9480" width="8.42578125" style="1" customWidth="1"/>
    <col min="9481" max="9481" width="10.140625" style="1" customWidth="1"/>
    <col min="9482" max="9482" width="10.5703125" style="1" customWidth="1"/>
    <col min="9483" max="9483" width="7.28515625" style="1" customWidth="1"/>
    <col min="9484" max="9484" width="8.85546875" style="1" customWidth="1"/>
    <col min="9485" max="9485" width="13" style="1" customWidth="1"/>
    <col min="9486" max="9487" width="6.5703125" style="1" customWidth="1"/>
    <col min="9488" max="9488" width="8.5703125" style="1" customWidth="1"/>
    <col min="9489" max="9489" width="8.140625" style="1" customWidth="1"/>
    <col min="9490" max="9490" width="11.85546875" style="1" customWidth="1"/>
    <col min="9491" max="9491" width="6.85546875" style="1" customWidth="1"/>
    <col min="9492" max="9492" width="6.5703125" style="1" customWidth="1"/>
    <col min="9493" max="9493" width="7.140625" style="1" customWidth="1"/>
    <col min="9494" max="9495" width="7.7109375" style="1" customWidth="1"/>
    <col min="9496" max="9496" width="7.140625" style="1" customWidth="1"/>
    <col min="9497" max="9497" width="6.7109375" style="1" customWidth="1"/>
    <col min="9498" max="9498" width="5.42578125" style="1" customWidth="1"/>
    <col min="9499" max="9499" width="22.85546875" style="1" customWidth="1"/>
    <col min="9500" max="9500" width="21.85546875" style="1" customWidth="1"/>
    <col min="9501" max="9501" width="9.42578125" style="1" customWidth="1"/>
    <col min="9502" max="9502" width="11.7109375" style="1" customWidth="1"/>
    <col min="9503" max="9503" width="9.28515625" style="1" customWidth="1"/>
    <col min="9504" max="9504" width="10.5703125" style="1" customWidth="1"/>
    <col min="9505" max="9505" width="18.85546875" style="1" customWidth="1"/>
    <col min="9506" max="9507" width="11.7109375" style="1" customWidth="1"/>
    <col min="9508" max="9508" width="13.85546875" style="1" customWidth="1"/>
    <col min="9509" max="9509" width="19" style="1" customWidth="1"/>
    <col min="9510" max="9510" width="16.7109375" style="1" customWidth="1"/>
    <col min="9511" max="9511" width="11.42578125" style="1"/>
    <col min="9512" max="9512" width="13" style="1" customWidth="1"/>
    <col min="9513" max="9514" width="11.42578125" style="1"/>
    <col min="9515" max="9515" width="9.140625" style="1" customWidth="1"/>
    <col min="9516" max="9516" width="11.42578125" style="1"/>
    <col min="9517" max="9517" width="12.42578125" style="1" customWidth="1"/>
    <col min="9518" max="9519" width="10.7109375" style="1" customWidth="1"/>
    <col min="9520" max="9520" width="7" style="1" customWidth="1"/>
    <col min="9521" max="9524" width="11.42578125" style="1"/>
    <col min="9525" max="9525" width="4.5703125" style="1" customWidth="1"/>
    <col min="9526" max="9528" width="11.42578125" style="1"/>
    <col min="9529" max="9529" width="12.5703125" style="1" customWidth="1"/>
    <col min="9530" max="9535" width="11.42578125" style="1"/>
    <col min="9536" max="9536" width="21" style="1" customWidth="1"/>
    <col min="9537" max="9537" width="19.85546875" style="1" customWidth="1"/>
    <col min="9538" max="9538" width="18.42578125" style="1" customWidth="1"/>
    <col min="9539" max="9539" width="20.140625" style="1" customWidth="1"/>
    <col min="9540" max="9540" width="20.5703125" style="1" customWidth="1"/>
    <col min="9541" max="9541" width="7.140625" style="1" customWidth="1"/>
    <col min="9542" max="9542" width="20" style="1" customWidth="1"/>
    <col min="9543" max="9543" width="19.28515625" style="1" customWidth="1"/>
    <col min="9544" max="9544" width="16" style="1" customWidth="1"/>
    <col min="9545" max="9545" width="22.28515625" style="1" customWidth="1"/>
    <col min="9546" max="9546" width="22" style="1" customWidth="1"/>
    <col min="9547" max="9730" width="11.42578125" style="1"/>
    <col min="9731" max="9731" width="4.42578125" style="1" customWidth="1"/>
    <col min="9732" max="9732" width="11.42578125" style="1"/>
    <col min="9733" max="9733" width="8.28515625" style="1" customWidth="1"/>
    <col min="9734" max="9734" width="9.7109375" style="1" customWidth="1"/>
    <col min="9735" max="9735" width="11.140625" style="1" customWidth="1"/>
    <col min="9736" max="9736" width="8.42578125" style="1" customWidth="1"/>
    <col min="9737" max="9737" width="10.140625" style="1" customWidth="1"/>
    <col min="9738" max="9738" width="10.5703125" style="1" customWidth="1"/>
    <col min="9739" max="9739" width="7.28515625" style="1" customWidth="1"/>
    <col min="9740" max="9740" width="8.85546875" style="1" customWidth="1"/>
    <col min="9741" max="9741" width="13" style="1" customWidth="1"/>
    <col min="9742" max="9743" width="6.5703125" style="1" customWidth="1"/>
    <col min="9744" max="9744" width="8.5703125" style="1" customWidth="1"/>
    <col min="9745" max="9745" width="8.140625" style="1" customWidth="1"/>
    <col min="9746" max="9746" width="11.85546875" style="1" customWidth="1"/>
    <col min="9747" max="9747" width="6.85546875" style="1" customWidth="1"/>
    <col min="9748" max="9748" width="6.5703125" style="1" customWidth="1"/>
    <col min="9749" max="9749" width="7.140625" style="1" customWidth="1"/>
    <col min="9750" max="9751" width="7.7109375" style="1" customWidth="1"/>
    <col min="9752" max="9752" width="7.140625" style="1" customWidth="1"/>
    <col min="9753" max="9753" width="6.7109375" style="1" customWidth="1"/>
    <col min="9754" max="9754" width="5.42578125" style="1" customWidth="1"/>
    <col min="9755" max="9755" width="22.85546875" style="1" customWidth="1"/>
    <col min="9756" max="9756" width="21.85546875" style="1" customWidth="1"/>
    <col min="9757" max="9757" width="9.42578125" style="1" customWidth="1"/>
    <col min="9758" max="9758" width="11.7109375" style="1" customWidth="1"/>
    <col min="9759" max="9759" width="9.28515625" style="1" customWidth="1"/>
    <col min="9760" max="9760" width="10.5703125" style="1" customWidth="1"/>
    <col min="9761" max="9761" width="18.85546875" style="1" customWidth="1"/>
    <col min="9762" max="9763" width="11.7109375" style="1" customWidth="1"/>
    <col min="9764" max="9764" width="13.85546875" style="1" customWidth="1"/>
    <col min="9765" max="9765" width="19" style="1" customWidth="1"/>
    <col min="9766" max="9766" width="16.7109375" style="1" customWidth="1"/>
    <col min="9767" max="9767" width="11.42578125" style="1"/>
    <col min="9768" max="9768" width="13" style="1" customWidth="1"/>
    <col min="9769" max="9770" width="11.42578125" style="1"/>
    <col min="9771" max="9771" width="9.140625" style="1" customWidth="1"/>
    <col min="9772" max="9772" width="11.42578125" style="1"/>
    <col min="9773" max="9773" width="12.42578125" style="1" customWidth="1"/>
    <col min="9774" max="9775" width="10.7109375" style="1" customWidth="1"/>
    <col min="9776" max="9776" width="7" style="1" customWidth="1"/>
    <col min="9777" max="9780" width="11.42578125" style="1"/>
    <col min="9781" max="9781" width="4.5703125" style="1" customWidth="1"/>
    <col min="9782" max="9784" width="11.42578125" style="1"/>
    <col min="9785" max="9785" width="12.5703125" style="1" customWidth="1"/>
    <col min="9786" max="9791" width="11.42578125" style="1"/>
    <col min="9792" max="9792" width="21" style="1" customWidth="1"/>
    <col min="9793" max="9793" width="19.85546875" style="1" customWidth="1"/>
    <col min="9794" max="9794" width="18.42578125" style="1" customWidth="1"/>
    <col min="9795" max="9795" width="20.140625" style="1" customWidth="1"/>
    <col min="9796" max="9796" width="20.5703125" style="1" customWidth="1"/>
    <col min="9797" max="9797" width="7.140625" style="1" customWidth="1"/>
    <col min="9798" max="9798" width="20" style="1" customWidth="1"/>
    <col min="9799" max="9799" width="19.28515625" style="1" customWidth="1"/>
    <col min="9800" max="9800" width="16" style="1" customWidth="1"/>
    <col min="9801" max="9801" width="22.28515625" style="1" customWidth="1"/>
    <col min="9802" max="9802" width="22" style="1" customWidth="1"/>
    <col min="9803" max="9986" width="11.42578125" style="1"/>
    <col min="9987" max="9987" width="4.42578125" style="1" customWidth="1"/>
    <col min="9988" max="9988" width="11.42578125" style="1"/>
    <col min="9989" max="9989" width="8.28515625" style="1" customWidth="1"/>
    <col min="9990" max="9990" width="9.7109375" style="1" customWidth="1"/>
    <col min="9991" max="9991" width="11.140625" style="1" customWidth="1"/>
    <col min="9992" max="9992" width="8.42578125" style="1" customWidth="1"/>
    <col min="9993" max="9993" width="10.140625" style="1" customWidth="1"/>
    <col min="9994" max="9994" width="10.5703125" style="1" customWidth="1"/>
    <col min="9995" max="9995" width="7.28515625" style="1" customWidth="1"/>
    <col min="9996" max="9996" width="8.85546875" style="1" customWidth="1"/>
    <col min="9997" max="9997" width="13" style="1" customWidth="1"/>
    <col min="9998" max="9999" width="6.5703125" style="1" customWidth="1"/>
    <col min="10000" max="10000" width="8.5703125" style="1" customWidth="1"/>
    <col min="10001" max="10001" width="8.140625" style="1" customWidth="1"/>
    <col min="10002" max="10002" width="11.85546875" style="1" customWidth="1"/>
    <col min="10003" max="10003" width="6.85546875" style="1" customWidth="1"/>
    <col min="10004" max="10004" width="6.5703125" style="1" customWidth="1"/>
    <col min="10005" max="10005" width="7.140625" style="1" customWidth="1"/>
    <col min="10006" max="10007" width="7.7109375" style="1" customWidth="1"/>
    <col min="10008" max="10008" width="7.140625" style="1" customWidth="1"/>
    <col min="10009" max="10009" width="6.7109375" style="1" customWidth="1"/>
    <col min="10010" max="10010" width="5.42578125" style="1" customWidth="1"/>
    <col min="10011" max="10011" width="22.85546875" style="1" customWidth="1"/>
    <col min="10012" max="10012" width="21.85546875" style="1" customWidth="1"/>
    <col min="10013" max="10013" width="9.42578125" style="1" customWidth="1"/>
    <col min="10014" max="10014" width="11.7109375" style="1" customWidth="1"/>
    <col min="10015" max="10015" width="9.28515625" style="1" customWidth="1"/>
    <col min="10016" max="10016" width="10.5703125" style="1" customWidth="1"/>
    <col min="10017" max="10017" width="18.85546875" style="1" customWidth="1"/>
    <col min="10018" max="10019" width="11.7109375" style="1" customWidth="1"/>
    <col min="10020" max="10020" width="13.85546875" style="1" customWidth="1"/>
    <col min="10021" max="10021" width="19" style="1" customWidth="1"/>
    <col min="10022" max="10022" width="16.7109375" style="1" customWidth="1"/>
    <col min="10023" max="10023" width="11.42578125" style="1"/>
    <col min="10024" max="10024" width="13" style="1" customWidth="1"/>
    <col min="10025" max="10026" width="11.42578125" style="1"/>
    <col min="10027" max="10027" width="9.140625" style="1" customWidth="1"/>
    <col min="10028" max="10028" width="11.42578125" style="1"/>
    <col min="10029" max="10029" width="12.42578125" style="1" customWidth="1"/>
    <col min="10030" max="10031" width="10.7109375" style="1" customWidth="1"/>
    <col min="10032" max="10032" width="7" style="1" customWidth="1"/>
    <col min="10033" max="10036" width="11.42578125" style="1"/>
    <col min="10037" max="10037" width="4.5703125" style="1" customWidth="1"/>
    <col min="10038" max="10040" width="11.42578125" style="1"/>
    <col min="10041" max="10041" width="12.5703125" style="1" customWidth="1"/>
    <col min="10042" max="10047" width="11.42578125" style="1"/>
    <col min="10048" max="10048" width="21" style="1" customWidth="1"/>
    <col min="10049" max="10049" width="19.85546875" style="1" customWidth="1"/>
    <col min="10050" max="10050" width="18.42578125" style="1" customWidth="1"/>
    <col min="10051" max="10051" width="20.140625" style="1" customWidth="1"/>
    <col min="10052" max="10052" width="20.5703125" style="1" customWidth="1"/>
    <col min="10053" max="10053" width="7.140625" style="1" customWidth="1"/>
    <col min="10054" max="10054" width="20" style="1" customWidth="1"/>
    <col min="10055" max="10055" width="19.28515625" style="1" customWidth="1"/>
    <col min="10056" max="10056" width="16" style="1" customWidth="1"/>
    <col min="10057" max="10057" width="22.28515625" style="1" customWidth="1"/>
    <col min="10058" max="10058" width="22" style="1" customWidth="1"/>
    <col min="10059" max="10242" width="11.42578125" style="1"/>
    <col min="10243" max="10243" width="4.42578125" style="1" customWidth="1"/>
    <col min="10244" max="10244" width="11.42578125" style="1"/>
    <col min="10245" max="10245" width="8.28515625" style="1" customWidth="1"/>
    <col min="10246" max="10246" width="9.7109375" style="1" customWidth="1"/>
    <col min="10247" max="10247" width="11.140625" style="1" customWidth="1"/>
    <col min="10248" max="10248" width="8.42578125" style="1" customWidth="1"/>
    <col min="10249" max="10249" width="10.140625" style="1" customWidth="1"/>
    <col min="10250" max="10250" width="10.5703125" style="1" customWidth="1"/>
    <col min="10251" max="10251" width="7.28515625" style="1" customWidth="1"/>
    <col min="10252" max="10252" width="8.85546875" style="1" customWidth="1"/>
    <col min="10253" max="10253" width="13" style="1" customWidth="1"/>
    <col min="10254" max="10255" width="6.5703125" style="1" customWidth="1"/>
    <col min="10256" max="10256" width="8.5703125" style="1" customWidth="1"/>
    <col min="10257" max="10257" width="8.140625" style="1" customWidth="1"/>
    <col min="10258" max="10258" width="11.85546875" style="1" customWidth="1"/>
    <col min="10259" max="10259" width="6.85546875" style="1" customWidth="1"/>
    <col min="10260" max="10260" width="6.5703125" style="1" customWidth="1"/>
    <col min="10261" max="10261" width="7.140625" style="1" customWidth="1"/>
    <col min="10262" max="10263" width="7.7109375" style="1" customWidth="1"/>
    <col min="10264" max="10264" width="7.140625" style="1" customWidth="1"/>
    <col min="10265" max="10265" width="6.7109375" style="1" customWidth="1"/>
    <col min="10266" max="10266" width="5.42578125" style="1" customWidth="1"/>
    <col min="10267" max="10267" width="22.85546875" style="1" customWidth="1"/>
    <col min="10268" max="10268" width="21.85546875" style="1" customWidth="1"/>
    <col min="10269" max="10269" width="9.42578125" style="1" customWidth="1"/>
    <col min="10270" max="10270" width="11.7109375" style="1" customWidth="1"/>
    <col min="10271" max="10271" width="9.28515625" style="1" customWidth="1"/>
    <col min="10272" max="10272" width="10.5703125" style="1" customWidth="1"/>
    <col min="10273" max="10273" width="18.85546875" style="1" customWidth="1"/>
    <col min="10274" max="10275" width="11.7109375" style="1" customWidth="1"/>
    <col min="10276" max="10276" width="13.85546875" style="1" customWidth="1"/>
    <col min="10277" max="10277" width="19" style="1" customWidth="1"/>
    <col min="10278" max="10278" width="16.7109375" style="1" customWidth="1"/>
    <col min="10279" max="10279" width="11.42578125" style="1"/>
    <col min="10280" max="10280" width="13" style="1" customWidth="1"/>
    <col min="10281" max="10282" width="11.42578125" style="1"/>
    <col min="10283" max="10283" width="9.140625" style="1" customWidth="1"/>
    <col min="10284" max="10284" width="11.42578125" style="1"/>
    <col min="10285" max="10285" width="12.42578125" style="1" customWidth="1"/>
    <col min="10286" max="10287" width="10.7109375" style="1" customWidth="1"/>
    <col min="10288" max="10288" width="7" style="1" customWidth="1"/>
    <col min="10289" max="10292" width="11.42578125" style="1"/>
    <col min="10293" max="10293" width="4.5703125" style="1" customWidth="1"/>
    <col min="10294" max="10296" width="11.42578125" style="1"/>
    <col min="10297" max="10297" width="12.5703125" style="1" customWidth="1"/>
    <col min="10298" max="10303" width="11.42578125" style="1"/>
    <col min="10304" max="10304" width="21" style="1" customWidth="1"/>
    <col min="10305" max="10305" width="19.85546875" style="1" customWidth="1"/>
    <col min="10306" max="10306" width="18.42578125" style="1" customWidth="1"/>
    <col min="10307" max="10307" width="20.140625" style="1" customWidth="1"/>
    <col min="10308" max="10308" width="20.5703125" style="1" customWidth="1"/>
    <col min="10309" max="10309" width="7.140625" style="1" customWidth="1"/>
    <col min="10310" max="10310" width="20" style="1" customWidth="1"/>
    <col min="10311" max="10311" width="19.28515625" style="1" customWidth="1"/>
    <col min="10312" max="10312" width="16" style="1" customWidth="1"/>
    <col min="10313" max="10313" width="22.28515625" style="1" customWidth="1"/>
    <col min="10314" max="10314" width="22" style="1" customWidth="1"/>
    <col min="10315" max="10498" width="11.42578125" style="1"/>
    <col min="10499" max="10499" width="4.42578125" style="1" customWidth="1"/>
    <col min="10500" max="10500" width="11.42578125" style="1"/>
    <col min="10501" max="10501" width="8.28515625" style="1" customWidth="1"/>
    <col min="10502" max="10502" width="9.7109375" style="1" customWidth="1"/>
    <col min="10503" max="10503" width="11.140625" style="1" customWidth="1"/>
    <col min="10504" max="10504" width="8.42578125" style="1" customWidth="1"/>
    <col min="10505" max="10505" width="10.140625" style="1" customWidth="1"/>
    <col min="10506" max="10506" width="10.5703125" style="1" customWidth="1"/>
    <col min="10507" max="10507" width="7.28515625" style="1" customWidth="1"/>
    <col min="10508" max="10508" width="8.85546875" style="1" customWidth="1"/>
    <col min="10509" max="10509" width="13" style="1" customWidth="1"/>
    <col min="10510" max="10511" width="6.5703125" style="1" customWidth="1"/>
    <col min="10512" max="10512" width="8.5703125" style="1" customWidth="1"/>
    <col min="10513" max="10513" width="8.140625" style="1" customWidth="1"/>
    <col min="10514" max="10514" width="11.85546875" style="1" customWidth="1"/>
    <col min="10515" max="10515" width="6.85546875" style="1" customWidth="1"/>
    <col min="10516" max="10516" width="6.5703125" style="1" customWidth="1"/>
    <col min="10517" max="10517" width="7.140625" style="1" customWidth="1"/>
    <col min="10518" max="10519" width="7.7109375" style="1" customWidth="1"/>
    <col min="10520" max="10520" width="7.140625" style="1" customWidth="1"/>
    <col min="10521" max="10521" width="6.7109375" style="1" customWidth="1"/>
    <col min="10522" max="10522" width="5.42578125" style="1" customWidth="1"/>
    <col min="10523" max="10523" width="22.85546875" style="1" customWidth="1"/>
    <col min="10524" max="10524" width="21.85546875" style="1" customWidth="1"/>
    <col min="10525" max="10525" width="9.42578125" style="1" customWidth="1"/>
    <col min="10526" max="10526" width="11.7109375" style="1" customWidth="1"/>
    <col min="10527" max="10527" width="9.28515625" style="1" customWidth="1"/>
    <col min="10528" max="10528" width="10.5703125" style="1" customWidth="1"/>
    <col min="10529" max="10529" width="18.85546875" style="1" customWidth="1"/>
    <col min="10530" max="10531" width="11.7109375" style="1" customWidth="1"/>
    <col min="10532" max="10532" width="13.85546875" style="1" customWidth="1"/>
    <col min="10533" max="10533" width="19" style="1" customWidth="1"/>
    <col min="10534" max="10534" width="16.7109375" style="1" customWidth="1"/>
    <col min="10535" max="10535" width="11.42578125" style="1"/>
    <col min="10536" max="10536" width="13" style="1" customWidth="1"/>
    <col min="10537" max="10538" width="11.42578125" style="1"/>
    <col min="10539" max="10539" width="9.140625" style="1" customWidth="1"/>
    <col min="10540" max="10540" width="11.42578125" style="1"/>
    <col min="10541" max="10541" width="12.42578125" style="1" customWidth="1"/>
    <col min="10542" max="10543" width="10.7109375" style="1" customWidth="1"/>
    <col min="10544" max="10544" width="7" style="1" customWidth="1"/>
    <col min="10545" max="10548" width="11.42578125" style="1"/>
    <col min="10549" max="10549" width="4.5703125" style="1" customWidth="1"/>
    <col min="10550" max="10552" width="11.42578125" style="1"/>
    <col min="10553" max="10553" width="12.5703125" style="1" customWidth="1"/>
    <col min="10554" max="10559" width="11.42578125" style="1"/>
    <col min="10560" max="10560" width="21" style="1" customWidth="1"/>
    <col min="10561" max="10561" width="19.85546875" style="1" customWidth="1"/>
    <col min="10562" max="10562" width="18.42578125" style="1" customWidth="1"/>
    <col min="10563" max="10563" width="20.140625" style="1" customWidth="1"/>
    <col min="10564" max="10564" width="20.5703125" style="1" customWidth="1"/>
    <col min="10565" max="10565" width="7.140625" style="1" customWidth="1"/>
    <col min="10566" max="10566" width="20" style="1" customWidth="1"/>
    <col min="10567" max="10567" width="19.28515625" style="1" customWidth="1"/>
    <col min="10568" max="10568" width="16" style="1" customWidth="1"/>
    <col min="10569" max="10569" width="22.28515625" style="1" customWidth="1"/>
    <col min="10570" max="10570" width="22" style="1" customWidth="1"/>
    <col min="10571" max="10754" width="11.42578125" style="1"/>
    <col min="10755" max="10755" width="4.42578125" style="1" customWidth="1"/>
    <col min="10756" max="10756" width="11.42578125" style="1"/>
    <col min="10757" max="10757" width="8.28515625" style="1" customWidth="1"/>
    <col min="10758" max="10758" width="9.7109375" style="1" customWidth="1"/>
    <col min="10759" max="10759" width="11.140625" style="1" customWidth="1"/>
    <col min="10760" max="10760" width="8.42578125" style="1" customWidth="1"/>
    <col min="10761" max="10761" width="10.140625" style="1" customWidth="1"/>
    <col min="10762" max="10762" width="10.5703125" style="1" customWidth="1"/>
    <col min="10763" max="10763" width="7.28515625" style="1" customWidth="1"/>
    <col min="10764" max="10764" width="8.85546875" style="1" customWidth="1"/>
    <col min="10765" max="10765" width="13" style="1" customWidth="1"/>
    <col min="10766" max="10767" width="6.5703125" style="1" customWidth="1"/>
    <col min="10768" max="10768" width="8.5703125" style="1" customWidth="1"/>
    <col min="10769" max="10769" width="8.140625" style="1" customWidth="1"/>
    <col min="10770" max="10770" width="11.85546875" style="1" customWidth="1"/>
    <col min="10771" max="10771" width="6.85546875" style="1" customWidth="1"/>
    <col min="10772" max="10772" width="6.5703125" style="1" customWidth="1"/>
    <col min="10773" max="10773" width="7.140625" style="1" customWidth="1"/>
    <col min="10774" max="10775" width="7.7109375" style="1" customWidth="1"/>
    <col min="10776" max="10776" width="7.140625" style="1" customWidth="1"/>
    <col min="10777" max="10777" width="6.7109375" style="1" customWidth="1"/>
    <col min="10778" max="10778" width="5.42578125" style="1" customWidth="1"/>
    <col min="10779" max="10779" width="22.85546875" style="1" customWidth="1"/>
    <col min="10780" max="10780" width="21.85546875" style="1" customWidth="1"/>
    <col min="10781" max="10781" width="9.42578125" style="1" customWidth="1"/>
    <col min="10782" max="10782" width="11.7109375" style="1" customWidth="1"/>
    <col min="10783" max="10783" width="9.28515625" style="1" customWidth="1"/>
    <col min="10784" max="10784" width="10.5703125" style="1" customWidth="1"/>
    <col min="10785" max="10785" width="18.85546875" style="1" customWidth="1"/>
    <col min="10786" max="10787" width="11.7109375" style="1" customWidth="1"/>
    <col min="10788" max="10788" width="13.85546875" style="1" customWidth="1"/>
    <col min="10789" max="10789" width="19" style="1" customWidth="1"/>
    <col min="10790" max="10790" width="16.7109375" style="1" customWidth="1"/>
    <col min="10791" max="10791" width="11.42578125" style="1"/>
    <col min="10792" max="10792" width="13" style="1" customWidth="1"/>
    <col min="10793" max="10794" width="11.42578125" style="1"/>
    <col min="10795" max="10795" width="9.140625" style="1" customWidth="1"/>
    <col min="10796" max="10796" width="11.42578125" style="1"/>
    <col min="10797" max="10797" width="12.42578125" style="1" customWidth="1"/>
    <col min="10798" max="10799" width="10.7109375" style="1" customWidth="1"/>
    <col min="10800" max="10800" width="7" style="1" customWidth="1"/>
    <col min="10801" max="10804" width="11.42578125" style="1"/>
    <col min="10805" max="10805" width="4.5703125" style="1" customWidth="1"/>
    <col min="10806" max="10808" width="11.42578125" style="1"/>
    <col min="10809" max="10809" width="12.5703125" style="1" customWidth="1"/>
    <col min="10810" max="10815" width="11.42578125" style="1"/>
    <col min="10816" max="10816" width="21" style="1" customWidth="1"/>
    <col min="10817" max="10817" width="19.85546875" style="1" customWidth="1"/>
    <col min="10818" max="10818" width="18.42578125" style="1" customWidth="1"/>
    <col min="10819" max="10819" width="20.140625" style="1" customWidth="1"/>
    <col min="10820" max="10820" width="20.5703125" style="1" customWidth="1"/>
    <col min="10821" max="10821" width="7.140625" style="1" customWidth="1"/>
    <col min="10822" max="10822" width="20" style="1" customWidth="1"/>
    <col min="10823" max="10823" width="19.28515625" style="1" customWidth="1"/>
    <col min="10824" max="10824" width="16" style="1" customWidth="1"/>
    <col min="10825" max="10825" width="22.28515625" style="1" customWidth="1"/>
    <col min="10826" max="10826" width="22" style="1" customWidth="1"/>
    <col min="10827" max="11010" width="11.42578125" style="1"/>
    <col min="11011" max="11011" width="4.42578125" style="1" customWidth="1"/>
    <col min="11012" max="11012" width="11.42578125" style="1"/>
    <col min="11013" max="11013" width="8.28515625" style="1" customWidth="1"/>
    <col min="11014" max="11014" width="9.7109375" style="1" customWidth="1"/>
    <col min="11015" max="11015" width="11.140625" style="1" customWidth="1"/>
    <col min="11016" max="11016" width="8.42578125" style="1" customWidth="1"/>
    <col min="11017" max="11017" width="10.140625" style="1" customWidth="1"/>
    <col min="11018" max="11018" width="10.5703125" style="1" customWidth="1"/>
    <col min="11019" max="11019" width="7.28515625" style="1" customWidth="1"/>
    <col min="11020" max="11020" width="8.85546875" style="1" customWidth="1"/>
    <col min="11021" max="11021" width="13" style="1" customWidth="1"/>
    <col min="11022" max="11023" width="6.5703125" style="1" customWidth="1"/>
    <col min="11024" max="11024" width="8.5703125" style="1" customWidth="1"/>
    <col min="11025" max="11025" width="8.140625" style="1" customWidth="1"/>
    <col min="11026" max="11026" width="11.85546875" style="1" customWidth="1"/>
    <col min="11027" max="11027" width="6.85546875" style="1" customWidth="1"/>
    <col min="11028" max="11028" width="6.5703125" style="1" customWidth="1"/>
    <col min="11029" max="11029" width="7.140625" style="1" customWidth="1"/>
    <col min="11030" max="11031" width="7.7109375" style="1" customWidth="1"/>
    <col min="11032" max="11032" width="7.140625" style="1" customWidth="1"/>
    <col min="11033" max="11033" width="6.7109375" style="1" customWidth="1"/>
    <col min="11034" max="11034" width="5.42578125" style="1" customWidth="1"/>
    <col min="11035" max="11035" width="22.85546875" style="1" customWidth="1"/>
    <col min="11036" max="11036" width="21.85546875" style="1" customWidth="1"/>
    <col min="11037" max="11037" width="9.42578125" style="1" customWidth="1"/>
    <col min="11038" max="11038" width="11.7109375" style="1" customWidth="1"/>
    <col min="11039" max="11039" width="9.28515625" style="1" customWidth="1"/>
    <col min="11040" max="11040" width="10.5703125" style="1" customWidth="1"/>
    <col min="11041" max="11041" width="18.85546875" style="1" customWidth="1"/>
    <col min="11042" max="11043" width="11.7109375" style="1" customWidth="1"/>
    <col min="11044" max="11044" width="13.85546875" style="1" customWidth="1"/>
    <col min="11045" max="11045" width="19" style="1" customWidth="1"/>
    <col min="11046" max="11046" width="16.7109375" style="1" customWidth="1"/>
    <col min="11047" max="11047" width="11.42578125" style="1"/>
    <col min="11048" max="11048" width="13" style="1" customWidth="1"/>
    <col min="11049" max="11050" width="11.42578125" style="1"/>
    <col min="11051" max="11051" width="9.140625" style="1" customWidth="1"/>
    <col min="11052" max="11052" width="11.42578125" style="1"/>
    <col min="11053" max="11053" width="12.42578125" style="1" customWidth="1"/>
    <col min="11054" max="11055" width="10.7109375" style="1" customWidth="1"/>
    <col min="11056" max="11056" width="7" style="1" customWidth="1"/>
    <col min="11057" max="11060" width="11.42578125" style="1"/>
    <col min="11061" max="11061" width="4.5703125" style="1" customWidth="1"/>
    <col min="11062" max="11064" width="11.42578125" style="1"/>
    <col min="11065" max="11065" width="12.5703125" style="1" customWidth="1"/>
    <col min="11066" max="11071" width="11.42578125" style="1"/>
    <col min="11072" max="11072" width="21" style="1" customWidth="1"/>
    <col min="11073" max="11073" width="19.85546875" style="1" customWidth="1"/>
    <col min="11074" max="11074" width="18.42578125" style="1" customWidth="1"/>
    <col min="11075" max="11075" width="20.140625" style="1" customWidth="1"/>
    <col min="11076" max="11076" width="20.5703125" style="1" customWidth="1"/>
    <col min="11077" max="11077" width="7.140625" style="1" customWidth="1"/>
    <col min="11078" max="11078" width="20" style="1" customWidth="1"/>
    <col min="11079" max="11079" width="19.28515625" style="1" customWidth="1"/>
    <col min="11080" max="11080" width="16" style="1" customWidth="1"/>
    <col min="11081" max="11081" width="22.28515625" style="1" customWidth="1"/>
    <col min="11082" max="11082" width="22" style="1" customWidth="1"/>
    <col min="11083" max="11266" width="11.42578125" style="1"/>
    <col min="11267" max="11267" width="4.42578125" style="1" customWidth="1"/>
    <col min="11268" max="11268" width="11.42578125" style="1"/>
    <col min="11269" max="11269" width="8.28515625" style="1" customWidth="1"/>
    <col min="11270" max="11270" width="9.7109375" style="1" customWidth="1"/>
    <col min="11271" max="11271" width="11.140625" style="1" customWidth="1"/>
    <col min="11272" max="11272" width="8.42578125" style="1" customWidth="1"/>
    <col min="11273" max="11273" width="10.140625" style="1" customWidth="1"/>
    <col min="11274" max="11274" width="10.5703125" style="1" customWidth="1"/>
    <col min="11275" max="11275" width="7.28515625" style="1" customWidth="1"/>
    <col min="11276" max="11276" width="8.85546875" style="1" customWidth="1"/>
    <col min="11277" max="11277" width="13" style="1" customWidth="1"/>
    <col min="11278" max="11279" width="6.5703125" style="1" customWidth="1"/>
    <col min="11280" max="11280" width="8.5703125" style="1" customWidth="1"/>
    <col min="11281" max="11281" width="8.140625" style="1" customWidth="1"/>
    <col min="11282" max="11282" width="11.85546875" style="1" customWidth="1"/>
    <col min="11283" max="11283" width="6.85546875" style="1" customWidth="1"/>
    <col min="11284" max="11284" width="6.5703125" style="1" customWidth="1"/>
    <col min="11285" max="11285" width="7.140625" style="1" customWidth="1"/>
    <col min="11286" max="11287" width="7.7109375" style="1" customWidth="1"/>
    <col min="11288" max="11288" width="7.140625" style="1" customWidth="1"/>
    <col min="11289" max="11289" width="6.7109375" style="1" customWidth="1"/>
    <col min="11290" max="11290" width="5.42578125" style="1" customWidth="1"/>
    <col min="11291" max="11291" width="22.85546875" style="1" customWidth="1"/>
    <col min="11292" max="11292" width="21.85546875" style="1" customWidth="1"/>
    <col min="11293" max="11293" width="9.42578125" style="1" customWidth="1"/>
    <col min="11294" max="11294" width="11.7109375" style="1" customWidth="1"/>
    <col min="11295" max="11295" width="9.28515625" style="1" customWidth="1"/>
    <col min="11296" max="11296" width="10.5703125" style="1" customWidth="1"/>
    <col min="11297" max="11297" width="18.85546875" style="1" customWidth="1"/>
    <col min="11298" max="11299" width="11.7109375" style="1" customWidth="1"/>
    <col min="11300" max="11300" width="13.85546875" style="1" customWidth="1"/>
    <col min="11301" max="11301" width="19" style="1" customWidth="1"/>
    <col min="11302" max="11302" width="16.7109375" style="1" customWidth="1"/>
    <col min="11303" max="11303" width="11.42578125" style="1"/>
    <col min="11304" max="11304" width="13" style="1" customWidth="1"/>
    <col min="11305" max="11306" width="11.42578125" style="1"/>
    <col min="11307" max="11307" width="9.140625" style="1" customWidth="1"/>
    <col min="11308" max="11308" width="11.42578125" style="1"/>
    <col min="11309" max="11309" width="12.42578125" style="1" customWidth="1"/>
    <col min="11310" max="11311" width="10.7109375" style="1" customWidth="1"/>
    <col min="11312" max="11312" width="7" style="1" customWidth="1"/>
    <col min="11313" max="11316" width="11.42578125" style="1"/>
    <col min="11317" max="11317" width="4.5703125" style="1" customWidth="1"/>
    <col min="11318" max="11320" width="11.42578125" style="1"/>
    <col min="11321" max="11321" width="12.5703125" style="1" customWidth="1"/>
    <col min="11322" max="11327" width="11.42578125" style="1"/>
    <col min="11328" max="11328" width="21" style="1" customWidth="1"/>
    <col min="11329" max="11329" width="19.85546875" style="1" customWidth="1"/>
    <col min="11330" max="11330" width="18.42578125" style="1" customWidth="1"/>
    <col min="11331" max="11331" width="20.140625" style="1" customWidth="1"/>
    <col min="11332" max="11332" width="20.5703125" style="1" customWidth="1"/>
    <col min="11333" max="11333" width="7.140625" style="1" customWidth="1"/>
    <col min="11334" max="11334" width="20" style="1" customWidth="1"/>
    <col min="11335" max="11335" width="19.28515625" style="1" customWidth="1"/>
    <col min="11336" max="11336" width="16" style="1" customWidth="1"/>
    <col min="11337" max="11337" width="22.28515625" style="1" customWidth="1"/>
    <col min="11338" max="11338" width="22" style="1" customWidth="1"/>
    <col min="11339" max="11522" width="11.42578125" style="1"/>
    <col min="11523" max="11523" width="4.42578125" style="1" customWidth="1"/>
    <col min="11524" max="11524" width="11.42578125" style="1"/>
    <col min="11525" max="11525" width="8.28515625" style="1" customWidth="1"/>
    <col min="11526" max="11526" width="9.7109375" style="1" customWidth="1"/>
    <col min="11527" max="11527" width="11.140625" style="1" customWidth="1"/>
    <col min="11528" max="11528" width="8.42578125" style="1" customWidth="1"/>
    <col min="11529" max="11529" width="10.140625" style="1" customWidth="1"/>
    <col min="11530" max="11530" width="10.5703125" style="1" customWidth="1"/>
    <col min="11531" max="11531" width="7.28515625" style="1" customWidth="1"/>
    <col min="11532" max="11532" width="8.85546875" style="1" customWidth="1"/>
    <col min="11533" max="11533" width="13" style="1" customWidth="1"/>
    <col min="11534" max="11535" width="6.5703125" style="1" customWidth="1"/>
    <col min="11536" max="11536" width="8.5703125" style="1" customWidth="1"/>
    <col min="11537" max="11537" width="8.140625" style="1" customWidth="1"/>
    <col min="11538" max="11538" width="11.85546875" style="1" customWidth="1"/>
    <col min="11539" max="11539" width="6.85546875" style="1" customWidth="1"/>
    <col min="11540" max="11540" width="6.5703125" style="1" customWidth="1"/>
    <col min="11541" max="11541" width="7.140625" style="1" customWidth="1"/>
    <col min="11542" max="11543" width="7.7109375" style="1" customWidth="1"/>
    <col min="11544" max="11544" width="7.140625" style="1" customWidth="1"/>
    <col min="11545" max="11545" width="6.7109375" style="1" customWidth="1"/>
    <col min="11546" max="11546" width="5.42578125" style="1" customWidth="1"/>
    <col min="11547" max="11547" width="22.85546875" style="1" customWidth="1"/>
    <col min="11548" max="11548" width="21.85546875" style="1" customWidth="1"/>
    <col min="11549" max="11549" width="9.42578125" style="1" customWidth="1"/>
    <col min="11550" max="11550" width="11.7109375" style="1" customWidth="1"/>
    <col min="11551" max="11551" width="9.28515625" style="1" customWidth="1"/>
    <col min="11552" max="11552" width="10.5703125" style="1" customWidth="1"/>
    <col min="11553" max="11553" width="18.85546875" style="1" customWidth="1"/>
    <col min="11554" max="11555" width="11.7109375" style="1" customWidth="1"/>
    <col min="11556" max="11556" width="13.85546875" style="1" customWidth="1"/>
    <col min="11557" max="11557" width="19" style="1" customWidth="1"/>
    <col min="11558" max="11558" width="16.7109375" style="1" customWidth="1"/>
    <col min="11559" max="11559" width="11.42578125" style="1"/>
    <col min="11560" max="11560" width="13" style="1" customWidth="1"/>
    <col min="11561" max="11562" width="11.42578125" style="1"/>
    <col min="11563" max="11563" width="9.140625" style="1" customWidth="1"/>
    <col min="11564" max="11564" width="11.42578125" style="1"/>
    <col min="11565" max="11565" width="12.42578125" style="1" customWidth="1"/>
    <col min="11566" max="11567" width="10.7109375" style="1" customWidth="1"/>
    <col min="11568" max="11568" width="7" style="1" customWidth="1"/>
    <col min="11569" max="11572" width="11.42578125" style="1"/>
    <col min="11573" max="11573" width="4.5703125" style="1" customWidth="1"/>
    <col min="11574" max="11576" width="11.42578125" style="1"/>
    <col min="11577" max="11577" width="12.5703125" style="1" customWidth="1"/>
    <col min="11578" max="11583" width="11.42578125" style="1"/>
    <col min="11584" max="11584" width="21" style="1" customWidth="1"/>
    <col min="11585" max="11585" width="19.85546875" style="1" customWidth="1"/>
    <col min="11586" max="11586" width="18.42578125" style="1" customWidth="1"/>
    <col min="11587" max="11587" width="20.140625" style="1" customWidth="1"/>
    <col min="11588" max="11588" width="20.5703125" style="1" customWidth="1"/>
    <col min="11589" max="11589" width="7.140625" style="1" customWidth="1"/>
    <col min="11590" max="11590" width="20" style="1" customWidth="1"/>
    <col min="11591" max="11591" width="19.28515625" style="1" customWidth="1"/>
    <col min="11592" max="11592" width="16" style="1" customWidth="1"/>
    <col min="11593" max="11593" width="22.28515625" style="1" customWidth="1"/>
    <col min="11594" max="11594" width="22" style="1" customWidth="1"/>
    <col min="11595" max="11778" width="11.42578125" style="1"/>
    <col min="11779" max="11779" width="4.42578125" style="1" customWidth="1"/>
    <col min="11780" max="11780" width="11.42578125" style="1"/>
    <col min="11781" max="11781" width="8.28515625" style="1" customWidth="1"/>
    <col min="11782" max="11782" width="9.7109375" style="1" customWidth="1"/>
    <col min="11783" max="11783" width="11.140625" style="1" customWidth="1"/>
    <col min="11784" max="11784" width="8.42578125" style="1" customWidth="1"/>
    <col min="11785" max="11785" width="10.140625" style="1" customWidth="1"/>
    <col min="11786" max="11786" width="10.5703125" style="1" customWidth="1"/>
    <col min="11787" max="11787" width="7.28515625" style="1" customWidth="1"/>
    <col min="11788" max="11788" width="8.85546875" style="1" customWidth="1"/>
    <col min="11789" max="11789" width="13" style="1" customWidth="1"/>
    <col min="11790" max="11791" width="6.5703125" style="1" customWidth="1"/>
    <col min="11792" max="11792" width="8.5703125" style="1" customWidth="1"/>
    <col min="11793" max="11793" width="8.140625" style="1" customWidth="1"/>
    <col min="11794" max="11794" width="11.85546875" style="1" customWidth="1"/>
    <col min="11795" max="11795" width="6.85546875" style="1" customWidth="1"/>
    <col min="11796" max="11796" width="6.5703125" style="1" customWidth="1"/>
    <col min="11797" max="11797" width="7.140625" style="1" customWidth="1"/>
    <col min="11798" max="11799" width="7.7109375" style="1" customWidth="1"/>
    <col min="11800" max="11800" width="7.140625" style="1" customWidth="1"/>
    <col min="11801" max="11801" width="6.7109375" style="1" customWidth="1"/>
    <col min="11802" max="11802" width="5.42578125" style="1" customWidth="1"/>
    <col min="11803" max="11803" width="22.85546875" style="1" customWidth="1"/>
    <col min="11804" max="11804" width="21.85546875" style="1" customWidth="1"/>
    <col min="11805" max="11805" width="9.42578125" style="1" customWidth="1"/>
    <col min="11806" max="11806" width="11.7109375" style="1" customWidth="1"/>
    <col min="11807" max="11807" width="9.28515625" style="1" customWidth="1"/>
    <col min="11808" max="11808" width="10.5703125" style="1" customWidth="1"/>
    <col min="11809" max="11809" width="18.85546875" style="1" customWidth="1"/>
    <col min="11810" max="11811" width="11.7109375" style="1" customWidth="1"/>
    <col min="11812" max="11812" width="13.85546875" style="1" customWidth="1"/>
    <col min="11813" max="11813" width="19" style="1" customWidth="1"/>
    <col min="11814" max="11814" width="16.7109375" style="1" customWidth="1"/>
    <col min="11815" max="11815" width="11.42578125" style="1"/>
    <col min="11816" max="11816" width="13" style="1" customWidth="1"/>
    <col min="11817" max="11818" width="11.42578125" style="1"/>
    <col min="11819" max="11819" width="9.140625" style="1" customWidth="1"/>
    <col min="11820" max="11820" width="11.42578125" style="1"/>
    <col min="11821" max="11821" width="12.42578125" style="1" customWidth="1"/>
    <col min="11822" max="11823" width="10.7109375" style="1" customWidth="1"/>
    <col min="11824" max="11824" width="7" style="1" customWidth="1"/>
    <col min="11825" max="11828" width="11.42578125" style="1"/>
    <col min="11829" max="11829" width="4.5703125" style="1" customWidth="1"/>
    <col min="11830" max="11832" width="11.42578125" style="1"/>
    <col min="11833" max="11833" width="12.5703125" style="1" customWidth="1"/>
    <col min="11834" max="11839" width="11.42578125" style="1"/>
    <col min="11840" max="11840" width="21" style="1" customWidth="1"/>
    <col min="11841" max="11841" width="19.85546875" style="1" customWidth="1"/>
    <col min="11842" max="11842" width="18.42578125" style="1" customWidth="1"/>
    <col min="11843" max="11843" width="20.140625" style="1" customWidth="1"/>
    <col min="11844" max="11844" width="20.5703125" style="1" customWidth="1"/>
    <col min="11845" max="11845" width="7.140625" style="1" customWidth="1"/>
    <col min="11846" max="11846" width="20" style="1" customWidth="1"/>
    <col min="11847" max="11847" width="19.28515625" style="1" customWidth="1"/>
    <col min="11848" max="11848" width="16" style="1" customWidth="1"/>
    <col min="11849" max="11849" width="22.28515625" style="1" customWidth="1"/>
    <col min="11850" max="11850" width="22" style="1" customWidth="1"/>
    <col min="11851" max="12034" width="11.42578125" style="1"/>
    <col min="12035" max="12035" width="4.42578125" style="1" customWidth="1"/>
    <col min="12036" max="12036" width="11.42578125" style="1"/>
    <col min="12037" max="12037" width="8.28515625" style="1" customWidth="1"/>
    <col min="12038" max="12038" width="9.7109375" style="1" customWidth="1"/>
    <col min="12039" max="12039" width="11.140625" style="1" customWidth="1"/>
    <col min="12040" max="12040" width="8.42578125" style="1" customWidth="1"/>
    <col min="12041" max="12041" width="10.140625" style="1" customWidth="1"/>
    <col min="12042" max="12042" width="10.5703125" style="1" customWidth="1"/>
    <col min="12043" max="12043" width="7.28515625" style="1" customWidth="1"/>
    <col min="12044" max="12044" width="8.85546875" style="1" customWidth="1"/>
    <col min="12045" max="12045" width="13" style="1" customWidth="1"/>
    <col min="12046" max="12047" width="6.5703125" style="1" customWidth="1"/>
    <col min="12048" max="12048" width="8.5703125" style="1" customWidth="1"/>
    <col min="12049" max="12049" width="8.140625" style="1" customWidth="1"/>
    <col min="12050" max="12050" width="11.85546875" style="1" customWidth="1"/>
    <col min="12051" max="12051" width="6.85546875" style="1" customWidth="1"/>
    <col min="12052" max="12052" width="6.5703125" style="1" customWidth="1"/>
    <col min="12053" max="12053" width="7.140625" style="1" customWidth="1"/>
    <col min="12054" max="12055" width="7.7109375" style="1" customWidth="1"/>
    <col min="12056" max="12056" width="7.140625" style="1" customWidth="1"/>
    <col min="12057" max="12057" width="6.7109375" style="1" customWidth="1"/>
    <col min="12058" max="12058" width="5.42578125" style="1" customWidth="1"/>
    <col min="12059" max="12059" width="22.85546875" style="1" customWidth="1"/>
    <col min="12060" max="12060" width="21.85546875" style="1" customWidth="1"/>
    <col min="12061" max="12061" width="9.42578125" style="1" customWidth="1"/>
    <col min="12062" max="12062" width="11.7109375" style="1" customWidth="1"/>
    <col min="12063" max="12063" width="9.28515625" style="1" customWidth="1"/>
    <col min="12064" max="12064" width="10.5703125" style="1" customWidth="1"/>
    <col min="12065" max="12065" width="18.85546875" style="1" customWidth="1"/>
    <col min="12066" max="12067" width="11.7109375" style="1" customWidth="1"/>
    <col min="12068" max="12068" width="13.85546875" style="1" customWidth="1"/>
    <col min="12069" max="12069" width="19" style="1" customWidth="1"/>
    <col min="12070" max="12070" width="16.7109375" style="1" customWidth="1"/>
    <col min="12071" max="12071" width="11.42578125" style="1"/>
    <col min="12072" max="12072" width="13" style="1" customWidth="1"/>
    <col min="12073" max="12074" width="11.42578125" style="1"/>
    <col min="12075" max="12075" width="9.140625" style="1" customWidth="1"/>
    <col min="12076" max="12076" width="11.42578125" style="1"/>
    <col min="12077" max="12077" width="12.42578125" style="1" customWidth="1"/>
    <col min="12078" max="12079" width="10.7109375" style="1" customWidth="1"/>
    <col min="12080" max="12080" width="7" style="1" customWidth="1"/>
    <col min="12081" max="12084" width="11.42578125" style="1"/>
    <col min="12085" max="12085" width="4.5703125" style="1" customWidth="1"/>
    <col min="12086" max="12088" width="11.42578125" style="1"/>
    <col min="12089" max="12089" width="12.5703125" style="1" customWidth="1"/>
    <col min="12090" max="12095" width="11.42578125" style="1"/>
    <col min="12096" max="12096" width="21" style="1" customWidth="1"/>
    <col min="12097" max="12097" width="19.85546875" style="1" customWidth="1"/>
    <col min="12098" max="12098" width="18.42578125" style="1" customWidth="1"/>
    <col min="12099" max="12099" width="20.140625" style="1" customWidth="1"/>
    <col min="12100" max="12100" width="20.5703125" style="1" customWidth="1"/>
    <col min="12101" max="12101" width="7.140625" style="1" customWidth="1"/>
    <col min="12102" max="12102" width="20" style="1" customWidth="1"/>
    <col min="12103" max="12103" width="19.28515625" style="1" customWidth="1"/>
    <col min="12104" max="12104" width="16" style="1" customWidth="1"/>
    <col min="12105" max="12105" width="22.28515625" style="1" customWidth="1"/>
    <col min="12106" max="12106" width="22" style="1" customWidth="1"/>
    <col min="12107" max="12290" width="11.42578125" style="1"/>
    <col min="12291" max="12291" width="4.42578125" style="1" customWidth="1"/>
    <col min="12292" max="12292" width="11.42578125" style="1"/>
    <col min="12293" max="12293" width="8.28515625" style="1" customWidth="1"/>
    <col min="12294" max="12294" width="9.7109375" style="1" customWidth="1"/>
    <col min="12295" max="12295" width="11.140625" style="1" customWidth="1"/>
    <col min="12296" max="12296" width="8.42578125" style="1" customWidth="1"/>
    <col min="12297" max="12297" width="10.140625" style="1" customWidth="1"/>
    <col min="12298" max="12298" width="10.5703125" style="1" customWidth="1"/>
    <col min="12299" max="12299" width="7.28515625" style="1" customWidth="1"/>
    <col min="12300" max="12300" width="8.85546875" style="1" customWidth="1"/>
    <col min="12301" max="12301" width="13" style="1" customWidth="1"/>
    <col min="12302" max="12303" width="6.5703125" style="1" customWidth="1"/>
    <col min="12304" max="12304" width="8.5703125" style="1" customWidth="1"/>
    <col min="12305" max="12305" width="8.140625" style="1" customWidth="1"/>
    <col min="12306" max="12306" width="11.85546875" style="1" customWidth="1"/>
    <col min="12307" max="12307" width="6.85546875" style="1" customWidth="1"/>
    <col min="12308" max="12308" width="6.5703125" style="1" customWidth="1"/>
    <col min="12309" max="12309" width="7.140625" style="1" customWidth="1"/>
    <col min="12310" max="12311" width="7.7109375" style="1" customWidth="1"/>
    <col min="12312" max="12312" width="7.140625" style="1" customWidth="1"/>
    <col min="12313" max="12313" width="6.7109375" style="1" customWidth="1"/>
    <col min="12314" max="12314" width="5.42578125" style="1" customWidth="1"/>
    <col min="12315" max="12315" width="22.85546875" style="1" customWidth="1"/>
    <col min="12316" max="12316" width="21.85546875" style="1" customWidth="1"/>
    <col min="12317" max="12317" width="9.42578125" style="1" customWidth="1"/>
    <col min="12318" max="12318" width="11.7109375" style="1" customWidth="1"/>
    <col min="12319" max="12319" width="9.28515625" style="1" customWidth="1"/>
    <col min="12320" max="12320" width="10.5703125" style="1" customWidth="1"/>
    <col min="12321" max="12321" width="18.85546875" style="1" customWidth="1"/>
    <col min="12322" max="12323" width="11.7109375" style="1" customWidth="1"/>
    <col min="12324" max="12324" width="13.85546875" style="1" customWidth="1"/>
    <col min="12325" max="12325" width="19" style="1" customWidth="1"/>
    <col min="12326" max="12326" width="16.7109375" style="1" customWidth="1"/>
    <col min="12327" max="12327" width="11.42578125" style="1"/>
    <col min="12328" max="12328" width="13" style="1" customWidth="1"/>
    <col min="12329" max="12330" width="11.42578125" style="1"/>
    <col min="12331" max="12331" width="9.140625" style="1" customWidth="1"/>
    <col min="12332" max="12332" width="11.42578125" style="1"/>
    <col min="12333" max="12333" width="12.42578125" style="1" customWidth="1"/>
    <col min="12334" max="12335" width="10.7109375" style="1" customWidth="1"/>
    <col min="12336" max="12336" width="7" style="1" customWidth="1"/>
    <col min="12337" max="12340" width="11.42578125" style="1"/>
    <col min="12341" max="12341" width="4.5703125" style="1" customWidth="1"/>
    <col min="12342" max="12344" width="11.42578125" style="1"/>
    <col min="12345" max="12345" width="12.5703125" style="1" customWidth="1"/>
    <col min="12346" max="12351" width="11.42578125" style="1"/>
    <col min="12352" max="12352" width="21" style="1" customWidth="1"/>
    <col min="12353" max="12353" width="19.85546875" style="1" customWidth="1"/>
    <col min="12354" max="12354" width="18.42578125" style="1" customWidth="1"/>
    <col min="12355" max="12355" width="20.140625" style="1" customWidth="1"/>
    <col min="12356" max="12356" width="20.5703125" style="1" customWidth="1"/>
    <col min="12357" max="12357" width="7.140625" style="1" customWidth="1"/>
    <col min="12358" max="12358" width="20" style="1" customWidth="1"/>
    <col min="12359" max="12359" width="19.28515625" style="1" customWidth="1"/>
    <col min="12360" max="12360" width="16" style="1" customWidth="1"/>
    <col min="12361" max="12361" width="22.28515625" style="1" customWidth="1"/>
    <col min="12362" max="12362" width="22" style="1" customWidth="1"/>
    <col min="12363" max="12546" width="11.42578125" style="1"/>
    <col min="12547" max="12547" width="4.42578125" style="1" customWidth="1"/>
    <col min="12548" max="12548" width="11.42578125" style="1"/>
    <col min="12549" max="12549" width="8.28515625" style="1" customWidth="1"/>
    <col min="12550" max="12550" width="9.7109375" style="1" customWidth="1"/>
    <col min="12551" max="12551" width="11.140625" style="1" customWidth="1"/>
    <col min="12552" max="12552" width="8.42578125" style="1" customWidth="1"/>
    <col min="12553" max="12553" width="10.140625" style="1" customWidth="1"/>
    <col min="12554" max="12554" width="10.5703125" style="1" customWidth="1"/>
    <col min="12555" max="12555" width="7.28515625" style="1" customWidth="1"/>
    <col min="12556" max="12556" width="8.85546875" style="1" customWidth="1"/>
    <col min="12557" max="12557" width="13" style="1" customWidth="1"/>
    <col min="12558" max="12559" width="6.5703125" style="1" customWidth="1"/>
    <col min="12560" max="12560" width="8.5703125" style="1" customWidth="1"/>
    <col min="12561" max="12561" width="8.140625" style="1" customWidth="1"/>
    <col min="12562" max="12562" width="11.85546875" style="1" customWidth="1"/>
    <col min="12563" max="12563" width="6.85546875" style="1" customWidth="1"/>
    <col min="12564" max="12564" width="6.5703125" style="1" customWidth="1"/>
    <col min="12565" max="12565" width="7.140625" style="1" customWidth="1"/>
    <col min="12566" max="12567" width="7.7109375" style="1" customWidth="1"/>
    <col min="12568" max="12568" width="7.140625" style="1" customWidth="1"/>
    <col min="12569" max="12569" width="6.7109375" style="1" customWidth="1"/>
    <col min="12570" max="12570" width="5.42578125" style="1" customWidth="1"/>
    <col min="12571" max="12571" width="22.85546875" style="1" customWidth="1"/>
    <col min="12572" max="12572" width="21.85546875" style="1" customWidth="1"/>
    <col min="12573" max="12573" width="9.42578125" style="1" customWidth="1"/>
    <col min="12574" max="12574" width="11.7109375" style="1" customWidth="1"/>
    <col min="12575" max="12575" width="9.28515625" style="1" customWidth="1"/>
    <col min="12576" max="12576" width="10.5703125" style="1" customWidth="1"/>
    <col min="12577" max="12577" width="18.85546875" style="1" customWidth="1"/>
    <col min="12578" max="12579" width="11.7109375" style="1" customWidth="1"/>
    <col min="12580" max="12580" width="13.85546875" style="1" customWidth="1"/>
    <col min="12581" max="12581" width="19" style="1" customWidth="1"/>
    <col min="12582" max="12582" width="16.7109375" style="1" customWidth="1"/>
    <col min="12583" max="12583" width="11.42578125" style="1"/>
    <col min="12584" max="12584" width="13" style="1" customWidth="1"/>
    <col min="12585" max="12586" width="11.42578125" style="1"/>
    <col min="12587" max="12587" width="9.140625" style="1" customWidth="1"/>
    <col min="12588" max="12588" width="11.42578125" style="1"/>
    <col min="12589" max="12589" width="12.42578125" style="1" customWidth="1"/>
    <col min="12590" max="12591" width="10.7109375" style="1" customWidth="1"/>
    <col min="12592" max="12592" width="7" style="1" customWidth="1"/>
    <col min="12593" max="12596" width="11.42578125" style="1"/>
    <col min="12597" max="12597" width="4.5703125" style="1" customWidth="1"/>
    <col min="12598" max="12600" width="11.42578125" style="1"/>
    <col min="12601" max="12601" width="12.5703125" style="1" customWidth="1"/>
    <col min="12602" max="12607" width="11.42578125" style="1"/>
    <col min="12608" max="12608" width="21" style="1" customWidth="1"/>
    <col min="12609" max="12609" width="19.85546875" style="1" customWidth="1"/>
    <col min="12610" max="12610" width="18.42578125" style="1" customWidth="1"/>
    <col min="12611" max="12611" width="20.140625" style="1" customWidth="1"/>
    <col min="12612" max="12612" width="20.5703125" style="1" customWidth="1"/>
    <col min="12613" max="12613" width="7.140625" style="1" customWidth="1"/>
    <col min="12614" max="12614" width="20" style="1" customWidth="1"/>
    <col min="12615" max="12615" width="19.28515625" style="1" customWidth="1"/>
    <col min="12616" max="12616" width="16" style="1" customWidth="1"/>
    <col min="12617" max="12617" width="22.28515625" style="1" customWidth="1"/>
    <col min="12618" max="12618" width="22" style="1" customWidth="1"/>
    <col min="12619" max="12802" width="11.42578125" style="1"/>
    <col min="12803" max="12803" width="4.42578125" style="1" customWidth="1"/>
    <col min="12804" max="12804" width="11.42578125" style="1"/>
    <col min="12805" max="12805" width="8.28515625" style="1" customWidth="1"/>
    <col min="12806" max="12806" width="9.7109375" style="1" customWidth="1"/>
    <col min="12807" max="12807" width="11.140625" style="1" customWidth="1"/>
    <col min="12808" max="12808" width="8.42578125" style="1" customWidth="1"/>
    <col min="12809" max="12809" width="10.140625" style="1" customWidth="1"/>
    <col min="12810" max="12810" width="10.5703125" style="1" customWidth="1"/>
    <col min="12811" max="12811" width="7.28515625" style="1" customWidth="1"/>
    <col min="12812" max="12812" width="8.85546875" style="1" customWidth="1"/>
    <col min="12813" max="12813" width="13" style="1" customWidth="1"/>
    <col min="12814" max="12815" width="6.5703125" style="1" customWidth="1"/>
    <col min="12816" max="12816" width="8.5703125" style="1" customWidth="1"/>
    <col min="12817" max="12817" width="8.140625" style="1" customWidth="1"/>
    <col min="12818" max="12818" width="11.85546875" style="1" customWidth="1"/>
    <col min="12819" max="12819" width="6.85546875" style="1" customWidth="1"/>
    <col min="12820" max="12820" width="6.5703125" style="1" customWidth="1"/>
    <col min="12821" max="12821" width="7.140625" style="1" customWidth="1"/>
    <col min="12822" max="12823" width="7.7109375" style="1" customWidth="1"/>
    <col min="12824" max="12824" width="7.140625" style="1" customWidth="1"/>
    <col min="12825" max="12825" width="6.7109375" style="1" customWidth="1"/>
    <col min="12826" max="12826" width="5.42578125" style="1" customWidth="1"/>
    <col min="12827" max="12827" width="22.85546875" style="1" customWidth="1"/>
    <col min="12828" max="12828" width="21.85546875" style="1" customWidth="1"/>
    <col min="12829" max="12829" width="9.42578125" style="1" customWidth="1"/>
    <col min="12830" max="12830" width="11.7109375" style="1" customWidth="1"/>
    <col min="12831" max="12831" width="9.28515625" style="1" customWidth="1"/>
    <col min="12832" max="12832" width="10.5703125" style="1" customWidth="1"/>
    <col min="12833" max="12833" width="18.85546875" style="1" customWidth="1"/>
    <col min="12834" max="12835" width="11.7109375" style="1" customWidth="1"/>
    <col min="12836" max="12836" width="13.85546875" style="1" customWidth="1"/>
    <col min="12837" max="12837" width="19" style="1" customWidth="1"/>
    <col min="12838" max="12838" width="16.7109375" style="1" customWidth="1"/>
    <col min="12839" max="12839" width="11.42578125" style="1"/>
    <col min="12840" max="12840" width="13" style="1" customWidth="1"/>
    <col min="12841" max="12842" width="11.42578125" style="1"/>
    <col min="12843" max="12843" width="9.140625" style="1" customWidth="1"/>
    <col min="12844" max="12844" width="11.42578125" style="1"/>
    <col min="12845" max="12845" width="12.42578125" style="1" customWidth="1"/>
    <col min="12846" max="12847" width="10.7109375" style="1" customWidth="1"/>
    <col min="12848" max="12848" width="7" style="1" customWidth="1"/>
    <col min="12849" max="12852" width="11.42578125" style="1"/>
    <col min="12853" max="12853" width="4.5703125" style="1" customWidth="1"/>
    <col min="12854" max="12856" width="11.42578125" style="1"/>
    <col min="12857" max="12857" width="12.5703125" style="1" customWidth="1"/>
    <col min="12858" max="12863" width="11.42578125" style="1"/>
    <col min="12864" max="12864" width="21" style="1" customWidth="1"/>
    <col min="12865" max="12865" width="19.85546875" style="1" customWidth="1"/>
    <col min="12866" max="12866" width="18.42578125" style="1" customWidth="1"/>
    <col min="12867" max="12867" width="20.140625" style="1" customWidth="1"/>
    <col min="12868" max="12868" width="20.5703125" style="1" customWidth="1"/>
    <col min="12869" max="12869" width="7.140625" style="1" customWidth="1"/>
    <col min="12870" max="12870" width="20" style="1" customWidth="1"/>
    <col min="12871" max="12871" width="19.28515625" style="1" customWidth="1"/>
    <col min="12872" max="12872" width="16" style="1" customWidth="1"/>
    <col min="12873" max="12873" width="22.28515625" style="1" customWidth="1"/>
    <col min="12874" max="12874" width="22" style="1" customWidth="1"/>
    <col min="12875" max="13058" width="11.42578125" style="1"/>
    <col min="13059" max="13059" width="4.42578125" style="1" customWidth="1"/>
    <col min="13060" max="13060" width="11.42578125" style="1"/>
    <col min="13061" max="13061" width="8.28515625" style="1" customWidth="1"/>
    <col min="13062" max="13062" width="9.7109375" style="1" customWidth="1"/>
    <col min="13063" max="13063" width="11.140625" style="1" customWidth="1"/>
    <col min="13064" max="13064" width="8.42578125" style="1" customWidth="1"/>
    <col min="13065" max="13065" width="10.140625" style="1" customWidth="1"/>
    <col min="13066" max="13066" width="10.5703125" style="1" customWidth="1"/>
    <col min="13067" max="13067" width="7.28515625" style="1" customWidth="1"/>
    <col min="13068" max="13068" width="8.85546875" style="1" customWidth="1"/>
    <col min="13069" max="13069" width="13" style="1" customWidth="1"/>
    <col min="13070" max="13071" width="6.5703125" style="1" customWidth="1"/>
    <col min="13072" max="13072" width="8.5703125" style="1" customWidth="1"/>
    <col min="13073" max="13073" width="8.140625" style="1" customWidth="1"/>
    <col min="13074" max="13074" width="11.85546875" style="1" customWidth="1"/>
    <col min="13075" max="13075" width="6.85546875" style="1" customWidth="1"/>
    <col min="13076" max="13076" width="6.5703125" style="1" customWidth="1"/>
    <col min="13077" max="13077" width="7.140625" style="1" customWidth="1"/>
    <col min="13078" max="13079" width="7.7109375" style="1" customWidth="1"/>
    <col min="13080" max="13080" width="7.140625" style="1" customWidth="1"/>
    <col min="13081" max="13081" width="6.7109375" style="1" customWidth="1"/>
    <col min="13082" max="13082" width="5.42578125" style="1" customWidth="1"/>
    <col min="13083" max="13083" width="22.85546875" style="1" customWidth="1"/>
    <col min="13084" max="13084" width="21.85546875" style="1" customWidth="1"/>
    <col min="13085" max="13085" width="9.42578125" style="1" customWidth="1"/>
    <col min="13086" max="13086" width="11.7109375" style="1" customWidth="1"/>
    <col min="13087" max="13087" width="9.28515625" style="1" customWidth="1"/>
    <col min="13088" max="13088" width="10.5703125" style="1" customWidth="1"/>
    <col min="13089" max="13089" width="18.85546875" style="1" customWidth="1"/>
    <col min="13090" max="13091" width="11.7109375" style="1" customWidth="1"/>
    <col min="13092" max="13092" width="13.85546875" style="1" customWidth="1"/>
    <col min="13093" max="13093" width="19" style="1" customWidth="1"/>
    <col min="13094" max="13094" width="16.7109375" style="1" customWidth="1"/>
    <col min="13095" max="13095" width="11.42578125" style="1"/>
    <col min="13096" max="13096" width="13" style="1" customWidth="1"/>
    <col min="13097" max="13098" width="11.42578125" style="1"/>
    <col min="13099" max="13099" width="9.140625" style="1" customWidth="1"/>
    <col min="13100" max="13100" width="11.42578125" style="1"/>
    <col min="13101" max="13101" width="12.42578125" style="1" customWidth="1"/>
    <col min="13102" max="13103" width="10.7109375" style="1" customWidth="1"/>
    <col min="13104" max="13104" width="7" style="1" customWidth="1"/>
    <col min="13105" max="13108" width="11.42578125" style="1"/>
    <col min="13109" max="13109" width="4.5703125" style="1" customWidth="1"/>
    <col min="13110" max="13112" width="11.42578125" style="1"/>
    <col min="13113" max="13113" width="12.5703125" style="1" customWidth="1"/>
    <col min="13114" max="13119" width="11.42578125" style="1"/>
    <col min="13120" max="13120" width="21" style="1" customWidth="1"/>
    <col min="13121" max="13121" width="19.85546875" style="1" customWidth="1"/>
    <col min="13122" max="13122" width="18.42578125" style="1" customWidth="1"/>
    <col min="13123" max="13123" width="20.140625" style="1" customWidth="1"/>
    <col min="13124" max="13124" width="20.5703125" style="1" customWidth="1"/>
    <col min="13125" max="13125" width="7.140625" style="1" customWidth="1"/>
    <col min="13126" max="13126" width="20" style="1" customWidth="1"/>
    <col min="13127" max="13127" width="19.28515625" style="1" customWidth="1"/>
    <col min="13128" max="13128" width="16" style="1" customWidth="1"/>
    <col min="13129" max="13129" width="22.28515625" style="1" customWidth="1"/>
    <col min="13130" max="13130" width="22" style="1" customWidth="1"/>
    <col min="13131" max="13314" width="11.42578125" style="1"/>
    <col min="13315" max="13315" width="4.42578125" style="1" customWidth="1"/>
    <col min="13316" max="13316" width="11.42578125" style="1"/>
    <col min="13317" max="13317" width="8.28515625" style="1" customWidth="1"/>
    <col min="13318" max="13318" width="9.7109375" style="1" customWidth="1"/>
    <col min="13319" max="13319" width="11.140625" style="1" customWidth="1"/>
    <col min="13320" max="13320" width="8.42578125" style="1" customWidth="1"/>
    <col min="13321" max="13321" width="10.140625" style="1" customWidth="1"/>
    <col min="13322" max="13322" width="10.5703125" style="1" customWidth="1"/>
    <col min="13323" max="13323" width="7.28515625" style="1" customWidth="1"/>
    <col min="13324" max="13324" width="8.85546875" style="1" customWidth="1"/>
    <col min="13325" max="13325" width="13" style="1" customWidth="1"/>
    <col min="13326" max="13327" width="6.5703125" style="1" customWidth="1"/>
    <col min="13328" max="13328" width="8.5703125" style="1" customWidth="1"/>
    <col min="13329" max="13329" width="8.140625" style="1" customWidth="1"/>
    <col min="13330" max="13330" width="11.85546875" style="1" customWidth="1"/>
    <col min="13331" max="13331" width="6.85546875" style="1" customWidth="1"/>
    <col min="13332" max="13332" width="6.5703125" style="1" customWidth="1"/>
    <col min="13333" max="13333" width="7.140625" style="1" customWidth="1"/>
    <col min="13334" max="13335" width="7.7109375" style="1" customWidth="1"/>
    <col min="13336" max="13336" width="7.140625" style="1" customWidth="1"/>
    <col min="13337" max="13337" width="6.7109375" style="1" customWidth="1"/>
    <col min="13338" max="13338" width="5.42578125" style="1" customWidth="1"/>
    <col min="13339" max="13339" width="22.85546875" style="1" customWidth="1"/>
    <col min="13340" max="13340" width="21.85546875" style="1" customWidth="1"/>
    <col min="13341" max="13341" width="9.42578125" style="1" customWidth="1"/>
    <col min="13342" max="13342" width="11.7109375" style="1" customWidth="1"/>
    <col min="13343" max="13343" width="9.28515625" style="1" customWidth="1"/>
    <col min="13344" max="13344" width="10.5703125" style="1" customWidth="1"/>
    <col min="13345" max="13345" width="18.85546875" style="1" customWidth="1"/>
    <col min="13346" max="13347" width="11.7109375" style="1" customWidth="1"/>
    <col min="13348" max="13348" width="13.85546875" style="1" customWidth="1"/>
    <col min="13349" max="13349" width="19" style="1" customWidth="1"/>
    <col min="13350" max="13350" width="16.7109375" style="1" customWidth="1"/>
    <col min="13351" max="13351" width="11.42578125" style="1"/>
    <col min="13352" max="13352" width="13" style="1" customWidth="1"/>
    <col min="13353" max="13354" width="11.42578125" style="1"/>
    <col min="13355" max="13355" width="9.140625" style="1" customWidth="1"/>
    <col min="13356" max="13356" width="11.42578125" style="1"/>
    <col min="13357" max="13357" width="12.42578125" style="1" customWidth="1"/>
    <col min="13358" max="13359" width="10.7109375" style="1" customWidth="1"/>
    <col min="13360" max="13360" width="7" style="1" customWidth="1"/>
    <col min="13361" max="13364" width="11.42578125" style="1"/>
    <col min="13365" max="13365" width="4.5703125" style="1" customWidth="1"/>
    <col min="13366" max="13368" width="11.42578125" style="1"/>
    <col min="13369" max="13369" width="12.5703125" style="1" customWidth="1"/>
    <col min="13370" max="13375" width="11.42578125" style="1"/>
    <col min="13376" max="13376" width="21" style="1" customWidth="1"/>
    <col min="13377" max="13377" width="19.85546875" style="1" customWidth="1"/>
    <col min="13378" max="13378" width="18.42578125" style="1" customWidth="1"/>
    <col min="13379" max="13379" width="20.140625" style="1" customWidth="1"/>
    <col min="13380" max="13380" width="20.5703125" style="1" customWidth="1"/>
    <col min="13381" max="13381" width="7.140625" style="1" customWidth="1"/>
    <col min="13382" max="13382" width="20" style="1" customWidth="1"/>
    <col min="13383" max="13383" width="19.28515625" style="1" customWidth="1"/>
    <col min="13384" max="13384" width="16" style="1" customWidth="1"/>
    <col min="13385" max="13385" width="22.28515625" style="1" customWidth="1"/>
    <col min="13386" max="13386" width="22" style="1" customWidth="1"/>
    <col min="13387" max="13570" width="11.42578125" style="1"/>
    <col min="13571" max="13571" width="4.42578125" style="1" customWidth="1"/>
    <col min="13572" max="13572" width="11.42578125" style="1"/>
    <col min="13573" max="13573" width="8.28515625" style="1" customWidth="1"/>
    <col min="13574" max="13574" width="9.7109375" style="1" customWidth="1"/>
    <col min="13575" max="13575" width="11.140625" style="1" customWidth="1"/>
    <col min="13576" max="13576" width="8.42578125" style="1" customWidth="1"/>
    <col min="13577" max="13577" width="10.140625" style="1" customWidth="1"/>
    <col min="13578" max="13578" width="10.5703125" style="1" customWidth="1"/>
    <col min="13579" max="13579" width="7.28515625" style="1" customWidth="1"/>
    <col min="13580" max="13580" width="8.85546875" style="1" customWidth="1"/>
    <col min="13581" max="13581" width="13" style="1" customWidth="1"/>
    <col min="13582" max="13583" width="6.5703125" style="1" customWidth="1"/>
    <col min="13584" max="13584" width="8.5703125" style="1" customWidth="1"/>
    <col min="13585" max="13585" width="8.140625" style="1" customWidth="1"/>
    <col min="13586" max="13586" width="11.85546875" style="1" customWidth="1"/>
    <col min="13587" max="13587" width="6.85546875" style="1" customWidth="1"/>
    <col min="13588" max="13588" width="6.5703125" style="1" customWidth="1"/>
    <col min="13589" max="13589" width="7.140625" style="1" customWidth="1"/>
    <col min="13590" max="13591" width="7.7109375" style="1" customWidth="1"/>
    <col min="13592" max="13592" width="7.140625" style="1" customWidth="1"/>
    <col min="13593" max="13593" width="6.7109375" style="1" customWidth="1"/>
    <col min="13594" max="13594" width="5.42578125" style="1" customWidth="1"/>
    <col min="13595" max="13595" width="22.85546875" style="1" customWidth="1"/>
    <col min="13596" max="13596" width="21.85546875" style="1" customWidth="1"/>
    <col min="13597" max="13597" width="9.42578125" style="1" customWidth="1"/>
    <col min="13598" max="13598" width="11.7109375" style="1" customWidth="1"/>
    <col min="13599" max="13599" width="9.28515625" style="1" customWidth="1"/>
    <col min="13600" max="13600" width="10.5703125" style="1" customWidth="1"/>
    <col min="13601" max="13601" width="18.85546875" style="1" customWidth="1"/>
    <col min="13602" max="13603" width="11.7109375" style="1" customWidth="1"/>
    <col min="13604" max="13604" width="13.85546875" style="1" customWidth="1"/>
    <col min="13605" max="13605" width="19" style="1" customWidth="1"/>
    <col min="13606" max="13606" width="16.7109375" style="1" customWidth="1"/>
    <col min="13607" max="13607" width="11.42578125" style="1"/>
    <col min="13608" max="13608" width="13" style="1" customWidth="1"/>
    <col min="13609" max="13610" width="11.42578125" style="1"/>
    <col min="13611" max="13611" width="9.140625" style="1" customWidth="1"/>
    <col min="13612" max="13612" width="11.42578125" style="1"/>
    <col min="13613" max="13613" width="12.42578125" style="1" customWidth="1"/>
    <col min="13614" max="13615" width="10.7109375" style="1" customWidth="1"/>
    <col min="13616" max="13616" width="7" style="1" customWidth="1"/>
    <col min="13617" max="13620" width="11.42578125" style="1"/>
    <col min="13621" max="13621" width="4.5703125" style="1" customWidth="1"/>
    <col min="13622" max="13624" width="11.42578125" style="1"/>
    <col min="13625" max="13625" width="12.5703125" style="1" customWidth="1"/>
    <col min="13626" max="13631" width="11.42578125" style="1"/>
    <col min="13632" max="13632" width="21" style="1" customWidth="1"/>
    <col min="13633" max="13633" width="19.85546875" style="1" customWidth="1"/>
    <col min="13634" max="13634" width="18.42578125" style="1" customWidth="1"/>
    <col min="13635" max="13635" width="20.140625" style="1" customWidth="1"/>
    <col min="13636" max="13636" width="20.5703125" style="1" customWidth="1"/>
    <col min="13637" max="13637" width="7.140625" style="1" customWidth="1"/>
    <col min="13638" max="13638" width="20" style="1" customWidth="1"/>
    <col min="13639" max="13639" width="19.28515625" style="1" customWidth="1"/>
    <col min="13640" max="13640" width="16" style="1" customWidth="1"/>
    <col min="13641" max="13641" width="22.28515625" style="1" customWidth="1"/>
    <col min="13642" max="13642" width="22" style="1" customWidth="1"/>
    <col min="13643" max="13826" width="11.42578125" style="1"/>
    <col min="13827" max="13827" width="4.42578125" style="1" customWidth="1"/>
    <col min="13828" max="13828" width="11.42578125" style="1"/>
    <col min="13829" max="13829" width="8.28515625" style="1" customWidth="1"/>
    <col min="13830" max="13830" width="9.7109375" style="1" customWidth="1"/>
    <col min="13831" max="13831" width="11.140625" style="1" customWidth="1"/>
    <col min="13832" max="13832" width="8.42578125" style="1" customWidth="1"/>
    <col min="13833" max="13833" width="10.140625" style="1" customWidth="1"/>
    <col min="13834" max="13834" width="10.5703125" style="1" customWidth="1"/>
    <col min="13835" max="13835" width="7.28515625" style="1" customWidth="1"/>
    <col min="13836" max="13836" width="8.85546875" style="1" customWidth="1"/>
    <col min="13837" max="13837" width="13" style="1" customWidth="1"/>
    <col min="13838" max="13839" width="6.5703125" style="1" customWidth="1"/>
    <col min="13840" max="13840" width="8.5703125" style="1" customWidth="1"/>
    <col min="13841" max="13841" width="8.140625" style="1" customWidth="1"/>
    <col min="13842" max="13842" width="11.85546875" style="1" customWidth="1"/>
    <col min="13843" max="13843" width="6.85546875" style="1" customWidth="1"/>
    <col min="13844" max="13844" width="6.5703125" style="1" customWidth="1"/>
    <col min="13845" max="13845" width="7.140625" style="1" customWidth="1"/>
    <col min="13846" max="13847" width="7.7109375" style="1" customWidth="1"/>
    <col min="13848" max="13848" width="7.140625" style="1" customWidth="1"/>
    <col min="13849" max="13849" width="6.7109375" style="1" customWidth="1"/>
    <col min="13850" max="13850" width="5.42578125" style="1" customWidth="1"/>
    <col min="13851" max="13851" width="22.85546875" style="1" customWidth="1"/>
    <col min="13852" max="13852" width="21.85546875" style="1" customWidth="1"/>
    <col min="13853" max="13853" width="9.42578125" style="1" customWidth="1"/>
    <col min="13854" max="13854" width="11.7109375" style="1" customWidth="1"/>
    <col min="13855" max="13855" width="9.28515625" style="1" customWidth="1"/>
    <col min="13856" max="13856" width="10.5703125" style="1" customWidth="1"/>
    <col min="13857" max="13857" width="18.85546875" style="1" customWidth="1"/>
    <col min="13858" max="13859" width="11.7109375" style="1" customWidth="1"/>
    <col min="13860" max="13860" width="13.85546875" style="1" customWidth="1"/>
    <col min="13861" max="13861" width="19" style="1" customWidth="1"/>
    <col min="13862" max="13862" width="16.7109375" style="1" customWidth="1"/>
    <col min="13863" max="13863" width="11.42578125" style="1"/>
    <col min="13864" max="13864" width="13" style="1" customWidth="1"/>
    <col min="13865" max="13866" width="11.42578125" style="1"/>
    <col min="13867" max="13867" width="9.140625" style="1" customWidth="1"/>
    <col min="13868" max="13868" width="11.42578125" style="1"/>
    <col min="13869" max="13869" width="12.42578125" style="1" customWidth="1"/>
    <col min="13870" max="13871" width="10.7109375" style="1" customWidth="1"/>
    <col min="13872" max="13872" width="7" style="1" customWidth="1"/>
    <col min="13873" max="13876" width="11.42578125" style="1"/>
    <col min="13877" max="13877" width="4.5703125" style="1" customWidth="1"/>
    <col min="13878" max="13880" width="11.42578125" style="1"/>
    <col min="13881" max="13881" width="12.5703125" style="1" customWidth="1"/>
    <col min="13882" max="13887" width="11.42578125" style="1"/>
    <col min="13888" max="13888" width="21" style="1" customWidth="1"/>
    <col min="13889" max="13889" width="19.85546875" style="1" customWidth="1"/>
    <col min="13890" max="13890" width="18.42578125" style="1" customWidth="1"/>
    <col min="13891" max="13891" width="20.140625" style="1" customWidth="1"/>
    <col min="13892" max="13892" width="20.5703125" style="1" customWidth="1"/>
    <col min="13893" max="13893" width="7.140625" style="1" customWidth="1"/>
    <col min="13894" max="13894" width="20" style="1" customWidth="1"/>
    <col min="13895" max="13895" width="19.28515625" style="1" customWidth="1"/>
    <col min="13896" max="13896" width="16" style="1" customWidth="1"/>
    <col min="13897" max="13897" width="22.28515625" style="1" customWidth="1"/>
    <col min="13898" max="13898" width="22" style="1" customWidth="1"/>
    <col min="13899" max="14082" width="11.42578125" style="1"/>
    <col min="14083" max="14083" width="4.42578125" style="1" customWidth="1"/>
    <col min="14084" max="14084" width="11.42578125" style="1"/>
    <col min="14085" max="14085" width="8.28515625" style="1" customWidth="1"/>
    <col min="14086" max="14086" width="9.7109375" style="1" customWidth="1"/>
    <col min="14087" max="14087" width="11.140625" style="1" customWidth="1"/>
    <col min="14088" max="14088" width="8.42578125" style="1" customWidth="1"/>
    <col min="14089" max="14089" width="10.140625" style="1" customWidth="1"/>
    <col min="14090" max="14090" width="10.5703125" style="1" customWidth="1"/>
    <col min="14091" max="14091" width="7.28515625" style="1" customWidth="1"/>
    <col min="14092" max="14092" width="8.85546875" style="1" customWidth="1"/>
    <col min="14093" max="14093" width="13" style="1" customWidth="1"/>
    <col min="14094" max="14095" width="6.5703125" style="1" customWidth="1"/>
    <col min="14096" max="14096" width="8.5703125" style="1" customWidth="1"/>
    <col min="14097" max="14097" width="8.140625" style="1" customWidth="1"/>
    <col min="14098" max="14098" width="11.85546875" style="1" customWidth="1"/>
    <col min="14099" max="14099" width="6.85546875" style="1" customWidth="1"/>
    <col min="14100" max="14100" width="6.5703125" style="1" customWidth="1"/>
    <col min="14101" max="14101" width="7.140625" style="1" customWidth="1"/>
    <col min="14102" max="14103" width="7.7109375" style="1" customWidth="1"/>
    <col min="14104" max="14104" width="7.140625" style="1" customWidth="1"/>
    <col min="14105" max="14105" width="6.7109375" style="1" customWidth="1"/>
    <col min="14106" max="14106" width="5.42578125" style="1" customWidth="1"/>
    <col min="14107" max="14107" width="22.85546875" style="1" customWidth="1"/>
    <col min="14108" max="14108" width="21.85546875" style="1" customWidth="1"/>
    <col min="14109" max="14109" width="9.42578125" style="1" customWidth="1"/>
    <col min="14110" max="14110" width="11.7109375" style="1" customWidth="1"/>
    <col min="14111" max="14111" width="9.28515625" style="1" customWidth="1"/>
    <col min="14112" max="14112" width="10.5703125" style="1" customWidth="1"/>
    <col min="14113" max="14113" width="18.85546875" style="1" customWidth="1"/>
    <col min="14114" max="14115" width="11.7109375" style="1" customWidth="1"/>
    <col min="14116" max="14116" width="13.85546875" style="1" customWidth="1"/>
    <col min="14117" max="14117" width="19" style="1" customWidth="1"/>
    <col min="14118" max="14118" width="16.7109375" style="1" customWidth="1"/>
    <col min="14119" max="14119" width="11.42578125" style="1"/>
    <col min="14120" max="14120" width="13" style="1" customWidth="1"/>
    <col min="14121" max="14122" width="11.42578125" style="1"/>
    <col min="14123" max="14123" width="9.140625" style="1" customWidth="1"/>
    <col min="14124" max="14124" width="11.42578125" style="1"/>
    <col min="14125" max="14125" width="12.42578125" style="1" customWidth="1"/>
    <col min="14126" max="14127" width="10.7109375" style="1" customWidth="1"/>
    <col min="14128" max="14128" width="7" style="1" customWidth="1"/>
    <col min="14129" max="14132" width="11.42578125" style="1"/>
    <col min="14133" max="14133" width="4.5703125" style="1" customWidth="1"/>
    <col min="14134" max="14136" width="11.42578125" style="1"/>
    <col min="14137" max="14137" width="12.5703125" style="1" customWidth="1"/>
    <col min="14138" max="14143" width="11.42578125" style="1"/>
    <col min="14144" max="14144" width="21" style="1" customWidth="1"/>
    <col min="14145" max="14145" width="19.85546875" style="1" customWidth="1"/>
    <col min="14146" max="14146" width="18.42578125" style="1" customWidth="1"/>
    <col min="14147" max="14147" width="20.140625" style="1" customWidth="1"/>
    <col min="14148" max="14148" width="20.5703125" style="1" customWidth="1"/>
    <col min="14149" max="14149" width="7.140625" style="1" customWidth="1"/>
    <col min="14150" max="14150" width="20" style="1" customWidth="1"/>
    <col min="14151" max="14151" width="19.28515625" style="1" customWidth="1"/>
    <col min="14152" max="14152" width="16" style="1" customWidth="1"/>
    <col min="14153" max="14153" width="22.28515625" style="1" customWidth="1"/>
    <col min="14154" max="14154" width="22" style="1" customWidth="1"/>
    <col min="14155" max="14338" width="11.42578125" style="1"/>
    <col min="14339" max="14339" width="4.42578125" style="1" customWidth="1"/>
    <col min="14340" max="14340" width="11.42578125" style="1"/>
    <col min="14341" max="14341" width="8.28515625" style="1" customWidth="1"/>
    <col min="14342" max="14342" width="9.7109375" style="1" customWidth="1"/>
    <col min="14343" max="14343" width="11.140625" style="1" customWidth="1"/>
    <col min="14344" max="14344" width="8.42578125" style="1" customWidth="1"/>
    <col min="14345" max="14345" width="10.140625" style="1" customWidth="1"/>
    <col min="14346" max="14346" width="10.5703125" style="1" customWidth="1"/>
    <col min="14347" max="14347" width="7.28515625" style="1" customWidth="1"/>
    <col min="14348" max="14348" width="8.85546875" style="1" customWidth="1"/>
    <col min="14349" max="14349" width="13" style="1" customWidth="1"/>
    <col min="14350" max="14351" width="6.5703125" style="1" customWidth="1"/>
    <col min="14352" max="14352" width="8.5703125" style="1" customWidth="1"/>
    <col min="14353" max="14353" width="8.140625" style="1" customWidth="1"/>
    <col min="14354" max="14354" width="11.85546875" style="1" customWidth="1"/>
    <col min="14355" max="14355" width="6.85546875" style="1" customWidth="1"/>
    <col min="14356" max="14356" width="6.5703125" style="1" customWidth="1"/>
    <col min="14357" max="14357" width="7.140625" style="1" customWidth="1"/>
    <col min="14358" max="14359" width="7.7109375" style="1" customWidth="1"/>
    <col min="14360" max="14360" width="7.140625" style="1" customWidth="1"/>
    <col min="14361" max="14361" width="6.7109375" style="1" customWidth="1"/>
    <col min="14362" max="14362" width="5.42578125" style="1" customWidth="1"/>
    <col min="14363" max="14363" width="22.85546875" style="1" customWidth="1"/>
    <col min="14364" max="14364" width="21.85546875" style="1" customWidth="1"/>
    <col min="14365" max="14365" width="9.42578125" style="1" customWidth="1"/>
    <col min="14366" max="14366" width="11.7109375" style="1" customWidth="1"/>
    <col min="14367" max="14367" width="9.28515625" style="1" customWidth="1"/>
    <col min="14368" max="14368" width="10.5703125" style="1" customWidth="1"/>
    <col min="14369" max="14369" width="18.85546875" style="1" customWidth="1"/>
    <col min="14370" max="14371" width="11.7109375" style="1" customWidth="1"/>
    <col min="14372" max="14372" width="13.85546875" style="1" customWidth="1"/>
    <col min="14373" max="14373" width="19" style="1" customWidth="1"/>
    <col min="14374" max="14374" width="16.7109375" style="1" customWidth="1"/>
    <col min="14375" max="14375" width="11.42578125" style="1"/>
    <col min="14376" max="14376" width="13" style="1" customWidth="1"/>
    <col min="14377" max="14378" width="11.42578125" style="1"/>
    <col min="14379" max="14379" width="9.140625" style="1" customWidth="1"/>
    <col min="14380" max="14380" width="11.42578125" style="1"/>
    <col min="14381" max="14381" width="12.42578125" style="1" customWidth="1"/>
    <col min="14382" max="14383" width="10.7109375" style="1" customWidth="1"/>
    <col min="14384" max="14384" width="7" style="1" customWidth="1"/>
    <col min="14385" max="14388" width="11.42578125" style="1"/>
    <col min="14389" max="14389" width="4.5703125" style="1" customWidth="1"/>
    <col min="14390" max="14392" width="11.42578125" style="1"/>
    <col min="14393" max="14393" width="12.5703125" style="1" customWidth="1"/>
    <col min="14394" max="14399" width="11.42578125" style="1"/>
    <col min="14400" max="14400" width="21" style="1" customWidth="1"/>
    <col min="14401" max="14401" width="19.85546875" style="1" customWidth="1"/>
    <col min="14402" max="14402" width="18.42578125" style="1" customWidth="1"/>
    <col min="14403" max="14403" width="20.140625" style="1" customWidth="1"/>
    <col min="14404" max="14404" width="20.5703125" style="1" customWidth="1"/>
    <col min="14405" max="14405" width="7.140625" style="1" customWidth="1"/>
    <col min="14406" max="14406" width="20" style="1" customWidth="1"/>
    <col min="14407" max="14407" width="19.28515625" style="1" customWidth="1"/>
    <col min="14408" max="14408" width="16" style="1" customWidth="1"/>
    <col min="14409" max="14409" width="22.28515625" style="1" customWidth="1"/>
    <col min="14410" max="14410" width="22" style="1" customWidth="1"/>
    <col min="14411" max="14594" width="11.42578125" style="1"/>
    <col min="14595" max="14595" width="4.42578125" style="1" customWidth="1"/>
    <col min="14596" max="14596" width="11.42578125" style="1"/>
    <col min="14597" max="14597" width="8.28515625" style="1" customWidth="1"/>
    <col min="14598" max="14598" width="9.7109375" style="1" customWidth="1"/>
    <col min="14599" max="14599" width="11.140625" style="1" customWidth="1"/>
    <col min="14600" max="14600" width="8.42578125" style="1" customWidth="1"/>
    <col min="14601" max="14601" width="10.140625" style="1" customWidth="1"/>
    <col min="14602" max="14602" width="10.5703125" style="1" customWidth="1"/>
    <col min="14603" max="14603" width="7.28515625" style="1" customWidth="1"/>
    <col min="14604" max="14604" width="8.85546875" style="1" customWidth="1"/>
    <col min="14605" max="14605" width="13" style="1" customWidth="1"/>
    <col min="14606" max="14607" width="6.5703125" style="1" customWidth="1"/>
    <col min="14608" max="14608" width="8.5703125" style="1" customWidth="1"/>
    <col min="14609" max="14609" width="8.140625" style="1" customWidth="1"/>
    <col min="14610" max="14610" width="11.85546875" style="1" customWidth="1"/>
    <col min="14611" max="14611" width="6.85546875" style="1" customWidth="1"/>
    <col min="14612" max="14612" width="6.5703125" style="1" customWidth="1"/>
    <col min="14613" max="14613" width="7.140625" style="1" customWidth="1"/>
    <col min="14614" max="14615" width="7.7109375" style="1" customWidth="1"/>
    <col min="14616" max="14616" width="7.140625" style="1" customWidth="1"/>
    <col min="14617" max="14617" width="6.7109375" style="1" customWidth="1"/>
    <col min="14618" max="14618" width="5.42578125" style="1" customWidth="1"/>
    <col min="14619" max="14619" width="22.85546875" style="1" customWidth="1"/>
    <col min="14620" max="14620" width="21.85546875" style="1" customWidth="1"/>
    <col min="14621" max="14621" width="9.42578125" style="1" customWidth="1"/>
    <col min="14622" max="14622" width="11.7109375" style="1" customWidth="1"/>
    <col min="14623" max="14623" width="9.28515625" style="1" customWidth="1"/>
    <col min="14624" max="14624" width="10.5703125" style="1" customWidth="1"/>
    <col min="14625" max="14625" width="18.85546875" style="1" customWidth="1"/>
    <col min="14626" max="14627" width="11.7109375" style="1" customWidth="1"/>
    <col min="14628" max="14628" width="13.85546875" style="1" customWidth="1"/>
    <col min="14629" max="14629" width="19" style="1" customWidth="1"/>
    <col min="14630" max="14630" width="16.7109375" style="1" customWidth="1"/>
    <col min="14631" max="14631" width="11.42578125" style="1"/>
    <col min="14632" max="14632" width="13" style="1" customWidth="1"/>
    <col min="14633" max="14634" width="11.42578125" style="1"/>
    <col min="14635" max="14635" width="9.140625" style="1" customWidth="1"/>
    <col min="14636" max="14636" width="11.42578125" style="1"/>
    <col min="14637" max="14637" width="12.42578125" style="1" customWidth="1"/>
    <col min="14638" max="14639" width="10.7109375" style="1" customWidth="1"/>
    <col min="14640" max="14640" width="7" style="1" customWidth="1"/>
    <col min="14641" max="14644" width="11.42578125" style="1"/>
    <col min="14645" max="14645" width="4.5703125" style="1" customWidth="1"/>
    <col min="14646" max="14648" width="11.42578125" style="1"/>
    <col min="14649" max="14649" width="12.5703125" style="1" customWidth="1"/>
    <col min="14650" max="14655" width="11.42578125" style="1"/>
    <col min="14656" max="14656" width="21" style="1" customWidth="1"/>
    <col min="14657" max="14657" width="19.85546875" style="1" customWidth="1"/>
    <col min="14658" max="14658" width="18.42578125" style="1" customWidth="1"/>
    <col min="14659" max="14659" width="20.140625" style="1" customWidth="1"/>
    <col min="14660" max="14660" width="20.5703125" style="1" customWidth="1"/>
    <col min="14661" max="14661" width="7.140625" style="1" customWidth="1"/>
    <col min="14662" max="14662" width="20" style="1" customWidth="1"/>
    <col min="14663" max="14663" width="19.28515625" style="1" customWidth="1"/>
    <col min="14664" max="14664" width="16" style="1" customWidth="1"/>
    <col min="14665" max="14665" width="22.28515625" style="1" customWidth="1"/>
    <col min="14666" max="14666" width="22" style="1" customWidth="1"/>
    <col min="14667" max="14850" width="11.42578125" style="1"/>
    <col min="14851" max="14851" width="4.42578125" style="1" customWidth="1"/>
    <col min="14852" max="14852" width="11.42578125" style="1"/>
    <col min="14853" max="14853" width="8.28515625" style="1" customWidth="1"/>
    <col min="14854" max="14854" width="9.7109375" style="1" customWidth="1"/>
    <col min="14855" max="14855" width="11.140625" style="1" customWidth="1"/>
    <col min="14856" max="14856" width="8.42578125" style="1" customWidth="1"/>
    <col min="14857" max="14857" width="10.140625" style="1" customWidth="1"/>
    <col min="14858" max="14858" width="10.5703125" style="1" customWidth="1"/>
    <col min="14859" max="14859" width="7.28515625" style="1" customWidth="1"/>
    <col min="14860" max="14860" width="8.85546875" style="1" customWidth="1"/>
    <col min="14861" max="14861" width="13" style="1" customWidth="1"/>
    <col min="14862" max="14863" width="6.5703125" style="1" customWidth="1"/>
    <col min="14864" max="14864" width="8.5703125" style="1" customWidth="1"/>
    <col min="14865" max="14865" width="8.140625" style="1" customWidth="1"/>
    <col min="14866" max="14866" width="11.85546875" style="1" customWidth="1"/>
    <col min="14867" max="14867" width="6.85546875" style="1" customWidth="1"/>
    <col min="14868" max="14868" width="6.5703125" style="1" customWidth="1"/>
    <col min="14869" max="14869" width="7.140625" style="1" customWidth="1"/>
    <col min="14870" max="14871" width="7.7109375" style="1" customWidth="1"/>
    <col min="14872" max="14872" width="7.140625" style="1" customWidth="1"/>
    <col min="14873" max="14873" width="6.7109375" style="1" customWidth="1"/>
    <col min="14874" max="14874" width="5.42578125" style="1" customWidth="1"/>
    <col min="14875" max="14875" width="22.85546875" style="1" customWidth="1"/>
    <col min="14876" max="14876" width="21.85546875" style="1" customWidth="1"/>
    <col min="14877" max="14877" width="9.42578125" style="1" customWidth="1"/>
    <col min="14878" max="14878" width="11.7109375" style="1" customWidth="1"/>
    <col min="14879" max="14879" width="9.28515625" style="1" customWidth="1"/>
    <col min="14880" max="14880" width="10.5703125" style="1" customWidth="1"/>
    <col min="14881" max="14881" width="18.85546875" style="1" customWidth="1"/>
    <col min="14882" max="14883" width="11.7109375" style="1" customWidth="1"/>
    <col min="14884" max="14884" width="13.85546875" style="1" customWidth="1"/>
    <col min="14885" max="14885" width="19" style="1" customWidth="1"/>
    <col min="14886" max="14886" width="16.7109375" style="1" customWidth="1"/>
    <col min="14887" max="14887" width="11.42578125" style="1"/>
    <col min="14888" max="14888" width="13" style="1" customWidth="1"/>
    <col min="14889" max="14890" width="11.42578125" style="1"/>
    <col min="14891" max="14891" width="9.140625" style="1" customWidth="1"/>
    <col min="14892" max="14892" width="11.42578125" style="1"/>
    <col min="14893" max="14893" width="12.42578125" style="1" customWidth="1"/>
    <col min="14894" max="14895" width="10.7109375" style="1" customWidth="1"/>
    <col min="14896" max="14896" width="7" style="1" customWidth="1"/>
    <col min="14897" max="14900" width="11.42578125" style="1"/>
    <col min="14901" max="14901" width="4.5703125" style="1" customWidth="1"/>
    <col min="14902" max="14904" width="11.42578125" style="1"/>
    <col min="14905" max="14905" width="12.5703125" style="1" customWidth="1"/>
    <col min="14906" max="14911" width="11.42578125" style="1"/>
    <col min="14912" max="14912" width="21" style="1" customWidth="1"/>
    <col min="14913" max="14913" width="19.85546875" style="1" customWidth="1"/>
    <col min="14914" max="14914" width="18.42578125" style="1" customWidth="1"/>
    <col min="14915" max="14915" width="20.140625" style="1" customWidth="1"/>
    <col min="14916" max="14916" width="20.5703125" style="1" customWidth="1"/>
    <col min="14917" max="14917" width="7.140625" style="1" customWidth="1"/>
    <col min="14918" max="14918" width="20" style="1" customWidth="1"/>
    <col min="14919" max="14919" width="19.28515625" style="1" customWidth="1"/>
    <col min="14920" max="14920" width="16" style="1" customWidth="1"/>
    <col min="14921" max="14921" width="22.28515625" style="1" customWidth="1"/>
    <col min="14922" max="14922" width="22" style="1" customWidth="1"/>
    <col min="14923" max="15106" width="11.42578125" style="1"/>
    <col min="15107" max="15107" width="4.42578125" style="1" customWidth="1"/>
    <col min="15108" max="15108" width="11.42578125" style="1"/>
    <col min="15109" max="15109" width="8.28515625" style="1" customWidth="1"/>
    <col min="15110" max="15110" width="9.7109375" style="1" customWidth="1"/>
    <col min="15111" max="15111" width="11.140625" style="1" customWidth="1"/>
    <col min="15112" max="15112" width="8.42578125" style="1" customWidth="1"/>
    <col min="15113" max="15113" width="10.140625" style="1" customWidth="1"/>
    <col min="15114" max="15114" width="10.5703125" style="1" customWidth="1"/>
    <col min="15115" max="15115" width="7.28515625" style="1" customWidth="1"/>
    <col min="15116" max="15116" width="8.85546875" style="1" customWidth="1"/>
    <col min="15117" max="15117" width="13" style="1" customWidth="1"/>
    <col min="15118" max="15119" width="6.5703125" style="1" customWidth="1"/>
    <col min="15120" max="15120" width="8.5703125" style="1" customWidth="1"/>
    <col min="15121" max="15121" width="8.140625" style="1" customWidth="1"/>
    <col min="15122" max="15122" width="11.85546875" style="1" customWidth="1"/>
    <col min="15123" max="15123" width="6.85546875" style="1" customWidth="1"/>
    <col min="15124" max="15124" width="6.5703125" style="1" customWidth="1"/>
    <col min="15125" max="15125" width="7.140625" style="1" customWidth="1"/>
    <col min="15126" max="15127" width="7.7109375" style="1" customWidth="1"/>
    <col min="15128" max="15128" width="7.140625" style="1" customWidth="1"/>
    <col min="15129" max="15129" width="6.7109375" style="1" customWidth="1"/>
    <col min="15130" max="15130" width="5.42578125" style="1" customWidth="1"/>
    <col min="15131" max="15131" width="22.85546875" style="1" customWidth="1"/>
    <col min="15132" max="15132" width="21.85546875" style="1" customWidth="1"/>
    <col min="15133" max="15133" width="9.42578125" style="1" customWidth="1"/>
    <col min="15134" max="15134" width="11.7109375" style="1" customWidth="1"/>
    <col min="15135" max="15135" width="9.28515625" style="1" customWidth="1"/>
    <col min="15136" max="15136" width="10.5703125" style="1" customWidth="1"/>
    <col min="15137" max="15137" width="18.85546875" style="1" customWidth="1"/>
    <col min="15138" max="15139" width="11.7109375" style="1" customWidth="1"/>
    <col min="15140" max="15140" width="13.85546875" style="1" customWidth="1"/>
    <col min="15141" max="15141" width="19" style="1" customWidth="1"/>
    <col min="15142" max="15142" width="16.7109375" style="1" customWidth="1"/>
    <col min="15143" max="15143" width="11.42578125" style="1"/>
    <col min="15144" max="15144" width="13" style="1" customWidth="1"/>
    <col min="15145" max="15146" width="11.42578125" style="1"/>
    <col min="15147" max="15147" width="9.140625" style="1" customWidth="1"/>
    <col min="15148" max="15148" width="11.42578125" style="1"/>
    <col min="15149" max="15149" width="12.42578125" style="1" customWidth="1"/>
    <col min="15150" max="15151" width="10.7109375" style="1" customWidth="1"/>
    <col min="15152" max="15152" width="7" style="1" customWidth="1"/>
    <col min="15153" max="15156" width="11.42578125" style="1"/>
    <col min="15157" max="15157" width="4.5703125" style="1" customWidth="1"/>
    <col min="15158" max="15160" width="11.42578125" style="1"/>
    <col min="15161" max="15161" width="12.5703125" style="1" customWidth="1"/>
    <col min="15162" max="15167" width="11.42578125" style="1"/>
    <col min="15168" max="15168" width="21" style="1" customWidth="1"/>
    <col min="15169" max="15169" width="19.85546875" style="1" customWidth="1"/>
    <col min="15170" max="15170" width="18.42578125" style="1" customWidth="1"/>
    <col min="15171" max="15171" width="20.140625" style="1" customWidth="1"/>
    <col min="15172" max="15172" width="20.5703125" style="1" customWidth="1"/>
    <col min="15173" max="15173" width="7.140625" style="1" customWidth="1"/>
    <col min="15174" max="15174" width="20" style="1" customWidth="1"/>
    <col min="15175" max="15175" width="19.28515625" style="1" customWidth="1"/>
    <col min="15176" max="15176" width="16" style="1" customWidth="1"/>
    <col min="15177" max="15177" width="22.28515625" style="1" customWidth="1"/>
    <col min="15178" max="15178" width="22" style="1" customWidth="1"/>
    <col min="15179" max="15362" width="11.42578125" style="1"/>
    <col min="15363" max="15363" width="4.42578125" style="1" customWidth="1"/>
    <col min="15364" max="15364" width="11.42578125" style="1"/>
    <col min="15365" max="15365" width="8.28515625" style="1" customWidth="1"/>
    <col min="15366" max="15366" width="9.7109375" style="1" customWidth="1"/>
    <col min="15367" max="15367" width="11.140625" style="1" customWidth="1"/>
    <col min="15368" max="15368" width="8.42578125" style="1" customWidth="1"/>
    <col min="15369" max="15369" width="10.140625" style="1" customWidth="1"/>
    <col min="15370" max="15370" width="10.5703125" style="1" customWidth="1"/>
    <col min="15371" max="15371" width="7.28515625" style="1" customWidth="1"/>
    <col min="15372" max="15372" width="8.85546875" style="1" customWidth="1"/>
    <col min="15373" max="15373" width="13" style="1" customWidth="1"/>
    <col min="15374" max="15375" width="6.5703125" style="1" customWidth="1"/>
    <col min="15376" max="15376" width="8.5703125" style="1" customWidth="1"/>
    <col min="15377" max="15377" width="8.140625" style="1" customWidth="1"/>
    <col min="15378" max="15378" width="11.85546875" style="1" customWidth="1"/>
    <col min="15379" max="15379" width="6.85546875" style="1" customWidth="1"/>
    <col min="15380" max="15380" width="6.5703125" style="1" customWidth="1"/>
    <col min="15381" max="15381" width="7.140625" style="1" customWidth="1"/>
    <col min="15382" max="15383" width="7.7109375" style="1" customWidth="1"/>
    <col min="15384" max="15384" width="7.140625" style="1" customWidth="1"/>
    <col min="15385" max="15385" width="6.7109375" style="1" customWidth="1"/>
    <col min="15386" max="15386" width="5.42578125" style="1" customWidth="1"/>
    <col min="15387" max="15387" width="22.85546875" style="1" customWidth="1"/>
    <col min="15388" max="15388" width="21.85546875" style="1" customWidth="1"/>
    <col min="15389" max="15389" width="9.42578125" style="1" customWidth="1"/>
    <col min="15390" max="15390" width="11.7109375" style="1" customWidth="1"/>
    <col min="15391" max="15391" width="9.28515625" style="1" customWidth="1"/>
    <col min="15392" max="15392" width="10.5703125" style="1" customWidth="1"/>
    <col min="15393" max="15393" width="18.85546875" style="1" customWidth="1"/>
    <col min="15394" max="15395" width="11.7109375" style="1" customWidth="1"/>
    <col min="15396" max="15396" width="13.85546875" style="1" customWidth="1"/>
    <col min="15397" max="15397" width="19" style="1" customWidth="1"/>
    <col min="15398" max="15398" width="16.7109375" style="1" customWidth="1"/>
    <col min="15399" max="15399" width="11.42578125" style="1"/>
    <col min="15400" max="15400" width="13" style="1" customWidth="1"/>
    <col min="15401" max="15402" width="11.42578125" style="1"/>
    <col min="15403" max="15403" width="9.140625" style="1" customWidth="1"/>
    <col min="15404" max="15404" width="11.42578125" style="1"/>
    <col min="15405" max="15405" width="12.42578125" style="1" customWidth="1"/>
    <col min="15406" max="15407" width="10.7109375" style="1" customWidth="1"/>
    <col min="15408" max="15408" width="7" style="1" customWidth="1"/>
    <col min="15409" max="15412" width="11.42578125" style="1"/>
    <col min="15413" max="15413" width="4.5703125" style="1" customWidth="1"/>
    <col min="15414" max="15416" width="11.42578125" style="1"/>
    <col min="15417" max="15417" width="12.5703125" style="1" customWidth="1"/>
    <col min="15418" max="15423" width="11.42578125" style="1"/>
    <col min="15424" max="15424" width="21" style="1" customWidth="1"/>
    <col min="15425" max="15425" width="19.85546875" style="1" customWidth="1"/>
    <col min="15426" max="15426" width="18.42578125" style="1" customWidth="1"/>
    <col min="15427" max="15427" width="20.140625" style="1" customWidth="1"/>
    <col min="15428" max="15428" width="20.5703125" style="1" customWidth="1"/>
    <col min="15429" max="15429" width="7.140625" style="1" customWidth="1"/>
    <col min="15430" max="15430" width="20" style="1" customWidth="1"/>
    <col min="15431" max="15431" width="19.28515625" style="1" customWidth="1"/>
    <col min="15432" max="15432" width="16" style="1" customWidth="1"/>
    <col min="15433" max="15433" width="22.28515625" style="1" customWidth="1"/>
    <col min="15434" max="15434" width="22" style="1" customWidth="1"/>
    <col min="15435" max="15618" width="11.42578125" style="1"/>
    <col min="15619" max="15619" width="4.42578125" style="1" customWidth="1"/>
    <col min="15620" max="15620" width="11.42578125" style="1"/>
    <col min="15621" max="15621" width="8.28515625" style="1" customWidth="1"/>
    <col min="15622" max="15622" width="9.7109375" style="1" customWidth="1"/>
    <col min="15623" max="15623" width="11.140625" style="1" customWidth="1"/>
    <col min="15624" max="15624" width="8.42578125" style="1" customWidth="1"/>
    <col min="15625" max="15625" width="10.140625" style="1" customWidth="1"/>
    <col min="15626" max="15626" width="10.5703125" style="1" customWidth="1"/>
    <col min="15627" max="15627" width="7.28515625" style="1" customWidth="1"/>
    <col min="15628" max="15628" width="8.85546875" style="1" customWidth="1"/>
    <col min="15629" max="15629" width="13" style="1" customWidth="1"/>
    <col min="15630" max="15631" width="6.5703125" style="1" customWidth="1"/>
    <col min="15632" max="15632" width="8.5703125" style="1" customWidth="1"/>
    <col min="15633" max="15633" width="8.140625" style="1" customWidth="1"/>
    <col min="15634" max="15634" width="11.85546875" style="1" customWidth="1"/>
    <col min="15635" max="15635" width="6.85546875" style="1" customWidth="1"/>
    <col min="15636" max="15636" width="6.5703125" style="1" customWidth="1"/>
    <col min="15637" max="15637" width="7.140625" style="1" customWidth="1"/>
    <col min="15638" max="15639" width="7.7109375" style="1" customWidth="1"/>
    <col min="15640" max="15640" width="7.140625" style="1" customWidth="1"/>
    <col min="15641" max="15641" width="6.7109375" style="1" customWidth="1"/>
    <col min="15642" max="15642" width="5.42578125" style="1" customWidth="1"/>
    <col min="15643" max="15643" width="22.85546875" style="1" customWidth="1"/>
    <col min="15644" max="15644" width="21.85546875" style="1" customWidth="1"/>
    <col min="15645" max="15645" width="9.42578125" style="1" customWidth="1"/>
    <col min="15646" max="15646" width="11.7109375" style="1" customWidth="1"/>
    <col min="15647" max="15647" width="9.28515625" style="1" customWidth="1"/>
    <col min="15648" max="15648" width="10.5703125" style="1" customWidth="1"/>
    <col min="15649" max="15649" width="18.85546875" style="1" customWidth="1"/>
    <col min="15650" max="15651" width="11.7109375" style="1" customWidth="1"/>
    <col min="15652" max="15652" width="13.85546875" style="1" customWidth="1"/>
    <col min="15653" max="15653" width="19" style="1" customWidth="1"/>
    <col min="15654" max="15654" width="16.7109375" style="1" customWidth="1"/>
    <col min="15655" max="15655" width="11.42578125" style="1"/>
    <col min="15656" max="15656" width="13" style="1" customWidth="1"/>
    <col min="15657" max="15658" width="11.42578125" style="1"/>
    <col min="15659" max="15659" width="9.140625" style="1" customWidth="1"/>
    <col min="15660" max="15660" width="11.42578125" style="1"/>
    <col min="15661" max="15661" width="12.42578125" style="1" customWidth="1"/>
    <col min="15662" max="15663" width="10.7109375" style="1" customWidth="1"/>
    <col min="15664" max="15664" width="7" style="1" customWidth="1"/>
    <col min="15665" max="15668" width="11.42578125" style="1"/>
    <col min="15669" max="15669" width="4.5703125" style="1" customWidth="1"/>
    <col min="15670" max="15672" width="11.42578125" style="1"/>
    <col min="15673" max="15673" width="12.5703125" style="1" customWidth="1"/>
    <col min="15674" max="15679" width="11.42578125" style="1"/>
    <col min="15680" max="15680" width="21" style="1" customWidth="1"/>
    <col min="15681" max="15681" width="19.85546875" style="1" customWidth="1"/>
    <col min="15682" max="15682" width="18.42578125" style="1" customWidth="1"/>
    <col min="15683" max="15683" width="20.140625" style="1" customWidth="1"/>
    <col min="15684" max="15684" width="20.5703125" style="1" customWidth="1"/>
    <col min="15685" max="15685" width="7.140625" style="1" customWidth="1"/>
    <col min="15686" max="15686" width="20" style="1" customWidth="1"/>
    <col min="15687" max="15687" width="19.28515625" style="1" customWidth="1"/>
    <col min="15688" max="15688" width="16" style="1" customWidth="1"/>
    <col min="15689" max="15689" width="22.28515625" style="1" customWidth="1"/>
    <col min="15690" max="15690" width="22" style="1" customWidth="1"/>
    <col min="15691" max="15874" width="11.42578125" style="1"/>
    <col min="15875" max="15875" width="4.42578125" style="1" customWidth="1"/>
    <col min="15876" max="15876" width="11.42578125" style="1"/>
    <col min="15877" max="15877" width="8.28515625" style="1" customWidth="1"/>
    <col min="15878" max="15878" width="9.7109375" style="1" customWidth="1"/>
    <col min="15879" max="15879" width="11.140625" style="1" customWidth="1"/>
    <col min="15880" max="15880" width="8.42578125" style="1" customWidth="1"/>
    <col min="15881" max="15881" width="10.140625" style="1" customWidth="1"/>
    <col min="15882" max="15882" width="10.5703125" style="1" customWidth="1"/>
    <col min="15883" max="15883" width="7.28515625" style="1" customWidth="1"/>
    <col min="15884" max="15884" width="8.85546875" style="1" customWidth="1"/>
    <col min="15885" max="15885" width="13" style="1" customWidth="1"/>
    <col min="15886" max="15887" width="6.5703125" style="1" customWidth="1"/>
    <col min="15888" max="15888" width="8.5703125" style="1" customWidth="1"/>
    <col min="15889" max="15889" width="8.140625" style="1" customWidth="1"/>
    <col min="15890" max="15890" width="11.85546875" style="1" customWidth="1"/>
    <col min="15891" max="15891" width="6.85546875" style="1" customWidth="1"/>
    <col min="15892" max="15892" width="6.5703125" style="1" customWidth="1"/>
    <col min="15893" max="15893" width="7.140625" style="1" customWidth="1"/>
    <col min="15894" max="15895" width="7.7109375" style="1" customWidth="1"/>
    <col min="15896" max="15896" width="7.140625" style="1" customWidth="1"/>
    <col min="15897" max="15897" width="6.7109375" style="1" customWidth="1"/>
    <col min="15898" max="15898" width="5.42578125" style="1" customWidth="1"/>
    <col min="15899" max="15899" width="22.85546875" style="1" customWidth="1"/>
    <col min="15900" max="15900" width="21.85546875" style="1" customWidth="1"/>
    <col min="15901" max="15901" width="9.42578125" style="1" customWidth="1"/>
    <col min="15902" max="15902" width="11.7109375" style="1" customWidth="1"/>
    <col min="15903" max="15903" width="9.28515625" style="1" customWidth="1"/>
    <col min="15904" max="15904" width="10.5703125" style="1" customWidth="1"/>
    <col min="15905" max="15905" width="18.85546875" style="1" customWidth="1"/>
    <col min="15906" max="15907" width="11.7109375" style="1" customWidth="1"/>
    <col min="15908" max="15908" width="13.85546875" style="1" customWidth="1"/>
    <col min="15909" max="15909" width="19" style="1" customWidth="1"/>
    <col min="15910" max="15910" width="16.7109375" style="1" customWidth="1"/>
    <col min="15911" max="15911" width="11.42578125" style="1"/>
    <col min="15912" max="15912" width="13" style="1" customWidth="1"/>
    <col min="15913" max="15914" width="11.42578125" style="1"/>
    <col min="15915" max="15915" width="9.140625" style="1" customWidth="1"/>
    <col min="15916" max="15916" width="11.42578125" style="1"/>
    <col min="15917" max="15917" width="12.42578125" style="1" customWidth="1"/>
    <col min="15918" max="15919" width="10.7109375" style="1" customWidth="1"/>
    <col min="15920" max="15920" width="7" style="1" customWidth="1"/>
    <col min="15921" max="15924" width="11.42578125" style="1"/>
    <col min="15925" max="15925" width="4.5703125" style="1" customWidth="1"/>
    <col min="15926" max="15928" width="11.42578125" style="1"/>
    <col min="15929" max="15929" width="12.5703125" style="1" customWidth="1"/>
    <col min="15930" max="15935" width="11.42578125" style="1"/>
    <col min="15936" max="15936" width="21" style="1" customWidth="1"/>
    <col min="15937" max="15937" width="19.85546875" style="1" customWidth="1"/>
    <col min="15938" max="15938" width="18.42578125" style="1" customWidth="1"/>
    <col min="15939" max="15939" width="20.140625" style="1" customWidth="1"/>
    <col min="15940" max="15940" width="20.5703125" style="1" customWidth="1"/>
    <col min="15941" max="15941" width="7.140625" style="1" customWidth="1"/>
    <col min="15942" max="15942" width="20" style="1" customWidth="1"/>
    <col min="15943" max="15943" width="19.28515625" style="1" customWidth="1"/>
    <col min="15944" max="15944" width="16" style="1" customWidth="1"/>
    <col min="15945" max="15945" width="22.28515625" style="1" customWidth="1"/>
    <col min="15946" max="15946" width="22" style="1" customWidth="1"/>
    <col min="15947" max="16130" width="11.42578125" style="1"/>
    <col min="16131" max="16131" width="4.42578125" style="1" customWidth="1"/>
    <col min="16132" max="16132" width="11.42578125" style="1"/>
    <col min="16133" max="16133" width="8.28515625" style="1" customWidth="1"/>
    <col min="16134" max="16134" width="9.7109375" style="1" customWidth="1"/>
    <col min="16135" max="16135" width="11.140625" style="1" customWidth="1"/>
    <col min="16136" max="16136" width="8.42578125" style="1" customWidth="1"/>
    <col min="16137" max="16137" width="10.140625" style="1" customWidth="1"/>
    <col min="16138" max="16138" width="10.5703125" style="1" customWidth="1"/>
    <col min="16139" max="16139" width="7.28515625" style="1" customWidth="1"/>
    <col min="16140" max="16140" width="8.85546875" style="1" customWidth="1"/>
    <col min="16141" max="16141" width="13" style="1" customWidth="1"/>
    <col min="16142" max="16143" width="6.5703125" style="1" customWidth="1"/>
    <col min="16144" max="16144" width="8.5703125" style="1" customWidth="1"/>
    <col min="16145" max="16145" width="8.140625" style="1" customWidth="1"/>
    <col min="16146" max="16146" width="11.85546875" style="1" customWidth="1"/>
    <col min="16147" max="16147" width="6.85546875" style="1" customWidth="1"/>
    <col min="16148" max="16148" width="6.5703125" style="1" customWidth="1"/>
    <col min="16149" max="16149" width="7.140625" style="1" customWidth="1"/>
    <col min="16150" max="16151" width="7.7109375" style="1" customWidth="1"/>
    <col min="16152" max="16152" width="7.140625" style="1" customWidth="1"/>
    <col min="16153" max="16153" width="6.7109375" style="1" customWidth="1"/>
    <col min="16154" max="16154" width="5.42578125" style="1" customWidth="1"/>
    <col min="16155" max="16155" width="22.85546875" style="1" customWidth="1"/>
    <col min="16156" max="16156" width="21.85546875" style="1" customWidth="1"/>
    <col min="16157" max="16157" width="9.42578125" style="1" customWidth="1"/>
    <col min="16158" max="16158" width="11.7109375" style="1" customWidth="1"/>
    <col min="16159" max="16159" width="9.28515625" style="1" customWidth="1"/>
    <col min="16160" max="16160" width="10.5703125" style="1" customWidth="1"/>
    <col min="16161" max="16161" width="18.85546875" style="1" customWidth="1"/>
    <col min="16162" max="16163" width="11.7109375" style="1" customWidth="1"/>
    <col min="16164" max="16164" width="13.85546875" style="1" customWidth="1"/>
    <col min="16165" max="16165" width="19" style="1" customWidth="1"/>
    <col min="16166" max="16166" width="16.7109375" style="1" customWidth="1"/>
    <col min="16167" max="16167" width="11.42578125" style="1"/>
    <col min="16168" max="16168" width="13" style="1" customWidth="1"/>
    <col min="16169" max="16170" width="11.42578125" style="1"/>
    <col min="16171" max="16171" width="9.140625" style="1" customWidth="1"/>
    <col min="16172" max="16172" width="11.42578125" style="1"/>
    <col min="16173" max="16173" width="12.42578125" style="1" customWidth="1"/>
    <col min="16174" max="16175" width="10.7109375" style="1" customWidth="1"/>
    <col min="16176" max="16176" width="7" style="1" customWidth="1"/>
    <col min="16177" max="16180" width="11.42578125" style="1"/>
    <col min="16181" max="16181" width="4.5703125" style="1" customWidth="1"/>
    <col min="16182" max="16184" width="11.42578125" style="1"/>
    <col min="16185" max="16185" width="12.5703125" style="1" customWidth="1"/>
    <col min="16186" max="16191" width="11.42578125" style="1"/>
    <col min="16192" max="16192" width="21" style="1" customWidth="1"/>
    <col min="16193" max="16193" width="19.85546875" style="1" customWidth="1"/>
    <col min="16194" max="16194" width="18.42578125" style="1" customWidth="1"/>
    <col min="16195" max="16195" width="20.140625" style="1" customWidth="1"/>
    <col min="16196" max="16196" width="20.5703125" style="1" customWidth="1"/>
    <col min="16197" max="16197" width="7.140625" style="1" customWidth="1"/>
    <col min="16198" max="16198" width="20" style="1" customWidth="1"/>
    <col min="16199" max="16199" width="19.28515625" style="1" customWidth="1"/>
    <col min="16200" max="16200" width="16" style="1" customWidth="1"/>
    <col min="16201" max="16201" width="22.28515625" style="1" customWidth="1"/>
    <col min="16202" max="16202" width="22" style="1" customWidth="1"/>
    <col min="16203" max="16384" width="11.42578125" style="1"/>
  </cols>
  <sheetData>
    <row r="1" spans="1:89">
      <c r="B1" s="4"/>
      <c r="C1" s="154"/>
      <c r="D1" s="154"/>
      <c r="E1" s="154"/>
      <c r="F1" s="154"/>
      <c r="G1" s="154"/>
      <c r="H1" s="154"/>
      <c r="I1" s="227"/>
      <c r="J1" s="4"/>
      <c r="K1" s="4"/>
      <c r="L1" s="5"/>
      <c r="M1" s="5"/>
      <c r="N1" s="5"/>
      <c r="O1" s="5"/>
      <c r="P1" s="5"/>
      <c r="Q1" s="5"/>
      <c r="R1" s="52"/>
      <c r="S1" s="52"/>
      <c r="T1" s="52"/>
      <c r="U1" s="52"/>
      <c r="V1" s="52"/>
      <c r="W1" s="52"/>
      <c r="X1" s="52"/>
      <c r="Z1" s="5"/>
      <c r="AA1" s="5"/>
      <c r="AB1" s="53"/>
      <c r="AC1" s="54"/>
      <c r="AD1" s="54"/>
      <c r="AE1" s="54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1:89">
      <c r="A2" s="4"/>
      <c r="B2" s="144" t="s">
        <v>97</v>
      </c>
      <c r="C2" s="162"/>
      <c r="D2" s="162"/>
      <c r="E2" s="162"/>
      <c r="F2" s="162"/>
      <c r="G2" s="162"/>
      <c r="H2" s="162"/>
      <c r="I2" s="256"/>
      <c r="J2" s="4"/>
      <c r="K2" s="4"/>
      <c r="M2" s="8"/>
      <c r="P2" s="3"/>
      <c r="Q2" s="3"/>
      <c r="R2" s="3"/>
      <c r="S2" s="3"/>
      <c r="T2" s="3"/>
      <c r="U2" s="3"/>
      <c r="V2" s="3"/>
      <c r="W2" s="3"/>
      <c r="AA2" s="4"/>
      <c r="AE2" s="11"/>
      <c r="AF2" s="1"/>
      <c r="BS2" s="1"/>
      <c r="BT2" s="1"/>
      <c r="BU2" s="3"/>
      <c r="BV2" s="3"/>
    </row>
    <row r="3" spans="1:89">
      <c r="A3" s="4"/>
      <c r="B3" s="144"/>
      <c r="C3" s="162"/>
      <c r="D3" s="162"/>
      <c r="E3" s="162"/>
      <c r="F3" s="162"/>
      <c r="G3" s="162"/>
      <c r="H3" s="162"/>
      <c r="I3" s="256"/>
      <c r="J3" s="4"/>
      <c r="K3" s="4"/>
      <c r="M3" s="8"/>
      <c r="P3" s="3"/>
      <c r="Q3" s="3"/>
      <c r="R3" s="3"/>
      <c r="S3" s="3"/>
      <c r="T3" s="3"/>
      <c r="U3" s="3"/>
      <c r="V3" s="3"/>
      <c r="W3" s="3"/>
      <c r="AA3" s="4"/>
      <c r="AE3" s="11"/>
      <c r="AF3" s="1"/>
      <c r="BS3" s="1"/>
      <c r="BT3" s="1"/>
      <c r="BU3" s="3"/>
      <c r="BV3" s="3"/>
    </row>
    <row r="4" spans="1:89" ht="38.1" customHeight="1">
      <c r="A4" s="4"/>
      <c r="B4" s="193" t="s">
        <v>121</v>
      </c>
      <c r="C4" s="163"/>
      <c r="D4" s="163"/>
      <c r="E4" s="163"/>
      <c r="F4" s="163"/>
      <c r="G4" s="163"/>
      <c r="H4" s="163"/>
      <c r="I4" s="257"/>
      <c r="J4" s="232" t="s">
        <v>74</v>
      </c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4"/>
      <c r="X4" s="235"/>
      <c r="Y4" s="236" t="s">
        <v>73</v>
      </c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8"/>
      <c r="AV4" s="235"/>
      <c r="AW4" s="232" t="s">
        <v>150</v>
      </c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4"/>
    </row>
    <row r="5" spans="1:89" ht="39" customHeight="1">
      <c r="A5" s="164"/>
      <c r="B5" s="139" t="s">
        <v>94</v>
      </c>
      <c r="C5" s="215" t="s">
        <v>117</v>
      </c>
      <c r="D5" s="215"/>
      <c r="E5" s="215"/>
      <c r="F5" s="209" t="s">
        <v>67</v>
      </c>
      <c r="G5" s="209"/>
      <c r="H5" s="209"/>
      <c r="I5" s="223"/>
      <c r="J5" s="14"/>
      <c r="K5" s="145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73"/>
      <c r="Y5" s="16"/>
      <c r="Z5" s="146"/>
      <c r="AA5" s="14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73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73"/>
      <c r="BT5" s="73"/>
      <c r="BU5" s="14"/>
      <c r="BV5" s="14"/>
      <c r="BW5" s="14"/>
      <c r="BX5" s="14"/>
      <c r="BY5" s="14"/>
    </row>
    <row r="6" spans="1:89" ht="65.25">
      <c r="B6" s="140"/>
      <c r="C6" s="151" t="s">
        <v>3</v>
      </c>
      <c r="D6" s="151" t="s">
        <v>4</v>
      </c>
      <c r="E6" s="151" t="s">
        <v>5</v>
      </c>
      <c r="F6" s="151" t="s">
        <v>3</v>
      </c>
      <c r="G6" s="151" t="s">
        <v>4</v>
      </c>
      <c r="H6" s="151" t="s">
        <v>5</v>
      </c>
      <c r="I6" s="224"/>
      <c r="K6" s="15" t="s">
        <v>62</v>
      </c>
      <c r="L6" s="15" t="s">
        <v>61</v>
      </c>
      <c r="M6" s="15" t="s">
        <v>60</v>
      </c>
      <c r="N6" s="17" t="s">
        <v>59</v>
      </c>
      <c r="O6" s="17" t="s">
        <v>6</v>
      </c>
      <c r="P6" s="17" t="s">
        <v>58</v>
      </c>
      <c r="Q6" s="74" t="s">
        <v>7</v>
      </c>
      <c r="R6" s="15" t="s">
        <v>8</v>
      </c>
      <c r="S6" s="75" t="s">
        <v>9</v>
      </c>
      <c r="T6" s="18" t="s">
        <v>10</v>
      </c>
      <c r="U6" s="18" t="s">
        <v>11</v>
      </c>
      <c r="V6" s="76" t="s">
        <v>12</v>
      </c>
      <c r="W6" s="77" t="s">
        <v>13</v>
      </c>
      <c r="X6" s="231"/>
      <c r="Y6" s="19"/>
      <c r="Z6" s="128" t="s">
        <v>14</v>
      </c>
      <c r="AA6" s="17" t="s">
        <v>57</v>
      </c>
      <c r="AB6" s="20" t="s">
        <v>15</v>
      </c>
      <c r="AC6" s="20" t="s">
        <v>16</v>
      </c>
      <c r="AD6" s="20" t="s">
        <v>56</v>
      </c>
      <c r="AE6" s="17" t="s">
        <v>55</v>
      </c>
      <c r="AF6" s="17" t="s">
        <v>52</v>
      </c>
      <c r="AG6" s="113" t="s">
        <v>17</v>
      </c>
      <c r="AH6" s="113" t="s">
        <v>18</v>
      </c>
      <c r="AI6" s="20" t="s">
        <v>53</v>
      </c>
      <c r="AJ6" s="17" t="s">
        <v>54</v>
      </c>
      <c r="AK6" s="17" t="s">
        <v>65</v>
      </c>
      <c r="AL6" s="17" t="s">
        <v>51</v>
      </c>
      <c r="AM6" s="20" t="s">
        <v>19</v>
      </c>
      <c r="AN6" s="78" t="s">
        <v>20</v>
      </c>
      <c r="AO6" s="17" t="s">
        <v>50</v>
      </c>
      <c r="AP6" s="17" t="s">
        <v>21</v>
      </c>
      <c r="AQ6" s="75" t="s">
        <v>9</v>
      </c>
      <c r="AR6" s="18" t="s">
        <v>22</v>
      </c>
      <c r="AS6" s="18" t="s">
        <v>23</v>
      </c>
      <c r="AT6" s="76" t="s">
        <v>12</v>
      </c>
      <c r="AU6" s="77" t="s">
        <v>13</v>
      </c>
      <c r="AV6" s="231"/>
      <c r="AX6" s="127" t="s">
        <v>28</v>
      </c>
      <c r="AY6" s="127" t="s">
        <v>15</v>
      </c>
      <c r="AZ6" s="120" t="s">
        <v>63</v>
      </c>
      <c r="BA6" s="116" t="s">
        <v>64</v>
      </c>
      <c r="BC6" s="20" t="s">
        <v>29</v>
      </c>
      <c r="BD6" s="20" t="s">
        <v>30</v>
      </c>
      <c r="BE6" s="20" t="s">
        <v>31</v>
      </c>
      <c r="BF6" s="20" t="s">
        <v>32</v>
      </c>
      <c r="BG6" s="20" t="s">
        <v>33</v>
      </c>
      <c r="BH6" s="20" t="s">
        <v>34</v>
      </c>
      <c r="BI6" s="20" t="s">
        <v>35</v>
      </c>
      <c r="BJ6" s="20" t="s">
        <v>36</v>
      </c>
      <c r="BK6" s="20" t="s">
        <v>37</v>
      </c>
      <c r="BL6" s="20" t="s">
        <v>38</v>
      </c>
      <c r="BM6" s="79" t="s">
        <v>39</v>
      </c>
      <c r="BN6" s="79" t="s">
        <v>40</v>
      </c>
      <c r="BO6" s="79" t="s">
        <v>41</v>
      </c>
      <c r="BP6" s="79" t="s">
        <v>42</v>
      </c>
      <c r="BQ6" s="79" t="s">
        <v>43</v>
      </c>
      <c r="BR6" s="21"/>
      <c r="BS6" s="18" t="s">
        <v>44</v>
      </c>
      <c r="BT6" s="18" t="s">
        <v>45</v>
      </c>
      <c r="BU6" s="74" t="s">
        <v>46</v>
      </c>
      <c r="BV6" s="76" t="s">
        <v>47</v>
      </c>
      <c r="BW6" s="77" t="s">
        <v>48</v>
      </c>
    </row>
    <row r="7" spans="1:89">
      <c r="B7" s="202" t="s">
        <v>123</v>
      </c>
      <c r="C7" s="160">
        <v>0.01</v>
      </c>
      <c r="D7" s="161">
        <v>186.999</v>
      </c>
      <c r="E7" s="152">
        <v>187</v>
      </c>
      <c r="F7" s="160">
        <v>1</v>
      </c>
      <c r="G7" s="161">
        <v>201</v>
      </c>
      <c r="H7" s="152">
        <v>202</v>
      </c>
      <c r="I7" s="225"/>
      <c r="K7" s="22">
        <f>(C7/E7)/(F7/H7)</f>
        <v>1.0802139037433156E-2</v>
      </c>
      <c r="L7" s="23">
        <f>(D7/(C7*E7)+(G7/(F7*H7)))</f>
        <v>100.9945147455922</v>
      </c>
      <c r="M7" s="24">
        <f>1/L7</f>
        <v>9.9015278455372151E-3</v>
      </c>
      <c r="N7" s="25">
        <f>LN(K7)</f>
        <v>-4.5280111054414736</v>
      </c>
      <c r="O7" s="25">
        <f>M7*N7</f>
        <v>-4.4834228045430496E-2</v>
      </c>
      <c r="P7" s="25">
        <f>LN(K7)</f>
        <v>-4.5280111054414736</v>
      </c>
      <c r="Q7" s="137">
        <f>K7</f>
        <v>1.0802139037433156E-2</v>
      </c>
      <c r="R7" s="26">
        <f>SQRT(1/M7)</f>
        <v>10.049602715808829</v>
      </c>
      <c r="S7" s="80">
        <f>-NORMSINV(2.5/100)</f>
        <v>1.9599639845400538</v>
      </c>
      <c r="T7" s="27">
        <f>P7-(R7*S7)</f>
        <v>-24.224870487362693</v>
      </c>
      <c r="U7" s="27">
        <f>P7+(R7*S7)</f>
        <v>15.168848276479745</v>
      </c>
      <c r="V7" s="28">
        <f>EXP(T7)</f>
        <v>3.0148966035318517E-11</v>
      </c>
      <c r="W7" s="29">
        <f>EXP(U7)</f>
        <v>3870322.0418021292</v>
      </c>
      <c r="X7" s="107"/>
      <c r="Z7" s="129">
        <f>(N7-P12)^2</f>
        <v>19.6321165029496</v>
      </c>
      <c r="AA7" s="30">
        <f>M7*Z7</f>
        <v>0.19438794822078617</v>
      </c>
      <c r="AB7" s="31">
        <v>1</v>
      </c>
      <c r="AC7" s="21"/>
      <c r="AD7" s="21"/>
      <c r="AE7" s="24">
        <f>M7^2</f>
        <v>9.8040253675948848E-5</v>
      </c>
      <c r="AF7" s="32"/>
      <c r="AG7" s="111">
        <f>AG12</f>
        <v>0.36159219663430198</v>
      </c>
      <c r="AH7" s="111">
        <f>AH12</f>
        <v>0.36159219663430198</v>
      </c>
      <c r="AI7" s="30">
        <f>1/M7</f>
        <v>100.9945147455922</v>
      </c>
      <c r="AJ7" s="33">
        <f>1/(AH7+AI7)</f>
        <v>9.866203726332989E-3</v>
      </c>
      <c r="AK7" s="125">
        <f>AJ7/AJ12</f>
        <v>2.1109811900361639E-3</v>
      </c>
      <c r="AL7" s="34">
        <f>AJ7*N7</f>
        <v>-4.4674280041383824E-2</v>
      </c>
      <c r="AM7" s="64">
        <f>AL7/AJ7</f>
        <v>-4.5280111054414736</v>
      </c>
      <c r="AN7" s="29">
        <f>EXP(AM7)</f>
        <v>1.0802139037433151E-2</v>
      </c>
      <c r="AO7" s="65">
        <f>1/AJ7</f>
        <v>101.3561069422265</v>
      </c>
      <c r="AP7" s="29">
        <f>SQRT(AO7)</f>
        <v>10.06757701446711</v>
      </c>
      <c r="AQ7" s="81">
        <f>-NORMSINV(2.5/100)</f>
        <v>1.9599639845400538</v>
      </c>
      <c r="AR7" s="27">
        <f>AM7-(AQ7*AP7)</f>
        <v>-24.260099465380293</v>
      </c>
      <c r="AS7" s="27">
        <f>AM7+(1.96*AP7)</f>
        <v>15.204439842914061</v>
      </c>
      <c r="AT7" s="66">
        <f>EXP(AR7)</f>
        <v>2.9105339652225555E-11</v>
      </c>
      <c r="AU7" s="66">
        <f>EXP(AS7)</f>
        <v>4010553.5931706764</v>
      </c>
      <c r="AV7" s="188"/>
      <c r="AX7" s="82"/>
      <c r="AY7" s="82">
        <v>1</v>
      </c>
      <c r="AZ7" s="117"/>
      <c r="BA7" s="117"/>
      <c r="BC7" s="21"/>
      <c r="BD7" s="21"/>
      <c r="BE7" s="31"/>
      <c r="BF7" s="31"/>
      <c r="BG7" s="31"/>
      <c r="BH7" s="31"/>
      <c r="BI7" s="31"/>
      <c r="BJ7" s="31"/>
      <c r="BK7" s="31"/>
      <c r="BL7" s="31"/>
      <c r="BM7" s="21"/>
      <c r="BN7" s="21"/>
      <c r="BO7" s="21"/>
      <c r="BP7" s="21"/>
      <c r="BQ7" s="21"/>
      <c r="BR7" s="21"/>
      <c r="BS7" s="83"/>
      <c r="BT7" s="83"/>
      <c r="BU7" s="83"/>
      <c r="BV7" s="21"/>
      <c r="BW7" s="21"/>
    </row>
    <row r="8" spans="1:89">
      <c r="B8" s="202" t="s">
        <v>126</v>
      </c>
      <c r="C8" s="160">
        <v>70</v>
      </c>
      <c r="D8" s="161">
        <v>3945</v>
      </c>
      <c r="E8" s="152">
        <v>4015</v>
      </c>
      <c r="F8" s="160">
        <v>61</v>
      </c>
      <c r="G8" s="161">
        <v>3954</v>
      </c>
      <c r="H8" s="152">
        <v>4015</v>
      </c>
      <c r="I8" s="225"/>
      <c r="K8" s="22">
        <f t="shared" ref="K8:K11" si="0">(C8/E8)/(F8/H8)</f>
        <v>1.1475409836065573</v>
      </c>
      <c r="L8" s="23">
        <f t="shared" ref="L8:L11" si="1">(D8/(C8*E8)+(G8/(F8*H8)))</f>
        <v>3.0181024903683788E-2</v>
      </c>
      <c r="M8" s="24">
        <f t="shared" ref="M8:M11" si="2">1/L8</f>
        <v>33.133400975986852</v>
      </c>
      <c r="N8" s="25">
        <f t="shared" ref="N8:N11" si="3">LN(K8)</f>
        <v>0.1376213778760477</v>
      </c>
      <c r="O8" s="25">
        <f t="shared" ref="O8:O11" si="4">M8*N8</f>
        <v>4.5598642960348945</v>
      </c>
      <c r="P8" s="25">
        <f t="shared" ref="P8:P11" si="5">LN(K8)</f>
        <v>0.1376213778760477</v>
      </c>
      <c r="Q8" s="137">
        <f t="shared" ref="Q8:Q11" si="6">K8</f>
        <v>1.1475409836065573</v>
      </c>
      <c r="R8" s="26">
        <f t="shared" ref="R8:R11" si="7">SQRT(1/M8)</f>
        <v>0.17372686868669393</v>
      </c>
      <c r="S8" s="80">
        <f t="shared" ref="S8:S11" si="8">-NORMSINV(2.5/100)</f>
        <v>1.9599639845400538</v>
      </c>
      <c r="T8" s="27">
        <f t="shared" ref="T8:T11" si="9">P8-(R8*S8)</f>
        <v>-0.20287702789679166</v>
      </c>
      <c r="U8" s="27">
        <f t="shared" ref="U8:U11" si="10">P8+(R8*S8)</f>
        <v>0.47811978364888708</v>
      </c>
      <c r="V8" s="28">
        <f t="shared" ref="V8:V11" si="11">EXP(T8)</f>
        <v>0.81637862704995046</v>
      </c>
      <c r="W8" s="29">
        <f t="shared" ref="W8:W11" si="12">EXP(U8)</f>
        <v>1.6130386874718281</v>
      </c>
      <c r="X8" s="107"/>
      <c r="Z8" s="129">
        <f>(N8-P12)^2</f>
        <v>5.5139518701566879E-2</v>
      </c>
      <c r="AA8" s="30">
        <f t="shared" ref="AA8:AA11" si="13">M8*Z8</f>
        <v>1.8269597827619413</v>
      </c>
      <c r="AB8" s="31">
        <v>1</v>
      </c>
      <c r="AC8" s="21"/>
      <c r="AD8" s="21"/>
      <c r="AE8" s="24">
        <f t="shared" ref="AE8:AE11" si="14">M8^2</f>
        <v>1097.8222602355265</v>
      </c>
      <c r="AF8" s="32"/>
      <c r="AG8" s="111">
        <f>AG12</f>
        <v>0.36159219663430198</v>
      </c>
      <c r="AH8" s="111">
        <f>AH12</f>
        <v>0.36159219663430198</v>
      </c>
      <c r="AI8" s="30">
        <f t="shared" ref="AI8:AI11" si="15">1/M8</f>
        <v>3.0181024903683792E-2</v>
      </c>
      <c r="AJ8" s="33">
        <f t="shared" ref="AJ8:AJ11" si="16">1/(AH8+AI8)</f>
        <v>2.5524970697953675</v>
      </c>
      <c r="AK8" s="125">
        <f>AJ8/AJ12</f>
        <v>0.54613440502744681</v>
      </c>
      <c r="AL8" s="34">
        <f t="shared" ref="AL8:AL11" si="17">AJ8*N8</f>
        <v>0.35127816376981275</v>
      </c>
      <c r="AM8" s="64">
        <f t="shared" ref="AM8:AM11" si="18">AL8/AJ8</f>
        <v>0.1376213778760477</v>
      </c>
      <c r="AN8" s="29">
        <f t="shared" ref="AN8:AN11" si="19">EXP(AM8)</f>
        <v>1.1475409836065573</v>
      </c>
      <c r="AO8" s="65">
        <f t="shared" ref="AO8:AO11" si="20">1/AJ8</f>
        <v>0.39177322153798577</v>
      </c>
      <c r="AP8" s="29">
        <f t="shared" ref="AP8:AP11" si="21">SQRT(AO8)</f>
        <v>0.62591790319337071</v>
      </c>
      <c r="AQ8" s="81">
        <f t="shared" ref="AQ8:AQ11" si="22">-NORMSINV(2.5/100)</f>
        <v>1.9599639845400538</v>
      </c>
      <c r="AR8" s="27">
        <f t="shared" ref="AR8:AR11" si="23">AM8-(AQ8*AP8)</f>
        <v>-1.0891551696617867</v>
      </c>
      <c r="AS8" s="27">
        <f t="shared" ref="AS8:AS11" si="24">AM8+(1.96*AP8)</f>
        <v>1.3644204681350542</v>
      </c>
      <c r="AT8" s="66">
        <f t="shared" ref="AT8:AT11" si="25">EXP(AR8)</f>
        <v>0.3365006596199151</v>
      </c>
      <c r="AU8" s="66">
        <f t="shared" ref="AU8:AU11" si="26">EXP(AS8)</f>
        <v>3.9134544231446378</v>
      </c>
      <c r="AV8" s="188"/>
      <c r="AX8" s="82"/>
      <c r="AY8" s="82">
        <v>1</v>
      </c>
      <c r="AZ8" s="117"/>
      <c r="BA8" s="117"/>
      <c r="BC8" s="21"/>
      <c r="BD8" s="21"/>
      <c r="BE8" s="31"/>
      <c r="BF8" s="31"/>
      <c r="BG8" s="31"/>
      <c r="BH8" s="31"/>
      <c r="BI8" s="31"/>
      <c r="BJ8" s="31"/>
      <c r="BK8" s="31"/>
      <c r="BL8" s="31"/>
      <c r="BM8" s="21"/>
      <c r="BN8" s="21"/>
      <c r="BO8" s="21"/>
      <c r="BP8" s="21"/>
      <c r="BQ8" s="21"/>
      <c r="BR8" s="21"/>
      <c r="BS8" s="83"/>
      <c r="BT8" s="83"/>
      <c r="BU8" s="83"/>
      <c r="BV8" s="21"/>
      <c r="BW8" s="21"/>
    </row>
    <row r="9" spans="1:89">
      <c r="B9" s="202" t="s">
        <v>103</v>
      </c>
      <c r="C9" s="160">
        <v>19</v>
      </c>
      <c r="D9" s="161">
        <v>1112</v>
      </c>
      <c r="E9" s="152">
        <v>1131</v>
      </c>
      <c r="F9" s="160">
        <v>15</v>
      </c>
      <c r="G9" s="161">
        <v>318</v>
      </c>
      <c r="H9" s="152">
        <v>333</v>
      </c>
      <c r="I9" s="225"/>
      <c r="K9" s="22">
        <f t="shared" si="0"/>
        <v>0.37294429708222809</v>
      </c>
      <c r="L9" s="23">
        <f t="shared" si="1"/>
        <v>0.11541106931306569</v>
      </c>
      <c r="M9" s="24">
        <f t="shared" si="2"/>
        <v>8.6646801381536971</v>
      </c>
      <c r="N9" s="25">
        <f t="shared" si="3"/>
        <v>-0.98632620807144633</v>
      </c>
      <c r="O9" s="25">
        <f t="shared" si="4"/>
        <v>-8.5462011048171114</v>
      </c>
      <c r="P9" s="25">
        <f t="shared" si="5"/>
        <v>-0.98632620807144633</v>
      </c>
      <c r="Q9" s="137">
        <f t="shared" si="6"/>
        <v>0.37294429708222809</v>
      </c>
      <c r="R9" s="26">
        <f t="shared" si="7"/>
        <v>0.3397220471401079</v>
      </c>
      <c r="S9" s="80">
        <f t="shared" si="8"/>
        <v>1.9599639845400538</v>
      </c>
      <c r="T9" s="27">
        <f t="shared" si="9"/>
        <v>-1.6521691852202762</v>
      </c>
      <c r="U9" s="27">
        <f t="shared" si="10"/>
        <v>-0.32048323092261644</v>
      </c>
      <c r="V9" s="28">
        <f t="shared" si="11"/>
        <v>0.19163376830330597</v>
      </c>
      <c r="W9" s="29">
        <f t="shared" si="12"/>
        <v>0.72579822417319617</v>
      </c>
      <c r="X9" s="107"/>
      <c r="Z9" s="129">
        <f>(N9-P12)^2</f>
        <v>0.79055132375867476</v>
      </c>
      <c r="AA9" s="30">
        <f t="shared" si="13"/>
        <v>6.8498743531629023</v>
      </c>
      <c r="AB9" s="31">
        <v>1</v>
      </c>
      <c r="AC9" s="21"/>
      <c r="AD9" s="21"/>
      <c r="AE9" s="24">
        <f t="shared" si="14"/>
        <v>75.076681896515169</v>
      </c>
      <c r="AF9" s="32"/>
      <c r="AG9" s="111">
        <f>AG12</f>
        <v>0.36159219663430198</v>
      </c>
      <c r="AH9" s="111">
        <f>AH12</f>
        <v>0.36159219663430198</v>
      </c>
      <c r="AI9" s="30">
        <f t="shared" si="15"/>
        <v>0.1154110693130657</v>
      </c>
      <c r="AJ9" s="33">
        <f t="shared" si="16"/>
        <v>2.0964217048156217</v>
      </c>
      <c r="AK9" s="125">
        <f>AJ9/AJ12</f>
        <v>0.44855213899927954</v>
      </c>
      <c r="AL9" s="34">
        <f t="shared" si="17"/>
        <v>-2.0677556706294693</v>
      </c>
      <c r="AM9" s="64">
        <f t="shared" si="18"/>
        <v>-0.98632620807144644</v>
      </c>
      <c r="AN9" s="29">
        <f t="shared" si="19"/>
        <v>0.37294429708222804</v>
      </c>
      <c r="AO9" s="65">
        <f t="shared" si="20"/>
        <v>0.47700326594736769</v>
      </c>
      <c r="AP9" s="29">
        <f t="shared" si="21"/>
        <v>0.69065423038403795</v>
      </c>
      <c r="AQ9" s="81">
        <f t="shared" si="22"/>
        <v>1.9599639845400538</v>
      </c>
      <c r="AR9" s="27">
        <f t="shared" si="23"/>
        <v>-2.3399836253943898</v>
      </c>
      <c r="AS9" s="27">
        <f t="shared" si="24"/>
        <v>0.3673560834812678</v>
      </c>
      <c r="AT9" s="66">
        <f t="shared" si="25"/>
        <v>9.6329215570492538E-2</v>
      </c>
      <c r="AU9" s="66">
        <f t="shared" si="26"/>
        <v>1.4439119807900749</v>
      </c>
      <c r="AV9" s="188"/>
      <c r="AX9" s="82"/>
      <c r="AY9" s="82">
        <v>1</v>
      </c>
      <c r="AZ9" s="117"/>
      <c r="BA9" s="117"/>
      <c r="BC9" s="21"/>
      <c r="BD9" s="21"/>
      <c r="BE9" s="31"/>
      <c r="BF9" s="31"/>
      <c r="BG9" s="31"/>
      <c r="BH9" s="31"/>
      <c r="BI9" s="31"/>
      <c r="BJ9" s="31"/>
      <c r="BK9" s="31"/>
      <c r="BL9" s="31"/>
      <c r="BM9" s="21"/>
      <c r="BN9" s="21"/>
      <c r="BO9" s="21"/>
      <c r="BP9" s="21"/>
      <c r="BQ9" s="21"/>
      <c r="BR9" s="21"/>
      <c r="BS9" s="83"/>
      <c r="BT9" s="83"/>
      <c r="BU9" s="83"/>
      <c r="BV9" s="21"/>
      <c r="BW9" s="21"/>
    </row>
    <row r="10" spans="1:89">
      <c r="B10" s="202" t="s">
        <v>129</v>
      </c>
      <c r="C10" s="160">
        <v>0.01</v>
      </c>
      <c r="D10" s="161">
        <v>22</v>
      </c>
      <c r="E10" s="152">
        <v>23</v>
      </c>
      <c r="F10" s="160">
        <v>0.01</v>
      </c>
      <c r="G10" s="161">
        <v>23.998999999999999</v>
      </c>
      <c r="H10" s="152">
        <v>24</v>
      </c>
      <c r="I10" s="225"/>
      <c r="K10" s="22">
        <f t="shared" si="0"/>
        <v>1.0434782608695652</v>
      </c>
      <c r="L10" s="23">
        <f t="shared" si="1"/>
        <v>195.64800724637681</v>
      </c>
      <c r="M10" s="24">
        <f t="shared" si="2"/>
        <v>5.1112199611658398E-3</v>
      </c>
      <c r="N10" s="25">
        <f t="shared" si="3"/>
        <v>4.2559614418795903E-2</v>
      </c>
      <c r="O10" s="25">
        <f t="shared" si="4"/>
        <v>2.175315507568711E-4</v>
      </c>
      <c r="P10" s="25">
        <f t="shared" si="5"/>
        <v>4.2559614418795903E-2</v>
      </c>
      <c r="Q10" s="137">
        <f t="shared" si="6"/>
        <v>1.0434782608695652</v>
      </c>
      <c r="R10" s="26">
        <f t="shared" si="7"/>
        <v>13.987423181071517</v>
      </c>
      <c r="S10" s="80">
        <f t="shared" si="8"/>
        <v>1.9599639845400538</v>
      </c>
      <c r="T10" s="27">
        <f t="shared" si="9"/>
        <v>-27.37228605700205</v>
      </c>
      <c r="U10" s="27">
        <f t="shared" si="10"/>
        <v>27.457405285839641</v>
      </c>
      <c r="V10" s="28">
        <f t="shared" si="11"/>
        <v>1.2952905836856286E-12</v>
      </c>
      <c r="W10" s="29">
        <f t="shared" si="12"/>
        <v>840619776459.08569</v>
      </c>
      <c r="X10" s="107"/>
      <c r="Z10" s="129">
        <f>(N10-P12)^2</f>
        <v>1.9531820875551508E-2</v>
      </c>
      <c r="AA10" s="30">
        <f t="shared" si="13"/>
        <v>9.983143273703452E-5</v>
      </c>
      <c r="AB10" s="31">
        <v>1</v>
      </c>
      <c r="AC10" s="21"/>
      <c r="AD10" s="21"/>
      <c r="AE10" s="24">
        <f t="shared" si="14"/>
        <v>2.6124569491420129E-5</v>
      </c>
      <c r="AF10" s="32"/>
      <c r="AG10" s="111">
        <f>AG12</f>
        <v>0.36159219663430198</v>
      </c>
      <c r="AH10" s="111">
        <f>AH12</f>
        <v>0.36159219663430198</v>
      </c>
      <c r="AI10" s="30">
        <f t="shared" si="15"/>
        <v>195.64800724637681</v>
      </c>
      <c r="AJ10" s="33">
        <f t="shared" si="16"/>
        <v>5.1017909471864692E-3</v>
      </c>
      <c r="AK10" s="125">
        <f>AJ10/AJ12</f>
        <v>1.0915834523326094E-3</v>
      </c>
      <c r="AL10" s="34">
        <f t="shared" si="17"/>
        <v>2.1713025555755966E-4</v>
      </c>
      <c r="AM10" s="64">
        <f t="shared" si="18"/>
        <v>4.2559614418795903E-2</v>
      </c>
      <c r="AN10" s="29">
        <f t="shared" si="19"/>
        <v>1.0434782608695652</v>
      </c>
      <c r="AO10" s="65">
        <f t="shared" si="20"/>
        <v>196.0095994430111</v>
      </c>
      <c r="AP10" s="29">
        <f t="shared" si="21"/>
        <v>14.000342833052736</v>
      </c>
      <c r="AQ10" s="81">
        <f t="shared" si="22"/>
        <v>1.9599639845400538</v>
      </c>
      <c r="AR10" s="27">
        <f t="shared" si="23"/>
        <v>-27.39760810957803</v>
      </c>
      <c r="AS10" s="27">
        <f t="shared" si="24"/>
        <v>27.483231567202157</v>
      </c>
      <c r="AT10" s="66">
        <f t="shared" si="25"/>
        <v>1.2629029585747078E-12</v>
      </c>
      <c r="AU10" s="66">
        <f t="shared" si="26"/>
        <v>862612633768.34912</v>
      </c>
      <c r="AV10" s="188"/>
      <c r="AX10" s="82"/>
      <c r="AY10" s="82">
        <v>1</v>
      </c>
      <c r="AZ10" s="117"/>
      <c r="BA10" s="117"/>
      <c r="BC10" s="21"/>
      <c r="BD10" s="21"/>
      <c r="BE10" s="31"/>
      <c r="BF10" s="31"/>
      <c r="BG10" s="31"/>
      <c r="BH10" s="31"/>
      <c r="BI10" s="31"/>
      <c r="BJ10" s="31"/>
      <c r="BK10" s="31"/>
      <c r="BL10" s="31"/>
      <c r="BM10" s="21"/>
      <c r="BN10" s="21"/>
      <c r="BO10" s="21"/>
      <c r="BP10" s="21"/>
      <c r="BQ10" s="21"/>
      <c r="BR10" s="21"/>
      <c r="BS10" s="83"/>
      <c r="BT10" s="83"/>
      <c r="BU10" s="83"/>
      <c r="BV10" s="21"/>
      <c r="BW10" s="21"/>
    </row>
    <row r="11" spans="1:89">
      <c r="B11" s="202" t="s">
        <v>105</v>
      </c>
      <c r="C11" s="160">
        <v>0.01</v>
      </c>
      <c r="D11" s="161">
        <v>352.99900000000002</v>
      </c>
      <c r="E11" s="152">
        <v>353</v>
      </c>
      <c r="F11" s="160">
        <v>1</v>
      </c>
      <c r="G11" s="161">
        <v>1126</v>
      </c>
      <c r="H11" s="152">
        <v>1127</v>
      </c>
      <c r="I11" s="225"/>
      <c r="K11" s="22">
        <f t="shared" si="0"/>
        <v>3.1926345609065154E-2</v>
      </c>
      <c r="L11" s="23">
        <f t="shared" si="1"/>
        <v>100.99882940243469</v>
      </c>
      <c r="M11" s="24">
        <f t="shared" si="2"/>
        <v>9.9011048535567869E-3</v>
      </c>
      <c r="N11" s="25">
        <f t="shared" si="3"/>
        <v>-3.4443237288816118</v>
      </c>
      <c r="O11" s="25">
        <f t="shared" si="4"/>
        <v>-3.410261038925054E-2</v>
      </c>
      <c r="P11" s="25">
        <f t="shared" si="5"/>
        <v>-3.4443237288816118</v>
      </c>
      <c r="Q11" s="137">
        <f t="shared" si="6"/>
        <v>3.1926345609065154E-2</v>
      </c>
      <c r="R11" s="26">
        <f t="shared" si="7"/>
        <v>10.049817381546527</v>
      </c>
      <c r="S11" s="80">
        <f t="shared" si="8"/>
        <v>1.9599639845400538</v>
      </c>
      <c r="T11" s="27">
        <f t="shared" si="9"/>
        <v>-23.14160384791743</v>
      </c>
      <c r="U11" s="27">
        <f t="shared" si="10"/>
        <v>16.25295639015421</v>
      </c>
      <c r="V11" s="28">
        <f t="shared" si="11"/>
        <v>8.9069527090088383E-11</v>
      </c>
      <c r="W11" s="29">
        <f t="shared" si="12"/>
        <v>11443774.063362058</v>
      </c>
      <c r="X11" s="107"/>
      <c r="Z11" s="129">
        <f>(N11-P12)^2</f>
        <v>11.203259504205894</v>
      </c>
      <c r="AA11" s="30">
        <f t="shared" si="13"/>
        <v>0.11092464705274918</v>
      </c>
      <c r="AB11" s="31">
        <v>1</v>
      </c>
      <c r="AC11" s="21"/>
      <c r="AD11" s="21"/>
      <c r="AE11" s="24">
        <f t="shared" si="14"/>
        <v>9.8031877321125765E-5</v>
      </c>
      <c r="AF11" s="32"/>
      <c r="AG11" s="111">
        <f>AG12</f>
        <v>0.36159219663430198</v>
      </c>
      <c r="AH11" s="111">
        <f>AH12</f>
        <v>0.36159219663430198</v>
      </c>
      <c r="AI11" s="30">
        <f t="shared" si="15"/>
        <v>100.99882940243469</v>
      </c>
      <c r="AJ11" s="33">
        <f t="shared" si="16"/>
        <v>9.8657837469885296E-3</v>
      </c>
      <c r="AK11" s="125">
        <f>AJ11/AJ12</f>
        <v>2.1108913309048354E-3</v>
      </c>
      <c r="AL11" s="34">
        <f t="shared" si="17"/>
        <v>-3.3980953063767132E-2</v>
      </c>
      <c r="AM11" s="64">
        <f t="shared" si="18"/>
        <v>-3.4443237288816118</v>
      </c>
      <c r="AN11" s="29">
        <f t="shared" si="19"/>
        <v>3.1926345609065161E-2</v>
      </c>
      <c r="AO11" s="65">
        <f t="shared" si="20"/>
        <v>101.360421599069</v>
      </c>
      <c r="AP11" s="29">
        <f t="shared" si="21"/>
        <v>10.067791296956299</v>
      </c>
      <c r="AQ11" s="81">
        <f t="shared" si="22"/>
        <v>1.9599639845400538</v>
      </c>
      <c r="AR11" s="27">
        <f t="shared" si="23"/>
        <v>-23.176832074781757</v>
      </c>
      <c r="AS11" s="27">
        <f t="shared" si="24"/>
        <v>16.288547213152732</v>
      </c>
      <c r="AT11" s="66">
        <f t="shared" si="25"/>
        <v>8.5986391137686768E-11</v>
      </c>
      <c r="AU11" s="66">
        <f t="shared" si="26"/>
        <v>11858402.110450845</v>
      </c>
      <c r="AV11" s="188"/>
      <c r="AX11" s="82"/>
      <c r="AY11" s="82">
        <v>1</v>
      </c>
      <c r="AZ11" s="117"/>
      <c r="BA11" s="117"/>
      <c r="BC11" s="21"/>
      <c r="BD11" s="21"/>
      <c r="BE11" s="31"/>
      <c r="BF11" s="31"/>
      <c r="BG11" s="31"/>
      <c r="BH11" s="31"/>
      <c r="BI11" s="31"/>
      <c r="BJ11" s="31"/>
      <c r="BK11" s="31"/>
      <c r="BL11" s="31"/>
      <c r="BM11" s="21"/>
      <c r="BN11" s="21"/>
      <c r="BO11" s="21"/>
      <c r="BP11" s="21"/>
      <c r="BQ11" s="21"/>
      <c r="BR11" s="21"/>
      <c r="BS11" s="83"/>
      <c r="BT11" s="83"/>
      <c r="BU11" s="83"/>
      <c r="BV11" s="21"/>
      <c r="BW11" s="21"/>
    </row>
    <row r="12" spans="1:89">
      <c r="B12" s="92">
        <f>COUNT(C7:C11)</f>
        <v>5</v>
      </c>
      <c r="C12" s="153">
        <f t="shared" ref="C12:H12" si="27">SUM(C7:C11)</f>
        <v>89.030000000000015</v>
      </c>
      <c r="D12" s="153">
        <f t="shared" si="27"/>
        <v>5618.9979999999996</v>
      </c>
      <c r="E12" s="153">
        <f t="shared" si="27"/>
        <v>5709</v>
      </c>
      <c r="F12" s="153">
        <f t="shared" si="27"/>
        <v>78.010000000000005</v>
      </c>
      <c r="G12" s="153">
        <f t="shared" si="27"/>
        <v>5622.9989999999998</v>
      </c>
      <c r="H12" s="153">
        <f t="shared" si="27"/>
        <v>5701</v>
      </c>
      <c r="I12" s="226"/>
      <c r="K12" s="35"/>
      <c r="L12" s="36"/>
      <c r="M12" s="37">
        <f>SUM(M7:M11)</f>
        <v>41.822994966800806</v>
      </c>
      <c r="N12" s="38"/>
      <c r="O12" s="39">
        <f>SUM(O7:O11)</f>
        <v>-4.0650561156661409</v>
      </c>
      <c r="P12" s="40">
        <f>O12/M12</f>
        <v>-9.7196676586480527E-2</v>
      </c>
      <c r="Q12" s="84">
        <f>EXP(P12)</f>
        <v>0.90737752866769117</v>
      </c>
      <c r="R12" s="41">
        <f>SQRT(1/M12)</f>
        <v>0.15462952976282784</v>
      </c>
      <c r="S12" s="80">
        <f>-NORMSINV(2.5/100)</f>
        <v>1.9599639845400538</v>
      </c>
      <c r="T12" s="42">
        <f>P12-(R12*S12)</f>
        <v>-0.40026498586798742</v>
      </c>
      <c r="U12" s="42">
        <f>P12+(R12*S12)</f>
        <v>0.2058716326950264</v>
      </c>
      <c r="V12" s="85">
        <f>EXP(T12)</f>
        <v>0.67014244422843494</v>
      </c>
      <c r="W12" s="86">
        <f>EXP(U12)</f>
        <v>1.2285954823814034</v>
      </c>
      <c r="X12" s="43"/>
      <c r="Y12" s="43"/>
      <c r="Z12" s="44"/>
      <c r="AA12" s="45">
        <f>SUM(AA7:AA11)</f>
        <v>8.982246562631115</v>
      </c>
      <c r="AB12" s="46">
        <f>SUM(AB7:AB11)</f>
        <v>5</v>
      </c>
      <c r="AC12" s="47">
        <f>AA12-(AB12-1)</f>
        <v>4.982246562631115</v>
      </c>
      <c r="AD12" s="37">
        <f>M12</f>
        <v>41.822994966800806</v>
      </c>
      <c r="AE12" s="37">
        <f>SUM(AE7:AE11)</f>
        <v>1172.8991643287422</v>
      </c>
      <c r="AF12" s="48">
        <f>AE12/AD12</f>
        <v>28.044360889500918</v>
      </c>
      <c r="AG12" s="112">
        <f>AC12/(AD12-AF12)</f>
        <v>0.36159219663430198</v>
      </c>
      <c r="AH12" s="112">
        <f>IF(AA12&lt;AB12-1,"0",AG12)</f>
        <v>0.36159219663430198</v>
      </c>
      <c r="AI12" s="44"/>
      <c r="AJ12" s="37">
        <f>SUM(AJ7:AJ11)</f>
        <v>4.6737525530314974</v>
      </c>
      <c r="AK12" s="126">
        <f>SUM(AK7:AK11)</f>
        <v>0.99999999999999989</v>
      </c>
      <c r="AL12" s="47">
        <f>SUM(AL7:AL11)</f>
        <v>-1.7949156097092498</v>
      </c>
      <c r="AM12" s="47">
        <f>AL12/AJ12</f>
        <v>-0.38404164305725352</v>
      </c>
      <c r="AN12" s="87">
        <f>EXP(AM12)</f>
        <v>0.68110306337510973</v>
      </c>
      <c r="AO12" s="49">
        <f>1/AJ12</f>
        <v>0.21396083525033396</v>
      </c>
      <c r="AP12" s="50">
        <f>SQRT(AO12)</f>
        <v>0.4625590073172654</v>
      </c>
      <c r="AQ12" s="88">
        <f>-NORMSINV(2.5/100)</f>
        <v>1.9599639845400538</v>
      </c>
      <c r="AR12" s="42">
        <f>AM12-(AQ12*AP12)</f>
        <v>-1.2906406381236928</v>
      </c>
      <c r="AS12" s="42">
        <f>AM12+(1.96*AP12)</f>
        <v>0.52257401128458669</v>
      </c>
      <c r="AT12" s="89">
        <f>EXP(AR12)</f>
        <v>0.27509449060763819</v>
      </c>
      <c r="AU12" s="90">
        <f>EXP(AS12)</f>
        <v>1.6863627847999849</v>
      </c>
      <c r="AV12" s="239"/>
      <c r="AW12" s="9"/>
      <c r="AX12" s="91">
        <f>AA12</f>
        <v>8.982246562631115</v>
      </c>
      <c r="AY12" s="92">
        <f>SUM(AY7:AY11)</f>
        <v>5</v>
      </c>
      <c r="AZ12" s="118">
        <f>(AX12-(AY12-1))/AX12</f>
        <v>0.55467710977326989</v>
      </c>
      <c r="BA12" s="119">
        <f>IF(AA12&lt;AB12-1,"0%",AZ12)</f>
        <v>0.55467710977326989</v>
      </c>
      <c r="BB12" s="51"/>
      <c r="BC12" s="39">
        <f>AX12/(AY12-1)</f>
        <v>2.2455616406577787</v>
      </c>
      <c r="BD12" s="93">
        <f>LN(BC12)</f>
        <v>0.80895566391829121</v>
      </c>
      <c r="BE12" s="39">
        <f>LN(AX12)</f>
        <v>2.1952500250381819</v>
      </c>
      <c r="BF12" s="39">
        <f>LN(AY12-1)</f>
        <v>1.3862943611198906</v>
      </c>
      <c r="BG12" s="39">
        <f>SQRT(2*AX12)</f>
        <v>4.2384540961607957</v>
      </c>
      <c r="BH12" s="39">
        <f>SQRT(2*AY12-3)</f>
        <v>2.6457513110645907</v>
      </c>
      <c r="BI12" s="39">
        <f>2*(AY12-2)</f>
        <v>6</v>
      </c>
      <c r="BJ12" s="39">
        <f>3*(AY12-2)^2</f>
        <v>27</v>
      </c>
      <c r="BK12" s="39">
        <f>1/BI12</f>
        <v>0.16666666666666666</v>
      </c>
      <c r="BL12" s="94">
        <f>1/BJ12</f>
        <v>3.7037037037037035E-2</v>
      </c>
      <c r="BM12" s="94">
        <f>SQRT(BK12*(1-BL12))</f>
        <v>0.40061680838488767</v>
      </c>
      <c r="BN12" s="95">
        <f>0.5*(BE12-BF12)/(BG12-BH12)</f>
        <v>0.25395688118591048</v>
      </c>
      <c r="BO12" s="95">
        <f>IF(AA12&lt;=AB12,BM12,BN12)</f>
        <v>0.25395688118591048</v>
      </c>
      <c r="BP12" s="96">
        <f>BD12-(1.96*BO12)</f>
        <v>0.31120017679390671</v>
      </c>
      <c r="BQ12" s="96">
        <f>BD12+(1.96*BO12)</f>
        <v>1.3067111510426757</v>
      </c>
      <c r="BR12" s="96"/>
      <c r="BS12" s="93">
        <f>EXP(BP12)</f>
        <v>1.3650624476627045</v>
      </c>
      <c r="BT12" s="93">
        <f>EXP(BQ12)</f>
        <v>3.6940046886702032</v>
      </c>
      <c r="BU12" s="97">
        <f>BA12</f>
        <v>0.55467710977326989</v>
      </c>
      <c r="BV12" s="97">
        <f>(BS12-1)/BS12</f>
        <v>0.26743278176597263</v>
      </c>
      <c r="BW12" s="97">
        <f>(BT12-1)/BT12</f>
        <v>0.72929108534510612</v>
      </c>
    </row>
    <row r="13" spans="1:89" ht="13.5" thickBot="1">
      <c r="B13" s="208"/>
      <c r="C13" s="154"/>
      <c r="D13" s="154"/>
      <c r="E13" s="154"/>
      <c r="F13" s="154"/>
      <c r="G13" s="154"/>
      <c r="H13" s="154"/>
      <c r="I13" s="227"/>
      <c r="J13" s="4"/>
      <c r="K13" s="4"/>
      <c r="L13" s="5"/>
      <c r="M13" s="5"/>
      <c r="N13" s="5"/>
      <c r="O13" s="5"/>
      <c r="P13" s="5"/>
      <c r="Q13" s="5" t="s">
        <v>84</v>
      </c>
      <c r="R13" s="52"/>
      <c r="S13" s="52"/>
      <c r="T13" s="52"/>
      <c r="U13" s="52"/>
      <c r="V13" s="52"/>
      <c r="W13" s="52"/>
      <c r="X13" s="52"/>
      <c r="Z13" s="5"/>
      <c r="AA13" s="5"/>
      <c r="AB13" s="53"/>
      <c r="AC13" s="54"/>
      <c r="AD13" s="54"/>
      <c r="AE13" s="54"/>
      <c r="AF13" s="55"/>
      <c r="AG13" s="55"/>
      <c r="AH13" s="55"/>
      <c r="AI13" s="55"/>
      <c r="AJ13" s="5"/>
      <c r="AK13" s="5"/>
      <c r="AL13" s="5"/>
      <c r="AM13" s="5"/>
      <c r="AN13" s="5" t="s">
        <v>86</v>
      </c>
      <c r="AO13" s="5"/>
      <c r="AP13" s="5"/>
      <c r="AQ13" s="5"/>
      <c r="AR13" s="5"/>
      <c r="AS13" s="5"/>
      <c r="AT13" s="56"/>
      <c r="AU13" s="56"/>
      <c r="AV13" s="56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7"/>
      <c r="BH13" s="5"/>
      <c r="BI13" s="5"/>
      <c r="BJ13" s="5"/>
      <c r="BK13" s="5"/>
      <c r="BN13" s="54"/>
      <c r="BT13" s="98" t="s">
        <v>49</v>
      </c>
      <c r="BU13" s="99">
        <f>BU12</f>
        <v>0.55467710977326989</v>
      </c>
      <c r="BV13" s="100">
        <f>IF(BV12&lt;0,"0%",BV12)</f>
        <v>0.26743278176597263</v>
      </c>
      <c r="BW13" s="101">
        <f>IF(BW12&lt;0,"0%",BW12)</f>
        <v>0.72929108534510612</v>
      </c>
    </row>
    <row r="14" spans="1:89" ht="15.75" thickBot="1">
      <c r="B14" s="6"/>
      <c r="C14" s="155"/>
      <c r="D14" s="155"/>
      <c r="E14" s="155"/>
      <c r="F14" s="155"/>
      <c r="G14" s="155"/>
      <c r="H14" s="155"/>
      <c r="I14" s="183"/>
      <c r="J14" s="6"/>
      <c r="K14" s="6"/>
      <c r="L14" s="5"/>
      <c r="M14" s="5"/>
      <c r="N14" s="5"/>
      <c r="O14" s="5"/>
      <c r="P14" s="5"/>
      <c r="Q14" s="5"/>
      <c r="R14" s="58"/>
      <c r="S14" s="58"/>
      <c r="T14" s="58"/>
      <c r="U14" s="58"/>
      <c r="V14" s="58"/>
      <c r="W14" s="58"/>
      <c r="X14" s="58"/>
      <c r="Z14" s="5"/>
      <c r="AA14" s="5"/>
      <c r="AB14" s="5"/>
      <c r="AC14" s="5"/>
      <c r="AD14" s="5"/>
      <c r="AE14" s="5"/>
      <c r="AF14" s="5"/>
      <c r="AG14" s="5"/>
      <c r="AH14" s="5"/>
      <c r="AI14" s="57"/>
      <c r="AJ14" s="121"/>
      <c r="AK14" s="121"/>
      <c r="AL14" s="122"/>
      <c r="AM14" s="62"/>
      <c r="AN14" s="59"/>
      <c r="AO14" s="60" t="s">
        <v>24</v>
      </c>
      <c r="AP14" s="61">
        <f>TINV(0.05,(AB12-2))</f>
        <v>3.1824463052837091</v>
      </c>
      <c r="AQ14" s="5"/>
      <c r="AR14" s="102"/>
      <c r="AS14" s="103" t="s">
        <v>25</v>
      </c>
      <c r="AT14" s="104">
        <f>EXP(AM12-AP14*SQRT((1/AD12)+AH12))</f>
        <v>9.4421559254610418E-2</v>
      </c>
      <c r="AU14" s="105">
        <f>EXP(AM12+AP14*SQRT((1/AD12)+AH12))</f>
        <v>4.9130875046030065</v>
      </c>
      <c r="AV14" s="188"/>
      <c r="AW14" s="5"/>
      <c r="AX14" s="5"/>
      <c r="AY14" s="5"/>
      <c r="AZ14" s="5"/>
      <c r="BB14" s="5"/>
      <c r="BC14" s="5"/>
      <c r="BD14" s="5"/>
      <c r="BF14" s="106"/>
      <c r="BG14" s="57"/>
      <c r="BH14" s="57"/>
      <c r="BJ14" s="107"/>
      <c r="BK14" s="5"/>
      <c r="BL14" s="108"/>
      <c r="BM14" s="109"/>
      <c r="BN14" s="5"/>
      <c r="BQ14" s="108"/>
    </row>
    <row r="15" spans="1:89" s="3" customFormat="1" ht="15">
      <c r="B15" s="182"/>
      <c r="C15" s="183"/>
      <c r="D15" s="183"/>
      <c r="E15" s="183"/>
      <c r="F15" s="183"/>
      <c r="G15" s="183"/>
      <c r="H15" s="183"/>
      <c r="I15" s="183"/>
      <c r="J15" s="182"/>
      <c r="K15" s="182"/>
      <c r="L15" s="5"/>
      <c r="M15" s="5"/>
      <c r="N15" s="5"/>
      <c r="O15" s="5"/>
      <c r="P15" s="5"/>
      <c r="Q15" s="5"/>
      <c r="R15" s="58"/>
      <c r="S15" s="58"/>
      <c r="T15" s="58"/>
      <c r="U15" s="58"/>
      <c r="V15" s="58"/>
      <c r="W15" s="58"/>
      <c r="X15" s="58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7"/>
      <c r="AJ15" s="121"/>
      <c r="AK15" s="121"/>
      <c r="AL15" s="122"/>
      <c r="AM15" s="62"/>
      <c r="AN15" s="184"/>
      <c r="AO15" s="185"/>
      <c r="AP15" s="186"/>
      <c r="AQ15" s="5"/>
      <c r="AR15" s="5"/>
      <c r="AS15" s="187"/>
      <c r="AT15" s="188"/>
      <c r="AU15" s="188"/>
      <c r="AV15" s="188"/>
      <c r="AW15" s="5"/>
      <c r="AX15" s="5"/>
      <c r="AY15" s="5"/>
      <c r="AZ15" s="5"/>
      <c r="BB15" s="5"/>
      <c r="BC15" s="5"/>
      <c r="BD15" s="5"/>
      <c r="BF15" s="106"/>
      <c r="BG15" s="57"/>
      <c r="BH15" s="57"/>
      <c r="BJ15" s="107"/>
      <c r="BK15" s="5"/>
      <c r="BL15" s="189"/>
      <c r="BM15" s="190"/>
      <c r="BN15" s="5"/>
      <c r="BQ15" s="189"/>
    </row>
    <row r="16" spans="1:89" ht="38.1" customHeight="1">
      <c r="B16" s="193" t="s">
        <v>122</v>
      </c>
      <c r="C16" s="154"/>
      <c r="D16" s="154"/>
      <c r="E16" s="154"/>
      <c r="F16" s="154"/>
      <c r="G16" s="154"/>
      <c r="H16" s="154"/>
      <c r="I16" s="227"/>
      <c r="J16" s="232" t="s">
        <v>74</v>
      </c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4"/>
      <c r="X16" s="235"/>
      <c r="Y16" s="236" t="s">
        <v>73</v>
      </c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8"/>
      <c r="AV16" s="235"/>
      <c r="AW16" s="232" t="s">
        <v>150</v>
      </c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4"/>
    </row>
    <row r="17" spans="1:77" ht="20.100000000000001" customHeight="1">
      <c r="A17" s="164"/>
      <c r="B17" s="139" t="s">
        <v>94</v>
      </c>
      <c r="C17" s="216" t="s">
        <v>117</v>
      </c>
      <c r="D17" s="217"/>
      <c r="E17" s="214"/>
      <c r="F17" s="218" t="s">
        <v>67</v>
      </c>
      <c r="G17" s="219"/>
      <c r="H17" s="220"/>
      <c r="I17" s="223"/>
      <c r="J17" s="14"/>
      <c r="K17" s="14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73"/>
      <c r="Y17" s="16"/>
      <c r="Z17" s="146"/>
      <c r="AA17" s="147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73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73"/>
      <c r="BT17" s="73"/>
      <c r="BU17" s="14"/>
      <c r="BV17" s="14"/>
      <c r="BW17" s="14"/>
      <c r="BX17" s="14"/>
      <c r="BY17" s="14"/>
    </row>
    <row r="18" spans="1:77" ht="65.25">
      <c r="B18" s="140"/>
      <c r="C18" s="151" t="s">
        <v>3</v>
      </c>
      <c r="D18" s="151" t="s">
        <v>4</v>
      </c>
      <c r="E18" s="151" t="s">
        <v>5</v>
      </c>
      <c r="F18" s="151" t="s">
        <v>3</v>
      </c>
      <c r="G18" s="151" t="s">
        <v>4</v>
      </c>
      <c r="H18" s="151" t="s">
        <v>5</v>
      </c>
      <c r="I18" s="224"/>
      <c r="K18" s="15" t="s">
        <v>62</v>
      </c>
      <c r="L18" s="15" t="s">
        <v>61</v>
      </c>
      <c r="M18" s="15" t="s">
        <v>60</v>
      </c>
      <c r="N18" s="17" t="s">
        <v>59</v>
      </c>
      <c r="O18" s="17" t="s">
        <v>6</v>
      </c>
      <c r="P18" s="17" t="s">
        <v>58</v>
      </c>
      <c r="Q18" s="74" t="s">
        <v>7</v>
      </c>
      <c r="R18" s="15" t="s">
        <v>8</v>
      </c>
      <c r="S18" s="75" t="s">
        <v>9</v>
      </c>
      <c r="T18" s="18" t="s">
        <v>10</v>
      </c>
      <c r="U18" s="18" t="s">
        <v>11</v>
      </c>
      <c r="V18" s="76" t="s">
        <v>12</v>
      </c>
      <c r="W18" s="77" t="s">
        <v>13</v>
      </c>
      <c r="X18" s="231"/>
      <c r="Y18" s="19"/>
      <c r="Z18" s="128" t="s">
        <v>14</v>
      </c>
      <c r="AA18" s="17" t="s">
        <v>57</v>
      </c>
      <c r="AB18" s="20" t="s">
        <v>15</v>
      </c>
      <c r="AC18" s="20" t="s">
        <v>16</v>
      </c>
      <c r="AD18" s="20" t="s">
        <v>56</v>
      </c>
      <c r="AE18" s="17" t="s">
        <v>55</v>
      </c>
      <c r="AF18" s="17" t="s">
        <v>52</v>
      </c>
      <c r="AG18" s="113" t="s">
        <v>17</v>
      </c>
      <c r="AH18" s="113" t="s">
        <v>18</v>
      </c>
      <c r="AI18" s="20" t="s">
        <v>53</v>
      </c>
      <c r="AJ18" s="17" t="s">
        <v>54</v>
      </c>
      <c r="AK18" s="17" t="s">
        <v>65</v>
      </c>
      <c r="AL18" s="17" t="s">
        <v>51</v>
      </c>
      <c r="AM18" s="20" t="s">
        <v>19</v>
      </c>
      <c r="AN18" s="78" t="s">
        <v>20</v>
      </c>
      <c r="AO18" s="17" t="s">
        <v>50</v>
      </c>
      <c r="AP18" s="17" t="s">
        <v>21</v>
      </c>
      <c r="AQ18" s="75" t="s">
        <v>9</v>
      </c>
      <c r="AR18" s="18" t="s">
        <v>22</v>
      </c>
      <c r="AS18" s="18" t="s">
        <v>23</v>
      </c>
      <c r="AT18" s="76" t="s">
        <v>12</v>
      </c>
      <c r="AU18" s="77" t="s">
        <v>13</v>
      </c>
      <c r="AV18" s="231"/>
      <c r="AX18" s="127" t="s">
        <v>28</v>
      </c>
      <c r="AY18" s="127" t="s">
        <v>15</v>
      </c>
      <c r="AZ18" s="120" t="s">
        <v>63</v>
      </c>
      <c r="BA18" s="116" t="s">
        <v>64</v>
      </c>
      <c r="BC18" s="20" t="s">
        <v>29</v>
      </c>
      <c r="BD18" s="20" t="s">
        <v>30</v>
      </c>
      <c r="BE18" s="20" t="s">
        <v>31</v>
      </c>
      <c r="BF18" s="20" t="s">
        <v>32</v>
      </c>
      <c r="BG18" s="20" t="s">
        <v>33</v>
      </c>
      <c r="BH18" s="20" t="s">
        <v>34</v>
      </c>
      <c r="BI18" s="20" t="s">
        <v>35</v>
      </c>
      <c r="BJ18" s="20" t="s">
        <v>36</v>
      </c>
      <c r="BK18" s="20" t="s">
        <v>37</v>
      </c>
      <c r="BL18" s="20" t="s">
        <v>38</v>
      </c>
      <c r="BM18" s="79" t="s">
        <v>39</v>
      </c>
      <c r="BN18" s="79" t="s">
        <v>40</v>
      </c>
      <c r="BO18" s="79" t="s">
        <v>41</v>
      </c>
      <c r="BP18" s="79" t="s">
        <v>42</v>
      </c>
      <c r="BQ18" s="79" t="s">
        <v>43</v>
      </c>
      <c r="BR18" s="21"/>
      <c r="BS18" s="18" t="s">
        <v>44</v>
      </c>
      <c r="BT18" s="18" t="s">
        <v>45</v>
      </c>
      <c r="BU18" s="74" t="s">
        <v>46</v>
      </c>
      <c r="BV18" s="76" t="s">
        <v>47</v>
      </c>
      <c r="BW18" s="77" t="s">
        <v>48</v>
      </c>
    </row>
    <row r="19" spans="1:77">
      <c r="B19" s="202" t="s">
        <v>99</v>
      </c>
      <c r="C19" s="160">
        <v>58</v>
      </c>
      <c r="D19" s="161">
        <v>1233</v>
      </c>
      <c r="E19" s="152">
        <v>1291</v>
      </c>
      <c r="F19" s="160">
        <v>48</v>
      </c>
      <c r="G19" s="161">
        <v>1239</v>
      </c>
      <c r="H19" s="152">
        <v>1287</v>
      </c>
      <c r="I19" s="225"/>
      <c r="K19" s="22">
        <f>(C19/E19)/(F19/H19)</f>
        <v>1.2045894655305964</v>
      </c>
      <c r="L19" s="23">
        <f>(D19/(C19*E19)+(G19/(F19*H19)))</f>
        <v>3.652311852818009E-2</v>
      </c>
      <c r="M19" s="24">
        <f>1/L19</f>
        <v>27.379918262686999</v>
      </c>
      <c r="N19" s="25">
        <f>LN(K19)</f>
        <v>0.18613881638801255</v>
      </c>
      <c r="O19" s="25">
        <f>M19*N19</f>
        <v>5.0964655782170869</v>
      </c>
      <c r="P19" s="25">
        <f>LN(K19)</f>
        <v>0.18613881638801255</v>
      </c>
      <c r="Q19" s="137">
        <f>K19</f>
        <v>1.2045894655305964</v>
      </c>
      <c r="R19" s="26">
        <f>SQRT(1/M19)</f>
        <v>0.19111022612141951</v>
      </c>
      <c r="S19" s="80">
        <f>-NORMSINV(2.5/100)</f>
        <v>1.9599639845400538</v>
      </c>
      <c r="T19" s="27">
        <f>P19-(R19*S19)</f>
        <v>-0.18843034388727553</v>
      </c>
      <c r="U19" s="27">
        <f>P19+(R19*S19)</f>
        <v>0.56070797666330063</v>
      </c>
      <c r="V19" s="28">
        <f>EXP(T19)</f>
        <v>0.82825819467551831</v>
      </c>
      <c r="W19" s="29">
        <f>EXP(U19)</f>
        <v>1.7519123744205771</v>
      </c>
      <c r="X19" s="107"/>
      <c r="Z19" s="129">
        <f>(N19-P28)^2</f>
        <v>3.1217836730719026E-2</v>
      </c>
      <c r="AA19" s="30">
        <f>M19*Z19</f>
        <v>0.85474181802499483</v>
      </c>
      <c r="AB19" s="31">
        <v>1</v>
      </c>
      <c r="AC19" s="21"/>
      <c r="AD19" s="21"/>
      <c r="AE19" s="24">
        <f>M19^2</f>
        <v>749.65992407142107</v>
      </c>
      <c r="AF19" s="32"/>
      <c r="AG19" s="111">
        <f>AG28</f>
        <v>0.20450409690267995</v>
      </c>
      <c r="AH19" s="111">
        <f>AH28</f>
        <v>0.20450409690267995</v>
      </c>
      <c r="AI19" s="30">
        <f>1/M19</f>
        <v>3.652311852818009E-2</v>
      </c>
      <c r="AJ19" s="33">
        <f>1/(AH19+AI19)</f>
        <v>4.1489090690957902</v>
      </c>
      <c r="AK19" s="125">
        <f>AJ19/AJ28</f>
        <v>0.19492919994311306</v>
      </c>
      <c r="AL19" s="34">
        <f>AJ19*N19</f>
        <v>0.77227302342298132</v>
      </c>
      <c r="AM19" s="64">
        <f>AL19/AJ19</f>
        <v>0.18613881638801255</v>
      </c>
      <c r="AN19" s="29">
        <f>EXP(AM19)</f>
        <v>1.2045894655305964</v>
      </c>
      <c r="AO19" s="65">
        <f>1/AJ19</f>
        <v>0.24102721543086003</v>
      </c>
      <c r="AP19" s="29">
        <f>SQRT(AO19)</f>
        <v>0.49094522650786621</v>
      </c>
      <c r="AQ19" s="81">
        <f>-NORMSINV(2.5/100)</f>
        <v>1.9599639845400538</v>
      </c>
      <c r="AR19" s="27">
        <f>AM19-(AQ19*AP19)</f>
        <v>-0.77609614594926413</v>
      </c>
      <c r="AS19" s="27">
        <f>AM19+(1.96*AP19)</f>
        <v>1.1483914603434302</v>
      </c>
      <c r="AT19" s="66">
        <f>EXP(AR19)</f>
        <v>0.46019905909058761</v>
      </c>
      <c r="AU19" s="66">
        <f>EXP(AS19)</f>
        <v>3.1531169147155094</v>
      </c>
      <c r="AV19" s="188"/>
      <c r="AX19" s="82"/>
      <c r="AY19" s="82">
        <v>1</v>
      </c>
      <c r="AZ19" s="117"/>
      <c r="BA19" s="117"/>
      <c r="BC19" s="21"/>
      <c r="BD19" s="21"/>
      <c r="BE19" s="31"/>
      <c r="BF19" s="31"/>
      <c r="BG19" s="31"/>
      <c r="BH19" s="31"/>
      <c r="BI19" s="31"/>
      <c r="BJ19" s="31"/>
      <c r="BK19" s="31"/>
      <c r="BL19" s="31"/>
      <c r="BM19" s="21"/>
      <c r="BN19" s="21"/>
      <c r="BO19" s="21"/>
      <c r="BP19" s="21"/>
      <c r="BQ19" s="21"/>
      <c r="BR19" s="21"/>
      <c r="BS19" s="83"/>
      <c r="BT19" s="83"/>
      <c r="BU19" s="83"/>
      <c r="BV19" s="21"/>
      <c r="BW19" s="21"/>
    </row>
    <row r="20" spans="1:77">
      <c r="B20" s="202" t="s">
        <v>100</v>
      </c>
      <c r="C20" s="160">
        <v>21</v>
      </c>
      <c r="D20" s="161">
        <v>1324</v>
      </c>
      <c r="E20" s="152">
        <v>1345</v>
      </c>
      <c r="F20" s="160">
        <v>41</v>
      </c>
      <c r="G20" s="161">
        <v>1300</v>
      </c>
      <c r="H20" s="152">
        <v>1341</v>
      </c>
      <c r="I20" s="225"/>
      <c r="K20" s="22">
        <f t="shared" ref="K20:K27" si="28">(C20/E20)/(F20/H20)</f>
        <v>0.51067186508296314</v>
      </c>
      <c r="L20" s="23">
        <f t="shared" ref="L20:L27" si="29">(D20/(C20*E20)+(G20/(F20*H20)))</f>
        <v>7.0520084942586686E-2</v>
      </c>
      <c r="M20" s="24">
        <f t="shared" ref="M20:M27" si="30">1/L20</f>
        <v>14.180357281392121</v>
      </c>
      <c r="N20" s="25">
        <f t="shared" ref="N20:N27" si="31">LN(K20)</f>
        <v>-0.67202803773514563</v>
      </c>
      <c r="O20" s="25">
        <f t="shared" ref="O20:O27" si="32">M20*N20</f>
        <v>-9.5295976781972307</v>
      </c>
      <c r="P20" s="25">
        <f t="shared" ref="P20:P27" si="33">LN(K20)</f>
        <v>-0.67202803773514563</v>
      </c>
      <c r="Q20" s="137">
        <f t="shared" ref="Q20:Q27" si="34">K20</f>
        <v>0.51067186508296314</v>
      </c>
      <c r="R20" s="26">
        <f t="shared" ref="R20:R27" si="35">SQRT(1/M20)</f>
        <v>0.26555618038860757</v>
      </c>
      <c r="S20" s="80">
        <f t="shared" ref="S20:S27" si="36">-NORMSINV(2.5/100)</f>
        <v>1.9599639845400538</v>
      </c>
      <c r="T20" s="27">
        <f t="shared" ref="T20:T27" si="37">P20-(R20*S20)</f>
        <v>-1.1925085871688381</v>
      </c>
      <c r="U20" s="27">
        <f t="shared" ref="U20:U27" si="38">P20+(R20*S20)</f>
        <v>-0.15154748830145304</v>
      </c>
      <c r="V20" s="28">
        <f t="shared" ref="V20:W27" si="39">EXP(T20)</f>
        <v>0.3034590549409108</v>
      </c>
      <c r="W20" s="29">
        <f t="shared" si="39"/>
        <v>0.8593770709464974</v>
      </c>
      <c r="X20" s="107"/>
      <c r="Z20" s="129">
        <f>(N20-P28)^2</f>
        <v>0.46441656286102267</v>
      </c>
      <c r="AA20" s="30">
        <f t="shared" ref="AA20:AA27" si="40">M20*Z20</f>
        <v>6.5855927887654042</v>
      </c>
      <c r="AB20" s="31">
        <v>1</v>
      </c>
      <c r="AC20" s="21"/>
      <c r="AD20" s="21"/>
      <c r="AE20" s="24">
        <f t="shared" ref="AE20:AE27" si="41">M20^2</f>
        <v>201.08253262793053</v>
      </c>
      <c r="AF20" s="32"/>
      <c r="AG20" s="111">
        <f>AG28</f>
        <v>0.20450409690267995</v>
      </c>
      <c r="AH20" s="111">
        <f>AH28</f>
        <v>0.20450409690267995</v>
      </c>
      <c r="AI20" s="30">
        <f t="shared" ref="AI20:AI27" si="42">1/M20</f>
        <v>7.0520084942586686E-2</v>
      </c>
      <c r="AJ20" s="33">
        <f t="shared" ref="AJ20:AJ27" si="43">1/(AH20+AI20)</f>
        <v>3.6360439045415185</v>
      </c>
      <c r="AK20" s="125">
        <f>AJ20/AJ28</f>
        <v>0.17083313166580924</v>
      </c>
      <c r="AL20" s="34">
        <f t="shared" ref="AL20:AL27" si="44">AJ20*N20</f>
        <v>-2.443523450287874</v>
      </c>
      <c r="AM20" s="64">
        <f t="shared" ref="AM20:AM27" si="45">AL20/AJ20</f>
        <v>-0.67202803773514563</v>
      </c>
      <c r="AN20" s="29">
        <f t="shared" ref="AN20:AN27" si="46">EXP(AM20)</f>
        <v>0.51067186508296314</v>
      </c>
      <c r="AO20" s="65">
        <f t="shared" ref="AO20:AO27" si="47">1/AJ20</f>
        <v>0.27502418184526667</v>
      </c>
      <c r="AP20" s="29">
        <f t="shared" ref="AP20:AP27" si="48">SQRT(AO20)</f>
        <v>0.52442748006303663</v>
      </c>
      <c r="AQ20" s="81">
        <f t="shared" ref="AQ20:AQ27" si="49">-NORMSINV(2.5/100)</f>
        <v>1.9599639845400538</v>
      </c>
      <c r="AR20" s="27">
        <f t="shared" ref="AR20:AR27" si="50">AM20-(AQ20*AP20)</f>
        <v>-1.6998870111617945</v>
      </c>
      <c r="AS20" s="27">
        <f t="shared" ref="AS20:AS27" si="51">AM20+(1.96*AP20)</f>
        <v>0.35584982318840608</v>
      </c>
      <c r="AT20" s="66">
        <f t="shared" ref="AT20:AU27" si="52">EXP(AR20)</f>
        <v>0.18270416641803314</v>
      </c>
      <c r="AU20" s="66">
        <f t="shared" si="52"/>
        <v>1.4273931708117034</v>
      </c>
      <c r="AV20" s="188"/>
      <c r="AX20" s="82"/>
      <c r="AY20" s="82">
        <v>1</v>
      </c>
      <c r="AZ20" s="117"/>
      <c r="BA20" s="117"/>
      <c r="BC20" s="21"/>
      <c r="BD20" s="21"/>
      <c r="BE20" s="31"/>
      <c r="BF20" s="31"/>
      <c r="BG20" s="31"/>
      <c r="BH20" s="31"/>
      <c r="BI20" s="31"/>
      <c r="BJ20" s="31"/>
      <c r="BK20" s="31"/>
      <c r="BL20" s="31"/>
      <c r="BM20" s="21"/>
      <c r="BN20" s="21"/>
      <c r="BO20" s="21"/>
      <c r="BP20" s="21"/>
      <c r="BQ20" s="21"/>
      <c r="BR20" s="21"/>
      <c r="BS20" s="83"/>
      <c r="BT20" s="83"/>
      <c r="BU20" s="83"/>
      <c r="BV20" s="21"/>
      <c r="BW20" s="21"/>
    </row>
    <row r="21" spans="1:77">
      <c r="B21" s="202" t="s">
        <v>124</v>
      </c>
      <c r="C21" s="160">
        <v>1</v>
      </c>
      <c r="D21" s="161">
        <v>112</v>
      </c>
      <c r="E21" s="152">
        <v>113</v>
      </c>
      <c r="F21" s="160">
        <v>1</v>
      </c>
      <c r="G21" s="161">
        <v>36</v>
      </c>
      <c r="H21" s="152">
        <v>37</v>
      </c>
      <c r="I21" s="225"/>
      <c r="K21" s="22">
        <f t="shared" si="28"/>
        <v>0.32743362831858402</v>
      </c>
      <c r="L21" s="23">
        <f t="shared" si="29"/>
        <v>1.9641234154508491</v>
      </c>
      <c r="M21" s="24">
        <f t="shared" si="30"/>
        <v>0.50913297613248898</v>
      </c>
      <c r="N21" s="25">
        <f t="shared" si="31"/>
        <v>-1.1164699060681162</v>
      </c>
      <c r="O21" s="25">
        <f t="shared" si="32"/>
        <v>-0.56843164603882046</v>
      </c>
      <c r="P21" s="25">
        <f t="shared" si="33"/>
        <v>-1.1164699060681162</v>
      </c>
      <c r="Q21" s="137">
        <f t="shared" si="34"/>
        <v>0.32743362831858402</v>
      </c>
      <c r="R21" s="26">
        <f t="shared" si="35"/>
        <v>1.4014718746556598</v>
      </c>
      <c r="S21" s="80">
        <f t="shared" si="36"/>
        <v>1.9599639845400538</v>
      </c>
      <c r="T21" s="27">
        <f t="shared" si="37"/>
        <v>-3.8633043057390424</v>
      </c>
      <c r="U21" s="27">
        <f t="shared" si="38"/>
        <v>1.6303644936028097</v>
      </c>
      <c r="V21" s="28">
        <f t="shared" si="39"/>
        <v>2.0998499299537135E-2</v>
      </c>
      <c r="W21" s="29">
        <f t="shared" si="39"/>
        <v>5.1057353873015048</v>
      </c>
      <c r="X21" s="107"/>
      <c r="Z21" s="129">
        <f>(N21-P28)^2</f>
        <v>1.267702651564905</v>
      </c>
      <c r="AA21" s="30">
        <f t="shared" si="40"/>
        <v>0.64542922384228774</v>
      </c>
      <c r="AB21" s="31">
        <v>1</v>
      </c>
      <c r="AC21" s="21"/>
      <c r="AD21" s="21"/>
      <c r="AE21" s="24">
        <f t="shared" si="41"/>
        <v>0.2592163873855256</v>
      </c>
      <c r="AF21" s="32"/>
      <c r="AG21" s="111">
        <f>AG28</f>
        <v>0.20450409690267995</v>
      </c>
      <c r="AH21" s="111">
        <f>AH28</f>
        <v>0.20450409690267995</v>
      </c>
      <c r="AI21" s="30">
        <f t="shared" si="42"/>
        <v>1.9641234154508493</v>
      </c>
      <c r="AJ21" s="33">
        <f t="shared" si="43"/>
        <v>0.46112114427375217</v>
      </c>
      <c r="AK21" s="125">
        <f>AJ21/AJ28</f>
        <v>2.1664966436520383E-2</v>
      </c>
      <c r="AL21" s="34">
        <f t="shared" si="44"/>
        <v>-0.5148278806333384</v>
      </c>
      <c r="AM21" s="64">
        <f t="shared" si="45"/>
        <v>-1.1164699060681162</v>
      </c>
      <c r="AN21" s="29">
        <f t="shared" si="46"/>
        <v>0.32743362831858402</v>
      </c>
      <c r="AO21" s="65">
        <f t="shared" si="47"/>
        <v>2.1686275123535292</v>
      </c>
      <c r="AP21" s="29">
        <f t="shared" si="48"/>
        <v>1.4726260599193297</v>
      </c>
      <c r="AQ21" s="81">
        <f t="shared" si="49"/>
        <v>1.9599639845400538</v>
      </c>
      <c r="AR21" s="27">
        <f t="shared" si="50"/>
        <v>-4.0027639462051257</v>
      </c>
      <c r="AS21" s="27">
        <f t="shared" si="51"/>
        <v>1.7698771713737698</v>
      </c>
      <c r="AT21" s="66">
        <f t="shared" si="52"/>
        <v>1.8265085343955555E-2</v>
      </c>
      <c r="AU21" s="66">
        <f t="shared" si="52"/>
        <v>5.870132296814015</v>
      </c>
      <c r="AV21" s="188"/>
      <c r="AX21" s="82"/>
      <c r="AY21" s="82">
        <v>1</v>
      </c>
      <c r="AZ21" s="117"/>
      <c r="BA21" s="117"/>
      <c r="BC21" s="21"/>
      <c r="BD21" s="21"/>
      <c r="BE21" s="31"/>
      <c r="BF21" s="31"/>
      <c r="BG21" s="31"/>
      <c r="BH21" s="31"/>
      <c r="BI21" s="31"/>
      <c r="BJ21" s="31"/>
      <c r="BK21" s="31"/>
      <c r="BL21" s="31"/>
      <c r="BM21" s="21"/>
      <c r="BN21" s="21"/>
      <c r="BO21" s="21"/>
      <c r="BP21" s="21"/>
      <c r="BQ21" s="21"/>
      <c r="BR21" s="21"/>
      <c r="BS21" s="83"/>
      <c r="BT21" s="83"/>
      <c r="BU21" s="83"/>
      <c r="BV21" s="21"/>
      <c r="BW21" s="21"/>
    </row>
    <row r="22" spans="1:77">
      <c r="B22" s="202" t="s">
        <v>125</v>
      </c>
      <c r="C22" s="160">
        <v>1</v>
      </c>
      <c r="D22" s="161">
        <v>69</v>
      </c>
      <c r="E22" s="152">
        <v>70</v>
      </c>
      <c r="F22" s="160">
        <v>1</v>
      </c>
      <c r="G22" s="161">
        <v>34</v>
      </c>
      <c r="H22" s="152">
        <v>35</v>
      </c>
      <c r="I22" s="225"/>
      <c r="K22" s="22">
        <f t="shared" si="28"/>
        <v>0.5</v>
      </c>
      <c r="L22" s="23">
        <f t="shared" si="29"/>
        <v>1.9571428571428573</v>
      </c>
      <c r="M22" s="24">
        <f t="shared" si="30"/>
        <v>0.51094890510948898</v>
      </c>
      <c r="N22" s="25">
        <f t="shared" si="31"/>
        <v>-0.69314718055994529</v>
      </c>
      <c r="O22" s="25">
        <f t="shared" si="32"/>
        <v>-0.35416279298683329</v>
      </c>
      <c r="P22" s="25">
        <f t="shared" si="33"/>
        <v>-0.69314718055994529</v>
      </c>
      <c r="Q22" s="137">
        <f t="shared" si="34"/>
        <v>0.5</v>
      </c>
      <c r="R22" s="26">
        <f t="shared" si="35"/>
        <v>1.398979219696582</v>
      </c>
      <c r="S22" s="80">
        <f t="shared" si="36"/>
        <v>1.9599639845400538</v>
      </c>
      <c r="T22" s="27">
        <f t="shared" si="37"/>
        <v>-3.4350960662851935</v>
      </c>
      <c r="U22" s="27">
        <f t="shared" si="38"/>
        <v>2.0488017051653027</v>
      </c>
      <c r="V22" s="28">
        <f t="shared" si="39"/>
        <v>3.2222314605162047E-2</v>
      </c>
      <c r="W22" s="29">
        <f t="shared" si="39"/>
        <v>7.7585984453131029</v>
      </c>
      <c r="X22" s="107"/>
      <c r="Z22" s="129">
        <f>(N22-P28)^2</f>
        <v>0.49364717668987085</v>
      </c>
      <c r="AA22" s="30">
        <f t="shared" si="40"/>
        <v>0.25222848444007995</v>
      </c>
      <c r="AB22" s="31">
        <v>1</v>
      </c>
      <c r="AC22" s="21"/>
      <c r="AD22" s="21"/>
      <c r="AE22" s="24">
        <f t="shared" si="41"/>
        <v>0.26106878363258557</v>
      </c>
      <c r="AF22" s="32"/>
      <c r="AG22" s="111">
        <f>AG28</f>
        <v>0.20450409690267995</v>
      </c>
      <c r="AH22" s="111">
        <f>AH28</f>
        <v>0.20450409690267995</v>
      </c>
      <c r="AI22" s="30">
        <f t="shared" si="42"/>
        <v>1.9571428571428575</v>
      </c>
      <c r="AJ22" s="33">
        <f t="shared" si="43"/>
        <v>0.46261023250281136</v>
      </c>
      <c r="AK22" s="125">
        <f>AJ22/AJ28</f>
        <v>2.1734928629545371E-2</v>
      </c>
      <c r="AL22" s="34">
        <f t="shared" si="44"/>
        <v>-0.32065697835750445</v>
      </c>
      <c r="AM22" s="64">
        <f t="shared" si="45"/>
        <v>-0.69314718055994529</v>
      </c>
      <c r="AN22" s="29">
        <f t="shared" si="46"/>
        <v>0.5</v>
      </c>
      <c r="AO22" s="65">
        <f t="shared" si="47"/>
        <v>2.1616469540455374</v>
      </c>
      <c r="AP22" s="29">
        <f t="shared" si="48"/>
        <v>1.4702540440500538</v>
      </c>
      <c r="AQ22" s="81">
        <f t="shared" si="49"/>
        <v>1.9599639845400538</v>
      </c>
      <c r="AR22" s="27">
        <f t="shared" si="50"/>
        <v>-3.5747921550224167</v>
      </c>
      <c r="AS22" s="27">
        <f t="shared" si="51"/>
        <v>2.1885507457781599</v>
      </c>
      <c r="AT22" s="66">
        <f t="shared" si="52"/>
        <v>2.8021249244932451E-2</v>
      </c>
      <c r="AU22" s="66">
        <f t="shared" si="52"/>
        <v>8.9222730983207814</v>
      </c>
      <c r="AV22" s="188"/>
      <c r="AX22" s="82"/>
      <c r="AY22" s="82">
        <v>1</v>
      </c>
      <c r="AZ22" s="117"/>
      <c r="BA22" s="117"/>
      <c r="BC22" s="21"/>
      <c r="BD22" s="21"/>
      <c r="BE22" s="31"/>
      <c r="BF22" s="31"/>
      <c r="BG22" s="31"/>
      <c r="BH22" s="31"/>
      <c r="BI22" s="31"/>
      <c r="BJ22" s="31"/>
      <c r="BK22" s="31"/>
      <c r="BL22" s="31"/>
      <c r="BM22" s="21"/>
      <c r="BN22" s="21"/>
      <c r="BO22" s="21"/>
      <c r="BP22" s="21"/>
      <c r="BQ22" s="21"/>
      <c r="BR22" s="21"/>
      <c r="BS22" s="83"/>
      <c r="BT22" s="83"/>
      <c r="BU22" s="83"/>
      <c r="BV22" s="21"/>
      <c r="BW22" s="21"/>
    </row>
    <row r="23" spans="1:77">
      <c r="B23" s="202" t="s">
        <v>101</v>
      </c>
      <c r="C23" s="160">
        <v>1</v>
      </c>
      <c r="D23" s="161">
        <v>253</v>
      </c>
      <c r="E23" s="152">
        <v>254</v>
      </c>
      <c r="F23" s="160">
        <v>0.01</v>
      </c>
      <c r="G23" s="161">
        <v>253.999</v>
      </c>
      <c r="H23" s="152">
        <v>254</v>
      </c>
      <c r="I23" s="225"/>
      <c r="K23" s="22">
        <f t="shared" si="28"/>
        <v>100</v>
      </c>
      <c r="L23" s="23">
        <f t="shared" si="29"/>
        <v>100.99566929133859</v>
      </c>
      <c r="M23" s="24">
        <f t="shared" si="30"/>
        <v>9.9014146548733282E-3</v>
      </c>
      <c r="N23" s="25">
        <f t="shared" si="31"/>
        <v>4.6051701859880918</v>
      </c>
      <c r="O23" s="25">
        <f t="shared" si="32"/>
        <v>4.5597699567728224E-2</v>
      </c>
      <c r="P23" s="25">
        <f t="shared" si="33"/>
        <v>4.6051701859880918</v>
      </c>
      <c r="Q23" s="137">
        <f t="shared" si="34"/>
        <v>100</v>
      </c>
      <c r="R23" s="26">
        <f t="shared" si="35"/>
        <v>10.049660158002288</v>
      </c>
      <c r="S23" s="80">
        <f t="shared" si="36"/>
        <v>1.9599639845400538</v>
      </c>
      <c r="T23" s="27">
        <f t="shared" si="37"/>
        <v>-15.091801780563499</v>
      </c>
      <c r="U23" s="27">
        <f t="shared" si="38"/>
        <v>24.30214215253968</v>
      </c>
      <c r="V23" s="28">
        <f t="shared" si="39"/>
        <v>2.7907039348154063E-7</v>
      </c>
      <c r="W23" s="29">
        <f t="shared" si="39"/>
        <v>35833252948.279701</v>
      </c>
      <c r="X23" s="107"/>
      <c r="Z23" s="129">
        <f>(N23-P28)^2</f>
        <v>21.120615387617057</v>
      </c>
      <c r="AA23" s="30">
        <f t="shared" si="40"/>
        <v>0.20912397071889466</v>
      </c>
      <c r="AB23" s="31">
        <v>1</v>
      </c>
      <c r="AC23" s="21"/>
      <c r="AD23" s="21"/>
      <c r="AE23" s="24">
        <f t="shared" si="41"/>
        <v>9.8038012167740311E-5</v>
      </c>
      <c r="AF23" s="32"/>
      <c r="AG23" s="111">
        <f>AG28</f>
        <v>0.20450409690267995</v>
      </c>
      <c r="AH23" s="111">
        <f>AH28</f>
        <v>0.20450409690267995</v>
      </c>
      <c r="AI23" s="30">
        <f t="shared" si="42"/>
        <v>100.99566929133859</v>
      </c>
      <c r="AJ23" s="33">
        <f t="shared" si="43"/>
        <v>9.8814059948655469E-3</v>
      </c>
      <c r="AK23" s="125">
        <f>AJ23/AJ28</f>
        <v>4.6426049180972075E-4</v>
      </c>
      <c r="AL23" s="34">
        <f t="shared" si="44"/>
        <v>4.5505556283198814E-2</v>
      </c>
      <c r="AM23" s="64">
        <f t="shared" si="45"/>
        <v>4.6051701859880918</v>
      </c>
      <c r="AN23" s="29">
        <f t="shared" si="46"/>
        <v>100.00000000000004</v>
      </c>
      <c r="AO23" s="65">
        <f t="shared" si="47"/>
        <v>101.20017338824127</v>
      </c>
      <c r="AP23" s="29">
        <f t="shared" si="48"/>
        <v>10.059829689822848</v>
      </c>
      <c r="AQ23" s="81">
        <f t="shared" si="49"/>
        <v>1.9599639845400538</v>
      </c>
      <c r="AR23" s="27">
        <f t="shared" si="50"/>
        <v>-15.111733696671431</v>
      </c>
      <c r="AS23" s="27">
        <f t="shared" si="51"/>
        <v>24.322436378040877</v>
      </c>
      <c r="AT23" s="66">
        <f t="shared" si="52"/>
        <v>2.7356305405322123E-7</v>
      </c>
      <c r="AU23" s="66">
        <f t="shared" si="52"/>
        <v>36567890298.542282</v>
      </c>
      <c r="AV23" s="188"/>
      <c r="AX23" s="82"/>
      <c r="AY23" s="82">
        <v>1</v>
      </c>
      <c r="AZ23" s="117"/>
      <c r="BA23" s="117"/>
      <c r="BC23" s="21"/>
      <c r="BD23" s="21"/>
      <c r="BE23" s="31"/>
      <c r="BF23" s="31"/>
      <c r="BG23" s="31"/>
      <c r="BH23" s="31"/>
      <c r="BI23" s="31"/>
      <c r="BJ23" s="31"/>
      <c r="BK23" s="31"/>
      <c r="BL23" s="31"/>
      <c r="BM23" s="21"/>
      <c r="BN23" s="21"/>
      <c r="BO23" s="21"/>
      <c r="BP23" s="21"/>
      <c r="BQ23" s="21"/>
      <c r="BR23" s="21"/>
      <c r="BS23" s="83"/>
      <c r="BT23" s="83"/>
      <c r="BU23" s="83"/>
      <c r="BV23" s="21"/>
      <c r="BW23" s="21"/>
    </row>
    <row r="24" spans="1:77">
      <c r="B24" s="202" t="s">
        <v>102</v>
      </c>
      <c r="C24" s="160">
        <v>93</v>
      </c>
      <c r="D24" s="161">
        <v>2556</v>
      </c>
      <c r="E24" s="152">
        <v>2649</v>
      </c>
      <c r="F24" s="160">
        <v>41</v>
      </c>
      <c r="G24" s="161">
        <v>1291</v>
      </c>
      <c r="H24" s="152">
        <v>1332</v>
      </c>
      <c r="I24" s="225"/>
      <c r="K24" s="22">
        <f t="shared" si="28"/>
        <v>1.1405684611772506</v>
      </c>
      <c r="L24" s="23">
        <f t="shared" si="29"/>
        <v>3.4014680379978929E-2</v>
      </c>
      <c r="M24" s="24">
        <f t="shared" si="30"/>
        <v>29.399070896124041</v>
      </c>
      <c r="N24" s="25">
        <f t="shared" si="31"/>
        <v>0.13152678827721298</v>
      </c>
      <c r="O24" s="25">
        <f t="shared" si="32"/>
        <v>3.866765373301281</v>
      </c>
      <c r="P24" s="25">
        <f t="shared" si="33"/>
        <v>0.13152678827721298</v>
      </c>
      <c r="Q24" s="137">
        <f t="shared" si="34"/>
        <v>1.1405684611772506</v>
      </c>
      <c r="R24" s="26">
        <f t="shared" si="35"/>
        <v>0.18443069261914874</v>
      </c>
      <c r="S24" s="80">
        <f t="shared" si="36"/>
        <v>1.9599639845400538</v>
      </c>
      <c r="T24" s="27">
        <f t="shared" si="37"/>
        <v>-0.22995072690009566</v>
      </c>
      <c r="U24" s="27">
        <f t="shared" si="38"/>
        <v>0.49300430345452162</v>
      </c>
      <c r="V24" s="28">
        <f t="shared" si="39"/>
        <v>0.7945727526014229</v>
      </c>
      <c r="W24" s="29">
        <f t="shared" si="39"/>
        <v>1.6372275671083865</v>
      </c>
      <c r="X24" s="107"/>
      <c r="Z24" s="129">
        <f>(N24-P28)^2</f>
        <v>1.4901981469543057E-2</v>
      </c>
      <c r="AA24" s="30">
        <f t="shared" si="40"/>
        <v>0.43810440971582304</v>
      </c>
      <c r="AB24" s="31">
        <v>1</v>
      </c>
      <c r="AC24" s="21"/>
      <c r="AD24" s="21"/>
      <c r="AE24" s="24">
        <f t="shared" si="41"/>
        <v>864.30536955532762</v>
      </c>
      <c r="AF24" s="32"/>
      <c r="AG24" s="111">
        <f>AG28</f>
        <v>0.20450409690267995</v>
      </c>
      <c r="AH24" s="111">
        <f>AH28</f>
        <v>0.20450409690267995</v>
      </c>
      <c r="AI24" s="30">
        <f t="shared" si="42"/>
        <v>3.4014680379978929E-2</v>
      </c>
      <c r="AJ24" s="33">
        <f t="shared" si="43"/>
        <v>4.1925420354429406</v>
      </c>
      <c r="AK24" s="125">
        <f>AJ24/AJ28</f>
        <v>0.19697921817189251</v>
      </c>
      <c r="AL24" s="34">
        <f t="shared" si="44"/>
        <v>0.5514315886390192</v>
      </c>
      <c r="AM24" s="64">
        <f t="shared" si="45"/>
        <v>0.13152678827721298</v>
      </c>
      <c r="AN24" s="29">
        <f t="shared" si="46"/>
        <v>1.1405684611772506</v>
      </c>
      <c r="AO24" s="65">
        <f t="shared" si="47"/>
        <v>0.23851877728265886</v>
      </c>
      <c r="AP24" s="29">
        <f t="shared" si="48"/>
        <v>0.48838384215968783</v>
      </c>
      <c r="AQ24" s="81">
        <f t="shared" si="49"/>
        <v>1.9599639845400538</v>
      </c>
      <c r="AR24" s="27">
        <f t="shared" si="50"/>
        <v>-0.82568795298706954</v>
      </c>
      <c r="AS24" s="27">
        <f t="shared" si="51"/>
        <v>1.0887591189102013</v>
      </c>
      <c r="AT24" s="66">
        <f t="shared" si="52"/>
        <v>0.43793361107284551</v>
      </c>
      <c r="AU24" s="66">
        <f t="shared" si="52"/>
        <v>2.9705856410362923</v>
      </c>
      <c r="AV24" s="188"/>
      <c r="AX24" s="82"/>
      <c r="AY24" s="82">
        <v>1</v>
      </c>
      <c r="AZ24" s="117"/>
      <c r="BA24" s="117"/>
      <c r="BC24" s="21"/>
      <c r="BD24" s="21"/>
      <c r="BE24" s="31"/>
      <c r="BF24" s="31"/>
      <c r="BG24" s="31"/>
      <c r="BH24" s="31"/>
      <c r="BI24" s="31"/>
      <c r="BJ24" s="31"/>
      <c r="BK24" s="31"/>
      <c r="BL24" s="31"/>
      <c r="BM24" s="21"/>
      <c r="BN24" s="21"/>
      <c r="BO24" s="21"/>
      <c r="BP24" s="21"/>
      <c r="BQ24" s="21"/>
      <c r="BR24" s="21"/>
      <c r="BS24" s="83"/>
      <c r="BT24" s="83"/>
      <c r="BU24" s="83"/>
      <c r="BV24" s="21"/>
      <c r="BW24" s="21"/>
    </row>
    <row r="25" spans="1:77">
      <c r="B25" s="202" t="s">
        <v>128</v>
      </c>
      <c r="C25" s="160">
        <v>66</v>
      </c>
      <c r="D25" s="161">
        <v>4661</v>
      </c>
      <c r="E25" s="152">
        <v>4727</v>
      </c>
      <c r="F25" s="160">
        <v>24</v>
      </c>
      <c r="G25" s="161">
        <v>4689</v>
      </c>
      <c r="H25" s="152">
        <v>4713</v>
      </c>
      <c r="I25" s="225"/>
      <c r="K25" s="22">
        <f t="shared" si="28"/>
        <v>2.7418552993441931</v>
      </c>
      <c r="L25" s="23">
        <f t="shared" si="29"/>
        <v>5.6394452072654422E-2</v>
      </c>
      <c r="M25" s="24">
        <f t="shared" si="30"/>
        <v>17.732240730199386</v>
      </c>
      <c r="N25" s="25">
        <f t="shared" si="31"/>
        <v>1.0086348078089744</v>
      </c>
      <c r="O25" s="25">
        <f t="shared" si="32"/>
        <v>17.885355220927124</v>
      </c>
      <c r="P25" s="25">
        <f t="shared" si="33"/>
        <v>1.0086348078089744</v>
      </c>
      <c r="Q25" s="137">
        <f t="shared" si="34"/>
        <v>2.7418552993441931</v>
      </c>
      <c r="R25" s="26">
        <f t="shared" si="35"/>
        <v>0.23747516095931889</v>
      </c>
      <c r="S25" s="80">
        <f t="shared" si="36"/>
        <v>1.9599639845400538</v>
      </c>
      <c r="T25" s="27">
        <f t="shared" si="37"/>
        <v>0.54319204510585717</v>
      </c>
      <c r="U25" s="27">
        <f t="shared" si="38"/>
        <v>1.4740775705120917</v>
      </c>
      <c r="V25" s="28">
        <f t="shared" si="39"/>
        <v>1.7214931851276483</v>
      </c>
      <c r="W25" s="29">
        <f t="shared" si="39"/>
        <v>4.3670056596735192</v>
      </c>
      <c r="X25" s="107"/>
      <c r="Z25" s="129">
        <f>(N25-P28)^2</f>
        <v>0.99836405329779931</v>
      </c>
      <c r="AA25" s="30">
        <f t="shared" si="40"/>
        <v>17.703231729454188</v>
      </c>
      <c r="AB25" s="31">
        <v>1</v>
      </c>
      <c r="AC25" s="21"/>
      <c r="AD25" s="21"/>
      <c r="AE25" s="24">
        <f t="shared" si="41"/>
        <v>314.43236131374209</v>
      </c>
      <c r="AF25" s="32"/>
      <c r="AG25" s="111">
        <f>AG28</f>
        <v>0.20450409690267995</v>
      </c>
      <c r="AH25" s="111">
        <f>AH28</f>
        <v>0.20450409690267995</v>
      </c>
      <c r="AI25" s="30">
        <f t="shared" si="42"/>
        <v>5.6394452072654422E-2</v>
      </c>
      <c r="AJ25" s="33">
        <f t="shared" si="43"/>
        <v>3.8329074804265817</v>
      </c>
      <c r="AK25" s="125">
        <f>AJ25/AJ28</f>
        <v>0.1800824207454513</v>
      </c>
      <c r="AL25" s="34">
        <f t="shared" si="44"/>
        <v>3.8660038998696455</v>
      </c>
      <c r="AM25" s="64">
        <f t="shared" si="45"/>
        <v>1.0086348078089744</v>
      </c>
      <c r="AN25" s="29">
        <f t="shared" si="46"/>
        <v>2.7418552993441931</v>
      </c>
      <c r="AO25" s="65">
        <f t="shared" si="47"/>
        <v>0.26089854897533438</v>
      </c>
      <c r="AP25" s="29">
        <f t="shared" si="48"/>
        <v>0.51078229117240781</v>
      </c>
      <c r="AQ25" s="81">
        <f t="shared" si="49"/>
        <v>1.9599639845400538</v>
      </c>
      <c r="AR25" s="27">
        <f t="shared" si="50"/>
        <v>7.5199131702039512E-3</v>
      </c>
      <c r="AS25" s="27">
        <f t="shared" si="51"/>
        <v>2.0097680985068935</v>
      </c>
      <c r="AT25" s="66">
        <f t="shared" si="52"/>
        <v>1.0075482587247362</v>
      </c>
      <c r="AU25" s="66">
        <f t="shared" si="52"/>
        <v>7.4615867935495803</v>
      </c>
      <c r="AV25" s="188"/>
      <c r="AX25" s="82"/>
      <c r="AY25" s="82">
        <v>1</v>
      </c>
      <c r="AZ25" s="117"/>
      <c r="BA25" s="117"/>
      <c r="BC25" s="21"/>
      <c r="BD25" s="21"/>
      <c r="BE25" s="31"/>
      <c r="BF25" s="31"/>
      <c r="BG25" s="31"/>
      <c r="BH25" s="31"/>
      <c r="BI25" s="31"/>
      <c r="BJ25" s="31"/>
      <c r="BK25" s="31"/>
      <c r="BL25" s="31"/>
      <c r="BM25" s="21"/>
      <c r="BN25" s="21"/>
      <c r="BO25" s="21"/>
      <c r="BP25" s="21"/>
      <c r="BQ25" s="21"/>
      <c r="BR25" s="21"/>
      <c r="BS25" s="83"/>
      <c r="BT25" s="83"/>
      <c r="BU25" s="83"/>
      <c r="BV25" s="21"/>
      <c r="BW25" s="21"/>
    </row>
    <row r="26" spans="1:77">
      <c r="B26" s="202" t="s">
        <v>104</v>
      </c>
      <c r="C26" s="160">
        <v>106</v>
      </c>
      <c r="D26" s="161">
        <v>3196</v>
      </c>
      <c r="E26" s="152">
        <v>3302</v>
      </c>
      <c r="F26" s="160">
        <v>135</v>
      </c>
      <c r="G26" s="161">
        <v>3158</v>
      </c>
      <c r="H26" s="152">
        <v>3293</v>
      </c>
      <c r="I26" s="225"/>
      <c r="K26" s="22">
        <f t="shared" si="28"/>
        <v>0.78304506808443819</v>
      </c>
      <c r="L26" s="23">
        <f t="shared" si="29"/>
        <v>1.6234848451040847E-2</v>
      </c>
      <c r="M26" s="24">
        <f t="shared" si="30"/>
        <v>61.595893735360868</v>
      </c>
      <c r="N26" s="25">
        <f t="shared" si="31"/>
        <v>-0.2445650264300713</v>
      </c>
      <c r="O26" s="25">
        <f t="shared" si="32"/>
        <v>-15.064201379372394</v>
      </c>
      <c r="P26" s="25">
        <f t="shared" si="33"/>
        <v>-0.2445650264300713</v>
      </c>
      <c r="Q26" s="137">
        <f t="shared" si="34"/>
        <v>0.78304506808443819</v>
      </c>
      <c r="R26" s="26">
        <f t="shared" si="35"/>
        <v>0.12741604471588672</v>
      </c>
      <c r="S26" s="80">
        <f t="shared" si="36"/>
        <v>1.9599639845400538</v>
      </c>
      <c r="T26" s="27">
        <f t="shared" si="37"/>
        <v>-0.49429588512575429</v>
      </c>
      <c r="U26" s="27">
        <f t="shared" si="38"/>
        <v>5.1658322656117084E-3</v>
      </c>
      <c r="V26" s="28">
        <f t="shared" si="39"/>
        <v>0.61000026638036398</v>
      </c>
      <c r="W26" s="29">
        <f t="shared" si="39"/>
        <v>1.0051791981825604</v>
      </c>
      <c r="X26" s="107"/>
      <c r="Z26" s="129">
        <f>(N26-P28)^2</f>
        <v>6.4525216670517346E-2</v>
      </c>
      <c r="AA26" s="30">
        <f t="shared" si="40"/>
        <v>3.974488389288322</v>
      </c>
      <c r="AB26" s="31">
        <v>1</v>
      </c>
      <c r="AC26" s="21"/>
      <c r="AD26" s="21"/>
      <c r="AE26" s="24">
        <f t="shared" si="41"/>
        <v>3794.0541250578681</v>
      </c>
      <c r="AF26" s="32"/>
      <c r="AG26" s="111">
        <f>AG28</f>
        <v>0.20450409690267995</v>
      </c>
      <c r="AH26" s="111">
        <f>AH28</f>
        <v>0.20450409690267995</v>
      </c>
      <c r="AI26" s="30">
        <f t="shared" si="42"/>
        <v>1.6234848451040847E-2</v>
      </c>
      <c r="AJ26" s="33">
        <f t="shared" si="43"/>
        <v>4.5302381888142147</v>
      </c>
      <c r="AK26" s="125">
        <f>AJ26/AJ28</f>
        <v>0.21284527835886005</v>
      </c>
      <c r="AL26" s="34">
        <f t="shared" si="44"/>
        <v>-1.1079378223818668</v>
      </c>
      <c r="AM26" s="64">
        <f t="shared" si="45"/>
        <v>-0.2445650264300713</v>
      </c>
      <c r="AN26" s="29">
        <f t="shared" si="46"/>
        <v>0.78304506808443819</v>
      </c>
      <c r="AO26" s="65">
        <f t="shared" si="47"/>
        <v>0.22073894535372079</v>
      </c>
      <c r="AP26" s="29">
        <f t="shared" si="48"/>
        <v>0.46982863402917535</v>
      </c>
      <c r="AQ26" s="81">
        <f t="shared" si="49"/>
        <v>1.9599639845400538</v>
      </c>
      <c r="AR26" s="27">
        <f t="shared" si="50"/>
        <v>-1.1654122280329047</v>
      </c>
      <c r="AS26" s="27">
        <f t="shared" si="51"/>
        <v>0.67629909626711238</v>
      </c>
      <c r="AT26" s="66">
        <f t="shared" si="52"/>
        <v>0.31179410526643059</v>
      </c>
      <c r="AU26" s="66">
        <f t="shared" si="52"/>
        <v>1.9665861018965303</v>
      </c>
      <c r="AV26" s="188"/>
      <c r="AX26" s="82"/>
      <c r="AY26" s="82">
        <v>1</v>
      </c>
      <c r="AZ26" s="117"/>
      <c r="BA26" s="117"/>
      <c r="BC26" s="21"/>
      <c r="BD26" s="21"/>
      <c r="BE26" s="31"/>
      <c r="BF26" s="31"/>
      <c r="BG26" s="31"/>
      <c r="BH26" s="31"/>
      <c r="BI26" s="31"/>
      <c r="BJ26" s="31"/>
      <c r="BK26" s="31"/>
      <c r="BL26" s="31"/>
      <c r="BM26" s="21"/>
      <c r="BN26" s="21"/>
      <c r="BO26" s="21"/>
      <c r="BP26" s="21"/>
      <c r="BQ26" s="21"/>
      <c r="BR26" s="21"/>
      <c r="BS26" s="83"/>
      <c r="BT26" s="83"/>
      <c r="BU26" s="83"/>
      <c r="BV26" s="21"/>
      <c r="BW26" s="21"/>
    </row>
    <row r="27" spans="1:77">
      <c r="B27" s="202" t="s">
        <v>107</v>
      </c>
      <c r="C27" s="160">
        <v>2</v>
      </c>
      <c r="D27" s="161">
        <v>100</v>
      </c>
      <c r="E27" s="152">
        <v>102</v>
      </c>
      <c r="F27" s="160">
        <v>0.01</v>
      </c>
      <c r="G27" s="161">
        <v>101.999</v>
      </c>
      <c r="H27" s="152">
        <v>102</v>
      </c>
      <c r="I27" s="225"/>
      <c r="K27" s="22">
        <f t="shared" si="28"/>
        <v>200</v>
      </c>
      <c r="L27" s="23">
        <f t="shared" si="29"/>
        <v>100.48921568627449</v>
      </c>
      <c r="M27" s="24">
        <f t="shared" si="30"/>
        <v>9.9513165982107153E-3</v>
      </c>
      <c r="N27" s="25">
        <f t="shared" si="31"/>
        <v>5.2983173665480363</v>
      </c>
      <c r="O27" s="25">
        <f t="shared" si="32"/>
        <v>5.2725233552317563E-2</v>
      </c>
      <c r="P27" s="25">
        <f t="shared" si="33"/>
        <v>5.2983173665480363</v>
      </c>
      <c r="Q27" s="137">
        <f t="shared" si="34"/>
        <v>200</v>
      </c>
      <c r="R27" s="26">
        <f t="shared" si="35"/>
        <v>10.02443094077038</v>
      </c>
      <c r="S27" s="80">
        <f t="shared" si="36"/>
        <v>1.9599639845400538</v>
      </c>
      <c r="T27" s="27">
        <f t="shared" si="37"/>
        <v>-14.349206242870878</v>
      </c>
      <c r="U27" s="27">
        <f t="shared" si="38"/>
        <v>24.945840975966952</v>
      </c>
      <c r="V27" s="28">
        <f t="shared" si="39"/>
        <v>5.8643368583771994E-7</v>
      </c>
      <c r="W27" s="29">
        <f t="shared" si="39"/>
        <v>68208905739.887848</v>
      </c>
      <c r="X27" s="107"/>
      <c r="Z27" s="129">
        <f>(N27-P28)^2</f>
        <v>27.97208506099793</v>
      </c>
      <c r="AA27" s="30">
        <f t="shared" si="40"/>
        <v>0.2783590743540707</v>
      </c>
      <c r="AB27" s="31">
        <v>1</v>
      </c>
      <c r="AC27" s="21"/>
      <c r="AD27" s="21"/>
      <c r="AE27" s="24">
        <f t="shared" si="41"/>
        <v>9.9028702037824088E-5</v>
      </c>
      <c r="AF27" s="32"/>
      <c r="AG27" s="111">
        <f>AG28</f>
        <v>0.20450409690267995</v>
      </c>
      <c r="AH27" s="111">
        <f>AH28</f>
        <v>0.20450409690267995</v>
      </c>
      <c r="AI27" s="30">
        <f t="shared" si="42"/>
        <v>100.48921568627451</v>
      </c>
      <c r="AJ27" s="33">
        <f t="shared" si="43"/>
        <v>9.9311059533135765E-3</v>
      </c>
      <c r="AK27" s="125">
        <f>AJ27/AJ28</f>
        <v>4.6659555699821658E-4</v>
      </c>
      <c r="AL27" s="34">
        <f t="shared" si="44"/>
        <v>5.2618151141469914E-2</v>
      </c>
      <c r="AM27" s="64">
        <f t="shared" si="45"/>
        <v>5.2983173665480363</v>
      </c>
      <c r="AN27" s="29">
        <f t="shared" si="46"/>
        <v>199.99999999999991</v>
      </c>
      <c r="AO27" s="65">
        <f t="shared" si="47"/>
        <v>100.69371978317719</v>
      </c>
      <c r="AP27" s="29">
        <f t="shared" si="48"/>
        <v>10.034626041023014</v>
      </c>
      <c r="AQ27" s="81">
        <f t="shared" si="49"/>
        <v>1.9599639845400538</v>
      </c>
      <c r="AR27" s="27">
        <f t="shared" si="50"/>
        <v>-14.369188272184815</v>
      </c>
      <c r="AS27" s="27">
        <f t="shared" si="51"/>
        <v>24.966184406953143</v>
      </c>
      <c r="AT27" s="66">
        <f t="shared" si="52"/>
        <v>5.7483185087043563E-7</v>
      </c>
      <c r="AU27" s="66">
        <f t="shared" si="52"/>
        <v>69610719410.966278</v>
      </c>
      <c r="AV27" s="188"/>
      <c r="AX27" s="82"/>
      <c r="AY27" s="82">
        <v>1</v>
      </c>
      <c r="AZ27" s="117"/>
      <c r="BA27" s="117"/>
      <c r="BC27" s="21"/>
      <c r="BD27" s="21"/>
      <c r="BE27" s="31"/>
      <c r="BF27" s="31"/>
      <c r="BG27" s="31"/>
      <c r="BH27" s="31"/>
      <c r="BI27" s="31"/>
      <c r="BJ27" s="31"/>
      <c r="BK27" s="31"/>
      <c r="BL27" s="31"/>
      <c r="BM27" s="21"/>
      <c r="BN27" s="21"/>
      <c r="BO27" s="21"/>
      <c r="BP27" s="21"/>
      <c r="BQ27" s="21"/>
      <c r="BR27" s="21"/>
      <c r="BS27" s="83"/>
      <c r="BT27" s="83"/>
      <c r="BU27" s="83"/>
      <c r="BV27" s="21"/>
      <c r="BW27" s="21"/>
    </row>
    <row r="28" spans="1:77">
      <c r="B28" s="92">
        <f>COUNT(C19:C27)</f>
        <v>9</v>
      </c>
      <c r="C28" s="153">
        <f t="shared" ref="C28:H28" si="53">SUM(C19:C27)</f>
        <v>349</v>
      </c>
      <c r="D28" s="153">
        <f t="shared" si="53"/>
        <v>13504</v>
      </c>
      <c r="E28" s="153">
        <f t="shared" si="53"/>
        <v>13853</v>
      </c>
      <c r="F28" s="153">
        <f t="shared" si="53"/>
        <v>291.02</v>
      </c>
      <c r="G28" s="153">
        <f t="shared" si="53"/>
        <v>12102.998</v>
      </c>
      <c r="H28" s="153">
        <f t="shared" si="53"/>
        <v>12394</v>
      </c>
      <c r="I28" s="226"/>
      <c r="K28" s="35"/>
      <c r="L28" s="36"/>
      <c r="M28" s="37">
        <f>SUM(M19:M27)</f>
        <v>151.32741551825848</v>
      </c>
      <c r="N28" s="38"/>
      <c r="O28" s="39">
        <f>SUM(O19:O27)</f>
        <v>1.4305156089702606</v>
      </c>
      <c r="P28" s="40">
        <f>O28/M28</f>
        <v>9.4531159742013912E-3</v>
      </c>
      <c r="Q28" s="84">
        <f>EXP(P28)</f>
        <v>1.0094979377989852</v>
      </c>
      <c r="R28" s="41">
        <f>SQRT(1/M28)</f>
        <v>8.1290761623542485E-2</v>
      </c>
      <c r="S28" s="80">
        <f>-NORMSINV(2.5/100)</f>
        <v>1.9599639845400538</v>
      </c>
      <c r="T28" s="42">
        <f>P28-(R28*S28)</f>
        <v>-0.14987384908377263</v>
      </c>
      <c r="U28" s="42">
        <f>P28+(R28*S28)</f>
        <v>0.16878008103217543</v>
      </c>
      <c r="V28" s="85">
        <f>EXP(T28)</f>
        <v>0.86081656237385251</v>
      </c>
      <c r="W28" s="86">
        <f>EXP(U28)</f>
        <v>1.1838597570777398</v>
      </c>
      <c r="X28" s="43"/>
      <c r="Y28" s="43"/>
      <c r="Z28" s="44"/>
      <c r="AA28" s="45">
        <f>SUM(AA19:AA27)</f>
        <v>30.941299888604068</v>
      </c>
      <c r="AB28" s="46">
        <f>SUM(AB19:AB27)</f>
        <v>9</v>
      </c>
      <c r="AC28" s="47">
        <f>AA28-(AB28-1)</f>
        <v>22.941299888604068</v>
      </c>
      <c r="AD28" s="37">
        <f>M28</f>
        <v>151.32741551825848</v>
      </c>
      <c r="AE28" s="37">
        <f>SUM(AE19:AE27)</f>
        <v>5924.0547948640215</v>
      </c>
      <c r="AF28" s="48">
        <f>AE28/AD28</f>
        <v>39.14726736444694</v>
      </c>
      <c r="AG28" s="112">
        <f>AC28/(AD28-AF28)</f>
        <v>0.20450409690267995</v>
      </c>
      <c r="AH28" s="112">
        <f>IF(AA28&lt;AB28-1,"0",AG28)</f>
        <v>0.20450409690267995</v>
      </c>
      <c r="AI28" s="44"/>
      <c r="AJ28" s="37">
        <f>SUM(AJ19:AJ27)</f>
        <v>21.284184567045791</v>
      </c>
      <c r="AK28" s="126">
        <f>SUM(AK19:AK27)</f>
        <v>0.99999999999999978</v>
      </c>
      <c r="AL28" s="47">
        <f>SUM(AL19:AL27)</f>
        <v>0.90088608769573153</v>
      </c>
      <c r="AM28" s="47">
        <f>AL28/AJ28</f>
        <v>4.2326549314488163E-2</v>
      </c>
      <c r="AN28" s="87">
        <f>EXP(AM28)</f>
        <v>1.0432350908381778</v>
      </c>
      <c r="AO28" s="49">
        <f>1/AJ28</f>
        <v>4.6983242268453899E-2</v>
      </c>
      <c r="AP28" s="50">
        <f>SQRT(AO28)</f>
        <v>0.21675618161532073</v>
      </c>
      <c r="AQ28" s="88">
        <f>-NORMSINV(2.5/100)</f>
        <v>1.9599639845400538</v>
      </c>
      <c r="AR28" s="42">
        <f>AM28-(AQ28*AP28)</f>
        <v>-0.38250776007796344</v>
      </c>
      <c r="AS28" s="42">
        <f>AM28+(1.96*AP28)</f>
        <v>0.46716866528051676</v>
      </c>
      <c r="AT28" s="89">
        <f>EXP(AR28)</f>
        <v>0.68214859742961431</v>
      </c>
      <c r="AU28" s="90">
        <f>EXP(AS28)</f>
        <v>1.5954704812005907</v>
      </c>
      <c r="AV28" s="239"/>
      <c r="AW28" s="9"/>
      <c r="AX28" s="91">
        <f>AA28</f>
        <v>30.941299888604068</v>
      </c>
      <c r="AY28" s="92">
        <f>SUM(AY19:AY27)</f>
        <v>9</v>
      </c>
      <c r="AZ28" s="118">
        <f>(AX28-(AY28-1))/AX28</f>
        <v>0.74144589823950913</v>
      </c>
      <c r="BA28" s="119">
        <f>IF(AA28&lt;AB28-1,"0%",AZ28)</f>
        <v>0.74144589823950913</v>
      </c>
      <c r="BB28" s="51"/>
      <c r="BC28" s="39">
        <f>AX28/(AY28-1)</f>
        <v>3.8676624860755084</v>
      </c>
      <c r="BD28" s="93">
        <f>LN(BC28)</f>
        <v>1.3526503157888912</v>
      </c>
      <c r="BE28" s="39">
        <f>LN(AX28)</f>
        <v>3.4320918574687269</v>
      </c>
      <c r="BF28" s="39">
        <f>LN(AY28-1)</f>
        <v>2.0794415416798357</v>
      </c>
      <c r="BG28" s="39">
        <f>SQRT(2*AX28)</f>
        <v>7.8665494199940129</v>
      </c>
      <c r="BH28" s="39">
        <f>SQRT(2*AY28-3)</f>
        <v>3.872983346207417</v>
      </c>
      <c r="BI28" s="39">
        <f>2*(AY28-2)</f>
        <v>14</v>
      </c>
      <c r="BJ28" s="39">
        <f>3*(AY28-2)^2</f>
        <v>147</v>
      </c>
      <c r="BK28" s="39">
        <f>1/BI28</f>
        <v>7.1428571428571425E-2</v>
      </c>
      <c r="BL28" s="94">
        <f>1/BJ28</f>
        <v>6.8027210884353739E-3</v>
      </c>
      <c r="BM28" s="94">
        <f>SQRT(BK28*(1-BL28))</f>
        <v>0.26635063878165838</v>
      </c>
      <c r="BN28" s="95">
        <f>0.5*(BE28-BF28)/(BG28-BH28)</f>
        <v>0.16935369176280377</v>
      </c>
      <c r="BO28" s="95">
        <f>IF(AA28&lt;=AB28,BM28,BN28)</f>
        <v>0.16935369176280377</v>
      </c>
      <c r="BP28" s="96">
        <f>BD28-(1.96*BO28)</f>
        <v>1.0207170799337959</v>
      </c>
      <c r="BQ28" s="96">
        <f>BD28+(1.96*BO28)</f>
        <v>1.6845835516439864</v>
      </c>
      <c r="BR28" s="96"/>
      <c r="BS28" s="93">
        <f>EXP(BP28)</f>
        <v>2.7751840794459088</v>
      </c>
      <c r="BT28" s="93">
        <f>EXP(BQ28)</f>
        <v>5.390205722563258</v>
      </c>
      <c r="BU28" s="97">
        <f>BA28</f>
        <v>0.74144589823950913</v>
      </c>
      <c r="BV28" s="97">
        <f>(BS28-1)/BS28</f>
        <v>0.63966354253529045</v>
      </c>
      <c r="BW28" s="97">
        <f>(BT28-1)/BT28</f>
        <v>0.81447832393223385</v>
      </c>
    </row>
    <row r="29" spans="1:77" ht="13.5" thickBot="1">
      <c r="B29" s="208"/>
      <c r="C29" s="154"/>
      <c r="D29" s="154"/>
      <c r="E29" s="154"/>
      <c r="F29" s="154"/>
      <c r="G29" s="154"/>
      <c r="H29" s="154"/>
      <c r="I29" s="227"/>
      <c r="J29" s="4"/>
      <c r="K29" s="4"/>
      <c r="L29" s="5"/>
      <c r="M29" s="5"/>
      <c r="N29" s="5"/>
      <c r="O29" s="5"/>
      <c r="P29" s="5"/>
      <c r="Q29" s="5" t="s">
        <v>84</v>
      </c>
      <c r="R29" s="52"/>
      <c r="S29" s="52"/>
      <c r="T29" s="52"/>
      <c r="U29" s="52"/>
      <c r="V29" s="52"/>
      <c r="W29" s="52"/>
      <c r="X29" s="52"/>
      <c r="Z29" s="5"/>
      <c r="AA29" s="5"/>
      <c r="AB29" s="53"/>
      <c r="AC29" s="54"/>
      <c r="AD29" s="54"/>
      <c r="AE29" s="54"/>
      <c r="AF29" s="55"/>
      <c r="AG29" s="55"/>
      <c r="AH29" s="55"/>
      <c r="AI29" s="55"/>
      <c r="AJ29" s="5"/>
      <c r="AK29" s="5"/>
      <c r="AL29" s="5"/>
      <c r="AM29" s="5"/>
      <c r="AN29" s="5" t="s">
        <v>86</v>
      </c>
      <c r="AO29" s="5"/>
      <c r="AP29" s="5"/>
      <c r="AQ29" s="5"/>
      <c r="AR29" s="5"/>
      <c r="AS29" s="5"/>
      <c r="AT29" s="56"/>
      <c r="AU29" s="56"/>
      <c r="AV29" s="56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7"/>
      <c r="BH29" s="5"/>
      <c r="BI29" s="5"/>
      <c r="BJ29" s="5"/>
      <c r="BK29" s="5"/>
      <c r="BN29" s="54"/>
      <c r="BT29" s="98" t="s">
        <v>49</v>
      </c>
      <c r="BU29" s="99">
        <f>BU28</f>
        <v>0.74144589823950913</v>
      </c>
      <c r="BV29" s="100">
        <f>IF(BV28&lt;0,"0%",BV28)</f>
        <v>0.63966354253529045</v>
      </c>
      <c r="BW29" s="101">
        <f>IF(BW28&lt;0,"0%",BW28)</f>
        <v>0.81447832393223385</v>
      </c>
    </row>
    <row r="30" spans="1:77" ht="15.75" thickBot="1">
      <c r="B30" s="6"/>
      <c r="C30" s="155"/>
      <c r="D30" s="155"/>
      <c r="E30" s="155"/>
      <c r="F30" s="155"/>
      <c r="G30" s="155"/>
      <c r="H30" s="155"/>
      <c r="I30" s="183"/>
      <c r="J30" s="6"/>
      <c r="K30" s="6"/>
      <c r="L30" s="5"/>
      <c r="M30" s="5"/>
      <c r="N30" s="5"/>
      <c r="O30" s="5"/>
      <c r="P30" s="5"/>
      <c r="Q30" s="5"/>
      <c r="R30" s="58"/>
      <c r="S30" s="58"/>
      <c r="T30" s="58"/>
      <c r="U30" s="58"/>
      <c r="V30" s="58"/>
      <c r="W30" s="58"/>
      <c r="X30" s="58"/>
      <c r="Z30" s="5"/>
      <c r="AA30" s="5"/>
      <c r="AB30" s="5"/>
      <c r="AC30" s="5"/>
      <c r="AD30" s="5"/>
      <c r="AE30" s="5"/>
      <c r="AF30" s="5"/>
      <c r="AG30" s="5"/>
      <c r="AH30" s="5"/>
      <c r="AI30" s="57"/>
      <c r="AJ30" s="121"/>
      <c r="AK30" s="121"/>
      <c r="AL30" s="122"/>
      <c r="AM30" s="62"/>
      <c r="AN30" s="59"/>
      <c r="AO30" s="60" t="s">
        <v>24</v>
      </c>
      <c r="AP30" s="61">
        <f>TINV(0.05,(AB28-2))</f>
        <v>2.3646242515927849</v>
      </c>
      <c r="AQ30" s="5"/>
      <c r="AR30" s="102"/>
      <c r="AS30" s="103" t="s">
        <v>25</v>
      </c>
      <c r="AT30" s="104">
        <f>EXP(AM28-AP30*SQRT((1/AD28)+AH28))</f>
        <v>0.35199217406940642</v>
      </c>
      <c r="AU30" s="105">
        <f>EXP(AM28+AP30*SQRT((1/AD28)+AH28))</f>
        <v>3.0919421934123474</v>
      </c>
      <c r="AV30" s="188"/>
      <c r="AW30" s="5"/>
      <c r="AX30" s="5"/>
      <c r="AY30" s="5"/>
      <c r="AZ30" s="5"/>
      <c r="BB30" s="5"/>
      <c r="BC30" s="5"/>
      <c r="BD30" s="5"/>
      <c r="BF30" s="106"/>
      <c r="BG30" s="57"/>
      <c r="BH30" s="57"/>
      <c r="BJ30" s="107"/>
      <c r="BK30" s="5"/>
      <c r="BL30" s="108"/>
      <c r="BM30" s="109"/>
      <c r="BN30" s="5"/>
      <c r="BQ30" s="108"/>
    </row>
    <row r="31" spans="1:77" s="3" customFormat="1" ht="15">
      <c r="B31" s="182"/>
      <c r="C31" s="183"/>
      <c r="D31" s="183"/>
      <c r="E31" s="183"/>
      <c r="F31" s="183"/>
      <c r="G31" s="183"/>
      <c r="H31" s="183"/>
      <c r="I31" s="183"/>
      <c r="J31" s="182"/>
      <c r="K31" s="182"/>
      <c r="L31" s="5"/>
      <c r="M31" s="5"/>
      <c r="N31" s="5"/>
      <c r="O31" s="5"/>
      <c r="P31" s="5"/>
      <c r="Q31" s="5"/>
      <c r="R31" s="58"/>
      <c r="S31" s="58"/>
      <c r="T31" s="58"/>
      <c r="U31" s="58"/>
      <c r="V31" s="58"/>
      <c r="W31" s="58"/>
      <c r="X31" s="58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7"/>
      <c r="AJ31" s="121"/>
      <c r="AK31" s="121"/>
      <c r="AL31" s="122"/>
      <c r="AM31" s="62"/>
      <c r="AN31" s="184"/>
      <c r="AO31" s="185"/>
      <c r="AP31" s="186"/>
      <c r="AQ31" s="5"/>
      <c r="AR31" s="5"/>
      <c r="AS31" s="187"/>
      <c r="AT31" s="188"/>
      <c r="AU31" s="188"/>
      <c r="AV31" s="188"/>
      <c r="AW31" s="5"/>
      <c r="AX31" s="5"/>
      <c r="AY31" s="5"/>
      <c r="AZ31" s="5"/>
      <c r="BB31" s="5"/>
      <c r="BC31" s="5"/>
      <c r="BD31" s="5"/>
      <c r="BF31" s="106"/>
      <c r="BG31" s="57"/>
      <c r="BH31" s="57"/>
      <c r="BJ31" s="107"/>
      <c r="BK31" s="5"/>
      <c r="BL31" s="189"/>
      <c r="BM31" s="190"/>
      <c r="BN31" s="5"/>
      <c r="BQ31" s="189"/>
    </row>
    <row r="32" spans="1:77" ht="38.1" customHeight="1">
      <c r="B32" s="193" t="s">
        <v>121</v>
      </c>
      <c r="C32" s="154"/>
      <c r="D32" s="154"/>
      <c r="E32" s="154"/>
      <c r="F32" s="154"/>
      <c r="G32" s="154"/>
      <c r="H32" s="154"/>
      <c r="I32" s="227"/>
      <c r="J32" s="232" t="s">
        <v>74</v>
      </c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4"/>
      <c r="X32" s="235"/>
      <c r="Y32" s="236" t="s">
        <v>73</v>
      </c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8"/>
      <c r="AV32" s="235"/>
      <c r="AW32" s="232" t="s">
        <v>150</v>
      </c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4"/>
    </row>
    <row r="33" spans="1:93" ht="20.100000000000001" customHeight="1">
      <c r="A33" s="165"/>
      <c r="B33" s="141" t="s">
        <v>95</v>
      </c>
      <c r="C33" s="216" t="s">
        <v>117</v>
      </c>
      <c r="D33" s="217"/>
      <c r="E33" s="214"/>
      <c r="F33" s="209" t="s">
        <v>67</v>
      </c>
      <c r="G33" s="209"/>
      <c r="H33" s="209"/>
      <c r="I33" s="223"/>
      <c r="J33" s="14"/>
      <c r="K33" s="14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73"/>
      <c r="Y33" s="16"/>
      <c r="Z33" s="146"/>
      <c r="AA33" s="147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73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73"/>
      <c r="BT33" s="73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</row>
    <row r="34" spans="1:93" ht="65.25">
      <c r="B34" s="142"/>
      <c r="C34" s="151" t="s">
        <v>3</v>
      </c>
      <c r="D34" s="151" t="s">
        <v>4</v>
      </c>
      <c r="E34" s="151" t="s">
        <v>5</v>
      </c>
      <c r="F34" s="151" t="s">
        <v>3</v>
      </c>
      <c r="G34" s="151" t="s">
        <v>4</v>
      </c>
      <c r="H34" s="151" t="s">
        <v>5</v>
      </c>
      <c r="I34" s="224"/>
      <c r="K34" s="15" t="s">
        <v>62</v>
      </c>
      <c r="L34" s="15" t="s">
        <v>61</v>
      </c>
      <c r="M34" s="15" t="s">
        <v>60</v>
      </c>
      <c r="N34" s="17" t="s">
        <v>59</v>
      </c>
      <c r="O34" s="17" t="s">
        <v>6</v>
      </c>
      <c r="P34" s="17" t="s">
        <v>58</v>
      </c>
      <c r="Q34" s="74" t="s">
        <v>7</v>
      </c>
      <c r="R34" s="15" t="s">
        <v>8</v>
      </c>
      <c r="S34" s="75" t="s">
        <v>9</v>
      </c>
      <c r="T34" s="18" t="s">
        <v>10</v>
      </c>
      <c r="U34" s="18" t="s">
        <v>11</v>
      </c>
      <c r="V34" s="76" t="s">
        <v>12</v>
      </c>
      <c r="W34" s="77" t="s">
        <v>13</v>
      </c>
      <c r="X34" s="231"/>
      <c r="Y34" s="19"/>
      <c r="Z34" s="128" t="s">
        <v>14</v>
      </c>
      <c r="AA34" s="17" t="s">
        <v>57</v>
      </c>
      <c r="AB34" s="20" t="s">
        <v>15</v>
      </c>
      <c r="AC34" s="20" t="s">
        <v>16</v>
      </c>
      <c r="AD34" s="20" t="s">
        <v>56</v>
      </c>
      <c r="AE34" s="17" t="s">
        <v>55</v>
      </c>
      <c r="AF34" s="17" t="s">
        <v>52</v>
      </c>
      <c r="AG34" s="113" t="s">
        <v>17</v>
      </c>
      <c r="AH34" s="113" t="s">
        <v>18</v>
      </c>
      <c r="AI34" s="20" t="s">
        <v>53</v>
      </c>
      <c r="AJ34" s="17" t="s">
        <v>54</v>
      </c>
      <c r="AK34" s="17" t="s">
        <v>65</v>
      </c>
      <c r="AL34" s="17" t="s">
        <v>51</v>
      </c>
      <c r="AM34" s="20" t="s">
        <v>19</v>
      </c>
      <c r="AN34" s="78" t="s">
        <v>20</v>
      </c>
      <c r="AO34" s="17" t="s">
        <v>50</v>
      </c>
      <c r="AP34" s="17" t="s">
        <v>21</v>
      </c>
      <c r="AQ34" s="75" t="s">
        <v>9</v>
      </c>
      <c r="AR34" s="18" t="s">
        <v>22</v>
      </c>
      <c r="AS34" s="18" t="s">
        <v>23</v>
      </c>
      <c r="AT34" s="76" t="s">
        <v>12</v>
      </c>
      <c r="AU34" s="77" t="s">
        <v>13</v>
      </c>
      <c r="AV34" s="231"/>
      <c r="AX34" s="127" t="s">
        <v>28</v>
      </c>
      <c r="AY34" s="127" t="s">
        <v>15</v>
      </c>
      <c r="AZ34" s="120" t="s">
        <v>63</v>
      </c>
      <c r="BA34" s="116" t="s">
        <v>64</v>
      </c>
      <c r="BC34" s="20" t="s">
        <v>29</v>
      </c>
      <c r="BD34" s="20" t="s">
        <v>30</v>
      </c>
      <c r="BE34" s="20" t="s">
        <v>31</v>
      </c>
      <c r="BF34" s="20" t="s">
        <v>32</v>
      </c>
      <c r="BG34" s="20" t="s">
        <v>33</v>
      </c>
      <c r="BH34" s="20" t="s">
        <v>34</v>
      </c>
      <c r="BI34" s="20" t="s">
        <v>35</v>
      </c>
      <c r="BJ34" s="20" t="s">
        <v>36</v>
      </c>
      <c r="BK34" s="20" t="s">
        <v>37</v>
      </c>
      <c r="BL34" s="20" t="s">
        <v>38</v>
      </c>
      <c r="BM34" s="79" t="s">
        <v>39</v>
      </c>
      <c r="BN34" s="79" t="s">
        <v>40</v>
      </c>
      <c r="BO34" s="79" t="s">
        <v>41</v>
      </c>
      <c r="BP34" s="79" t="s">
        <v>42</v>
      </c>
      <c r="BQ34" s="79" t="s">
        <v>43</v>
      </c>
      <c r="BR34" s="21"/>
      <c r="BS34" s="18" t="s">
        <v>44</v>
      </c>
      <c r="BT34" s="18" t="s">
        <v>45</v>
      </c>
      <c r="BU34" s="74" t="s">
        <v>46</v>
      </c>
      <c r="BV34" s="76" t="s">
        <v>47</v>
      </c>
      <c r="BW34" s="77" t="s">
        <v>48</v>
      </c>
    </row>
    <row r="35" spans="1:93">
      <c r="B35" s="202" t="s">
        <v>123</v>
      </c>
      <c r="C35" s="160">
        <v>11</v>
      </c>
      <c r="D35" s="161">
        <v>176</v>
      </c>
      <c r="E35" s="152">
        <v>187</v>
      </c>
      <c r="F35" s="160">
        <v>26</v>
      </c>
      <c r="G35" s="161">
        <v>176</v>
      </c>
      <c r="H35" s="152">
        <v>202</v>
      </c>
      <c r="I35" s="225"/>
      <c r="K35" s="22">
        <f>(C35/E35)/(F35/H35)</f>
        <v>0.45701357466063347</v>
      </c>
      <c r="L35" s="23">
        <f>(D35/(C35*E35)+(G35/(F35*H35)))</f>
        <v>0.11907254073823671</v>
      </c>
      <c r="M35" s="24">
        <f>1/L35</f>
        <v>8.3982418935558911</v>
      </c>
      <c r="N35" s="25">
        <f>LN(K35)</f>
        <v>-0.78304218467649345</v>
      </c>
      <c r="O35" s="25">
        <f>M35*N35</f>
        <v>-6.5761776797716562</v>
      </c>
      <c r="P35" s="25">
        <f>LN(K35)</f>
        <v>-0.78304218467649345</v>
      </c>
      <c r="Q35" s="137">
        <f>K35</f>
        <v>0.45701357466063347</v>
      </c>
      <c r="R35" s="26">
        <f>SQRT(1/M35)</f>
        <v>0.34506889274206781</v>
      </c>
      <c r="S35" s="80">
        <f>-NORMSINV(2.5/100)</f>
        <v>1.9599639845400538</v>
      </c>
      <c r="T35" s="27">
        <f>P35-(R35*S35)</f>
        <v>-1.4593647866360611</v>
      </c>
      <c r="U35" s="27">
        <f>P35+(R35*S35)</f>
        <v>-0.10671958271692572</v>
      </c>
      <c r="V35" s="28">
        <f>EXP(T35)</f>
        <v>0.23238384117818675</v>
      </c>
      <c r="W35" s="29">
        <f>EXP(U35)</f>
        <v>0.89877767044886803</v>
      </c>
      <c r="X35" s="107"/>
      <c r="Z35" s="129">
        <f>(N35-P40)^2</f>
        <v>0.78805478609119195</v>
      </c>
      <c r="AA35" s="30">
        <f>M35*Z35</f>
        <v>6.6182747189682747</v>
      </c>
      <c r="AB35" s="31">
        <v>1</v>
      </c>
      <c r="AC35" s="21"/>
      <c r="AD35" s="21"/>
      <c r="AE35" s="24">
        <f>M35^2</f>
        <v>70.530466902677233</v>
      </c>
      <c r="AF35" s="32"/>
      <c r="AG35" s="111">
        <f>AG40</f>
        <v>4.1109189965415793E-2</v>
      </c>
      <c r="AH35" s="111">
        <f>AH40</f>
        <v>4.1109189965415793E-2</v>
      </c>
      <c r="AI35" s="30">
        <f>1/M35</f>
        <v>0.1190725407382367</v>
      </c>
      <c r="AJ35" s="33">
        <f>1/(AH35+AI35)</f>
        <v>6.2429091982410316</v>
      </c>
      <c r="AK35" s="125">
        <f>AJ35/AJ40</f>
        <v>0.1344233165498025</v>
      </c>
      <c r="AL35" s="34">
        <f>AJ35*N35</f>
        <v>-4.8884612573276334</v>
      </c>
      <c r="AM35" s="64">
        <f>AL35/AJ35</f>
        <v>-0.78304218467649345</v>
      </c>
      <c r="AN35" s="29">
        <f>EXP(AM35)</f>
        <v>0.45701357466063347</v>
      </c>
      <c r="AO35" s="65">
        <f>1/AJ35</f>
        <v>0.16018173070365249</v>
      </c>
      <c r="AP35" s="29">
        <f>SQRT(AO35)</f>
        <v>0.40022709891217073</v>
      </c>
      <c r="AQ35" s="81">
        <f>-NORMSINV(2.5/100)</f>
        <v>1.9599639845400538</v>
      </c>
      <c r="AR35" s="27">
        <f>AM35-(AQ35*AP35)</f>
        <v>-1.5674728841812979</v>
      </c>
      <c r="AS35" s="27">
        <f>AM35+(1.96*AP35)</f>
        <v>1.4029291913612019E-3</v>
      </c>
      <c r="AT35" s="66">
        <f>EXP(AR35)</f>
        <v>0.20857160150928664</v>
      </c>
      <c r="AU35" s="66">
        <f>EXP(AS35)</f>
        <v>1.0014039137568906</v>
      </c>
      <c r="AV35" s="188"/>
      <c r="AX35" s="82"/>
      <c r="AY35" s="82">
        <v>1</v>
      </c>
      <c r="AZ35" s="117"/>
      <c r="BA35" s="117"/>
      <c r="BC35" s="21"/>
      <c r="BD35" s="21"/>
      <c r="BE35" s="31"/>
      <c r="BF35" s="31"/>
      <c r="BG35" s="31"/>
      <c r="BH35" s="31"/>
      <c r="BI35" s="31"/>
      <c r="BJ35" s="31"/>
      <c r="BK35" s="31"/>
      <c r="BL35" s="31"/>
      <c r="BM35" s="21"/>
      <c r="BN35" s="21"/>
      <c r="BO35" s="21"/>
      <c r="BP35" s="21"/>
      <c r="BQ35" s="21"/>
      <c r="BR35" s="21"/>
      <c r="BS35" s="83"/>
      <c r="BT35" s="83"/>
      <c r="BU35" s="83"/>
      <c r="BV35" s="21"/>
      <c r="BW35" s="21"/>
    </row>
    <row r="36" spans="1:93">
      <c r="B36" s="202" t="s">
        <v>103</v>
      </c>
      <c r="C36" s="160">
        <v>124</v>
      </c>
      <c r="D36" s="161">
        <v>1007</v>
      </c>
      <c r="E36" s="152">
        <v>1131</v>
      </c>
      <c r="F36" s="160">
        <v>101</v>
      </c>
      <c r="G36" s="161">
        <v>1026</v>
      </c>
      <c r="H36" s="152">
        <v>1127</v>
      </c>
      <c r="I36" s="225"/>
      <c r="K36" s="22">
        <f t="shared" ref="K36:K39" si="54">(C36/E36)/(F36/H36)</f>
        <v>1.2233806935070164</v>
      </c>
      <c r="L36" s="23">
        <f t="shared" ref="L36:L39" si="55">(D36/(C36*E36)+(G36/(F36*H36)))</f>
        <v>1.6194021483758099E-2</v>
      </c>
      <c r="M36" s="24">
        <f t="shared" ref="M36:M39" si="56">1/L36</f>
        <v>61.751183978788504</v>
      </c>
      <c r="N36" s="25">
        <f t="shared" ref="N36:N39" si="57">LN(K36)</f>
        <v>0.2016180866874332</v>
      </c>
      <c r="O36" s="25">
        <f t="shared" ref="O36:O39" si="58">M36*N36</f>
        <v>12.450155564487016</v>
      </c>
      <c r="P36" s="25">
        <f t="shared" ref="P36:P39" si="59">LN(K36)</f>
        <v>0.2016180866874332</v>
      </c>
      <c r="Q36" s="137">
        <f t="shared" ref="Q36:Q39" si="60">K36</f>
        <v>1.2233806935070164</v>
      </c>
      <c r="R36" s="26">
        <f t="shared" ref="R36:R39" si="61">SQRT(1/M36)</f>
        <v>0.12725573261648412</v>
      </c>
      <c r="S36" s="80">
        <f t="shared" ref="S36:S39" si="62">-NORMSINV(2.5/100)</f>
        <v>1.9599639845400538</v>
      </c>
      <c r="T36" s="27">
        <f t="shared" ref="T36:T39" si="63">P36-(R36*S36)</f>
        <v>-4.7798566067134729E-2</v>
      </c>
      <c r="U36" s="27">
        <f t="shared" ref="U36:U39" si="64">P36+(R36*S36)</f>
        <v>0.45103473944200112</v>
      </c>
      <c r="V36" s="28">
        <f t="shared" ref="V36:W39" si="65">EXP(T36)</f>
        <v>0.95332579990308264</v>
      </c>
      <c r="W36" s="29">
        <f t="shared" si="65"/>
        <v>1.5699358198402504</v>
      </c>
      <c r="X36" s="107"/>
      <c r="Z36" s="129">
        <f>(N36-P40)^2</f>
        <v>9.3965439674609727E-3</v>
      </c>
      <c r="AA36" s="30">
        <f t="shared" ref="AA36:AA39" si="66">M36*Z36</f>
        <v>0.58024771529945773</v>
      </c>
      <c r="AB36" s="31">
        <v>1</v>
      </c>
      <c r="AC36" s="21"/>
      <c r="AD36" s="21"/>
      <c r="AE36" s="24">
        <f t="shared" ref="AE36:AE39" si="67">M36^2</f>
        <v>3813.2087227821858</v>
      </c>
      <c r="AF36" s="32"/>
      <c r="AG36" s="111">
        <f>AG40</f>
        <v>4.1109189965415793E-2</v>
      </c>
      <c r="AH36" s="111">
        <f>AH40</f>
        <v>4.1109189965415793E-2</v>
      </c>
      <c r="AI36" s="30">
        <f t="shared" ref="AI36:AI39" si="68">1/M36</f>
        <v>1.6194021483758099E-2</v>
      </c>
      <c r="AJ36" s="33">
        <f t="shared" ref="AJ36:AJ39" si="69">1/(AH36+AI36)</f>
        <v>17.451028916363054</v>
      </c>
      <c r="AK36" s="125">
        <f>AJ36/AJ40</f>
        <v>0.37575833792440461</v>
      </c>
      <c r="AL36" s="34">
        <f t="shared" ref="AL36:AL39" si="70">AJ36*N36</f>
        <v>3.5184430608441897</v>
      </c>
      <c r="AM36" s="64">
        <f t="shared" ref="AM36:AM39" si="71">AL36/AJ36</f>
        <v>0.2016180866874332</v>
      </c>
      <c r="AN36" s="29">
        <f t="shared" ref="AN36:AN39" si="72">EXP(AM36)</f>
        <v>1.2233806935070164</v>
      </c>
      <c r="AO36" s="65">
        <f t="shared" ref="AO36:AO39" si="73">1/AJ36</f>
        <v>5.7303211449173892E-2</v>
      </c>
      <c r="AP36" s="29">
        <f t="shared" ref="AP36:AP39" si="74">SQRT(AO36)</f>
        <v>0.23938089198842477</v>
      </c>
      <c r="AQ36" s="81">
        <f t="shared" ref="AQ36:AQ39" si="75">-NORMSINV(2.5/100)</f>
        <v>1.9599639845400538</v>
      </c>
      <c r="AR36" s="27">
        <f t="shared" ref="AR36:AR39" si="76">AM36-(AQ36*AP36)</f>
        <v>-0.26755984019695206</v>
      </c>
      <c r="AS36" s="27">
        <f t="shared" ref="AS36:AS39" si="77">AM36+(1.96*AP36)</f>
        <v>0.67080463498474574</v>
      </c>
      <c r="AT36" s="66">
        <f t="shared" ref="AT36:AU39" si="78">EXP(AR36)</f>
        <v>0.76524453686888294</v>
      </c>
      <c r="AU36" s="66">
        <f t="shared" si="78"/>
        <v>1.9558104011455524</v>
      </c>
      <c r="AV36" s="188"/>
      <c r="AX36" s="82"/>
      <c r="AY36" s="82">
        <v>1</v>
      </c>
      <c r="AZ36" s="117"/>
      <c r="BA36" s="117"/>
      <c r="BC36" s="21"/>
      <c r="BD36" s="21"/>
      <c r="BE36" s="31"/>
      <c r="BF36" s="31"/>
      <c r="BG36" s="31"/>
      <c r="BH36" s="31"/>
      <c r="BI36" s="31"/>
      <c r="BJ36" s="31"/>
      <c r="BK36" s="31"/>
      <c r="BL36" s="31"/>
      <c r="BM36" s="21"/>
      <c r="BN36" s="21"/>
      <c r="BO36" s="21"/>
      <c r="BP36" s="21"/>
      <c r="BQ36" s="21"/>
      <c r="BR36" s="21"/>
      <c r="BS36" s="83"/>
      <c r="BT36" s="83"/>
      <c r="BU36" s="83"/>
      <c r="BV36" s="21"/>
      <c r="BW36" s="21"/>
    </row>
    <row r="37" spans="1:93">
      <c r="B37" s="202" t="s">
        <v>129</v>
      </c>
      <c r="C37" s="160">
        <v>1</v>
      </c>
      <c r="D37" s="161">
        <v>22</v>
      </c>
      <c r="E37" s="152">
        <v>23</v>
      </c>
      <c r="F37" s="160">
        <v>0.01</v>
      </c>
      <c r="G37" s="161">
        <v>23.998999999999999</v>
      </c>
      <c r="H37" s="152">
        <v>24</v>
      </c>
      <c r="I37" s="225"/>
      <c r="K37" s="22">
        <f t="shared" si="54"/>
        <v>104.34782608695652</v>
      </c>
      <c r="L37" s="23">
        <f t="shared" si="55"/>
        <v>100.95235507246377</v>
      </c>
      <c r="M37" s="24">
        <f t="shared" si="56"/>
        <v>9.9056629167511567E-3</v>
      </c>
      <c r="N37" s="25">
        <f t="shared" si="57"/>
        <v>4.6477298004068874</v>
      </c>
      <c r="O37" s="25">
        <f t="shared" si="58"/>
        <v>4.6038844730969759E-2</v>
      </c>
      <c r="P37" s="25">
        <f t="shared" si="59"/>
        <v>4.6477298004068874</v>
      </c>
      <c r="Q37" s="137">
        <f t="shared" si="60"/>
        <v>104.34782608695652</v>
      </c>
      <c r="R37" s="26">
        <f t="shared" si="61"/>
        <v>10.047504917762607</v>
      </c>
      <c r="S37" s="80">
        <f t="shared" si="62"/>
        <v>1.9599639845400538</v>
      </c>
      <c r="T37" s="27">
        <f t="shared" si="63"/>
        <v>-15.045017972896899</v>
      </c>
      <c r="U37" s="27">
        <f t="shared" si="64"/>
        <v>24.340477573710672</v>
      </c>
      <c r="V37" s="28">
        <f t="shared" si="65"/>
        <v>2.9243659210669551E-7</v>
      </c>
      <c r="W37" s="29">
        <f t="shared" si="65"/>
        <v>37233605858.397667</v>
      </c>
      <c r="X37" s="107"/>
      <c r="Z37" s="129">
        <f>(N37-P40)^2</f>
        <v>20.639280460980526</v>
      </c>
      <c r="AA37" s="30">
        <f t="shared" si="66"/>
        <v>0.20444575509076152</v>
      </c>
      <c r="AB37" s="31">
        <v>1</v>
      </c>
      <c r="AC37" s="21"/>
      <c r="AD37" s="21"/>
      <c r="AE37" s="24">
        <f t="shared" si="67"/>
        <v>9.8122157820299032E-5</v>
      </c>
      <c r="AF37" s="32"/>
      <c r="AG37" s="111">
        <f>AG40</f>
        <v>4.1109189965415793E-2</v>
      </c>
      <c r="AH37" s="111">
        <f>AH40</f>
        <v>4.1109189965415793E-2</v>
      </c>
      <c r="AI37" s="30">
        <f t="shared" si="68"/>
        <v>100.95235507246377</v>
      </c>
      <c r="AJ37" s="33">
        <f t="shared" si="69"/>
        <v>9.9016308362442455E-3</v>
      </c>
      <c r="AK37" s="125">
        <f>AJ37/AJ40</f>
        <v>2.1320349439565194E-4</v>
      </c>
      <c r="AL37" s="34">
        <f t="shared" si="70"/>
        <v>4.6020104710240151E-2</v>
      </c>
      <c r="AM37" s="64">
        <f t="shared" si="71"/>
        <v>4.6477298004068874</v>
      </c>
      <c r="AN37" s="29">
        <f t="shared" si="72"/>
        <v>104.34782608695653</v>
      </c>
      <c r="AO37" s="65">
        <f t="shared" si="73"/>
        <v>100.99346426242919</v>
      </c>
      <c r="AP37" s="29">
        <f t="shared" si="74"/>
        <v>10.049550450762919</v>
      </c>
      <c r="AQ37" s="81">
        <f t="shared" si="75"/>
        <v>1.9599639845400538</v>
      </c>
      <c r="AR37" s="27">
        <f t="shared" si="76"/>
        <v>-15.049027143906697</v>
      </c>
      <c r="AS37" s="27">
        <f t="shared" si="77"/>
        <v>24.344848683902207</v>
      </c>
      <c r="AT37" s="66">
        <f t="shared" si="78"/>
        <v>2.9126651089452458E-7</v>
      </c>
      <c r="AU37" s="66">
        <f t="shared" si="78"/>
        <v>37396714275.160408</v>
      </c>
      <c r="AV37" s="188"/>
      <c r="AX37" s="82"/>
      <c r="AY37" s="82">
        <v>1</v>
      </c>
      <c r="AZ37" s="117"/>
      <c r="BA37" s="117"/>
      <c r="BC37" s="21"/>
      <c r="BD37" s="21"/>
      <c r="BE37" s="31"/>
      <c r="BF37" s="31"/>
      <c r="BG37" s="31"/>
      <c r="BH37" s="31"/>
      <c r="BI37" s="31"/>
      <c r="BJ37" s="31"/>
      <c r="BK37" s="31"/>
      <c r="BL37" s="31"/>
      <c r="BM37" s="21"/>
      <c r="BN37" s="21"/>
      <c r="BO37" s="21"/>
      <c r="BP37" s="21"/>
      <c r="BQ37" s="21"/>
      <c r="BR37" s="21"/>
      <c r="BS37" s="83"/>
      <c r="BT37" s="83"/>
      <c r="BU37" s="83"/>
      <c r="BV37" s="21"/>
      <c r="BW37" s="21"/>
    </row>
    <row r="38" spans="1:93">
      <c r="B38" s="202" t="s">
        <v>105</v>
      </c>
      <c r="C38" s="160">
        <v>10</v>
      </c>
      <c r="D38" s="161">
        <v>343</v>
      </c>
      <c r="E38" s="152">
        <v>353</v>
      </c>
      <c r="F38" s="160">
        <v>10</v>
      </c>
      <c r="G38" s="161">
        <v>323</v>
      </c>
      <c r="H38" s="152">
        <v>333</v>
      </c>
      <c r="I38" s="225"/>
      <c r="K38" s="22">
        <f t="shared" si="54"/>
        <v>0.943342776203966</v>
      </c>
      <c r="L38" s="23">
        <f t="shared" si="55"/>
        <v>0.1941641358071953</v>
      </c>
      <c r="M38" s="24">
        <f t="shared" si="56"/>
        <v>5.1502817234641034</v>
      </c>
      <c r="N38" s="25">
        <f t="shared" si="57"/>
        <v>-5.8325566952852945E-2</v>
      </c>
      <c r="O38" s="25">
        <f t="shared" si="58"/>
        <v>-0.30039310148796039</v>
      </c>
      <c r="P38" s="25">
        <f t="shared" si="59"/>
        <v>-5.8325566952852945E-2</v>
      </c>
      <c r="Q38" s="137">
        <f t="shared" si="60"/>
        <v>0.943342776203966</v>
      </c>
      <c r="R38" s="26">
        <f t="shared" si="61"/>
        <v>0.4406405970938167</v>
      </c>
      <c r="S38" s="80">
        <f t="shared" si="62"/>
        <v>1.9599639845400538</v>
      </c>
      <c r="T38" s="27">
        <f t="shared" si="63"/>
        <v>-0.92196526738295836</v>
      </c>
      <c r="U38" s="27">
        <f t="shared" si="64"/>
        <v>0.80531413347725245</v>
      </c>
      <c r="V38" s="28">
        <f t="shared" si="65"/>
        <v>0.39773661370291841</v>
      </c>
      <c r="W38" s="29">
        <f t="shared" si="65"/>
        <v>2.2373992304387045</v>
      </c>
      <c r="X38" s="107"/>
      <c r="Z38" s="129">
        <f>(N38-P40)^2</f>
        <v>2.6571569352036268E-2</v>
      </c>
      <c r="AA38" s="30">
        <f t="shared" si="66"/>
        <v>0.13685106799755131</v>
      </c>
      <c r="AB38" s="31">
        <v>1</v>
      </c>
      <c r="AC38" s="21"/>
      <c r="AD38" s="21"/>
      <c r="AE38" s="24">
        <f t="shared" si="67"/>
        <v>26.525401831048374</v>
      </c>
      <c r="AF38" s="32"/>
      <c r="AG38" s="111">
        <f>AG40</f>
        <v>4.1109189965415793E-2</v>
      </c>
      <c r="AH38" s="111">
        <f>AH40</f>
        <v>4.1109189965415793E-2</v>
      </c>
      <c r="AI38" s="30">
        <f t="shared" si="68"/>
        <v>0.1941641358071953</v>
      </c>
      <c r="AJ38" s="33">
        <f t="shared" si="69"/>
        <v>4.2503755864210815</v>
      </c>
      <c r="AK38" s="125">
        <f>AJ38/AJ40</f>
        <v>9.151976502717897E-2</v>
      </c>
      <c r="AL38" s="34">
        <f t="shared" si="70"/>
        <v>-0.24790556584057438</v>
      </c>
      <c r="AM38" s="64">
        <f t="shared" si="71"/>
        <v>-5.8325566952852945E-2</v>
      </c>
      <c r="AN38" s="29">
        <f t="shared" si="72"/>
        <v>0.943342776203966</v>
      </c>
      <c r="AO38" s="65">
        <f t="shared" si="73"/>
        <v>0.23527332577261109</v>
      </c>
      <c r="AP38" s="29">
        <f t="shared" si="74"/>
        <v>0.48504981782556222</v>
      </c>
      <c r="AQ38" s="81">
        <f t="shared" si="75"/>
        <v>1.9599639845400538</v>
      </c>
      <c r="AR38" s="27">
        <f t="shared" si="76"/>
        <v>-1.009005740598669</v>
      </c>
      <c r="AS38" s="27">
        <f t="shared" si="77"/>
        <v>0.89237207598524904</v>
      </c>
      <c r="AT38" s="66">
        <f t="shared" si="78"/>
        <v>0.36458128780044019</v>
      </c>
      <c r="AU38" s="66">
        <f t="shared" si="78"/>
        <v>2.4409128202030148</v>
      </c>
      <c r="AV38" s="188"/>
      <c r="AX38" s="82"/>
      <c r="AY38" s="82">
        <v>1</v>
      </c>
      <c r="AZ38" s="117"/>
      <c r="BA38" s="117"/>
      <c r="BC38" s="21"/>
      <c r="BD38" s="21"/>
      <c r="BE38" s="31"/>
      <c r="BF38" s="31"/>
      <c r="BG38" s="31"/>
      <c r="BH38" s="31"/>
      <c r="BI38" s="31"/>
      <c r="BJ38" s="31"/>
      <c r="BK38" s="31"/>
      <c r="BL38" s="31"/>
      <c r="BM38" s="21"/>
      <c r="BN38" s="21"/>
      <c r="BO38" s="21"/>
      <c r="BP38" s="21"/>
      <c r="BQ38" s="21"/>
      <c r="BR38" s="21"/>
      <c r="BS38" s="83"/>
      <c r="BT38" s="83"/>
      <c r="BU38" s="83"/>
      <c r="BV38" s="21"/>
      <c r="BW38" s="21"/>
    </row>
    <row r="39" spans="1:93">
      <c r="B39" s="202" t="s">
        <v>108</v>
      </c>
      <c r="C39" s="160">
        <v>156</v>
      </c>
      <c r="D39" s="161">
        <v>2402</v>
      </c>
      <c r="E39" s="152">
        <v>2558</v>
      </c>
      <c r="F39" s="160">
        <v>136</v>
      </c>
      <c r="G39" s="161">
        <v>2414</v>
      </c>
      <c r="H39" s="152">
        <v>2550</v>
      </c>
      <c r="I39" s="225"/>
      <c r="K39" s="22">
        <f t="shared" si="54"/>
        <v>1.1434714620797497</v>
      </c>
      <c r="L39" s="23">
        <f t="shared" si="55"/>
        <v>1.2980110309595661E-2</v>
      </c>
      <c r="M39" s="24">
        <f t="shared" si="56"/>
        <v>77.040947738382556</v>
      </c>
      <c r="N39" s="25">
        <f t="shared" si="57"/>
        <v>0.13406877752716878</v>
      </c>
      <c r="O39" s="25">
        <f t="shared" si="58"/>
        <v>10.328785682819447</v>
      </c>
      <c r="P39" s="25">
        <f t="shared" si="59"/>
        <v>0.13406877752716878</v>
      </c>
      <c r="Q39" s="137">
        <f t="shared" si="60"/>
        <v>1.1434714620797497</v>
      </c>
      <c r="R39" s="26">
        <f t="shared" si="61"/>
        <v>0.11393028706009505</v>
      </c>
      <c r="S39" s="80">
        <f t="shared" si="62"/>
        <v>1.9599639845400538</v>
      </c>
      <c r="T39" s="27">
        <f t="shared" si="63"/>
        <v>-8.9230481858927235E-2</v>
      </c>
      <c r="U39" s="27">
        <f t="shared" si="64"/>
        <v>0.3573680369132648</v>
      </c>
      <c r="V39" s="28">
        <f t="shared" si="65"/>
        <v>0.91463474256331823</v>
      </c>
      <c r="W39" s="29">
        <f t="shared" si="65"/>
        <v>1.4295619045985268</v>
      </c>
      <c r="X39" s="107"/>
      <c r="Z39" s="129">
        <f>(N39-P40)^2</f>
        <v>8.6356422073275969E-4</v>
      </c>
      <c r="AA39" s="30">
        <f t="shared" si="66"/>
        <v>6.6529805998209596E-2</v>
      </c>
      <c r="AB39" s="31">
        <v>1</v>
      </c>
      <c r="AC39" s="21"/>
      <c r="AD39" s="21"/>
      <c r="AE39" s="24">
        <f t="shared" si="67"/>
        <v>5935.3076284281924</v>
      </c>
      <c r="AF39" s="32"/>
      <c r="AG39" s="111">
        <f>AG40</f>
        <v>4.1109189965415793E-2</v>
      </c>
      <c r="AH39" s="111">
        <f>AH40</f>
        <v>4.1109189965415793E-2</v>
      </c>
      <c r="AI39" s="30">
        <f t="shared" si="68"/>
        <v>1.2980110309595661E-2</v>
      </c>
      <c r="AJ39" s="33">
        <f t="shared" si="69"/>
        <v>18.48794484150476</v>
      </c>
      <c r="AK39" s="125">
        <f>AJ39/AJ40</f>
        <v>0.39808537700421814</v>
      </c>
      <c r="AL39" s="34">
        <f t="shared" si="70"/>
        <v>2.4786561638902693</v>
      </c>
      <c r="AM39" s="64">
        <f t="shared" si="71"/>
        <v>0.13406877752716878</v>
      </c>
      <c r="AN39" s="29">
        <f t="shared" si="72"/>
        <v>1.1434714620797497</v>
      </c>
      <c r="AO39" s="65">
        <f t="shared" si="73"/>
        <v>5.4089300275011451E-2</v>
      </c>
      <c r="AP39" s="29">
        <f t="shared" si="74"/>
        <v>0.23257106499952107</v>
      </c>
      <c r="AQ39" s="81">
        <f t="shared" si="75"/>
        <v>1.9599639845400538</v>
      </c>
      <c r="AR39" s="27">
        <f t="shared" si="76"/>
        <v>-0.32176213371801637</v>
      </c>
      <c r="AS39" s="27">
        <f t="shared" si="77"/>
        <v>0.58990806492623005</v>
      </c>
      <c r="AT39" s="66">
        <f t="shared" si="78"/>
        <v>0.72487059209746774</v>
      </c>
      <c r="AU39" s="66">
        <f t="shared" si="78"/>
        <v>1.8038225732132807</v>
      </c>
      <c r="AV39" s="188"/>
      <c r="AX39" s="82"/>
      <c r="AY39" s="82">
        <v>1</v>
      </c>
      <c r="AZ39" s="117"/>
      <c r="BA39" s="117"/>
      <c r="BC39" s="21"/>
      <c r="BD39" s="21"/>
      <c r="BE39" s="31"/>
      <c r="BF39" s="31"/>
      <c r="BG39" s="31"/>
      <c r="BH39" s="31"/>
      <c r="BI39" s="31"/>
      <c r="BJ39" s="31"/>
      <c r="BK39" s="31"/>
      <c r="BL39" s="31"/>
      <c r="BM39" s="21"/>
      <c r="BN39" s="21"/>
      <c r="BO39" s="21"/>
      <c r="BP39" s="21"/>
      <c r="BQ39" s="21"/>
      <c r="BR39" s="21"/>
      <c r="BS39" s="83"/>
      <c r="BT39" s="83"/>
      <c r="BU39" s="83"/>
      <c r="BV39" s="21"/>
      <c r="BW39" s="21"/>
    </row>
    <row r="40" spans="1:93">
      <c r="B40" s="92">
        <f>COUNT(C35:C39)</f>
        <v>5</v>
      </c>
      <c r="C40" s="153">
        <f t="shared" ref="C40:H40" si="79">SUM(C35:C39)</f>
        <v>302</v>
      </c>
      <c r="D40" s="153">
        <f t="shared" si="79"/>
        <v>3950</v>
      </c>
      <c r="E40" s="153">
        <f t="shared" si="79"/>
        <v>4252</v>
      </c>
      <c r="F40" s="153">
        <f t="shared" si="79"/>
        <v>273.01</v>
      </c>
      <c r="G40" s="153">
        <f t="shared" si="79"/>
        <v>3962.9989999999998</v>
      </c>
      <c r="H40" s="153">
        <f t="shared" si="79"/>
        <v>4236</v>
      </c>
      <c r="I40" s="226"/>
      <c r="K40" s="35"/>
      <c r="L40" s="36"/>
      <c r="M40" s="37">
        <f>SUM(M35:M39)</f>
        <v>152.35056099710781</v>
      </c>
      <c r="N40" s="38"/>
      <c r="O40" s="39">
        <f>SUM(O35:O39)</f>
        <v>15.948409310777816</v>
      </c>
      <c r="P40" s="40">
        <f>O40/M40</f>
        <v>0.10468231430457665</v>
      </c>
      <c r="Q40" s="84">
        <f>EXP(P40)</f>
        <v>1.1103578095258959</v>
      </c>
      <c r="R40" s="41">
        <f>SQRT(1/M40)</f>
        <v>8.101733832196864E-2</v>
      </c>
      <c r="S40" s="80">
        <f>-NORMSINV(2.5/100)</f>
        <v>1.9599639845400538</v>
      </c>
      <c r="T40" s="42">
        <f>P40-(R40*S40)</f>
        <v>-5.4108750929778612E-2</v>
      </c>
      <c r="U40" s="42">
        <f>P40+(R40*S40)</f>
        <v>0.26347337953893191</v>
      </c>
      <c r="V40" s="85">
        <f>EXP(T40)</f>
        <v>0.94732907798163934</v>
      </c>
      <c r="W40" s="86">
        <f>EXP(U40)</f>
        <v>1.3014426494771241</v>
      </c>
      <c r="X40" s="43"/>
      <c r="Y40" s="43"/>
      <c r="Z40" s="44"/>
      <c r="AA40" s="45">
        <f>SUM(AA35:AA39)</f>
        <v>7.606349063354255</v>
      </c>
      <c r="AB40" s="46">
        <f>SUM(AB35:AB39)</f>
        <v>5</v>
      </c>
      <c r="AC40" s="47">
        <f>AA40-(AB40-1)</f>
        <v>3.606349063354255</v>
      </c>
      <c r="AD40" s="37">
        <f>M40</f>
        <v>152.35056099710781</v>
      </c>
      <c r="AE40" s="37">
        <f>SUM(AE35:AE39)</f>
        <v>9845.5723180662608</v>
      </c>
      <c r="AF40" s="48">
        <f>AE40/AD40</f>
        <v>64.624457262439407</v>
      </c>
      <c r="AG40" s="112">
        <f>AC40/(AD40-AF40)</f>
        <v>4.1109189965415793E-2</v>
      </c>
      <c r="AH40" s="112">
        <f>IF(AA40&lt;AB40-1,"0",AG40)</f>
        <v>4.1109189965415793E-2</v>
      </c>
      <c r="AI40" s="44"/>
      <c r="AJ40" s="37">
        <f>SUM(AJ35:AJ39)</f>
        <v>46.442160173366176</v>
      </c>
      <c r="AK40" s="126">
        <f>SUM(AK35:AK39)</f>
        <v>0.99999999999999978</v>
      </c>
      <c r="AL40" s="47">
        <f>SUM(AL35:AL39)</f>
        <v>0.9067525062764914</v>
      </c>
      <c r="AM40" s="47">
        <f>AL40/AJ40</f>
        <v>1.9524339584800349E-2</v>
      </c>
      <c r="AN40" s="87">
        <f>EXP(AM40)</f>
        <v>1.0197161860271953</v>
      </c>
      <c r="AO40" s="49">
        <f>1/AJ40</f>
        <v>2.1532159491872295E-2</v>
      </c>
      <c r="AP40" s="50">
        <f>SQRT(AO40)</f>
        <v>0.14673840496568133</v>
      </c>
      <c r="AQ40" s="88">
        <f>-NORMSINV(2.5/100)</f>
        <v>1.9599639845400538</v>
      </c>
      <c r="AR40" s="42">
        <f>AM40-(AQ40*AP40)</f>
        <v>-0.26807764929678846</v>
      </c>
      <c r="AS40" s="42">
        <f>AM40+(1.96*AP40)</f>
        <v>0.3071316133175358</v>
      </c>
      <c r="AT40" s="89">
        <f>EXP(AR40)</f>
        <v>0.7648483888574662</v>
      </c>
      <c r="AU40" s="90">
        <f>EXP(AS40)</f>
        <v>1.3595198872202641</v>
      </c>
      <c r="AV40" s="239"/>
      <c r="AW40" s="9"/>
      <c r="AX40" s="91">
        <f>AA40</f>
        <v>7.606349063354255</v>
      </c>
      <c r="AY40" s="92">
        <f>SUM(AY35:AY39)</f>
        <v>5</v>
      </c>
      <c r="AZ40" s="118">
        <f>(AX40-(AY40-1))/AX40</f>
        <v>0.47412352934588092</v>
      </c>
      <c r="BA40" s="119">
        <f>IF(AA40&lt;AB40-1,"0%",AZ40)</f>
        <v>0.47412352934588092</v>
      </c>
      <c r="BB40" s="51"/>
      <c r="BC40" s="39">
        <f>AX40/(AY40-1)</f>
        <v>1.9015872658385637</v>
      </c>
      <c r="BD40" s="93">
        <f>LN(BC40)</f>
        <v>0.64268894049039638</v>
      </c>
      <c r="BE40" s="39">
        <f>LN(AX40)</f>
        <v>2.0289833016102872</v>
      </c>
      <c r="BF40" s="39">
        <f>LN(AY40-1)</f>
        <v>1.3862943611198906</v>
      </c>
      <c r="BG40" s="39">
        <f>SQRT(2*AX40)</f>
        <v>3.9003458983413908</v>
      </c>
      <c r="BH40" s="39">
        <f>SQRT(2*AY40-3)</f>
        <v>2.6457513110645907</v>
      </c>
      <c r="BI40" s="39">
        <f>2*(AY40-2)</f>
        <v>6</v>
      </c>
      <c r="BJ40" s="39">
        <f>3*(AY40-2)^2</f>
        <v>27</v>
      </c>
      <c r="BK40" s="39">
        <f>1/BI40</f>
        <v>0.16666666666666666</v>
      </c>
      <c r="BL40" s="94">
        <f>1/BJ40</f>
        <v>3.7037037037037035E-2</v>
      </c>
      <c r="BM40" s="94">
        <f>SQRT(BK40*(1-BL40))</f>
        <v>0.40061680838488767</v>
      </c>
      <c r="BN40" s="95">
        <f>0.5*(BE40-BF40)/(BG40-BH40)</f>
        <v>0.25613411177127959</v>
      </c>
      <c r="BO40" s="95">
        <f>IF(AA40&lt;=AB40,BM40,BN40)</f>
        <v>0.25613411177127959</v>
      </c>
      <c r="BP40" s="96">
        <f>BD40-(1.96*BO40)</f>
        <v>0.14066608141868842</v>
      </c>
      <c r="BQ40" s="96">
        <f>BD40+(1.96*BO40)</f>
        <v>1.1447117995621043</v>
      </c>
      <c r="BR40" s="96"/>
      <c r="BS40" s="93">
        <f>EXP(BP40)</f>
        <v>1.1510402300855136</v>
      </c>
      <c r="BT40" s="93">
        <f>EXP(BQ40)</f>
        <v>3.1415358343563198</v>
      </c>
      <c r="BU40" s="97">
        <f>BA40</f>
        <v>0.47412352934588092</v>
      </c>
      <c r="BV40" s="97">
        <f>(BS40-1)/BS40</f>
        <v>0.13122063515911381</v>
      </c>
      <c r="BW40" s="97">
        <f>(BT40-1)/BT40</f>
        <v>0.68168435672009664</v>
      </c>
    </row>
    <row r="41" spans="1:93" ht="13.5" thickBot="1">
      <c r="B41" s="208"/>
      <c r="C41" s="154"/>
      <c r="D41" s="154"/>
      <c r="E41" s="154"/>
      <c r="F41" s="154"/>
      <c r="G41" s="154"/>
      <c r="H41" s="154"/>
      <c r="I41" s="227"/>
      <c r="J41" s="4"/>
      <c r="K41" s="4"/>
      <c r="L41" s="5"/>
      <c r="M41" s="5"/>
      <c r="N41" s="5"/>
      <c r="O41" s="5"/>
      <c r="P41" s="5"/>
      <c r="Q41" s="5" t="s">
        <v>85</v>
      </c>
      <c r="R41" s="52"/>
      <c r="S41" s="52"/>
      <c r="T41" s="52"/>
      <c r="U41" s="52"/>
      <c r="V41" s="52"/>
      <c r="W41" s="52"/>
      <c r="X41" s="52"/>
      <c r="Z41" s="5"/>
      <c r="AA41" s="5"/>
      <c r="AB41" s="53"/>
      <c r="AC41" s="54"/>
      <c r="AD41" s="54"/>
      <c r="AE41" s="54"/>
      <c r="AF41" s="55"/>
      <c r="AG41" s="55"/>
      <c r="AH41" s="55"/>
      <c r="AI41" s="55"/>
      <c r="AJ41" s="5"/>
      <c r="AK41" s="5"/>
      <c r="AL41" s="5"/>
      <c r="AM41" s="5"/>
      <c r="AN41" s="5" t="s">
        <v>87</v>
      </c>
      <c r="AO41" s="5"/>
      <c r="AP41" s="5"/>
      <c r="AQ41" s="5"/>
      <c r="AR41" s="5"/>
      <c r="AS41" s="5"/>
      <c r="AT41" s="56"/>
      <c r="AU41" s="56"/>
      <c r="AV41" s="56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7"/>
      <c r="BH41" s="5"/>
      <c r="BI41" s="5"/>
      <c r="BJ41" s="5"/>
      <c r="BK41" s="5"/>
      <c r="BN41" s="54"/>
      <c r="BT41" s="98" t="s">
        <v>49</v>
      </c>
      <c r="BU41" s="99">
        <f>BU40</f>
        <v>0.47412352934588092</v>
      </c>
      <c r="BV41" s="100">
        <f>IF(BV40&lt;0,"0%",BV40)</f>
        <v>0.13122063515911381</v>
      </c>
      <c r="BW41" s="101">
        <f>IF(BW40&lt;0,"0%",BW40)</f>
        <v>0.68168435672009664</v>
      </c>
    </row>
    <row r="42" spans="1:93" ht="15.75" thickBot="1">
      <c r="B42" s="6"/>
      <c r="C42" s="155"/>
      <c r="D42" s="155"/>
      <c r="E42" s="155"/>
      <c r="F42" s="155"/>
      <c r="G42" s="155"/>
      <c r="H42" s="155"/>
      <c r="I42" s="183"/>
      <c r="J42" s="6"/>
      <c r="K42" s="6"/>
      <c r="L42" s="5"/>
      <c r="M42" s="5"/>
      <c r="N42" s="5"/>
      <c r="O42" s="5"/>
      <c r="P42" s="5"/>
      <c r="Q42" s="5"/>
      <c r="R42" s="58"/>
      <c r="S42" s="58"/>
      <c r="T42" s="58"/>
      <c r="U42" s="58"/>
      <c r="V42" s="58"/>
      <c r="W42" s="58"/>
      <c r="X42" s="58"/>
      <c r="Z42" s="5"/>
      <c r="AA42" s="5"/>
      <c r="AB42" s="5"/>
      <c r="AC42" s="5"/>
      <c r="AD42" s="5"/>
      <c r="AE42" s="5"/>
      <c r="AF42" s="5"/>
      <c r="AG42" s="5"/>
      <c r="AH42" s="5"/>
      <c r="AI42" s="57"/>
      <c r="AJ42" s="121"/>
      <c r="AK42" s="121"/>
      <c r="AL42" s="122"/>
      <c r="AM42" s="62"/>
      <c r="AN42" s="59"/>
      <c r="AO42" s="60" t="s">
        <v>24</v>
      </c>
      <c r="AP42" s="61">
        <f>TINV(0.05,(AB40-2))</f>
        <v>3.1824463052837091</v>
      </c>
      <c r="AQ42" s="5"/>
      <c r="AR42" s="102"/>
      <c r="AS42" s="103" t="s">
        <v>25</v>
      </c>
      <c r="AT42" s="104">
        <f>EXP(AM40-AP42*SQRT((1/AD40)+AH40))</f>
        <v>0.5089855375868324</v>
      </c>
      <c r="AU42" s="105">
        <f>EXP(AM40+AP42*SQRT((1/AD40)+AH40))</f>
        <v>2.0429285770589445</v>
      </c>
      <c r="AV42" s="188"/>
      <c r="AW42" s="5"/>
      <c r="AX42" s="5"/>
      <c r="AY42" s="5"/>
      <c r="AZ42" s="5"/>
      <c r="BB42" s="5"/>
      <c r="BC42" s="5"/>
      <c r="BD42" s="5"/>
      <c r="BF42" s="106"/>
      <c r="BG42" s="57"/>
      <c r="BH42" s="57"/>
      <c r="BJ42" s="107"/>
      <c r="BK42" s="5"/>
      <c r="BL42" s="108"/>
      <c r="BM42" s="109"/>
      <c r="BN42" s="5"/>
      <c r="BQ42" s="108"/>
    </row>
    <row r="43" spans="1:93" s="3" customFormat="1" ht="15">
      <c r="B43" s="182"/>
      <c r="C43" s="183"/>
      <c r="D43" s="183"/>
      <c r="E43" s="183"/>
      <c r="F43" s="183"/>
      <c r="G43" s="183"/>
      <c r="H43" s="183"/>
      <c r="I43" s="183"/>
      <c r="J43" s="182"/>
      <c r="K43" s="182"/>
      <c r="L43" s="5"/>
      <c r="M43" s="5"/>
      <c r="N43" s="5"/>
      <c r="O43" s="5"/>
      <c r="P43" s="5"/>
      <c r="Q43" s="5"/>
      <c r="R43" s="58"/>
      <c r="S43" s="58"/>
      <c r="T43" s="58"/>
      <c r="U43" s="58"/>
      <c r="V43" s="58"/>
      <c r="W43" s="58"/>
      <c r="X43" s="58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7"/>
      <c r="AJ43" s="121"/>
      <c r="AK43" s="121"/>
      <c r="AL43" s="122"/>
      <c r="AM43" s="62"/>
      <c r="AN43" s="184"/>
      <c r="AO43" s="185"/>
      <c r="AP43" s="186"/>
      <c r="AQ43" s="5"/>
      <c r="AR43" s="5"/>
      <c r="AS43" s="187"/>
      <c r="AT43" s="188"/>
      <c r="AU43" s="188"/>
      <c r="AV43" s="188"/>
      <c r="AW43" s="5"/>
      <c r="AX43" s="5"/>
      <c r="AY43" s="5"/>
      <c r="AZ43" s="5"/>
      <c r="BB43" s="5"/>
      <c r="BC43" s="5"/>
      <c r="BD43" s="5"/>
      <c r="BF43" s="106"/>
      <c r="BG43" s="57"/>
      <c r="BH43" s="57"/>
      <c r="BJ43" s="107"/>
      <c r="BK43" s="5"/>
      <c r="BL43" s="189"/>
      <c r="BM43" s="190"/>
      <c r="BN43" s="5"/>
      <c r="BQ43" s="189"/>
    </row>
    <row r="44" spans="1:93" ht="38.1" customHeight="1">
      <c r="B44" s="193" t="s">
        <v>122</v>
      </c>
      <c r="C44" s="154"/>
      <c r="D44" s="154"/>
      <c r="E44" s="154"/>
      <c r="F44" s="154"/>
      <c r="G44" s="154"/>
      <c r="H44" s="154"/>
      <c r="I44" s="227"/>
      <c r="J44" s="232" t="s">
        <v>74</v>
      </c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4"/>
      <c r="X44" s="235"/>
      <c r="Y44" s="236" t="s">
        <v>73</v>
      </c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8"/>
      <c r="AV44" s="235"/>
      <c r="AW44" s="232" t="s">
        <v>150</v>
      </c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4"/>
    </row>
    <row r="45" spans="1:93" ht="20.100000000000001" customHeight="1">
      <c r="A45" s="165"/>
      <c r="B45" s="141" t="s">
        <v>95</v>
      </c>
      <c r="C45" s="216" t="s">
        <v>117</v>
      </c>
      <c r="D45" s="217"/>
      <c r="E45" s="214"/>
      <c r="F45" s="218" t="s">
        <v>67</v>
      </c>
      <c r="G45" s="219"/>
      <c r="H45" s="220"/>
      <c r="I45" s="223"/>
      <c r="J45" s="14"/>
      <c r="K45" s="14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73"/>
      <c r="Y45" s="16"/>
      <c r="Z45" s="146"/>
      <c r="AA45" s="147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73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73"/>
      <c r="BT45" s="73"/>
      <c r="BU45" s="14"/>
      <c r="BV45" s="14"/>
      <c r="BW45" s="14"/>
      <c r="BX45" s="14"/>
      <c r="BY45" s="14"/>
    </row>
    <row r="46" spans="1:93" ht="65.25">
      <c r="B46" s="142"/>
      <c r="C46" s="151" t="s">
        <v>3</v>
      </c>
      <c r="D46" s="151" t="s">
        <v>4</v>
      </c>
      <c r="E46" s="151" t="s">
        <v>5</v>
      </c>
      <c r="F46" s="151" t="s">
        <v>3</v>
      </c>
      <c r="G46" s="151" t="s">
        <v>4</v>
      </c>
      <c r="H46" s="151" t="s">
        <v>5</v>
      </c>
      <c r="I46" s="224"/>
      <c r="K46" s="15" t="s">
        <v>62</v>
      </c>
      <c r="L46" s="15" t="s">
        <v>61</v>
      </c>
      <c r="M46" s="15" t="s">
        <v>60</v>
      </c>
      <c r="N46" s="17" t="s">
        <v>59</v>
      </c>
      <c r="O46" s="17" t="s">
        <v>6</v>
      </c>
      <c r="P46" s="17" t="s">
        <v>58</v>
      </c>
      <c r="Q46" s="74" t="s">
        <v>7</v>
      </c>
      <c r="R46" s="15" t="s">
        <v>8</v>
      </c>
      <c r="S46" s="75" t="s">
        <v>9</v>
      </c>
      <c r="T46" s="18" t="s">
        <v>10</v>
      </c>
      <c r="U46" s="18" t="s">
        <v>11</v>
      </c>
      <c r="V46" s="76" t="s">
        <v>12</v>
      </c>
      <c r="W46" s="77" t="s">
        <v>13</v>
      </c>
      <c r="X46" s="231"/>
      <c r="Y46" s="19"/>
      <c r="Z46" s="128" t="s">
        <v>14</v>
      </c>
      <c r="AA46" s="17" t="s">
        <v>57</v>
      </c>
      <c r="AB46" s="20" t="s">
        <v>15</v>
      </c>
      <c r="AC46" s="20" t="s">
        <v>16</v>
      </c>
      <c r="AD46" s="20" t="s">
        <v>56</v>
      </c>
      <c r="AE46" s="17" t="s">
        <v>55</v>
      </c>
      <c r="AF46" s="17" t="s">
        <v>52</v>
      </c>
      <c r="AG46" s="113" t="s">
        <v>17</v>
      </c>
      <c r="AH46" s="113" t="s">
        <v>18</v>
      </c>
      <c r="AI46" s="20" t="s">
        <v>53</v>
      </c>
      <c r="AJ46" s="17" t="s">
        <v>54</v>
      </c>
      <c r="AK46" s="17" t="s">
        <v>65</v>
      </c>
      <c r="AL46" s="17" t="s">
        <v>51</v>
      </c>
      <c r="AM46" s="20" t="s">
        <v>19</v>
      </c>
      <c r="AN46" s="78" t="s">
        <v>20</v>
      </c>
      <c r="AO46" s="17" t="s">
        <v>50</v>
      </c>
      <c r="AP46" s="17" t="s">
        <v>21</v>
      </c>
      <c r="AQ46" s="75" t="s">
        <v>9</v>
      </c>
      <c r="AR46" s="18" t="s">
        <v>22</v>
      </c>
      <c r="AS46" s="18" t="s">
        <v>23</v>
      </c>
      <c r="AT46" s="76" t="s">
        <v>12</v>
      </c>
      <c r="AU46" s="77" t="s">
        <v>13</v>
      </c>
      <c r="AV46" s="231"/>
      <c r="AX46" s="127" t="s">
        <v>28</v>
      </c>
      <c r="AY46" s="127" t="s">
        <v>15</v>
      </c>
      <c r="AZ46" s="120" t="s">
        <v>63</v>
      </c>
      <c r="BA46" s="116" t="s">
        <v>64</v>
      </c>
      <c r="BC46" s="20" t="s">
        <v>29</v>
      </c>
      <c r="BD46" s="20" t="s">
        <v>30</v>
      </c>
      <c r="BE46" s="20" t="s">
        <v>31</v>
      </c>
      <c r="BF46" s="20" t="s">
        <v>32</v>
      </c>
      <c r="BG46" s="20" t="s">
        <v>33</v>
      </c>
      <c r="BH46" s="20" t="s">
        <v>34</v>
      </c>
      <c r="BI46" s="20" t="s">
        <v>35</v>
      </c>
      <c r="BJ46" s="20" t="s">
        <v>36</v>
      </c>
      <c r="BK46" s="20" t="s">
        <v>37</v>
      </c>
      <c r="BL46" s="20" t="s">
        <v>38</v>
      </c>
      <c r="BM46" s="79" t="s">
        <v>39</v>
      </c>
      <c r="BN46" s="79" t="s">
        <v>40</v>
      </c>
      <c r="BO46" s="79" t="s">
        <v>41</v>
      </c>
      <c r="BP46" s="79" t="s">
        <v>42</v>
      </c>
      <c r="BQ46" s="79" t="s">
        <v>43</v>
      </c>
      <c r="BR46" s="21"/>
      <c r="BS46" s="18" t="s">
        <v>44</v>
      </c>
      <c r="BT46" s="18" t="s">
        <v>45</v>
      </c>
      <c r="BU46" s="74" t="s">
        <v>46</v>
      </c>
      <c r="BV46" s="76" t="s">
        <v>47</v>
      </c>
      <c r="BW46" s="77" t="s">
        <v>48</v>
      </c>
    </row>
    <row r="47" spans="1:93">
      <c r="B47" s="202" t="s">
        <v>100</v>
      </c>
      <c r="C47" s="160">
        <v>101</v>
      </c>
      <c r="D47" s="161">
        <v>1324</v>
      </c>
      <c r="E47" s="152">
        <v>1345</v>
      </c>
      <c r="F47" s="160">
        <v>121</v>
      </c>
      <c r="G47" s="161">
        <v>1300</v>
      </c>
      <c r="H47" s="152">
        <v>1341</v>
      </c>
      <c r="I47" s="225"/>
      <c r="K47" s="22">
        <f>(C47/E47)/(F47/H47)</f>
        <v>0.83222833266767038</v>
      </c>
      <c r="L47" s="23">
        <f>(D47/(C47*E47)+(G47/(F47*H47)))</f>
        <v>1.7758185634141416E-2</v>
      </c>
      <c r="M47" s="24">
        <f>1/L47</f>
        <v>56.312059159772865</v>
      </c>
      <c r="N47" s="25">
        <f>LN(K47)</f>
        <v>-0.18364843750974247</v>
      </c>
      <c r="O47" s="25">
        <f>M47*N47</f>
        <v>-10.341621677648467</v>
      </c>
      <c r="P47" s="25">
        <f>LN(K47)</f>
        <v>-0.18364843750974247</v>
      </c>
      <c r="Q47" s="137">
        <f>K47</f>
        <v>0.83222833266767038</v>
      </c>
      <c r="R47" s="26">
        <f>SQRT(1/M47)</f>
        <v>0.13325984254133508</v>
      </c>
      <c r="S47" s="80">
        <f>-NORMSINV(2.5/100)</f>
        <v>1.9599639845400538</v>
      </c>
      <c r="T47" s="27">
        <f>P47-(R47*S47)</f>
        <v>-0.44483292947623776</v>
      </c>
      <c r="U47" s="27">
        <f>P47+(R47*S47)</f>
        <v>7.7536054456752823E-2</v>
      </c>
      <c r="V47" s="28">
        <f>EXP(T47)</f>
        <v>0.64093134782377614</v>
      </c>
      <c r="W47" s="29">
        <f>EXP(U47)</f>
        <v>1.0806211929662737</v>
      </c>
      <c r="X47" s="107"/>
      <c r="Z47" s="129">
        <f>(N47-P55)^2</f>
        <v>2.7779163538897686E-2</v>
      </c>
      <c r="AA47" s="30">
        <f>M47*Z47</f>
        <v>1.5643019006114118</v>
      </c>
      <c r="AB47" s="31">
        <v>1</v>
      </c>
      <c r="AC47" s="21"/>
      <c r="AD47" s="21"/>
      <c r="AE47" s="24">
        <f>M47^2</f>
        <v>3171.048006813759</v>
      </c>
      <c r="AF47" s="32"/>
      <c r="AG47" s="111">
        <f>AG55</f>
        <v>-7.1449799144866584E-3</v>
      </c>
      <c r="AH47" s="111" t="str">
        <f>AH55</f>
        <v>0</v>
      </c>
      <c r="AI47" s="30">
        <f>1/M47</f>
        <v>1.7758185634141416E-2</v>
      </c>
      <c r="AJ47" s="33">
        <f>1/(AH47+AI47)</f>
        <v>56.312059159772865</v>
      </c>
      <c r="AK47" s="125">
        <f>AJ47/AJ55</f>
        <v>0.14255368278607106</v>
      </c>
      <c r="AL47" s="34">
        <f>AJ47*N47</f>
        <v>-10.341621677648467</v>
      </c>
      <c r="AM47" s="64">
        <f>AL47/AJ47</f>
        <v>-0.18364843750974244</v>
      </c>
      <c r="AN47" s="29">
        <f>EXP(AM47)</f>
        <v>0.83222833266767038</v>
      </c>
      <c r="AO47" s="65">
        <f>1/AJ47</f>
        <v>1.7758185634141416E-2</v>
      </c>
      <c r="AP47" s="29">
        <f>SQRT(AO47)</f>
        <v>0.13325984254133508</v>
      </c>
      <c r="AQ47" s="81">
        <f>-NORMSINV(2.5/100)</f>
        <v>1.9599639845400538</v>
      </c>
      <c r="AR47" s="27">
        <f>AM47-(AQ47*AP47)</f>
        <v>-0.44483292947623776</v>
      </c>
      <c r="AS47" s="27">
        <f>AM47+(1.96*AP47)</f>
        <v>7.7540853871274323E-2</v>
      </c>
      <c r="AT47" s="66">
        <f>EXP(AR47)</f>
        <v>0.64093134782377614</v>
      </c>
      <c r="AU47" s="66">
        <f>EXP(AS47)</f>
        <v>1.0806263793277651</v>
      </c>
      <c r="AV47" s="188"/>
      <c r="AX47" s="82"/>
      <c r="AY47" s="82">
        <v>1</v>
      </c>
      <c r="AZ47" s="117"/>
      <c r="BA47" s="117"/>
      <c r="BC47" s="21"/>
      <c r="BD47" s="21"/>
      <c r="BE47" s="31"/>
      <c r="BF47" s="31"/>
      <c r="BG47" s="31"/>
      <c r="BH47" s="31"/>
      <c r="BI47" s="31"/>
      <c r="BJ47" s="31"/>
      <c r="BK47" s="31"/>
      <c r="BL47" s="31"/>
      <c r="BM47" s="21"/>
      <c r="BN47" s="21"/>
      <c r="BO47" s="21"/>
      <c r="BP47" s="21"/>
      <c r="BQ47" s="21"/>
      <c r="BR47" s="21"/>
      <c r="BS47" s="83"/>
      <c r="BT47" s="83"/>
      <c r="BU47" s="83"/>
      <c r="BV47" s="21"/>
      <c r="BW47" s="21"/>
    </row>
    <row r="48" spans="1:93">
      <c r="B48" s="202" t="s">
        <v>124</v>
      </c>
      <c r="C48" s="160">
        <v>6</v>
      </c>
      <c r="D48" s="161">
        <v>69</v>
      </c>
      <c r="E48" s="152">
        <v>75</v>
      </c>
      <c r="F48" s="160">
        <v>5</v>
      </c>
      <c r="G48" s="161">
        <v>32</v>
      </c>
      <c r="H48" s="152">
        <v>37</v>
      </c>
      <c r="I48" s="225"/>
      <c r="K48" s="22">
        <f t="shared" ref="K48:K54" si="80">(C48/E48)/(F48/H48)</f>
        <v>0.59199999999999997</v>
      </c>
      <c r="L48" s="23">
        <f t="shared" ref="L48:L54" si="81">(D48/(C48*E48)+(G48/(F48*H48)))</f>
        <v>0.3263063063063063</v>
      </c>
      <c r="M48" s="24">
        <f t="shared" ref="M48:M54" si="82">1/L48</f>
        <v>3.0646051905024847</v>
      </c>
      <c r="N48" s="25">
        <f t="shared" ref="N48:N54" si="83">LN(K48)</f>
        <v>-0.52424864409813143</v>
      </c>
      <c r="O48" s="25">
        <f t="shared" ref="O48:O54" si="84">M48*N48</f>
        <v>-1.6066151158170234</v>
      </c>
      <c r="P48" s="25">
        <f t="shared" ref="P48:P54" si="85">LN(K48)</f>
        <v>-0.52424864409813143</v>
      </c>
      <c r="Q48" s="137">
        <f t="shared" ref="Q48:Q54" si="86">K48</f>
        <v>0.59199999999999997</v>
      </c>
      <c r="R48" s="26">
        <f t="shared" ref="R48:R54" si="87">SQRT(1/M48)</f>
        <v>0.57123227001483934</v>
      </c>
      <c r="S48" s="80">
        <f t="shared" ref="S48:S54" si="88">-NORMSINV(2.5/100)</f>
        <v>1.9599639845400538</v>
      </c>
      <c r="T48" s="27">
        <f t="shared" ref="T48:T54" si="89">P48-(R48*S48)</f>
        <v>-1.6438433201342759</v>
      </c>
      <c r="U48" s="27">
        <f t="shared" ref="U48:U54" si="90">P48+(R48*S48)</f>
        <v>0.59534603193801294</v>
      </c>
      <c r="V48" s="28">
        <f t="shared" ref="V48:V54" si="91">EXP(T48)</f>
        <v>0.19323594570532965</v>
      </c>
      <c r="W48" s="29">
        <f t="shared" ref="W48:W54" si="92">EXP(U48)</f>
        <v>1.8136584201286818</v>
      </c>
      <c r="X48" s="107"/>
      <c r="Z48" s="129">
        <f>(N48-P55)^2</f>
        <v>0.25732389837090425</v>
      </c>
      <c r="AA48" s="30">
        <f t="shared" ref="AA48:AA54" si="93">M48*Z48</f>
        <v>0.78859615458780707</v>
      </c>
      <c r="AB48" s="31">
        <v>1</v>
      </c>
      <c r="AC48" s="21"/>
      <c r="AD48" s="21"/>
      <c r="AE48" s="24">
        <f t="shared" ref="AE48:AE54" si="94">M48^2</f>
        <v>9.3918049736547697</v>
      </c>
      <c r="AF48" s="32"/>
      <c r="AG48" s="111">
        <f>AG55</f>
        <v>-7.1449799144866584E-3</v>
      </c>
      <c r="AH48" s="111" t="str">
        <f>AH55</f>
        <v>0</v>
      </c>
      <c r="AI48" s="30">
        <f t="shared" ref="AI48:AI54" si="95">1/M48</f>
        <v>0.3263063063063063</v>
      </c>
      <c r="AJ48" s="33">
        <f t="shared" ref="AJ48:AJ54" si="96">1/(AH48+AI48)</f>
        <v>3.0646051905024847</v>
      </c>
      <c r="AK48" s="125">
        <f>AJ48/AJ55</f>
        <v>7.7580319865752931E-3</v>
      </c>
      <c r="AL48" s="34">
        <f t="shared" ref="AL48:AL54" si="97">AJ48*N48</f>
        <v>-1.6066151158170234</v>
      </c>
      <c r="AM48" s="64">
        <f t="shared" ref="AM48:AM54" si="98">AL48/AJ48</f>
        <v>-0.52424864409813143</v>
      </c>
      <c r="AN48" s="29">
        <f t="shared" ref="AN48:AN54" si="99">EXP(AM48)</f>
        <v>0.59199999999999997</v>
      </c>
      <c r="AO48" s="65">
        <f t="shared" ref="AO48:AO54" si="100">1/AJ48</f>
        <v>0.3263063063063063</v>
      </c>
      <c r="AP48" s="29">
        <f t="shared" ref="AP48:AP54" si="101">SQRT(AO48)</f>
        <v>0.57123227001483934</v>
      </c>
      <c r="AQ48" s="81">
        <f t="shared" ref="AQ48:AQ54" si="102">-NORMSINV(2.5/100)</f>
        <v>1.9599639845400538</v>
      </c>
      <c r="AR48" s="27">
        <f t="shared" ref="AR48:AR54" si="103">AM48-(AQ48*AP48)</f>
        <v>-1.6438433201342759</v>
      </c>
      <c r="AS48" s="27">
        <f t="shared" ref="AS48:AS54" si="104">AM48+(1.96*AP48)</f>
        <v>0.59536660513095374</v>
      </c>
      <c r="AT48" s="66">
        <f t="shared" ref="AT48:AT54" si="105">EXP(AR48)</f>
        <v>0.19323594570532965</v>
      </c>
      <c r="AU48" s="66">
        <f t="shared" ref="AU48:AU54" si="106">EXP(AS48)</f>
        <v>1.8136957332571115</v>
      </c>
      <c r="AV48" s="188"/>
      <c r="AX48" s="82"/>
      <c r="AY48" s="82">
        <v>1</v>
      </c>
      <c r="AZ48" s="117"/>
      <c r="BA48" s="117"/>
      <c r="BC48" s="21"/>
      <c r="BD48" s="21"/>
      <c r="BE48" s="31"/>
      <c r="BF48" s="31"/>
      <c r="BG48" s="31"/>
      <c r="BH48" s="31"/>
      <c r="BI48" s="31"/>
      <c r="BJ48" s="31"/>
      <c r="BK48" s="31"/>
      <c r="BL48" s="31"/>
      <c r="BM48" s="21"/>
      <c r="BN48" s="21"/>
      <c r="BO48" s="21"/>
      <c r="BP48" s="21"/>
      <c r="BQ48" s="21"/>
      <c r="BR48" s="21"/>
      <c r="BS48" s="83"/>
      <c r="BT48" s="83"/>
      <c r="BU48" s="83"/>
      <c r="BV48" s="21"/>
      <c r="BW48" s="21"/>
    </row>
    <row r="49" spans="2:75">
      <c r="B49" s="202" t="s">
        <v>125</v>
      </c>
      <c r="C49" s="160">
        <v>5</v>
      </c>
      <c r="D49" s="161">
        <v>65</v>
      </c>
      <c r="E49" s="152">
        <v>70</v>
      </c>
      <c r="F49" s="160">
        <v>3</v>
      </c>
      <c r="G49" s="161">
        <v>32</v>
      </c>
      <c r="H49" s="152">
        <v>35</v>
      </c>
      <c r="I49" s="225"/>
      <c r="K49" s="22">
        <f t="shared" si="80"/>
        <v>0.83333333333333326</v>
      </c>
      <c r="L49" s="23">
        <f t="shared" si="81"/>
        <v>0.49047619047619051</v>
      </c>
      <c r="M49" s="24">
        <f t="shared" si="82"/>
        <v>2.0388349514563107</v>
      </c>
      <c r="N49" s="25">
        <f t="shared" si="83"/>
        <v>-0.1823215567939547</v>
      </c>
      <c r="O49" s="25">
        <f t="shared" si="84"/>
        <v>-0.37172356239544163</v>
      </c>
      <c r="P49" s="25">
        <f t="shared" si="85"/>
        <v>-0.1823215567939547</v>
      </c>
      <c r="Q49" s="137">
        <f t="shared" si="86"/>
        <v>0.83333333333333326</v>
      </c>
      <c r="R49" s="26">
        <f t="shared" si="87"/>
        <v>0.70034005345702632</v>
      </c>
      <c r="S49" s="80">
        <f t="shared" si="88"/>
        <v>1.9599639845400538</v>
      </c>
      <c r="T49" s="27">
        <f t="shared" si="89"/>
        <v>-1.5549628385005823</v>
      </c>
      <c r="U49" s="27">
        <f t="shared" si="90"/>
        <v>1.1903197249126729</v>
      </c>
      <c r="V49" s="28">
        <f t="shared" si="91"/>
        <v>0.21119723090091685</v>
      </c>
      <c r="W49" s="29">
        <f t="shared" si="92"/>
        <v>3.2881323371623319</v>
      </c>
      <c r="X49" s="107"/>
      <c r="Z49" s="129">
        <f>(N49-P55)^2</f>
        <v>2.7338619547101709E-2</v>
      </c>
      <c r="AA49" s="30">
        <f t="shared" si="93"/>
        <v>5.5738933057197661E-2</v>
      </c>
      <c r="AB49" s="31">
        <v>1</v>
      </c>
      <c r="AC49" s="21"/>
      <c r="AD49" s="21"/>
      <c r="AE49" s="24">
        <f t="shared" si="94"/>
        <v>4.1568479592798564</v>
      </c>
      <c r="AF49" s="32"/>
      <c r="AG49" s="111">
        <f>AG55</f>
        <v>-7.1449799144866584E-3</v>
      </c>
      <c r="AH49" s="111" t="str">
        <f>AH55</f>
        <v>0</v>
      </c>
      <c r="AI49" s="30">
        <f t="shared" si="95"/>
        <v>0.49047619047619045</v>
      </c>
      <c r="AJ49" s="33">
        <f t="shared" si="96"/>
        <v>2.0388349514563107</v>
      </c>
      <c r="AK49" s="125">
        <f>AJ49/AJ55</f>
        <v>5.161299999675413E-3</v>
      </c>
      <c r="AL49" s="34">
        <f t="shared" si="97"/>
        <v>-0.37172356239544163</v>
      </c>
      <c r="AM49" s="64">
        <f t="shared" si="98"/>
        <v>-0.1823215567939547</v>
      </c>
      <c r="AN49" s="29">
        <f t="shared" si="99"/>
        <v>0.83333333333333326</v>
      </c>
      <c r="AO49" s="65">
        <f t="shared" si="100"/>
        <v>0.49047619047619045</v>
      </c>
      <c r="AP49" s="29">
        <f t="shared" si="101"/>
        <v>0.70034005345702632</v>
      </c>
      <c r="AQ49" s="81">
        <f t="shared" si="102"/>
        <v>1.9599639845400538</v>
      </c>
      <c r="AR49" s="27">
        <f t="shared" si="103"/>
        <v>-1.5549628385005823</v>
      </c>
      <c r="AS49" s="27">
        <f t="shared" si="104"/>
        <v>1.1903449479818169</v>
      </c>
      <c r="AT49" s="66">
        <f t="shared" si="105"/>
        <v>0.21119723090091685</v>
      </c>
      <c r="AU49" s="66">
        <f t="shared" si="106"/>
        <v>3.2882152749975955</v>
      </c>
      <c r="AV49" s="188"/>
      <c r="AX49" s="82"/>
      <c r="AY49" s="82">
        <v>1</v>
      </c>
      <c r="AZ49" s="117"/>
      <c r="BA49" s="117"/>
      <c r="BC49" s="21"/>
      <c r="BD49" s="21"/>
      <c r="BE49" s="31"/>
      <c r="BF49" s="31"/>
      <c r="BG49" s="31"/>
      <c r="BH49" s="31"/>
      <c r="BI49" s="31"/>
      <c r="BJ49" s="31"/>
      <c r="BK49" s="31"/>
      <c r="BL49" s="31"/>
      <c r="BM49" s="21"/>
      <c r="BN49" s="21"/>
      <c r="BO49" s="21"/>
      <c r="BP49" s="21"/>
      <c r="BQ49" s="21"/>
      <c r="BR49" s="21"/>
      <c r="BS49" s="83"/>
      <c r="BT49" s="83"/>
      <c r="BU49" s="83"/>
      <c r="BV49" s="21"/>
      <c r="BW49" s="21"/>
    </row>
    <row r="50" spans="2:75">
      <c r="B50" s="202" t="s">
        <v>102</v>
      </c>
      <c r="C50" s="160">
        <v>349</v>
      </c>
      <c r="D50" s="161">
        <v>2300</v>
      </c>
      <c r="E50" s="152">
        <v>2649</v>
      </c>
      <c r="F50" s="160">
        <v>178</v>
      </c>
      <c r="G50" s="161">
        <v>1154</v>
      </c>
      <c r="H50" s="152">
        <v>1332</v>
      </c>
      <c r="I50" s="225"/>
      <c r="K50" s="22">
        <f t="shared" si="80"/>
        <v>0.98588825123748181</v>
      </c>
      <c r="L50" s="23">
        <f t="shared" si="81"/>
        <v>7.35505534648076E-3</v>
      </c>
      <c r="M50" s="24">
        <f t="shared" si="82"/>
        <v>135.96090755163101</v>
      </c>
      <c r="N50" s="25">
        <f t="shared" si="83"/>
        <v>-1.4212266261393467E-2</v>
      </c>
      <c r="O50" s="25">
        <f t="shared" si="84"/>
        <v>-1.9323126192644817</v>
      </c>
      <c r="P50" s="25">
        <f t="shared" si="85"/>
        <v>-1.4212266261393467E-2</v>
      </c>
      <c r="Q50" s="137">
        <f t="shared" si="86"/>
        <v>0.98588825123748181</v>
      </c>
      <c r="R50" s="26">
        <f t="shared" si="87"/>
        <v>8.5761619308877088E-2</v>
      </c>
      <c r="S50" s="80">
        <f t="shared" si="88"/>
        <v>1.9599639845400538</v>
      </c>
      <c r="T50" s="27">
        <f t="shared" si="89"/>
        <v>-0.18230195136262742</v>
      </c>
      <c r="U50" s="27">
        <f t="shared" si="90"/>
        <v>0.15387741883984049</v>
      </c>
      <c r="V50" s="28">
        <f t="shared" si="91"/>
        <v>0.83334967135292914</v>
      </c>
      <c r="W50" s="29">
        <f t="shared" si="92"/>
        <v>1.1663479057357928</v>
      </c>
      <c r="X50" s="107"/>
      <c r="Z50" s="129">
        <f>(N50-P55)^2</f>
        <v>7.6471459670941126E-6</v>
      </c>
      <c r="AA50" s="30">
        <f t="shared" si="93"/>
        <v>1.0397129058659106E-3</v>
      </c>
      <c r="AB50" s="31">
        <v>1</v>
      </c>
      <c r="AC50" s="21"/>
      <c r="AD50" s="21"/>
      <c r="AE50" s="24">
        <f t="shared" si="94"/>
        <v>18485.368382263154</v>
      </c>
      <c r="AF50" s="32"/>
      <c r="AG50" s="111">
        <f>AG55</f>
        <v>-7.1449799144866584E-3</v>
      </c>
      <c r="AH50" s="111" t="str">
        <f>AH55</f>
        <v>0</v>
      </c>
      <c r="AI50" s="30">
        <f t="shared" si="95"/>
        <v>7.35505534648076E-3</v>
      </c>
      <c r="AJ50" s="33">
        <f t="shared" si="96"/>
        <v>135.96090755163101</v>
      </c>
      <c r="AK50" s="125">
        <f>AJ50/AJ55</f>
        <v>0.34418432526912618</v>
      </c>
      <c r="AL50" s="34">
        <f t="shared" si="97"/>
        <v>-1.9323126192644817</v>
      </c>
      <c r="AM50" s="64">
        <f t="shared" si="98"/>
        <v>-1.4212266261393467E-2</v>
      </c>
      <c r="AN50" s="29">
        <f t="shared" si="99"/>
        <v>0.98588825123748181</v>
      </c>
      <c r="AO50" s="65">
        <f t="shared" si="100"/>
        <v>7.35505534648076E-3</v>
      </c>
      <c r="AP50" s="29">
        <f t="shared" si="101"/>
        <v>8.5761619308877088E-2</v>
      </c>
      <c r="AQ50" s="81">
        <f t="shared" si="102"/>
        <v>1.9599639845400538</v>
      </c>
      <c r="AR50" s="27">
        <f t="shared" si="103"/>
        <v>-0.18230195136262742</v>
      </c>
      <c r="AS50" s="27">
        <f t="shared" si="104"/>
        <v>0.15388050758400562</v>
      </c>
      <c r="AT50" s="66">
        <f t="shared" si="105"/>
        <v>0.83334967135292914</v>
      </c>
      <c r="AU50" s="66">
        <f t="shared" si="106"/>
        <v>1.1663515082916449</v>
      </c>
      <c r="AV50" s="188"/>
      <c r="AX50" s="82"/>
      <c r="AY50" s="82">
        <v>1</v>
      </c>
      <c r="AZ50" s="117"/>
      <c r="BA50" s="117"/>
      <c r="BC50" s="21"/>
      <c r="BD50" s="21"/>
      <c r="BE50" s="31"/>
      <c r="BF50" s="31"/>
      <c r="BG50" s="31"/>
      <c r="BH50" s="31"/>
      <c r="BI50" s="31"/>
      <c r="BJ50" s="31"/>
      <c r="BK50" s="31"/>
      <c r="BL50" s="31"/>
      <c r="BM50" s="21"/>
      <c r="BN50" s="21"/>
      <c r="BO50" s="21"/>
      <c r="BP50" s="21"/>
      <c r="BQ50" s="21"/>
      <c r="BR50" s="21"/>
      <c r="BS50" s="83"/>
      <c r="BT50" s="83"/>
      <c r="BU50" s="83"/>
      <c r="BV50" s="21"/>
      <c r="BW50" s="21"/>
    </row>
    <row r="51" spans="2:75">
      <c r="B51" s="202" t="s">
        <v>127</v>
      </c>
      <c r="C51" s="160">
        <v>2</v>
      </c>
      <c r="D51" s="161">
        <v>60</v>
      </c>
      <c r="E51" s="152">
        <v>62</v>
      </c>
      <c r="F51" s="160">
        <v>2</v>
      </c>
      <c r="G51" s="161">
        <v>59</v>
      </c>
      <c r="H51" s="152">
        <v>61</v>
      </c>
      <c r="I51" s="225"/>
      <c r="K51" s="22">
        <f t="shared" si="80"/>
        <v>0.98387096774193539</v>
      </c>
      <c r="L51" s="23">
        <f t="shared" si="81"/>
        <v>0.96747752511898466</v>
      </c>
      <c r="M51" s="24">
        <f t="shared" si="82"/>
        <v>1.0336157420060126</v>
      </c>
      <c r="N51" s="25">
        <f t="shared" si="83"/>
        <v>-1.6260520871780405E-2</v>
      </c>
      <c r="O51" s="25">
        <f t="shared" si="84"/>
        <v>-1.680713034628956E-2</v>
      </c>
      <c r="P51" s="25">
        <f t="shared" si="85"/>
        <v>-1.6260520871780405E-2</v>
      </c>
      <c r="Q51" s="137">
        <f t="shared" si="86"/>
        <v>0.98387096774193539</v>
      </c>
      <c r="R51" s="26">
        <f t="shared" si="87"/>
        <v>0.98360435395487378</v>
      </c>
      <c r="S51" s="80">
        <f t="shared" si="88"/>
        <v>1.9599639845400538</v>
      </c>
      <c r="T51" s="27">
        <f t="shared" si="89"/>
        <v>-1.9440896296601202</v>
      </c>
      <c r="U51" s="27">
        <f t="shared" si="90"/>
        <v>1.9115685879165596</v>
      </c>
      <c r="V51" s="28">
        <f t="shared" si="91"/>
        <v>0.14311745393524383</v>
      </c>
      <c r="W51" s="29">
        <f t="shared" si="92"/>
        <v>6.7636899242453214</v>
      </c>
      <c r="X51" s="107"/>
      <c r="Z51" s="129">
        <f>(N51-P55)^2</f>
        <v>5.1422199745006339E-7</v>
      </c>
      <c r="AA51" s="30">
        <f t="shared" si="93"/>
        <v>5.3150795145016122E-7</v>
      </c>
      <c r="AB51" s="31">
        <v>1</v>
      </c>
      <c r="AC51" s="21"/>
      <c r="AD51" s="21"/>
      <c r="AE51" s="24">
        <f t="shared" si="94"/>
        <v>1.06836150212264</v>
      </c>
      <c r="AF51" s="32"/>
      <c r="AG51" s="111">
        <f>AG55</f>
        <v>-7.1449799144866584E-3</v>
      </c>
      <c r="AH51" s="111" t="str">
        <f>AH55</f>
        <v>0</v>
      </c>
      <c r="AI51" s="30">
        <f t="shared" si="95"/>
        <v>0.96747752511898466</v>
      </c>
      <c r="AJ51" s="33">
        <f t="shared" si="96"/>
        <v>1.0336157420060126</v>
      </c>
      <c r="AK51" s="125">
        <f>AJ51/AJ55</f>
        <v>2.6165928365459706E-3</v>
      </c>
      <c r="AL51" s="34">
        <f t="shared" si="97"/>
        <v>-1.680713034628956E-2</v>
      </c>
      <c r="AM51" s="64">
        <f t="shared" si="98"/>
        <v>-1.6260520871780405E-2</v>
      </c>
      <c r="AN51" s="29">
        <f t="shared" si="99"/>
        <v>0.98387096774193539</v>
      </c>
      <c r="AO51" s="65">
        <f t="shared" si="100"/>
        <v>0.96747752511898466</v>
      </c>
      <c r="AP51" s="29">
        <f t="shared" si="101"/>
        <v>0.98360435395487378</v>
      </c>
      <c r="AQ51" s="81">
        <f t="shared" si="102"/>
        <v>1.9599639845400538</v>
      </c>
      <c r="AR51" s="27">
        <f t="shared" si="103"/>
        <v>-1.9440896296601202</v>
      </c>
      <c r="AS51" s="27">
        <f t="shared" si="104"/>
        <v>1.9116040128797722</v>
      </c>
      <c r="AT51" s="66">
        <f t="shared" si="105"/>
        <v>0.14311745393524383</v>
      </c>
      <c r="AU51" s="66">
        <f t="shared" si="106"/>
        <v>6.7639295319560908</v>
      </c>
      <c r="AV51" s="188"/>
      <c r="AX51" s="82"/>
      <c r="AY51" s="82">
        <v>1</v>
      </c>
      <c r="AZ51" s="117"/>
      <c r="BA51" s="117"/>
      <c r="BC51" s="21"/>
      <c r="BD51" s="21"/>
      <c r="BE51" s="31"/>
      <c r="BF51" s="31"/>
      <c r="BG51" s="31"/>
      <c r="BH51" s="31"/>
      <c r="BI51" s="31"/>
      <c r="BJ51" s="31"/>
      <c r="BK51" s="31"/>
      <c r="BL51" s="31"/>
      <c r="BM51" s="21"/>
      <c r="BN51" s="21"/>
      <c r="BO51" s="21"/>
      <c r="BP51" s="21"/>
      <c r="BQ51" s="21"/>
      <c r="BR51" s="21"/>
      <c r="BS51" s="83"/>
      <c r="BT51" s="83"/>
      <c r="BU51" s="83"/>
      <c r="BV51" s="21"/>
      <c r="BW51" s="21"/>
    </row>
    <row r="52" spans="2:75">
      <c r="B52" s="202" t="s">
        <v>128</v>
      </c>
      <c r="C52" s="160">
        <v>306</v>
      </c>
      <c r="D52" s="161">
        <v>4421</v>
      </c>
      <c r="E52" s="152">
        <v>4727</v>
      </c>
      <c r="F52" s="160">
        <v>279</v>
      </c>
      <c r="G52" s="161">
        <v>4434</v>
      </c>
      <c r="H52" s="152">
        <v>4713</v>
      </c>
      <c r="I52" s="225"/>
      <c r="K52" s="22">
        <f t="shared" si="80"/>
        <v>1.0935258671871269</v>
      </c>
      <c r="L52" s="23">
        <f t="shared" si="81"/>
        <v>6.4284735013627591E-3</v>
      </c>
      <c r="M52" s="24">
        <f t="shared" si="82"/>
        <v>155.55792518830668</v>
      </c>
      <c r="N52" s="25">
        <f t="shared" si="83"/>
        <v>8.9407216261509687E-2</v>
      </c>
      <c r="O52" s="25">
        <f t="shared" si="84"/>
        <v>13.908001058502681</v>
      </c>
      <c r="P52" s="25">
        <f t="shared" si="85"/>
        <v>8.9407216261509687E-2</v>
      </c>
      <c r="Q52" s="137">
        <f t="shared" si="86"/>
        <v>1.0935258671871269</v>
      </c>
      <c r="R52" s="26">
        <f t="shared" si="87"/>
        <v>8.0177761887962176E-2</v>
      </c>
      <c r="S52" s="80">
        <f t="shared" si="88"/>
        <v>1.9599639845400538</v>
      </c>
      <c r="T52" s="27">
        <f t="shared" si="89"/>
        <v>-6.773830939992434E-2</v>
      </c>
      <c r="U52" s="27">
        <f t="shared" si="90"/>
        <v>0.24655274192294371</v>
      </c>
      <c r="V52" s="28">
        <f t="shared" si="91"/>
        <v>0.93450499275396059</v>
      </c>
      <c r="W52" s="29">
        <f t="shared" si="92"/>
        <v>1.2796066703542925</v>
      </c>
      <c r="X52" s="107"/>
      <c r="Z52" s="129">
        <f>(N52-P55)^2</f>
        <v>1.1317732027122789E-2</v>
      </c>
      <c r="AA52" s="30">
        <f t="shared" si="93"/>
        <v>1.7605629119764694</v>
      </c>
      <c r="AB52" s="31">
        <v>1</v>
      </c>
      <c r="AC52" s="21"/>
      <c r="AD52" s="21"/>
      <c r="AE52" s="24">
        <f t="shared" si="94"/>
        <v>24198.268088890818</v>
      </c>
      <c r="AF52" s="32"/>
      <c r="AG52" s="111">
        <f>AG55</f>
        <v>-7.1449799144866584E-3</v>
      </c>
      <c r="AH52" s="111" t="str">
        <f>AH55</f>
        <v>0</v>
      </c>
      <c r="AI52" s="30">
        <f t="shared" si="95"/>
        <v>6.4284735013627591E-3</v>
      </c>
      <c r="AJ52" s="33">
        <f t="shared" si="96"/>
        <v>155.55792518830668</v>
      </c>
      <c r="AK52" s="125">
        <f>AJ52/AJ55</f>
        <v>0.39379407276220602</v>
      </c>
      <c r="AL52" s="34">
        <f t="shared" si="97"/>
        <v>13.908001058502681</v>
      </c>
      <c r="AM52" s="64">
        <f t="shared" si="98"/>
        <v>8.9407216261509687E-2</v>
      </c>
      <c r="AN52" s="29">
        <f t="shared" si="99"/>
        <v>1.0935258671871269</v>
      </c>
      <c r="AO52" s="65">
        <f t="shared" si="100"/>
        <v>6.4284735013627591E-3</v>
      </c>
      <c r="AP52" s="29">
        <f t="shared" si="101"/>
        <v>8.0177761887962176E-2</v>
      </c>
      <c r="AQ52" s="81">
        <f t="shared" si="102"/>
        <v>1.9599639845400538</v>
      </c>
      <c r="AR52" s="27">
        <f t="shared" si="103"/>
        <v>-6.773830939992434E-2</v>
      </c>
      <c r="AS52" s="27">
        <f t="shared" si="104"/>
        <v>0.24655562956191554</v>
      </c>
      <c r="AT52" s="66">
        <f t="shared" si="105"/>
        <v>0.93450499275396059</v>
      </c>
      <c r="AU52" s="66">
        <f t="shared" si="106"/>
        <v>1.2796103654017175</v>
      </c>
      <c r="AV52" s="188"/>
      <c r="AX52" s="82"/>
      <c r="AY52" s="82">
        <v>1</v>
      </c>
      <c r="AZ52" s="117"/>
      <c r="BA52" s="117"/>
      <c r="BC52" s="21"/>
      <c r="BD52" s="21"/>
      <c r="BE52" s="31"/>
      <c r="BF52" s="31"/>
      <c r="BG52" s="31"/>
      <c r="BH52" s="31"/>
      <c r="BI52" s="31"/>
      <c r="BJ52" s="31"/>
      <c r="BK52" s="31"/>
      <c r="BL52" s="31"/>
      <c r="BM52" s="21"/>
      <c r="BN52" s="21"/>
      <c r="BO52" s="21"/>
      <c r="BP52" s="21"/>
      <c r="BQ52" s="21"/>
      <c r="BR52" s="21"/>
      <c r="BS52" s="83"/>
      <c r="BT52" s="83"/>
      <c r="BU52" s="83"/>
      <c r="BV52" s="21"/>
      <c r="BW52" s="21"/>
    </row>
    <row r="53" spans="2:75">
      <c r="B53" s="202" t="s">
        <v>104</v>
      </c>
      <c r="C53" s="160">
        <v>71</v>
      </c>
      <c r="D53" s="161">
        <v>1647</v>
      </c>
      <c r="E53" s="152">
        <v>1718</v>
      </c>
      <c r="F53" s="160">
        <v>82</v>
      </c>
      <c r="G53" s="161">
        <v>1632</v>
      </c>
      <c r="H53" s="152">
        <v>1714</v>
      </c>
      <c r="I53" s="225"/>
      <c r="K53" s="22">
        <f t="shared" si="80"/>
        <v>0.8638377012408075</v>
      </c>
      <c r="L53" s="23">
        <f t="shared" si="81"/>
        <v>2.5114126244761132E-2</v>
      </c>
      <c r="M53" s="24">
        <f t="shared" si="82"/>
        <v>39.81822780749151</v>
      </c>
      <c r="N53" s="25">
        <f t="shared" si="83"/>
        <v>-0.1463703736094133</v>
      </c>
      <c r="O53" s="25">
        <f t="shared" si="84"/>
        <v>-5.8282088806472618</v>
      </c>
      <c r="P53" s="25">
        <f t="shared" si="85"/>
        <v>-0.1463703736094133</v>
      </c>
      <c r="Q53" s="137">
        <f t="shared" si="86"/>
        <v>0.8638377012408075</v>
      </c>
      <c r="R53" s="26">
        <f t="shared" si="87"/>
        <v>0.15847437093978675</v>
      </c>
      <c r="S53" s="80">
        <f t="shared" si="88"/>
        <v>1.9599639845400538</v>
      </c>
      <c r="T53" s="27">
        <f t="shared" si="89"/>
        <v>-0.45697443312403624</v>
      </c>
      <c r="U53" s="27">
        <f t="shared" si="90"/>
        <v>0.16423368590520965</v>
      </c>
      <c r="V53" s="28">
        <f t="shared" si="91"/>
        <v>0.63319652871292265</v>
      </c>
      <c r="W53" s="29">
        <f t="shared" si="92"/>
        <v>1.1784896793445947</v>
      </c>
      <c r="X53" s="107"/>
      <c r="Z53" s="129">
        <f>(N53-P55)^2</f>
        <v>1.6742486339861081E-2</v>
      </c>
      <c r="AA53" s="30">
        <f t="shared" si="93"/>
        <v>0.66665613514440325</v>
      </c>
      <c r="AB53" s="31">
        <v>1</v>
      </c>
      <c r="AC53" s="21"/>
      <c r="AD53" s="21"/>
      <c r="AE53" s="24">
        <f t="shared" si="94"/>
        <v>1585.4912657292903</v>
      </c>
      <c r="AF53" s="32"/>
      <c r="AG53" s="111">
        <f>AG55</f>
        <v>-7.1449799144866584E-3</v>
      </c>
      <c r="AH53" s="111" t="str">
        <f>AH55</f>
        <v>0</v>
      </c>
      <c r="AI53" s="30">
        <f t="shared" si="95"/>
        <v>2.5114126244761132E-2</v>
      </c>
      <c r="AJ53" s="33">
        <f t="shared" si="96"/>
        <v>39.81822780749151</v>
      </c>
      <c r="AK53" s="125">
        <f>AJ53/AJ55</f>
        <v>0.10079963511665614</v>
      </c>
      <c r="AL53" s="34">
        <f t="shared" si="97"/>
        <v>-5.8282088806472618</v>
      </c>
      <c r="AM53" s="64">
        <f t="shared" si="98"/>
        <v>-0.1463703736094133</v>
      </c>
      <c r="AN53" s="29">
        <f t="shared" si="99"/>
        <v>0.8638377012408075</v>
      </c>
      <c r="AO53" s="65">
        <f t="shared" si="100"/>
        <v>2.5114126244761132E-2</v>
      </c>
      <c r="AP53" s="29">
        <f t="shared" si="101"/>
        <v>0.15847437093978675</v>
      </c>
      <c r="AQ53" s="81">
        <f t="shared" si="102"/>
        <v>1.9599639845400538</v>
      </c>
      <c r="AR53" s="27">
        <f t="shared" si="103"/>
        <v>-0.45697443312403624</v>
      </c>
      <c r="AS53" s="27">
        <f t="shared" si="104"/>
        <v>0.16423939343256871</v>
      </c>
      <c r="AT53" s="66">
        <f t="shared" si="105"/>
        <v>0.63319652871292265</v>
      </c>
      <c r="AU53" s="66">
        <f t="shared" si="106"/>
        <v>1.1784964056258771</v>
      </c>
      <c r="AV53" s="188"/>
      <c r="AX53" s="82"/>
      <c r="AY53" s="82">
        <v>1</v>
      </c>
      <c r="AZ53" s="117"/>
      <c r="BA53" s="117"/>
      <c r="BC53" s="21"/>
      <c r="BD53" s="21"/>
      <c r="BE53" s="31"/>
      <c r="BF53" s="31"/>
      <c r="BG53" s="31"/>
      <c r="BH53" s="31"/>
      <c r="BI53" s="31"/>
      <c r="BJ53" s="31"/>
      <c r="BK53" s="31"/>
      <c r="BL53" s="31"/>
      <c r="BM53" s="21"/>
      <c r="BN53" s="21"/>
      <c r="BO53" s="21"/>
      <c r="BP53" s="21"/>
      <c r="BQ53" s="21"/>
      <c r="BR53" s="21"/>
      <c r="BS53" s="83"/>
      <c r="BT53" s="83"/>
      <c r="BU53" s="83"/>
      <c r="BV53" s="21"/>
      <c r="BW53" s="21"/>
    </row>
    <row r="54" spans="2:75">
      <c r="B54" s="202" t="s">
        <v>106</v>
      </c>
      <c r="C54" s="160">
        <v>2</v>
      </c>
      <c r="D54" s="161">
        <v>78</v>
      </c>
      <c r="E54" s="152">
        <v>80</v>
      </c>
      <c r="F54" s="160">
        <v>3</v>
      </c>
      <c r="G54" s="161">
        <v>76</v>
      </c>
      <c r="H54" s="152">
        <v>79</v>
      </c>
      <c r="I54" s="225"/>
      <c r="K54" s="22">
        <f t="shared" si="80"/>
        <v>0.65833333333333333</v>
      </c>
      <c r="L54" s="23">
        <f t="shared" si="81"/>
        <v>0.80817510548523208</v>
      </c>
      <c r="M54" s="24">
        <f t="shared" si="82"/>
        <v>1.2373556092149056</v>
      </c>
      <c r="N54" s="25">
        <f t="shared" si="83"/>
        <v>-0.41804389031502454</v>
      </c>
      <c r="O54" s="25">
        <f t="shared" si="84"/>
        <v>-0.51726895257931638</v>
      </c>
      <c r="P54" s="25">
        <f t="shared" si="85"/>
        <v>-0.41804389031502454</v>
      </c>
      <c r="Q54" s="137">
        <f t="shared" si="86"/>
        <v>0.65833333333333333</v>
      </c>
      <c r="R54" s="26">
        <f t="shared" si="87"/>
        <v>0.89898559804105427</v>
      </c>
      <c r="S54" s="80">
        <f t="shared" si="88"/>
        <v>1.9599639845400538</v>
      </c>
      <c r="T54" s="27">
        <f t="shared" si="89"/>
        <v>-2.1800232850956922</v>
      </c>
      <c r="U54" s="27">
        <f t="shared" si="90"/>
        <v>1.3439355044656434</v>
      </c>
      <c r="V54" s="28">
        <f t="shared" si="91"/>
        <v>0.11303889848823678</v>
      </c>
      <c r="W54" s="29">
        <f t="shared" si="92"/>
        <v>3.8341029820179928</v>
      </c>
      <c r="X54" s="107"/>
      <c r="Z54" s="129">
        <f>(N54-P55)^2</f>
        <v>0.16085415830877692</v>
      </c>
      <c r="AA54" s="30">
        <f t="shared" si="93"/>
        <v>0.19903379504890753</v>
      </c>
      <c r="AB54" s="31">
        <v>1</v>
      </c>
      <c r="AC54" s="21"/>
      <c r="AD54" s="21"/>
      <c r="AE54" s="24">
        <f t="shared" si="94"/>
        <v>1.5310489036555903</v>
      </c>
      <c r="AF54" s="32"/>
      <c r="AG54" s="111">
        <f>AG55</f>
        <v>-7.1449799144866584E-3</v>
      </c>
      <c r="AH54" s="111" t="str">
        <f>AH55</f>
        <v>0</v>
      </c>
      <c r="AI54" s="30">
        <f t="shared" si="95"/>
        <v>0.80817510548523208</v>
      </c>
      <c r="AJ54" s="33">
        <f t="shared" si="96"/>
        <v>1.2373556092149056</v>
      </c>
      <c r="AK54" s="125">
        <f>AJ54/AJ55</f>
        <v>3.1323592431440192E-3</v>
      </c>
      <c r="AL54" s="34">
        <f t="shared" si="97"/>
        <v>-0.51726895257931638</v>
      </c>
      <c r="AM54" s="64">
        <f t="shared" si="98"/>
        <v>-0.41804389031502454</v>
      </c>
      <c r="AN54" s="29">
        <f t="shared" si="99"/>
        <v>0.65833333333333333</v>
      </c>
      <c r="AO54" s="65">
        <f t="shared" si="100"/>
        <v>0.80817510548523208</v>
      </c>
      <c r="AP54" s="29">
        <f t="shared" si="101"/>
        <v>0.89898559804105427</v>
      </c>
      <c r="AQ54" s="81">
        <f t="shared" si="102"/>
        <v>1.9599639845400538</v>
      </c>
      <c r="AR54" s="27">
        <f t="shared" si="103"/>
        <v>-2.1800232850956922</v>
      </c>
      <c r="AS54" s="27">
        <f t="shared" si="104"/>
        <v>1.3439678818454417</v>
      </c>
      <c r="AT54" s="66">
        <f t="shared" si="105"/>
        <v>0.11303889848823678</v>
      </c>
      <c r="AU54" s="66">
        <f t="shared" si="106"/>
        <v>3.8342271222360842</v>
      </c>
      <c r="AV54" s="188"/>
      <c r="AX54" s="82"/>
      <c r="AY54" s="82">
        <v>1</v>
      </c>
      <c r="AZ54" s="117"/>
      <c r="BA54" s="117"/>
      <c r="BC54" s="21"/>
      <c r="BD54" s="21"/>
      <c r="BE54" s="31"/>
      <c r="BF54" s="31"/>
      <c r="BG54" s="31"/>
      <c r="BH54" s="31"/>
      <c r="BI54" s="31"/>
      <c r="BJ54" s="31"/>
      <c r="BK54" s="31"/>
      <c r="BL54" s="31"/>
      <c r="BM54" s="21"/>
      <c r="BN54" s="21"/>
      <c r="BO54" s="21"/>
      <c r="BP54" s="21"/>
      <c r="BQ54" s="21"/>
      <c r="BR54" s="21"/>
      <c r="BS54" s="83"/>
      <c r="BT54" s="83"/>
      <c r="BU54" s="83"/>
      <c r="BV54" s="21"/>
      <c r="BW54" s="21"/>
    </row>
    <row r="55" spans="2:75">
      <c r="B55" s="92">
        <f>COUNT(C47:C54)</f>
        <v>8</v>
      </c>
      <c r="C55" s="153">
        <f t="shared" ref="C55:H55" si="107">SUM(C47:C54)</f>
        <v>842</v>
      </c>
      <c r="D55" s="153">
        <f t="shared" si="107"/>
        <v>9964</v>
      </c>
      <c r="E55" s="153">
        <f t="shared" si="107"/>
        <v>10726</v>
      </c>
      <c r="F55" s="153">
        <f t="shared" si="107"/>
        <v>673</v>
      </c>
      <c r="G55" s="153">
        <f t="shared" si="107"/>
        <v>8719</v>
      </c>
      <c r="H55" s="153">
        <f t="shared" si="107"/>
        <v>9312</v>
      </c>
      <c r="I55" s="226"/>
      <c r="K55" s="35"/>
      <c r="L55" s="36"/>
      <c r="M55" s="37">
        <f>SUM(M47:M54)</f>
        <v>395.02353120038174</v>
      </c>
      <c r="N55" s="38"/>
      <c r="O55" s="39">
        <f>SUM(O47:O54)</f>
        <v>-6.7065568801956008</v>
      </c>
      <c r="P55" s="40">
        <f>O55/M55</f>
        <v>-1.6977613611563806E-2</v>
      </c>
      <c r="Q55" s="84">
        <f>EXP(P55)</f>
        <v>0.98316569391767572</v>
      </c>
      <c r="R55" s="41">
        <f>SQRT(1/M55)</f>
        <v>5.0313961896729612E-2</v>
      </c>
      <c r="S55" s="80">
        <f>-NORMSINV(2.5/100)</f>
        <v>1.9599639845400538</v>
      </c>
      <c r="T55" s="42">
        <f>P55-(R55*S55)</f>
        <v>-0.11559116684867442</v>
      </c>
      <c r="U55" s="42">
        <f>P55+(R55*S55)</f>
        <v>8.1635939625546813E-2</v>
      </c>
      <c r="V55" s="85">
        <f>EXP(T55)</f>
        <v>0.89083935351837162</v>
      </c>
      <c r="W55" s="86">
        <f>EXP(U55)</f>
        <v>1.0850607103053744</v>
      </c>
      <c r="X55" s="43"/>
      <c r="Y55" s="43"/>
      <c r="Z55" s="44"/>
      <c r="AA55" s="45">
        <f>SUM(AA47:AA54)</f>
        <v>5.0359300748400138</v>
      </c>
      <c r="AB55" s="46">
        <f>SUM(AB47:AB54)</f>
        <v>8</v>
      </c>
      <c r="AC55" s="47">
        <f>AA55-(AB55-1)</f>
        <v>-1.9640699251599862</v>
      </c>
      <c r="AD55" s="37">
        <f>M55</f>
        <v>395.02353120038174</v>
      </c>
      <c r="AE55" s="37">
        <f>SUM(AE47:AE54)</f>
        <v>47456.323807035733</v>
      </c>
      <c r="AF55" s="48">
        <f>AE55/AD55</f>
        <v>120.13543512921206</v>
      </c>
      <c r="AG55" s="112">
        <f>AC55/(AD55-AF55)</f>
        <v>-7.1449799144866584E-3</v>
      </c>
      <c r="AH55" s="112" t="str">
        <f>IF(AA55&lt;AB55-1,"0",AG55)</f>
        <v>0</v>
      </c>
      <c r="AI55" s="44"/>
      <c r="AJ55" s="37">
        <f>SUM(AJ47:AJ54)</f>
        <v>395.02353120038174</v>
      </c>
      <c r="AK55" s="126">
        <f>SUM(AK47:AK54)</f>
        <v>1</v>
      </c>
      <c r="AL55" s="47">
        <f>SUM(AL47:AL54)</f>
        <v>-6.7065568801956008</v>
      </c>
      <c r="AM55" s="47">
        <f>AL55/AJ55</f>
        <v>-1.6977613611563806E-2</v>
      </c>
      <c r="AN55" s="87">
        <f>EXP(AM55)</f>
        <v>0.98316569391767572</v>
      </c>
      <c r="AO55" s="49">
        <f>1/AJ55</f>
        <v>2.5314947617455594E-3</v>
      </c>
      <c r="AP55" s="50">
        <f>SQRT(AO55)</f>
        <v>5.0313961896729612E-2</v>
      </c>
      <c r="AQ55" s="88">
        <f>-NORMSINV(2.5/100)</f>
        <v>1.9599639845400538</v>
      </c>
      <c r="AR55" s="42">
        <f>AM55-(AQ55*AP55)</f>
        <v>-0.11559116684867442</v>
      </c>
      <c r="AS55" s="42">
        <f>AM55+(1.96*AP55)</f>
        <v>8.1637751706026232E-2</v>
      </c>
      <c r="AT55" s="89">
        <f>EXP(AR55)</f>
        <v>0.89083935351837162</v>
      </c>
      <c r="AU55" s="90">
        <f>EXP(AS55)</f>
        <v>1.085062676524488</v>
      </c>
      <c r="AV55" s="239"/>
      <c r="AW55" s="9"/>
      <c r="AX55" s="91">
        <f>AA55</f>
        <v>5.0359300748400138</v>
      </c>
      <c r="AY55" s="92">
        <f>SUM(AY47:AY54)</f>
        <v>8</v>
      </c>
      <c r="AZ55" s="118">
        <f>(AX55-(AY55-1))/AX55</f>
        <v>-0.39001135757874533</v>
      </c>
      <c r="BA55" s="119" t="str">
        <f>IF(AA55&lt;AB55-1,"0%",AZ55)</f>
        <v>0%</v>
      </c>
      <c r="BB55" s="51"/>
      <c r="BC55" s="39">
        <f>AX55/(AY55-1)</f>
        <v>0.71941858212000198</v>
      </c>
      <c r="BD55" s="93">
        <f>LN(BC55)</f>
        <v>-0.32931191802917925</v>
      </c>
      <c r="BE55" s="39">
        <f>LN(AX55)</f>
        <v>1.616598231026134</v>
      </c>
      <c r="BF55" s="39">
        <f>LN(AY55-1)</f>
        <v>1.9459101490553132</v>
      </c>
      <c r="BG55" s="39">
        <f>SQRT(2*AX55)</f>
        <v>3.1736194084483458</v>
      </c>
      <c r="BH55" s="39">
        <f>SQRT(2*AY55-3)</f>
        <v>3.6055512754639891</v>
      </c>
      <c r="BI55" s="39">
        <f>2*(AY55-2)</f>
        <v>12</v>
      </c>
      <c r="BJ55" s="39">
        <f>3*(AY55-2)^2</f>
        <v>108</v>
      </c>
      <c r="BK55" s="39">
        <f>1/BI55</f>
        <v>8.3333333333333329E-2</v>
      </c>
      <c r="BL55" s="94">
        <f>1/BJ55</f>
        <v>9.2592592592592587E-3</v>
      </c>
      <c r="BM55" s="94">
        <f>SQRT(BK55*(1-BL55))</f>
        <v>0.28733556757746109</v>
      </c>
      <c r="BN55" s="95">
        <f>0.5*(BE55-BF55)/(BG55-BH55)</f>
        <v>0.38120817561401704</v>
      </c>
      <c r="BO55" s="95">
        <f>IF(AA55&lt;=AB55,BM55,BN55)</f>
        <v>0.28733556757746109</v>
      </c>
      <c r="BP55" s="96">
        <f>BD55-(1.96*BO55)</f>
        <v>-0.89248963048100294</v>
      </c>
      <c r="BQ55" s="96">
        <f>BD55+(1.96*BO55)</f>
        <v>0.23386579442264444</v>
      </c>
      <c r="BR55" s="96"/>
      <c r="BS55" s="93">
        <f>EXP(BP55)</f>
        <v>0.4096346432931362</v>
      </c>
      <c r="BT55" s="93">
        <f>EXP(BQ55)</f>
        <v>1.2634749154484568</v>
      </c>
      <c r="BU55" s="97" t="str">
        <f>BA55</f>
        <v>0%</v>
      </c>
      <c r="BV55" s="97">
        <f>(BS55-1)/BS55</f>
        <v>-1.4411997773449938</v>
      </c>
      <c r="BW55" s="97">
        <f>(BT55-1)/BT55</f>
        <v>0.20853197180803484</v>
      </c>
    </row>
    <row r="56" spans="2:75" ht="13.5" thickBot="1">
      <c r="B56" s="208"/>
      <c r="C56" s="154"/>
      <c r="D56" s="154"/>
      <c r="E56" s="154"/>
      <c r="F56" s="154"/>
      <c r="G56" s="154"/>
      <c r="H56" s="154"/>
      <c r="I56" s="227"/>
      <c r="J56" s="4"/>
      <c r="K56" s="4"/>
      <c r="L56" s="5"/>
      <c r="M56" s="5"/>
      <c r="N56" s="5"/>
      <c r="O56" s="5"/>
      <c r="P56" s="5"/>
      <c r="Q56" s="5" t="s">
        <v>84</v>
      </c>
      <c r="R56" s="52"/>
      <c r="S56" s="52"/>
      <c r="T56" s="52"/>
      <c r="U56" s="52"/>
      <c r="V56" s="52"/>
      <c r="W56" s="52"/>
      <c r="X56" s="52"/>
      <c r="Z56" s="5"/>
      <c r="AA56" s="5"/>
      <c r="AB56" s="53"/>
      <c r="AC56" s="54"/>
      <c r="AD56" s="54"/>
      <c r="AE56" s="54"/>
      <c r="AF56" s="55"/>
      <c r="AG56" s="55"/>
      <c r="AH56" s="55"/>
      <c r="AI56" s="55"/>
      <c r="AJ56" s="5"/>
      <c r="AK56" s="5"/>
      <c r="AL56" s="5"/>
      <c r="AM56" s="5"/>
      <c r="AN56" s="5" t="s">
        <v>86</v>
      </c>
      <c r="AO56" s="5"/>
      <c r="AP56" s="5"/>
      <c r="AQ56" s="5"/>
      <c r="AR56" s="5"/>
      <c r="AS56" s="5"/>
      <c r="AT56" s="56"/>
      <c r="AU56" s="56"/>
      <c r="AV56" s="56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7"/>
      <c r="BH56" s="5"/>
      <c r="BI56" s="5"/>
      <c r="BJ56" s="5"/>
      <c r="BK56" s="5"/>
      <c r="BN56" s="54"/>
      <c r="BT56" s="98" t="s">
        <v>49</v>
      </c>
      <c r="BU56" s="99" t="str">
        <f>BU55</f>
        <v>0%</v>
      </c>
      <c r="BV56" s="100" t="str">
        <f>IF(BV55&lt;0,"0%",BV55)</f>
        <v>0%</v>
      </c>
      <c r="BW56" s="101">
        <f>IF(BW55&lt;0,"0%",BW55)</f>
        <v>0.20853197180803484</v>
      </c>
    </row>
    <row r="57" spans="2:75" ht="15.75" thickBot="1">
      <c r="B57" s="6"/>
      <c r="C57" s="155"/>
      <c r="D57" s="155"/>
      <c r="E57" s="155"/>
      <c r="F57" s="155"/>
      <c r="G57" s="155"/>
      <c r="H57" s="155"/>
      <c r="I57" s="183"/>
      <c r="J57" s="6"/>
      <c r="K57" s="6"/>
      <c r="L57" s="5"/>
      <c r="M57" s="5"/>
      <c r="N57" s="5"/>
      <c r="O57" s="5"/>
      <c r="P57" s="5"/>
      <c r="Q57" s="5"/>
      <c r="R57" s="58"/>
      <c r="S57" s="58"/>
      <c r="T57" s="58"/>
      <c r="U57" s="58"/>
      <c r="V57" s="58"/>
      <c r="W57" s="58"/>
      <c r="X57" s="58"/>
      <c r="Z57" s="5"/>
      <c r="AA57" s="5"/>
      <c r="AB57" s="5"/>
      <c r="AC57" s="5"/>
      <c r="AD57" s="5"/>
      <c r="AE57" s="5"/>
      <c r="AF57" s="5"/>
      <c r="AG57" s="5"/>
      <c r="AH57" s="5"/>
      <c r="AI57" s="57"/>
      <c r="AJ57" s="121"/>
      <c r="AK57" s="121"/>
      <c r="AL57" s="122"/>
      <c r="AM57" s="62"/>
      <c r="AN57" s="59"/>
      <c r="AO57" s="60" t="s">
        <v>24</v>
      </c>
      <c r="AP57" s="61">
        <f>TINV(0.05,(AB55-2))</f>
        <v>2.4469118511449697</v>
      </c>
      <c r="AQ57" s="5"/>
      <c r="AR57" s="102"/>
      <c r="AS57" s="103" t="s">
        <v>25</v>
      </c>
      <c r="AT57" s="104">
        <f>EXP(AM55-AP57*SQRT((1/AD55)+AH55))</f>
        <v>0.8692787420868554</v>
      </c>
      <c r="AU57" s="105">
        <f>EXP(AM55+AP57*SQRT((1/AD55)+AH55))</f>
        <v>1.1119733347856837</v>
      </c>
      <c r="AV57" s="188"/>
      <c r="AW57" s="5"/>
      <c r="AX57" s="5"/>
      <c r="AY57" s="5"/>
      <c r="AZ57" s="5"/>
      <c r="BB57" s="5"/>
      <c r="BC57" s="5"/>
      <c r="BD57" s="5"/>
      <c r="BF57" s="106"/>
      <c r="BG57" s="57"/>
      <c r="BH57" s="57"/>
      <c r="BJ57" s="107"/>
      <c r="BK57" s="5"/>
      <c r="BL57" s="108"/>
      <c r="BM57" s="109"/>
      <c r="BN57" s="5"/>
      <c r="BQ57" s="108"/>
    </row>
    <row r="58" spans="2:75" s="3" customFormat="1" ht="15">
      <c r="B58" s="182"/>
      <c r="C58" s="183"/>
      <c r="D58" s="183"/>
      <c r="E58" s="183"/>
      <c r="F58" s="183"/>
      <c r="G58" s="183"/>
      <c r="H58" s="183"/>
      <c r="I58" s="183"/>
      <c r="J58" s="182"/>
      <c r="K58" s="182"/>
      <c r="L58" s="5"/>
      <c r="M58" s="5"/>
      <c r="N58" s="5"/>
      <c r="O58" s="5"/>
      <c r="P58" s="5"/>
      <c r="Q58" s="5"/>
      <c r="R58" s="58"/>
      <c r="S58" s="58"/>
      <c r="T58" s="58"/>
      <c r="U58" s="58"/>
      <c r="V58" s="58"/>
      <c r="W58" s="58"/>
      <c r="X58" s="58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7"/>
      <c r="AJ58" s="121"/>
      <c r="AK58" s="121"/>
      <c r="AL58" s="122"/>
      <c r="AM58" s="62"/>
      <c r="AN58" s="184"/>
      <c r="AO58" s="185"/>
      <c r="AP58" s="186"/>
      <c r="AQ58" s="5"/>
      <c r="AR58" s="5"/>
      <c r="AS58" s="187"/>
      <c r="AT58" s="188"/>
      <c r="AU58" s="188"/>
      <c r="AV58" s="188"/>
      <c r="AW58" s="5"/>
      <c r="AX58" s="5"/>
      <c r="AY58" s="5"/>
      <c r="AZ58" s="5"/>
      <c r="BB58" s="5"/>
      <c r="BC58" s="5"/>
      <c r="BD58" s="5"/>
      <c r="BF58" s="106"/>
      <c r="BG58" s="57"/>
      <c r="BH58" s="57"/>
      <c r="BJ58" s="107"/>
      <c r="BK58" s="5"/>
      <c r="BL58" s="189"/>
      <c r="BM58" s="190"/>
      <c r="BN58" s="5"/>
      <c r="BQ58" s="189"/>
    </row>
    <row r="59" spans="2:75">
      <c r="B59" s="6"/>
      <c r="C59" s="155"/>
      <c r="D59" s="240" t="s">
        <v>151</v>
      </c>
      <c r="E59" s="241"/>
      <c r="F59" s="241"/>
      <c r="G59" s="241"/>
      <c r="H59" s="242"/>
      <c r="I59" s="183"/>
    </row>
    <row r="60" spans="2:75">
      <c r="B60" s="196"/>
      <c r="C60" s="1"/>
      <c r="D60" s="197" t="s">
        <v>137</v>
      </c>
      <c r="E60" s="1"/>
      <c r="F60" s="197" t="s">
        <v>130</v>
      </c>
      <c r="G60" s="1"/>
      <c r="H60" s="197" t="s">
        <v>131</v>
      </c>
      <c r="I60" s="253"/>
    </row>
    <row r="61" spans="2:75">
      <c r="B61" s="168" t="s">
        <v>99</v>
      </c>
      <c r="C61" s="1"/>
      <c r="D61" s="199" t="s">
        <v>132</v>
      </c>
      <c r="E61" s="1"/>
      <c r="F61" s="198" t="s">
        <v>132</v>
      </c>
      <c r="G61" s="1"/>
      <c r="H61" s="198" t="s">
        <v>132</v>
      </c>
      <c r="I61" s="204"/>
    </row>
    <row r="62" spans="2:75">
      <c r="B62" s="168" t="s">
        <v>123</v>
      </c>
      <c r="C62" s="1"/>
      <c r="D62" s="199"/>
      <c r="E62" s="1"/>
      <c r="F62" s="198" t="s">
        <v>132</v>
      </c>
      <c r="G62" s="1"/>
      <c r="H62" s="198" t="s">
        <v>132</v>
      </c>
      <c r="I62" s="204"/>
    </row>
    <row r="63" spans="2:75">
      <c r="B63" s="168" t="s">
        <v>100</v>
      </c>
      <c r="C63" s="1"/>
      <c r="D63" s="199" t="s">
        <v>133</v>
      </c>
      <c r="E63" s="1"/>
      <c r="F63" s="198" t="s">
        <v>133</v>
      </c>
      <c r="G63" s="1"/>
      <c r="H63" s="198" t="s">
        <v>133</v>
      </c>
      <c r="I63" s="204"/>
    </row>
    <row r="64" spans="2:75">
      <c r="B64" s="168" t="s">
        <v>124</v>
      </c>
      <c r="C64" s="1"/>
      <c r="D64" s="200"/>
      <c r="E64" s="1"/>
      <c r="F64" s="204" t="s">
        <v>134</v>
      </c>
      <c r="G64" s="3"/>
      <c r="H64" s="204"/>
      <c r="I64" s="204"/>
    </row>
    <row r="65" spans="2:9">
      <c r="B65" s="168" t="s">
        <v>125</v>
      </c>
      <c r="C65" s="1"/>
      <c r="D65" s="201"/>
      <c r="E65" s="1"/>
      <c r="F65" s="204" t="s">
        <v>134</v>
      </c>
      <c r="G65" s="3"/>
      <c r="H65" s="204" t="s">
        <v>134</v>
      </c>
      <c r="I65" s="204"/>
    </row>
    <row r="66" spans="2:9">
      <c r="B66" s="168" t="s">
        <v>101</v>
      </c>
      <c r="C66" s="1"/>
      <c r="D66" s="199" t="s">
        <v>134</v>
      </c>
      <c r="E66" s="1"/>
      <c r="F66" s="204" t="s">
        <v>134</v>
      </c>
      <c r="G66" s="3"/>
      <c r="H66" s="204"/>
      <c r="I66" s="204"/>
    </row>
    <row r="67" spans="2:9">
      <c r="B67" s="168" t="s">
        <v>102</v>
      </c>
      <c r="C67" s="1"/>
      <c r="D67" s="199" t="s">
        <v>135</v>
      </c>
      <c r="E67" s="1"/>
      <c r="F67" s="204" t="s">
        <v>135</v>
      </c>
      <c r="G67" s="3"/>
      <c r="H67" s="204" t="s">
        <v>135</v>
      </c>
      <c r="I67" s="204"/>
    </row>
    <row r="68" spans="2:9">
      <c r="B68" s="168" t="s">
        <v>126</v>
      </c>
      <c r="C68" s="1"/>
      <c r="D68" s="200"/>
      <c r="E68" s="1"/>
      <c r="F68" s="204" t="s">
        <v>132</v>
      </c>
      <c r="G68" s="3"/>
      <c r="H68" s="204"/>
      <c r="I68" s="204"/>
    </row>
    <row r="69" spans="2:9">
      <c r="B69" s="168" t="s">
        <v>127</v>
      </c>
      <c r="C69" s="1"/>
      <c r="D69" s="200"/>
      <c r="E69" s="1"/>
      <c r="F69" s="204"/>
      <c r="G69" s="3"/>
      <c r="H69" s="204" t="s">
        <v>133</v>
      </c>
      <c r="I69" s="204"/>
    </row>
    <row r="70" spans="2:9">
      <c r="B70" s="168" t="s">
        <v>128</v>
      </c>
      <c r="C70" s="1"/>
      <c r="D70" s="200"/>
      <c r="E70" s="1"/>
      <c r="F70" s="204" t="s">
        <v>133</v>
      </c>
      <c r="G70" s="3"/>
      <c r="H70" s="204" t="s">
        <v>133</v>
      </c>
      <c r="I70" s="204"/>
    </row>
    <row r="71" spans="2:9">
      <c r="B71" s="168" t="s">
        <v>103</v>
      </c>
      <c r="C71" s="1"/>
      <c r="D71" s="199" t="s">
        <v>132</v>
      </c>
      <c r="E71" s="1"/>
      <c r="F71" s="204" t="s">
        <v>132</v>
      </c>
      <c r="G71" s="3"/>
      <c r="H71" s="204" t="s">
        <v>132</v>
      </c>
      <c r="I71" s="204"/>
    </row>
    <row r="72" spans="2:9">
      <c r="B72" s="168" t="s">
        <v>104</v>
      </c>
      <c r="C72" s="1"/>
      <c r="D72" s="199" t="s">
        <v>136</v>
      </c>
      <c r="E72" s="1"/>
      <c r="F72" s="204" t="s">
        <v>136</v>
      </c>
      <c r="G72" s="3"/>
      <c r="H72" s="204" t="s">
        <v>136</v>
      </c>
      <c r="I72" s="204"/>
    </row>
    <row r="73" spans="2:9">
      <c r="B73" s="168" t="s">
        <v>129</v>
      </c>
      <c r="C73" s="1"/>
      <c r="D73" s="200"/>
      <c r="E73" s="1"/>
      <c r="F73" s="204" t="s">
        <v>135</v>
      </c>
      <c r="G73" s="3"/>
      <c r="H73" s="204" t="s">
        <v>135</v>
      </c>
      <c r="I73" s="204"/>
    </row>
    <row r="74" spans="2:9">
      <c r="B74" s="168" t="s">
        <v>105</v>
      </c>
      <c r="C74" s="1"/>
      <c r="D74" s="204" t="s">
        <v>134</v>
      </c>
      <c r="E74" s="1"/>
      <c r="F74" s="204" t="s">
        <v>134</v>
      </c>
      <c r="G74" s="3"/>
      <c r="H74" s="204" t="s">
        <v>134</v>
      </c>
      <c r="I74" s="204"/>
    </row>
    <row r="75" spans="2:9">
      <c r="B75" s="168" t="s">
        <v>106</v>
      </c>
      <c r="C75" s="1"/>
      <c r="D75" s="199" t="s">
        <v>132</v>
      </c>
      <c r="E75" s="1"/>
      <c r="F75" s="204"/>
      <c r="G75" s="3"/>
      <c r="H75" s="204" t="s">
        <v>134</v>
      </c>
      <c r="I75" s="204"/>
    </row>
    <row r="76" spans="2:9">
      <c r="B76" s="168" t="s">
        <v>107</v>
      </c>
      <c r="C76" s="1"/>
      <c r="D76" s="199" t="s">
        <v>132</v>
      </c>
      <c r="E76" s="1"/>
      <c r="F76" s="204" t="s">
        <v>134</v>
      </c>
      <c r="G76" s="3"/>
      <c r="H76" s="204"/>
      <c r="I76" s="204"/>
    </row>
    <row r="77" spans="2:9">
      <c r="B77" s="168" t="s">
        <v>108</v>
      </c>
      <c r="C77" s="1"/>
      <c r="D77" s="199" t="s">
        <v>132</v>
      </c>
      <c r="E77" s="1"/>
      <c r="F77" s="204"/>
      <c r="G77" s="3"/>
      <c r="H77" s="204" t="s">
        <v>132</v>
      </c>
      <c r="I77" s="204"/>
    </row>
    <row r="78" spans="2:9">
      <c r="C78" s="156"/>
      <c r="D78" s="156"/>
      <c r="E78" s="156"/>
      <c r="F78" s="156"/>
      <c r="G78" s="156"/>
      <c r="H78" s="156"/>
      <c r="I78" s="228"/>
    </row>
    <row r="79" spans="2:9">
      <c r="C79" s="156"/>
      <c r="D79" s="156"/>
      <c r="E79" s="156"/>
      <c r="F79" s="156"/>
      <c r="G79" s="156"/>
      <c r="H79" s="156"/>
      <c r="I79" s="228"/>
    </row>
    <row r="80" spans="2:9">
      <c r="C80" s="156"/>
      <c r="D80" s="156"/>
      <c r="E80" s="156"/>
      <c r="F80" s="156"/>
      <c r="G80" s="156"/>
      <c r="H80" s="156"/>
      <c r="I80" s="228"/>
    </row>
    <row r="81" spans="3:9">
      <c r="C81" s="156"/>
      <c r="D81" s="156"/>
      <c r="E81" s="156"/>
      <c r="F81" s="156"/>
      <c r="G81" s="156"/>
      <c r="H81" s="156"/>
      <c r="I81" s="228"/>
    </row>
  </sheetData>
  <mergeCells count="21">
    <mergeCell ref="D59:H59"/>
    <mergeCell ref="J4:W4"/>
    <mergeCell ref="Y4:AU4"/>
    <mergeCell ref="AW4:BW4"/>
    <mergeCell ref="J16:W16"/>
    <mergeCell ref="Y16:AU16"/>
    <mergeCell ref="AW16:BW16"/>
    <mergeCell ref="J32:W32"/>
    <mergeCell ref="Y32:AU32"/>
    <mergeCell ref="AW32:BW32"/>
    <mergeCell ref="J44:W44"/>
    <mergeCell ref="Y44:AU44"/>
    <mergeCell ref="AW44:BW44"/>
    <mergeCell ref="C33:E33"/>
    <mergeCell ref="F33:H33"/>
    <mergeCell ref="C45:E45"/>
    <mergeCell ref="F45:H45"/>
    <mergeCell ref="C5:E5"/>
    <mergeCell ref="F5:H5"/>
    <mergeCell ref="C17:E17"/>
    <mergeCell ref="F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 Cohorte Completa</vt:lpstr>
      <vt:lpstr>Anal por SG, dosis VitD</vt:lpstr>
      <vt:lpstr>Anal por SG, Vit D en sangre</vt:lpstr>
      <vt:lpstr>Anal por SG, Latitud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2017-04-03T18:39:21Z</dcterms:created>
  <dcterms:modified xsi:type="dcterms:W3CDTF">2018-06-16T15:29:53Z</dcterms:modified>
</cp:coreProperties>
</file>