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20180805-Galo\0-Datos\040-Metodol\99-Hojas cálc con ayuda\"/>
    </mc:Choice>
  </mc:AlternateContent>
  <xr:revisionPtr revIDLastSave="0" documentId="13_ncr:1_{91531994-1456-465E-B313-1758E13961DE}" xr6:coauthVersionLast="36" xr6:coauthVersionMax="36" xr10:uidLastSave="{00000000-0000-0000-0000-000000000000}"/>
  <bookViews>
    <workbookView xWindow="0" yWindow="0" windowWidth="20490" windowHeight="7365" xr2:uid="{00000000-000D-0000-FFFF-FFFF00000000}"/>
  </bookViews>
  <sheets>
    <sheet name="Dif Medias grup Ind y d Cohen" sheetId="5" r:id="rId1"/>
    <sheet name="Tamaño muestra" sheetId="4" r:id="rId2"/>
    <sheet name="para pdf" sheetId="1" r:id="rId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4" i="5" l="1"/>
  <c r="E64" i="5" s="1"/>
  <c r="C64" i="5"/>
  <c r="C65" i="5" s="1"/>
  <c r="D63" i="5"/>
  <c r="E63" i="5" s="1"/>
  <c r="C63" i="5"/>
  <c r="D45" i="5" l="1"/>
  <c r="C45" i="5"/>
  <c r="D44" i="5"/>
  <c r="D48" i="5" s="1"/>
  <c r="C51" i="5" s="1"/>
  <c r="C44" i="5"/>
  <c r="E26" i="5"/>
  <c r="F33" i="5"/>
  <c r="D26" i="5"/>
  <c r="G26" i="5" s="1"/>
  <c r="C26" i="5"/>
  <c r="E25" i="5"/>
  <c r="H25" i="5"/>
  <c r="I25" i="5" s="1"/>
  <c r="D25" i="5"/>
  <c r="C25" i="5"/>
  <c r="D19" i="5"/>
  <c r="E44" i="5" s="1"/>
  <c r="M18" i="5"/>
  <c r="H17" i="5"/>
  <c r="J15" i="5"/>
  <c r="K14" i="5"/>
  <c r="E15" i="5" s="1"/>
  <c r="D13" i="5"/>
  <c r="I48" i="5"/>
  <c r="E9" i="5"/>
  <c r="C9" i="5"/>
  <c r="M19" i="5"/>
  <c r="H26" i="5"/>
  <c r="I26" i="5" s="1"/>
  <c r="D32" i="5"/>
  <c r="D33" i="5"/>
  <c r="C48" i="5"/>
  <c r="B51" i="5"/>
  <c r="B53" i="5" s="1"/>
  <c r="H33" i="5"/>
  <c r="D28" i="5"/>
  <c r="G28" i="5" s="1"/>
  <c r="J48" i="5" s="1"/>
  <c r="H51" i="5" s="1"/>
  <c r="H53" i="5" s="1"/>
  <c r="G25" i="5"/>
  <c r="F32" i="5"/>
  <c r="J33" i="5" s="1"/>
  <c r="D38" i="5"/>
  <c r="G13" i="5"/>
  <c r="D45" i="1"/>
  <c r="D48" i="1" s="1"/>
  <c r="C51" i="1" s="1"/>
  <c r="C45" i="1"/>
  <c r="D44" i="1"/>
  <c r="C44" i="1"/>
  <c r="C48" i="1" s="1"/>
  <c r="B51" i="1" s="1"/>
  <c r="K14" i="1"/>
  <c r="E15" i="1"/>
  <c r="E34" i="5"/>
  <c r="C17" i="4"/>
  <c r="C34" i="4"/>
  <c r="E32" i="4"/>
  <c r="E31" i="4"/>
  <c r="C30" i="4"/>
  <c r="C33" i="4" s="1"/>
  <c r="C35" i="4" s="1"/>
  <c r="C36" i="4" s="1"/>
  <c r="E29" i="4"/>
  <c r="E28" i="4"/>
  <c r="E19" i="4"/>
  <c r="E18" i="4"/>
  <c r="C20" i="4" s="1"/>
  <c r="C21" i="4" s="1"/>
  <c r="D65" i="1"/>
  <c r="D67" i="1" s="1"/>
  <c r="E68" i="1" s="1"/>
  <c r="B70" i="1" s="1"/>
  <c r="B72" i="1" s="1"/>
  <c r="C65" i="1"/>
  <c r="D64" i="1"/>
  <c r="C64" i="1"/>
  <c r="C66" i="1" s="1"/>
  <c r="E26" i="1"/>
  <c r="F33" i="1"/>
  <c r="D26" i="1"/>
  <c r="C26" i="1"/>
  <c r="D38" i="1" s="1"/>
  <c r="E25" i="1"/>
  <c r="D33" i="1"/>
  <c r="D25" i="1"/>
  <c r="D32" i="1" s="1"/>
  <c r="C25" i="1"/>
  <c r="D19" i="1"/>
  <c r="F21" i="1" s="1"/>
  <c r="I21" i="1" s="1"/>
  <c r="E44" i="1"/>
  <c r="M18" i="1"/>
  <c r="K17" i="1"/>
  <c r="H17" i="1"/>
  <c r="M21" i="1" s="1"/>
  <c r="M22" i="1" s="1"/>
  <c r="D13" i="1"/>
  <c r="I48" i="1" s="1"/>
  <c r="E9" i="1"/>
  <c r="C9" i="1"/>
  <c r="M19" i="1"/>
  <c r="F32" i="1"/>
  <c r="J33" i="1"/>
  <c r="H34" i="1" s="1"/>
  <c r="E30" i="4"/>
  <c r="M20" i="1"/>
  <c r="E17" i="1"/>
  <c r="D9" i="1"/>
  <c r="D66" i="5" l="1"/>
  <c r="E67" i="5" s="1"/>
  <c r="J26" i="5"/>
  <c r="L26" i="5" s="1"/>
  <c r="J25" i="5"/>
  <c r="K25" i="5" s="1"/>
  <c r="H34" i="5"/>
  <c r="B74" i="5"/>
  <c r="I32" i="1"/>
  <c r="H33" i="1"/>
  <c r="E34" i="1" s="1"/>
  <c r="J36" i="1"/>
  <c r="C74" i="5"/>
  <c r="C53" i="5"/>
  <c r="M23" i="1"/>
  <c r="H44" i="1"/>
  <c r="H48" i="1" s="1"/>
  <c r="F51" i="1" s="1"/>
  <c r="G45" i="1"/>
  <c r="G48" i="1" s="1"/>
  <c r="E51" i="1" s="1"/>
  <c r="E53" i="1" s="1"/>
  <c r="E42" i="1"/>
  <c r="C78" i="1"/>
  <c r="C53" i="1"/>
  <c r="M20" i="5"/>
  <c r="M21" i="5" s="1"/>
  <c r="M22" i="5" s="1"/>
  <c r="D9" i="5"/>
  <c r="E17" i="5"/>
  <c r="J17" i="5" s="1"/>
  <c r="K26" i="5"/>
  <c r="F44" i="1"/>
  <c r="F40" i="1"/>
  <c r="B78" i="1"/>
  <c r="B53" i="1"/>
  <c r="I36" i="5"/>
  <c r="F19" i="5"/>
  <c r="F19" i="1"/>
  <c r="I32" i="5"/>
  <c r="D35" i="5" s="1"/>
  <c r="E36" i="5" s="1"/>
  <c r="F44" i="5"/>
  <c r="H19" i="5"/>
  <c r="D28" i="1"/>
  <c r="G28" i="1" s="1"/>
  <c r="J48" i="1" s="1"/>
  <c r="H51" i="1" s="1"/>
  <c r="H53" i="1" s="1"/>
  <c r="H19" i="1"/>
  <c r="G13" i="1"/>
  <c r="F67" i="5" l="1"/>
  <c r="H67" i="5" s="1"/>
  <c r="B69" i="5"/>
  <c r="B71" i="5" s="1"/>
  <c r="L25" i="5"/>
  <c r="N28" i="5" s="1"/>
  <c r="M29" i="5" s="1"/>
  <c r="E45" i="1"/>
  <c r="C70" i="1"/>
  <c r="B73" i="1" s="1"/>
  <c r="I40" i="1"/>
  <c r="F42" i="1" s="1"/>
  <c r="E46" i="5"/>
  <c r="D69" i="5"/>
  <c r="D71" i="5" s="1"/>
  <c r="C69" i="5"/>
  <c r="C71" i="5" s="1"/>
  <c r="E45" i="5"/>
  <c r="F21" i="5"/>
  <c r="I21" i="5" s="1"/>
  <c r="D70" i="1"/>
  <c r="B74" i="1" s="1"/>
  <c r="E46" i="1"/>
  <c r="K36" i="5"/>
  <c r="F40" i="5"/>
  <c r="I40" i="5" s="1"/>
  <c r="F42" i="5" s="1"/>
  <c r="E53" i="5" s="1"/>
  <c r="M23" i="5"/>
  <c r="H44" i="5"/>
  <c r="H48" i="5" s="1"/>
  <c r="F51" i="5" s="1"/>
  <c r="D35" i="1"/>
  <c r="F36" i="1" s="1"/>
  <c r="E71" i="5" l="1"/>
  <c r="D74" i="5" s="1"/>
  <c r="E48" i="5"/>
  <c r="D51" i="5" s="1"/>
  <c r="G45" i="5"/>
  <c r="G48" i="5" s="1"/>
  <c r="E42" i="5"/>
  <c r="E51" i="5" s="1"/>
  <c r="B76" i="1"/>
  <c r="D78" i="1" s="1"/>
  <c r="H38" i="1"/>
  <c r="F46" i="1" s="1"/>
  <c r="F38" i="1"/>
  <c r="F45" i="1" s="1"/>
  <c r="F38" i="5"/>
  <c r="F45" i="5" s="1"/>
  <c r="H38" i="5"/>
  <c r="F46" i="5" s="1"/>
  <c r="E48" i="1"/>
  <c r="D51" i="1" s="1"/>
  <c r="F48" i="5" l="1"/>
  <c r="D53" i="5" s="1"/>
  <c r="F48" i="1"/>
  <c r="D53" i="1" s="1"/>
</calcChain>
</file>

<file path=xl/sharedStrings.xml><?xml version="1.0" encoding="utf-8"?>
<sst xmlns="http://schemas.openxmlformats.org/spreadsheetml/2006/main" count="321" uniqueCount="187">
  <si>
    <t xml:space="preserve"> </t>
  </si>
  <si>
    <t>Media muestral</t>
  </si>
  <si>
    <t>s = Desv Est</t>
  </si>
  <si>
    <t>Diferencia de medias</t>
  </si>
  <si>
    <t>SI SE CUMPLEN: a) Normalidad o n &gt; 30 (pues a partir de aquí se comportar como normal); y b) HOMOCEDASTICIDAD: varianzas aproximadamente iguales (que se comprueba con el test F)</t>
  </si>
  <si>
    <r>
      <t>t</t>
    </r>
    <r>
      <rPr>
        <b/>
        <sz val="11"/>
        <color indexed="12"/>
        <rFont val="Calibri"/>
        <family val="2"/>
      </rPr>
      <t xml:space="preserve"> = (diferencia de medias) / EE (diferencia de medias). Todo consiste en dividir la diferencia observada por un término de error que estima la variabilidad biológica aleatoria</t>
    </r>
  </si>
  <si>
    <t>0)</t>
  </si>
  <si>
    <t>"Fmax"= S^2 mayor / S^2 menor=</t>
  </si>
  <si>
    <r>
      <t xml:space="preserve">p </t>
    </r>
    <r>
      <rPr>
        <sz val="11"/>
        <rFont val="Calibri"/>
        <family val="2"/>
      </rPr>
      <t>"=DISTR.F("F obtenida;g.l)=</t>
    </r>
  </si>
  <si>
    <t>Si es superior a 0,05 =&gt; las varianzas son homogéneas</t>
  </si>
  <si>
    <t>1)</t>
  </si>
  <si>
    <t>Ojo: Ver si los dos grupos tienen el mismo tamaño, porque no sé qué sucede cuando tienen distinto</t>
  </si>
  <si>
    <t>"=Raiz(Sdif^2)=</t>
  </si>
  <si>
    <t>Asumo que es la desviación estándar de la dif de medias =Ponderada</t>
  </si>
  <si>
    <t xml:space="preserve">2) </t>
  </si>
  <si>
    <t>El IC = (media 1- media 2) +- t((n1+n2-2;α/2) * EE (diferencia de medias)</t>
  </si>
  <si>
    <r>
      <t>EE (dif de medias) = S</t>
    </r>
    <r>
      <rPr>
        <b/>
        <i/>
        <sz val="11"/>
        <rFont val="Calibri"/>
        <family val="2"/>
      </rPr>
      <t>dif</t>
    </r>
    <r>
      <rPr>
        <b/>
        <sz val="11"/>
        <rFont val="Calibri"/>
        <family val="2"/>
      </rPr>
      <t xml:space="preserve"> * raiz([1/n1]+[1/n2]) =</t>
    </r>
  </si>
  <si>
    <r>
      <t>t</t>
    </r>
    <r>
      <rPr>
        <b/>
        <sz val="10"/>
        <rFont val="Calibri"/>
        <family val="2"/>
      </rPr>
      <t xml:space="preserve"> </t>
    </r>
    <r>
      <rPr>
        <sz val="10"/>
        <rFont val="Calibri"/>
        <family val="2"/>
      </rPr>
      <t>teórica</t>
    </r>
    <r>
      <rPr>
        <b/>
        <sz val="10"/>
        <rFont val="Calibri"/>
        <family val="2"/>
      </rPr>
      <t>"</t>
    </r>
    <r>
      <rPr>
        <sz val="10"/>
        <rFont val="Calibri"/>
        <family val="2"/>
      </rPr>
      <t xml:space="preserve">= </t>
    </r>
    <r>
      <rPr>
        <b/>
        <i/>
        <sz val="10"/>
        <rFont val="Calibri"/>
        <family val="2"/>
      </rPr>
      <t xml:space="preserve"> t</t>
    </r>
    <r>
      <rPr>
        <vertAlign val="subscript"/>
        <sz val="10"/>
        <rFont val="Calibri"/>
        <family val="2"/>
      </rPr>
      <t>(n1+n2-2; 1- α/2)</t>
    </r>
    <r>
      <rPr>
        <sz val="10"/>
        <rFont val="Calibri"/>
        <family val="2"/>
      </rPr>
      <t xml:space="preserve"> =</t>
    </r>
  </si>
  <si>
    <t>grados de libertad (n1+n2-2)=</t>
  </si>
  <si>
    <t>CÁLCULO DE LA POTENCIA:</t>
  </si>
  <si>
    <t>Zβ = [Raíz (n . d^2 /2 . S^2)] - Z α/2 (0,05)</t>
  </si>
  <si>
    <t>n = nº de los que hay en cada grupo (ojo, no de la suma de ambos)</t>
  </si>
  <si>
    <t>3)</t>
  </si>
  <si>
    <t>Diferencia medias =</t>
  </si>
  <si>
    <t xml:space="preserve">(IC 95%, </t>
  </si>
  <si>
    <t>a</t>
  </si>
  <si>
    <t>d = diferencia de medias de ambos grupos</t>
  </si>
  <si>
    <t>S^2 dif medias elevada al cuadrado = Desv Estándar Ponderada (de la dif de medias) al cuadrado</t>
  </si>
  <si>
    <t>4)</t>
  </si>
  <si>
    <r>
      <t>t</t>
    </r>
    <r>
      <rPr>
        <b/>
        <sz val="11"/>
        <rFont val="Calibri"/>
        <family val="2"/>
      </rPr>
      <t xml:space="preserve"> calc de la dif medias = (dif de medias) / EE (dif de medias)= </t>
    </r>
  </si>
  <si>
    <t>"========&gt;</t>
  </si>
  <si>
    <t xml:space="preserve">p = </t>
  </si>
  <si>
    <t>"=DISTR.T(t,grad lib;colas)</t>
  </si>
  <si>
    <t>1 -β = potencia estadística resultante =&gt; probab de detectar una diferencia entre ambos, en caso de que exista</t>
  </si>
  <si>
    <t>Caso de heterocedasticidad (varianzas desiguales y muestras pequeñas).</t>
  </si>
  <si>
    <t>probabliidad o riesgo de cometer un error β =&gt; probabilidad de no detectar una diferencia que sí exista.</t>
  </si>
  <si>
    <t>S =Desv Est</t>
  </si>
  <si>
    <r>
      <t>n=  t</t>
    </r>
    <r>
      <rPr>
        <sz val="11"/>
        <color indexed="8"/>
        <rFont val="Calibri"/>
        <family val="2"/>
      </rPr>
      <t>amaño muestra</t>
    </r>
  </si>
  <si>
    <t>Casos</t>
  </si>
  <si>
    <t>Controles</t>
  </si>
  <si>
    <t>"Fmax"= S^2 mayor / S^2 menor =</t>
  </si>
  <si>
    <t xml:space="preserve">1) </t>
  </si>
  <si>
    <t>2)</t>
  </si>
  <si>
    <t>Operando:</t>
  </si>
  <si>
    <t xml:space="preserve"> (S1^2  / n1)=</t>
  </si>
  <si>
    <t>(S2^2 / n2)=</t>
  </si>
  <si>
    <t>[ (S1^2 / n1) + (S2^2 / n2) ]^2 =</t>
  </si>
  <si>
    <t>(n1+1) =</t>
  </si>
  <si>
    <t>(n1+2)=</t>
  </si>
  <si>
    <t>(S1^2 / n1)^2 =</t>
  </si>
  <si>
    <t>(S^2 /n2)^2 =</t>
  </si>
  <si>
    <t>(S1^2 /n1)^2) / (n1+1) =</t>
  </si>
  <si>
    <t>(S2^2 /n2)^2 / (n2+1) =</t>
  </si>
  <si>
    <t>Y así los grados de libertad "g" =</t>
  </si>
  <si>
    <t>(se tomará el número más cercano al obtenido y se mira en la tabla el valor t)</t>
  </si>
  <si>
    <t>"=DISTR.T.INV(0,05;"g" grad libertad) =</t>
  </si>
  <si>
    <t>Si homocedasticidad</t>
  </si>
  <si>
    <t>Si heterocedasticidad</t>
  </si>
  <si>
    <t>(</t>
  </si>
  <si>
    <t>-</t>
  </si>
  <si>
    <t>)</t>
  </si>
  <si>
    <t>DE</t>
  </si>
  <si>
    <t>%</t>
  </si>
  <si>
    <t>Media A</t>
  </si>
  <si>
    <t>Media B</t>
  </si>
  <si>
    <t>Dif Medias (IC 95%)</t>
  </si>
  <si>
    <t>Potencia resultante</t>
  </si>
  <si>
    <t>F máx</t>
  </si>
  <si>
    <t>p de la Dif de Desv Est</t>
  </si>
  <si>
    <r>
      <t>p</t>
    </r>
    <r>
      <rPr>
        <b/>
        <sz val="11"/>
        <rFont val="Calibri"/>
        <family val="2"/>
      </rPr>
      <t xml:space="preserve"> Dif Desv Est</t>
    </r>
  </si>
  <si>
    <t>Válido si homocedasticidad</t>
  </si>
  <si>
    <t>Si es &gt; 0,05 =&gt; homocedascicidad (las varianzas son homogéneas)</t>
  </si>
  <si>
    <t>Válido si heterocedasticidad</t>
  </si>
  <si>
    <t>Si es &lt; 0,05 =&gt; heterocedascicidad (las varianzas NO son homogéneas)</t>
  </si>
  <si>
    <t>DIFERENCIA DE MEDIAS ESTANDARIZADA = TAMAÑO DEL EFECTO (d de Cohen)</t>
  </si>
  <si>
    <r>
      <t xml:space="preserve">La </t>
    </r>
    <r>
      <rPr>
        <i/>
        <sz val="11"/>
        <color indexed="60"/>
        <rFont val="Calibri"/>
        <family val="2"/>
      </rPr>
      <t>d</t>
    </r>
    <r>
      <rPr>
        <sz val="11"/>
        <color indexed="60"/>
        <rFont val="Calibri"/>
        <family val="2"/>
      </rPr>
      <t xml:space="preserve"> de Cohen es una medida del tamaño del efecto como diferencia de medias estandarizada. Es decir, nos informa de cuántas desviaciones típicas de diferencia hay entre los resultados de los dos grupos que se comparan (grupo experimental y grupo de control, o el mismo grupo antes y después de la intervención). Se ve afectada de un intervalo de confianza, que será más estrecho cuanto mayor sea el número en cada grupo.</t>
    </r>
  </si>
  <si>
    <t>http://clbe.wordpress.com/2011/10/26/la-d-de-cohen-como-tamano-del-efecto/</t>
  </si>
  <si>
    <t>20130305-MA 14ECA, baja prob EnfGrav [test diagn vs no], =Preocupación pac.Rolfe</t>
  </si>
  <si>
    <t>Rolfe A, Burton C. Reassurance After Diagnostic Testing With a Low Pretest Probability of Serious Disease. JAMA Intern Med. 2013 Mar 25;173(6):407-16. doi: 10.1001/jamainternmed.2013.2762.</t>
  </si>
  <si>
    <t>Para la estimación puntual</t>
  </si>
  <si>
    <t>Media (M)</t>
  </si>
  <si>
    <t>Intervención</t>
  </si>
  <si>
    <t>Control</t>
  </si>
  <si>
    <t>M2 - M1=</t>
  </si>
  <si>
    <t>(DE2 + DE1) / 2 =</t>
  </si>
  <si>
    <t>D de Cohen</t>
  </si>
  <si>
    <t>Dif Medias Estandarizada o D de Cohen (IC 95%)</t>
  </si>
  <si>
    <t>Dif Medias Estandarizada, D de Cohen (IC 95%)</t>
  </si>
  <si>
    <r>
      <t xml:space="preserve">Tamaño del efecto según la </t>
    </r>
    <r>
      <rPr>
        <b/>
        <i/>
        <sz val="11"/>
        <color indexed="36"/>
        <rFont val="Calibri"/>
        <family val="2"/>
      </rPr>
      <t>d</t>
    </r>
    <r>
      <rPr>
        <b/>
        <sz val="11"/>
        <color indexed="36"/>
        <rFont val="Calibri"/>
        <family val="2"/>
      </rPr>
      <t>:</t>
    </r>
    <r>
      <rPr>
        <sz val="11"/>
        <color indexed="36"/>
        <rFont val="Calibri"/>
        <family val="2"/>
      </rPr>
      <t xml:space="preserve"> 0,20 (pequeño); 0,50 (mediano); 0,80 (grande)</t>
    </r>
  </si>
  <si>
    <t>Cálculo del tamaño necesario de la muestra</t>
  </si>
  <si>
    <t>DETERMINACIÓN DEL TAMAÑO DE MUESTRA EN CADA GRUPO DE ESTUDIO PARA LA COMPARACIÓN DE DOS MEDIAS</t>
  </si>
  <si>
    <t>Factor de Error = FE</t>
  </si>
  <si>
    <t>Diferenc Medias = DM</t>
  </si>
  <si>
    <r>
      <t>Contribución de alfa</t>
    </r>
    <r>
      <rPr>
        <b/>
        <sz val="10"/>
        <rFont val="Calibri"/>
        <family val="2"/>
      </rPr>
      <t xml:space="preserve"> --&gt;</t>
    </r>
  </si>
  <si>
    <t>FE1 = z α/2 * EE (DM)  =  z α/2 * Raiz (S1^2/n1 + S2^2/n2)</t>
  </si>
  <si>
    <t>Contribución de beta --&gt;</t>
  </si>
  <si>
    <t>FE2 =  zβ * EE (DM)  =  zβ * Raiz (S1^2/n1 + S2^2/n2)</t>
  </si>
  <si>
    <t xml:space="preserve">La diferencia de medias DM exacta= </t>
  </si>
  <si>
    <t>DM = FE1 + FE2 = z α/2 * Raiz (S1^2/n1 + S2^2/n2) + zβ * Raiz (S1^2/n1 + S2^2/n2)</t>
  </si>
  <si>
    <t>Aunque la fórmula correcta es la anterior, cabe una utilización simplificada si suponemos que las varianzas y los tamaños son iguales en ambos grupos, con lo que:</t>
  </si>
  <si>
    <t xml:space="preserve">La diferencia de medias DM simplificada= </t>
  </si>
  <si>
    <t>DM = FE1 + FE2 = z α/2 * Raiz (2S^2/n) + zβ * Raiz (2S^2/n)</t>
  </si>
  <si>
    <t xml:space="preserve">De donde se despeja la n= </t>
  </si>
  <si>
    <t>CÁLCULO TAMAÑO DE MUESTRA PARA UNA DIFERENCIA DE DOS MEDIAS</t>
  </si>
  <si>
    <t>Diferencia de Medias (DM)</t>
  </si>
  <si>
    <t>Desv Estándar (s)</t>
  </si>
  <si>
    <t>c = DM / s</t>
  </si>
  <si>
    <t>Para un error alfa</t>
  </si>
  <si>
    <t>=&gt; z α/2 =</t>
  </si>
  <si>
    <t>Para un error beta</t>
  </si>
  <si>
    <t>=&gt; zβ =</t>
  </si>
  <si>
    <t>n (cada grupo) =</t>
  </si>
  <si>
    <t>2n (total) =</t>
  </si>
  <si>
    <t>DETERMINACIÓN DEL TAMAÑO DE MUESTRA EN CADA GRUPO DE ESTUDIO PARA LA COMPARACIÓN DE DOS PROPORCIONES.</t>
  </si>
  <si>
    <t xml:space="preserve">Siguendo en mismo razonamiento que antes: </t>
  </si>
  <si>
    <t xml:space="preserve">n = 2pq^2 (z α/2 + zβ)^2 / (pa - pb)^2 </t>
  </si>
  <si>
    <t>La proporción que debe usarse no es ni pA ni pB, sino la llamada porporción media (pM) = pA+pB/2, y así=&gt;</t>
  </si>
  <si>
    <t xml:space="preserve">n = 2pM*qM^2 (z α/2 + zβ)^2 / (pA - pB)^2 </t>
  </si>
  <si>
    <t>CÁLCULO DEL TAMAÑO DE MUESTRA PARA UNA DIFERENCIA DE DOS PROPORCIONES</t>
  </si>
  <si>
    <t>% RA control</t>
  </si>
  <si>
    <t>qA</t>
  </si>
  <si>
    <t>% RA intervención</t>
  </si>
  <si>
    <t>qB</t>
  </si>
  <si>
    <t>pM (=proporción Media)</t>
  </si>
  <si>
    <t>qM</t>
  </si>
  <si>
    <t>Numerador</t>
  </si>
  <si>
    <t>Denominador</t>
  </si>
  <si>
    <r>
      <t xml:space="preserve"> </t>
    </r>
    <r>
      <rPr>
        <b/>
        <sz val="11"/>
        <color indexed="8"/>
        <rFont val="Calibri"/>
        <family val="2"/>
      </rPr>
      <t>Muestra Población B</t>
    </r>
  </si>
  <si>
    <r>
      <t xml:space="preserve"> </t>
    </r>
    <r>
      <rPr>
        <b/>
        <sz val="11"/>
        <color indexed="8"/>
        <rFont val="Calibri"/>
        <family val="2"/>
      </rPr>
      <t>Muestra Población A</t>
    </r>
  </si>
  <si>
    <r>
      <t xml:space="preserve">Diferencia de Medias (IC) </t>
    </r>
    <r>
      <rPr>
        <b/>
        <sz val="14"/>
        <rFont val="Calibri"/>
        <family val="2"/>
      </rPr>
      <t>para dos grupos independientes</t>
    </r>
  </si>
  <si>
    <r>
      <t>n =  t</t>
    </r>
    <r>
      <rPr>
        <b/>
        <sz val="12"/>
        <color indexed="8"/>
        <rFont val="Calibri"/>
        <family val="2"/>
      </rPr>
      <t>amaño muestra</t>
    </r>
  </si>
  <si>
    <r>
      <t>p</t>
    </r>
    <r>
      <rPr>
        <b/>
        <sz val="12"/>
        <rFont val="Calibri"/>
        <family val="2"/>
      </rPr>
      <t xml:space="preserve"> de Dif Medias</t>
    </r>
  </si>
  <si>
    <t xml:space="preserve">n = [2S^2 (z α/2 + zβ)^2] / DM^2 </t>
  </si>
  <si>
    <t>Si homoce</t>
  </si>
  <si>
    <t>Diferencia de Medias (IC) para dos grupos independientes</t>
  </si>
  <si>
    <r>
      <rPr>
        <b/>
        <sz val="10"/>
        <color indexed="12"/>
        <rFont val="Calibri"/>
        <family val="2"/>
        <scheme val="minor"/>
      </rPr>
      <t>Abreviaturas</t>
    </r>
    <r>
      <rPr>
        <sz val="10"/>
        <rFont val="Calibri"/>
        <family val="2"/>
        <scheme val="minor"/>
      </rPr>
      <t xml:space="preserve">: </t>
    </r>
    <r>
      <rPr>
        <b/>
        <sz val="10"/>
        <rFont val="Calibri"/>
        <family val="2"/>
        <scheme val="minor"/>
      </rPr>
      <t>Dif</t>
    </r>
    <r>
      <rPr>
        <sz val="10"/>
        <rFont val="Calibri"/>
        <family val="2"/>
        <scheme val="minor"/>
      </rPr>
      <t xml:space="preserve">: diferencia; </t>
    </r>
    <r>
      <rPr>
        <b/>
        <sz val="10"/>
        <rFont val="Calibri"/>
        <family val="2"/>
        <scheme val="minor"/>
      </rPr>
      <t>s</t>
    </r>
    <r>
      <rPr>
        <sz val="10"/>
        <rFont val="Calibri"/>
        <family val="2"/>
        <scheme val="minor"/>
      </rPr>
      <t xml:space="preserve">: Desviación Estándar (= Desv Est); IC 95%: intervalo de confianza al 95%; </t>
    </r>
    <r>
      <rPr>
        <b/>
        <sz val="10"/>
        <rFont val="Calibri"/>
        <family val="2"/>
        <scheme val="minor"/>
      </rPr>
      <t>n</t>
    </r>
    <r>
      <rPr>
        <sz val="10"/>
        <rFont val="Calibri"/>
        <family val="2"/>
        <scheme val="minor"/>
      </rPr>
      <t>: número de pacientes de cada grupo.</t>
    </r>
  </si>
  <si>
    <r>
      <t>n =  t</t>
    </r>
    <r>
      <rPr>
        <b/>
        <sz val="11"/>
        <color indexed="8"/>
        <rFont val="Calibri"/>
        <family val="2"/>
        <scheme val="minor"/>
      </rPr>
      <t>amaño muestra</t>
    </r>
  </si>
  <si>
    <r>
      <t xml:space="preserve"> </t>
    </r>
    <r>
      <rPr>
        <sz val="11"/>
        <color indexed="8"/>
        <rFont val="Calibri"/>
        <family val="2"/>
        <scheme val="minor"/>
      </rPr>
      <t>Muestra Población A</t>
    </r>
  </si>
  <si>
    <r>
      <t xml:space="preserve"> </t>
    </r>
    <r>
      <rPr>
        <sz val="11"/>
        <color indexed="8"/>
        <rFont val="Calibri"/>
        <family val="2"/>
        <scheme val="minor"/>
      </rPr>
      <t>Muestra Población B</t>
    </r>
  </si>
  <si>
    <r>
      <t>t</t>
    </r>
    <r>
      <rPr>
        <b/>
        <sz val="11"/>
        <color indexed="12"/>
        <rFont val="Calibri"/>
        <family val="2"/>
        <scheme val="minor"/>
      </rPr>
      <t xml:space="preserve"> = (diferencia de medias) / EE (diferencia de medias). Todo consiste en dividir la diferencia observada por un término de error que estima la variabilidad biológica aleatoria</t>
    </r>
  </si>
  <si>
    <r>
      <t xml:space="preserve">p </t>
    </r>
    <r>
      <rPr>
        <sz val="11"/>
        <rFont val="Calibri"/>
        <family val="2"/>
        <scheme val="minor"/>
      </rPr>
      <t>"=DISTR.F("F obtenida;g.l)=</t>
    </r>
  </si>
  <si>
    <r>
      <t xml:space="preserve">Desv Estándar Ponderada = S </t>
    </r>
    <r>
      <rPr>
        <b/>
        <i/>
        <sz val="11"/>
        <rFont val="Calibri"/>
        <family val="2"/>
        <scheme val="minor"/>
      </rPr>
      <t>dif</t>
    </r>
    <r>
      <rPr>
        <b/>
        <sz val="11"/>
        <rFont val="Calibri"/>
        <family val="2"/>
        <scheme val="minor"/>
      </rPr>
      <t xml:space="preserve"> =</t>
    </r>
  </si>
  <si>
    <r>
      <t>t</t>
    </r>
    <r>
      <rPr>
        <b/>
        <sz val="10"/>
        <rFont val="Calibri"/>
        <family val="2"/>
        <scheme val="minor"/>
      </rPr>
      <t xml:space="preserve"> </t>
    </r>
    <r>
      <rPr>
        <sz val="10"/>
        <rFont val="Calibri"/>
        <family val="2"/>
        <scheme val="minor"/>
      </rPr>
      <t>teórica</t>
    </r>
    <r>
      <rPr>
        <b/>
        <sz val="10"/>
        <rFont val="Calibri"/>
        <family val="2"/>
        <scheme val="minor"/>
      </rPr>
      <t>"</t>
    </r>
    <r>
      <rPr>
        <sz val="10"/>
        <rFont val="Calibri"/>
        <family val="2"/>
        <scheme val="minor"/>
      </rPr>
      <t xml:space="preserve">= </t>
    </r>
    <r>
      <rPr>
        <b/>
        <i/>
        <sz val="10"/>
        <rFont val="Calibri"/>
        <family val="2"/>
        <scheme val="minor"/>
      </rPr>
      <t xml:space="preserve"> t</t>
    </r>
    <r>
      <rPr>
        <vertAlign val="subscript"/>
        <sz val="10"/>
        <rFont val="Calibri"/>
        <family val="2"/>
        <scheme val="minor"/>
      </rPr>
      <t>(n1+n2-2; 1- α/2)</t>
    </r>
    <r>
      <rPr>
        <sz val="10"/>
        <rFont val="Calibri"/>
        <family val="2"/>
        <scheme val="minor"/>
      </rPr>
      <t xml:space="preserve"> =</t>
    </r>
  </si>
  <si>
    <r>
      <t>t</t>
    </r>
    <r>
      <rPr>
        <b/>
        <sz val="11"/>
        <rFont val="Calibri"/>
        <family val="2"/>
        <scheme val="minor"/>
      </rPr>
      <t xml:space="preserve"> calc de la dif medias = (dif de medias) / EE (dif de medias)= </t>
    </r>
  </si>
  <si>
    <r>
      <t>n=  t</t>
    </r>
    <r>
      <rPr>
        <sz val="11"/>
        <color indexed="8"/>
        <rFont val="Calibri"/>
        <family val="2"/>
        <scheme val="minor"/>
      </rPr>
      <t>amaño muestra</t>
    </r>
  </si>
  <si>
    <r>
      <t xml:space="preserve">El IC para la diferencia de medias es: </t>
    </r>
    <r>
      <rPr>
        <b/>
        <sz val="11"/>
        <rFont val="Calibri"/>
        <family val="2"/>
        <scheme val="minor"/>
      </rPr>
      <t>(X1-X2) ± t(gl; 1- α/2) × raiz ( [S1^2/n1] + [S2^2/n2] )</t>
    </r>
  </si>
  <si>
    <r>
      <t>Donde los grados de libertad "g" =</t>
    </r>
    <r>
      <rPr>
        <sz val="11"/>
        <rFont val="Calibri"/>
        <family val="2"/>
        <scheme val="minor"/>
      </rPr>
      <t xml:space="preserve"> { [ (S1^2 / n1) + (S2^2 / n2) ]^2 / [ (S1^2 / n1)^2) / (n1+1) + (S2^2 / n2)^2) / (n2+1) ] }</t>
    </r>
  </si>
  <si>
    <r>
      <t>"t teórica"</t>
    </r>
    <r>
      <rPr>
        <sz val="11"/>
        <rFont val="Calibri"/>
        <family val="2"/>
        <scheme val="minor"/>
      </rPr>
      <t>=</t>
    </r>
  </si>
  <si>
    <r>
      <t>Valor de</t>
    </r>
    <r>
      <rPr>
        <i/>
        <sz val="11"/>
        <rFont val="Calibri"/>
        <family val="2"/>
        <scheme val="minor"/>
      </rPr>
      <t xml:space="preserve"> p</t>
    </r>
  </si>
  <si>
    <r>
      <t>p</t>
    </r>
    <r>
      <rPr>
        <b/>
        <sz val="11"/>
        <rFont val="Calibri"/>
        <family val="2"/>
        <scheme val="minor"/>
      </rPr>
      <t xml:space="preserve"> de Dif Medias</t>
    </r>
  </si>
  <si>
    <r>
      <t>p</t>
    </r>
    <r>
      <rPr>
        <b/>
        <sz val="11"/>
        <rFont val="Calibri"/>
        <family val="2"/>
        <scheme val="minor"/>
      </rPr>
      <t xml:space="preserve"> Dif Desv Est (prueba de Levene)</t>
    </r>
  </si>
  <si>
    <r>
      <t xml:space="preserve">Tamaño del efecto según la </t>
    </r>
    <r>
      <rPr>
        <b/>
        <i/>
        <sz val="11"/>
        <color rgb="FF7030A0"/>
        <rFont val="Calibri"/>
        <family val="2"/>
        <scheme val="minor"/>
      </rPr>
      <t>d</t>
    </r>
    <r>
      <rPr>
        <b/>
        <sz val="11"/>
        <color rgb="FF7030A0"/>
        <rFont val="Calibri"/>
        <family val="2"/>
        <scheme val="minor"/>
      </rPr>
      <t>:</t>
    </r>
    <r>
      <rPr>
        <sz val="11"/>
        <color rgb="FF7030A0"/>
        <rFont val="Calibri"/>
        <family val="2"/>
        <scheme val="minor"/>
      </rPr>
      <t xml:space="preserve"> 0,20 (pequeño); 0,50 (mediano); 0,80 (grande)</t>
    </r>
  </si>
  <si>
    <r>
      <rPr>
        <b/>
        <sz val="10"/>
        <color indexed="12"/>
        <rFont val="Calibri"/>
        <family val="2"/>
        <scheme val="minor"/>
      </rPr>
      <t>NOTA</t>
    </r>
    <r>
      <rPr>
        <b/>
        <sz val="10"/>
        <rFont val="Calibri"/>
        <family val="2"/>
        <scheme val="minor"/>
      </rPr>
      <t>:</t>
    </r>
    <r>
      <rPr>
        <sz val="10"/>
        <rFont val="Calibri"/>
        <family val="2"/>
        <scheme val="minor"/>
      </rPr>
      <t xml:space="preserve"> La fila que dice "Válido si homocedasticidad" es el test </t>
    </r>
    <r>
      <rPr>
        <i/>
        <sz val="10"/>
        <rFont val="Calibri"/>
        <family val="2"/>
        <scheme val="minor"/>
      </rPr>
      <t>t</t>
    </r>
    <r>
      <rPr>
        <sz val="10"/>
        <rFont val="Calibri"/>
        <family val="2"/>
        <scheme val="minor"/>
      </rPr>
      <t xml:space="preserve"> de Student, y "Válido si heterocedasticidad" es el test de Welch.</t>
    </r>
  </si>
  <si>
    <r>
      <t xml:space="preserve">En el test t de Student se usa una única varianza ponderada. Aquí se deben usar las varianzas de cada grupo separadamente para calcular el error estándar. </t>
    </r>
    <r>
      <rPr>
        <b/>
        <sz val="11"/>
        <rFont val="Calibri"/>
        <family val="2"/>
        <scheme val="minor"/>
      </rPr>
      <t>EE = Raíz ( [S1^2/n1] + [S2^2/n2] )</t>
    </r>
  </si>
  <si>
    <r>
      <rPr>
        <b/>
        <sz val="10"/>
        <rFont val="Calibri"/>
        <family val="2"/>
        <scheme val="minor"/>
      </rPr>
      <t>EE = Raíz ( [S1^2/n1] + [S2^2/n2] )</t>
    </r>
    <r>
      <rPr>
        <sz val="10"/>
        <rFont val="Calibri"/>
        <family val="2"/>
        <scheme val="minor"/>
      </rPr>
      <t xml:space="preserve"> = </t>
    </r>
  </si>
  <si>
    <r>
      <t>Se calcula la</t>
    </r>
    <r>
      <rPr>
        <b/>
        <sz val="11"/>
        <rFont val="Calibri"/>
        <family val="2"/>
        <scheme val="minor"/>
      </rPr>
      <t xml:space="preserve"> Varianza ponderada, que es la media ponderada entre las dos varianzas, que se ponderan por sus grados de libertad:</t>
    </r>
    <r>
      <rPr>
        <sz val="11"/>
        <rFont val="Calibri"/>
        <family val="2"/>
        <scheme val="minor"/>
      </rPr>
      <t xml:space="preserve"> S</t>
    </r>
    <r>
      <rPr>
        <i/>
        <sz val="11"/>
        <rFont val="Calibri"/>
        <family val="2"/>
        <scheme val="minor"/>
      </rPr>
      <t>dif</t>
    </r>
    <r>
      <rPr>
        <sz val="11"/>
        <rFont val="Calibri"/>
        <family val="2"/>
        <scheme val="minor"/>
      </rPr>
      <t xml:space="preserve">^2 = [S1^2 *(n1-1) + S2^2 * (n2-1)] / (n1+n2-2) = </t>
    </r>
  </si>
  <si>
    <r>
      <rPr>
        <b/>
        <sz val="11"/>
        <color indexed="12"/>
        <rFont val="Calibri"/>
        <family val="2"/>
        <scheme val="minor"/>
      </rPr>
      <t>Abreviaturas</t>
    </r>
    <r>
      <rPr>
        <sz val="11"/>
        <rFont val="Calibri"/>
        <family val="2"/>
        <scheme val="minor"/>
      </rPr>
      <t xml:space="preserve">: </t>
    </r>
    <r>
      <rPr>
        <b/>
        <sz val="11"/>
        <rFont val="Calibri"/>
        <family val="2"/>
        <scheme val="minor"/>
      </rPr>
      <t>Dif</t>
    </r>
    <r>
      <rPr>
        <sz val="11"/>
        <rFont val="Calibri"/>
        <family val="2"/>
        <scheme val="minor"/>
      </rPr>
      <t xml:space="preserve">: diferencia; </t>
    </r>
    <r>
      <rPr>
        <b/>
        <sz val="11"/>
        <rFont val="Calibri"/>
        <family val="2"/>
        <scheme val="minor"/>
      </rPr>
      <t>s</t>
    </r>
    <r>
      <rPr>
        <sz val="11"/>
        <rFont val="Calibri"/>
        <family val="2"/>
        <scheme val="minor"/>
      </rPr>
      <t xml:space="preserve">: Desviación Estándar (= Desv Est); IC 95%: intervalo de confianza al 95%; </t>
    </r>
    <r>
      <rPr>
        <b/>
        <sz val="11"/>
        <rFont val="Calibri"/>
        <family val="2"/>
        <scheme val="minor"/>
      </rPr>
      <t>n</t>
    </r>
    <r>
      <rPr>
        <sz val="11"/>
        <rFont val="Calibri"/>
        <family val="2"/>
        <scheme val="minor"/>
      </rPr>
      <t>: número de pacientes de cada grupo.</t>
    </r>
  </si>
  <si>
    <r>
      <rPr>
        <b/>
        <sz val="11"/>
        <color indexed="12"/>
        <rFont val="Calibri"/>
        <family val="2"/>
        <scheme val="minor"/>
      </rPr>
      <t>NOTA</t>
    </r>
    <r>
      <rPr>
        <b/>
        <sz val="11"/>
        <rFont val="Calibri"/>
        <family val="2"/>
        <scheme val="minor"/>
      </rPr>
      <t>:</t>
    </r>
    <r>
      <rPr>
        <sz val="11"/>
        <rFont val="Calibri"/>
        <family val="2"/>
        <scheme val="minor"/>
      </rPr>
      <t xml:space="preserve"> La fila que dice "Válido si homocedasticidad" es el test </t>
    </r>
    <r>
      <rPr>
        <i/>
        <sz val="11"/>
        <rFont val="Calibri"/>
        <family val="2"/>
        <scheme val="minor"/>
      </rPr>
      <t>t</t>
    </r>
    <r>
      <rPr>
        <sz val="11"/>
        <rFont val="Calibri"/>
        <family val="2"/>
        <scheme val="minor"/>
      </rPr>
      <t xml:space="preserve"> de Student, y "Válido si heterocedasticidad" es el test de Welch.</t>
    </r>
  </si>
  <si>
    <t>IC=</t>
  </si>
  <si>
    <t>Y así los grados de libertad "g.l." =</t>
  </si>
  <si>
    <t>"=DISTR.T.INV(0,05;"g,.l.") =</t>
  </si>
  <si>
    <r>
      <t>EE (dif de medias) = S</t>
    </r>
    <r>
      <rPr>
        <b/>
        <i/>
        <sz val="11"/>
        <rFont val="Calibri"/>
        <family val="2"/>
        <scheme val="minor"/>
      </rPr>
      <t>dif</t>
    </r>
    <r>
      <rPr>
        <b/>
        <sz val="11"/>
        <rFont val="Calibri"/>
        <family val="2"/>
        <scheme val="minor"/>
      </rPr>
      <t xml:space="preserve"> * Raiz([1/n1]+[1/n2]) =</t>
    </r>
  </si>
  <si>
    <t>IC =</t>
  </si>
  <si>
    <r>
      <t xml:space="preserve">En el test t de Student se usa una única varianza ponderada. Aquí se deben usar las varianzas de cada grupo separadamente para calcular el error estándar. </t>
    </r>
    <r>
      <rPr>
        <b/>
        <sz val="11"/>
        <rFont val="Calibri"/>
        <family val="2"/>
      </rPr>
      <t>EE = Raíz ( [S1^2/n1] + [S2^2/n2] )</t>
    </r>
  </si>
  <si>
    <r>
      <t xml:space="preserve">El IC para la diferencia de medias es: </t>
    </r>
    <r>
      <rPr>
        <b/>
        <sz val="11"/>
        <rFont val="Calibri"/>
        <family val="2"/>
      </rPr>
      <t>(X1-X2) ± t(gl; 1- α/2) × raiz ( [S1^2/n1] + [S2^2/n2] )</t>
    </r>
  </si>
  <si>
    <r>
      <t>"t teórica"</t>
    </r>
    <r>
      <rPr>
        <sz val="11"/>
        <rFont val="Calibri"/>
        <family val="2"/>
      </rPr>
      <t>=</t>
    </r>
  </si>
  <si>
    <r>
      <rPr>
        <b/>
        <sz val="10"/>
        <rFont val="Calibri"/>
        <family val="2"/>
      </rPr>
      <t>EE = Raíz ( [S1^2/n1] + [S2^2/n2] )</t>
    </r>
    <r>
      <rPr>
        <sz val="10"/>
        <rFont val="Calibri"/>
        <family val="2"/>
      </rPr>
      <t xml:space="preserve"> = </t>
    </r>
  </si>
  <si>
    <r>
      <t>Abreviaturas</t>
    </r>
    <r>
      <rPr>
        <sz val="10"/>
        <rFont val="Calibri"/>
        <family val="2"/>
      </rPr>
      <t xml:space="preserve">: </t>
    </r>
    <r>
      <rPr>
        <b/>
        <sz val="10"/>
        <rFont val="Calibri"/>
        <family val="2"/>
      </rPr>
      <t>Error alfa</t>
    </r>
    <r>
      <rPr>
        <sz val="10"/>
        <rFont val="Calibri"/>
        <family val="2"/>
      </rPr>
      <t xml:space="preserve">: significación estadística; </t>
    </r>
    <r>
      <rPr>
        <b/>
        <sz val="10"/>
        <rFont val="Calibri"/>
        <family val="2"/>
      </rPr>
      <t>Potencia estadística</t>
    </r>
    <r>
      <rPr>
        <sz val="10"/>
        <rFont val="Calibri"/>
        <family val="2"/>
      </rPr>
      <t xml:space="preserve"> = 1 - Error beta; </t>
    </r>
    <r>
      <rPr>
        <b/>
        <sz val="10"/>
        <rFont val="Calibri"/>
        <family val="2"/>
      </rPr>
      <t>n</t>
    </r>
    <r>
      <rPr>
        <sz val="10"/>
        <rFont val="Calibri"/>
        <family val="2"/>
      </rPr>
      <t>: número de pacientes necesario de cada uno de los grupos</t>
    </r>
  </si>
  <si>
    <t xml:space="preserve">intervalo de confianza al </t>
  </si>
  <si>
    <t>EE</t>
  </si>
  <si>
    <t>Grados de libertad</t>
  </si>
  <si>
    <t>"t teórica α/2; g l.</t>
  </si>
  <si>
    <t>IC</t>
  </si>
  <si>
    <t>Lím Sup IC</t>
  </si>
  <si>
    <t>Lím Inf IC</t>
  </si>
  <si>
    <t>Zβ = (LS IC1 - Media 2) / EE2</t>
  </si>
  <si>
    <t xml:space="preserve">Zβ = </t>
  </si>
  <si>
    <r>
      <t>Donde los grados de libertad "g" =</t>
    </r>
    <r>
      <rPr>
        <sz val="11"/>
        <rFont val="Calibri"/>
        <family val="2"/>
      </rPr>
      <t xml:space="preserve"> [ (S1^2 / n1) + (S2^2 / n2) ]^2  ]</t>
    </r>
    <r>
      <rPr>
        <b/>
        <sz val="14"/>
        <rFont val="Calibri"/>
        <family val="2"/>
      </rPr>
      <t xml:space="preserve"> / </t>
    </r>
    <r>
      <rPr>
        <sz val="11"/>
        <rFont val="Calibri"/>
        <family val="2"/>
      </rPr>
      <t>{ [ (S1^2 / n1)^2) / (n1+1) ] + [ (S2^2 / n2)^2) / (n2+1) ] }</t>
    </r>
  </si>
  <si>
    <r>
      <t xml:space="preserve">La </t>
    </r>
    <r>
      <rPr>
        <i/>
        <sz val="11"/>
        <rFont val="Calibri"/>
        <family val="2"/>
        <scheme val="minor"/>
      </rPr>
      <t>d</t>
    </r>
    <r>
      <rPr>
        <sz val="11"/>
        <rFont val="Calibri"/>
        <family val="2"/>
        <scheme val="minor"/>
      </rPr>
      <t xml:space="preserve"> de Cohen es una medida del tamaño del efecto como diferencia de medias estandarizada. Es decir, nos informa de cuántas desviaciones típicas de diferencia hay entre los resultados de los dos grupos que se comparan (grupo experimental y grupo de control, o el mismo grupo antes y después de la intervención). Se ve afectada de un intervalo de confianza, que será más estrecho cuanto mayor sea el número en cada grupo.</t>
    </r>
  </si>
  <si>
    <t>Las diferencias estadarizadas son menos sensibles al tamaño de las muestras que los tradicionales test de hipótesis. Éstas porporcionan una medida de la diferencia entre grupos respecto a la desviación estándar agrupada. Una diferencia estadarizada de 0,1 (ó 10%) fue considerada como diferencia significativa en 20161020-EstRet 30d, old [antiDepr2ª vs no], Hosp hipoNa NND 76, +delir 6583. Gandhi . Gandhi S, Shariff SZ, Al-Jaishi A, et al. Second-Generation Antidepressants and Hyponatremia Risk: A Population-Based Cohort Study of Older Adults. Am J Kidney Dis. 2016 Oct 20. pii: S0272-6386(16)30480-2.</t>
  </si>
  <si>
    <t>Z</t>
  </si>
  <si>
    <t>p 1 cola</t>
  </si>
  <si>
    <t>de los individuos del grupo B tienen una media menor que la media que tiene el grupo A</t>
  </si>
  <si>
    <t>DE = s</t>
  </si>
  <si>
    <r>
      <t>varianza = s</t>
    </r>
    <r>
      <rPr>
        <b/>
        <vertAlign val="superscript"/>
        <sz val="11"/>
        <rFont val="Calibri"/>
        <family val="2"/>
        <scheme val="minor"/>
      </rPr>
      <t>2</t>
    </r>
  </si>
  <si>
    <t xml:space="preserve"> =&gt;    El</t>
  </si>
  <si>
    <r>
      <t>s conjunta = Raíz [ ( n</t>
    </r>
    <r>
      <rPr>
        <vertAlign val="subscript"/>
        <sz val="10"/>
        <rFont val="Calibri"/>
        <family val="2"/>
        <scheme val="minor"/>
      </rPr>
      <t>1</t>
    </r>
    <r>
      <rPr>
        <sz val="10"/>
        <rFont val="Calibri"/>
        <family val="2"/>
        <scheme val="minor"/>
      </rPr>
      <t>-1*s</t>
    </r>
    <r>
      <rPr>
        <vertAlign val="superscript"/>
        <sz val="10"/>
        <rFont val="Calibri"/>
        <family val="2"/>
        <scheme val="minor"/>
      </rPr>
      <t>2</t>
    </r>
    <r>
      <rPr>
        <vertAlign val="subscript"/>
        <sz val="10"/>
        <rFont val="Calibri"/>
        <family val="2"/>
        <scheme val="minor"/>
      </rPr>
      <t>1</t>
    </r>
    <r>
      <rPr>
        <sz val="10"/>
        <rFont val="Calibri"/>
        <family val="2"/>
        <scheme val="minor"/>
      </rPr>
      <t>) + (n</t>
    </r>
    <r>
      <rPr>
        <vertAlign val="subscript"/>
        <sz val="10"/>
        <rFont val="Calibri"/>
        <family val="2"/>
        <scheme val="minor"/>
      </rPr>
      <t>2</t>
    </r>
    <r>
      <rPr>
        <sz val="10"/>
        <rFont val="Calibri"/>
        <family val="2"/>
        <scheme val="minor"/>
      </rPr>
      <t>-2*s</t>
    </r>
    <r>
      <rPr>
        <vertAlign val="superscript"/>
        <sz val="10"/>
        <rFont val="Calibri"/>
        <family val="2"/>
        <scheme val="minor"/>
      </rPr>
      <t>2</t>
    </r>
    <r>
      <rPr>
        <vertAlign val="subscript"/>
        <sz val="10"/>
        <rFont val="Calibri"/>
        <family val="2"/>
        <scheme val="minor"/>
      </rPr>
      <t>2</t>
    </r>
    <r>
      <rPr>
        <sz val="10"/>
        <rFont val="Calibri"/>
        <family val="2"/>
        <scheme val="minor"/>
      </rPr>
      <t>) / n</t>
    </r>
    <r>
      <rPr>
        <vertAlign val="subscript"/>
        <sz val="10"/>
        <rFont val="Calibri"/>
        <family val="2"/>
        <scheme val="minor"/>
      </rPr>
      <t>1</t>
    </r>
    <r>
      <rPr>
        <sz val="10"/>
        <rFont val="Calibri"/>
        <family val="2"/>
        <scheme val="minor"/>
      </rPr>
      <t>+n</t>
    </r>
    <r>
      <rPr>
        <vertAlign val="subscript"/>
        <sz val="10"/>
        <rFont val="Calibri"/>
        <family val="2"/>
        <scheme val="minor"/>
      </rPr>
      <t>2</t>
    </r>
    <r>
      <rPr>
        <sz val="10"/>
        <rFont val="Calibri"/>
        <family val="2"/>
        <scheme val="minor"/>
      </rPr>
      <t>-2 ]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</si>
</sst>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 _€_-;\-* #,##0.00\ _€_-;_-* &quot;-&quot;??\ _€_-;_-@_-"/>
    <numFmt numFmtId="164" formatCode="0.0"/>
    <numFmt numFmtId="165" formatCode="_-* #,##0.0\ _€_-;\-* #,##0.0\ _€_-;_-* &quot;-&quot;??\ _€_-;_-@_-"/>
    <numFmt numFmtId="166" formatCode="_-* #,##0.000\ _€_-;\-* #,##0.000\ _€_-;_-* &quot;-&quot;??\ _€_-;_-@_-"/>
    <numFmt numFmtId="167" formatCode="0.000"/>
    <numFmt numFmtId="168" formatCode="_-* #,##0.000\ _€_-;\-* #,##0.000\ _€_-;_-* &quot;-&quot;???\ _€_-;_-@_-"/>
    <numFmt numFmtId="169" formatCode="0.0000"/>
    <numFmt numFmtId="170" formatCode="_-* #,##0.000000\ _€_-;\-* #,##0.000000\ _€_-;_-* &quot;-&quot;??\ _€_-;_-@_-"/>
    <numFmt numFmtId="171" formatCode="_-* #,##0\ _€_-;\-* #,##0\ _€_-;_-* &quot;-&quot;??\ _€_-;_-@_-"/>
    <numFmt numFmtId="172" formatCode="#,##0.00_ ;\-#,##0.00\ "/>
    <numFmt numFmtId="173" formatCode="_-* #,##0.0000\ _€_-;\-* #,##0.0000\ _€_-;_-* &quot;-&quot;??\ _€_-;_-@_-"/>
    <numFmt numFmtId="174" formatCode="_-* #,##0.00000\ _€_-;\-* #,##0.00000\ _€_-;_-* &quot;-&quot;???\ _€_-;_-@_-"/>
    <numFmt numFmtId="175" formatCode="0.00000"/>
    <numFmt numFmtId="176" formatCode="0.00000000"/>
    <numFmt numFmtId="177" formatCode="0.000000"/>
    <numFmt numFmtId="178" formatCode="0.0%"/>
    <numFmt numFmtId="179" formatCode="_-* #,##0\ _€_-;\-* #,##0\ _€_-;_-* &quot;-&quot;???\ _€_-;_-@_-"/>
  </numFmts>
  <fonts count="69" x14ac:knownFonts="1">
    <font>
      <sz val="11"/>
      <color theme="1"/>
      <name val="Calibri"/>
      <family val="2"/>
      <scheme val="minor"/>
    </font>
    <font>
      <sz val="11"/>
      <color theme="1"/>
      <name val="Calibri"/>
      <family val="2"/>
      <scheme val="minor"/>
    </font>
    <font>
      <sz val="10"/>
      <name val="Calibri"/>
      <family val="2"/>
      <scheme val="minor"/>
    </font>
    <font>
      <b/>
      <sz val="12"/>
      <name val="Calibri"/>
      <family val="2"/>
      <scheme val="minor"/>
    </font>
    <font>
      <b/>
      <sz val="12"/>
      <name val="Calibri"/>
      <family val="2"/>
    </font>
    <font>
      <sz val="10"/>
      <color indexed="12"/>
      <name val="Calibri"/>
      <family val="2"/>
      <scheme val="minor"/>
    </font>
    <font>
      <b/>
      <sz val="10"/>
      <color indexed="12"/>
      <name val="Calibri"/>
      <family val="2"/>
      <scheme val="minor"/>
    </font>
    <font>
      <sz val="10"/>
      <name val="Calibri"/>
      <family val="2"/>
    </font>
    <font>
      <b/>
      <sz val="10"/>
      <name val="Calibri"/>
      <family val="2"/>
    </font>
    <font>
      <sz val="11"/>
      <name val="Calibri"/>
      <family val="2"/>
      <scheme val="minor"/>
    </font>
    <font>
      <b/>
      <sz val="11"/>
      <name val="Calibri"/>
      <family val="2"/>
      <scheme val="minor"/>
    </font>
    <font>
      <b/>
      <sz val="11"/>
      <color indexed="8"/>
      <name val="Calibri"/>
      <family val="2"/>
    </font>
    <font>
      <sz val="11"/>
      <color indexed="8"/>
      <name val="Calibri"/>
      <family val="2"/>
    </font>
    <font>
      <b/>
      <i/>
      <sz val="11"/>
      <name val="Calibri"/>
      <family val="2"/>
      <scheme val="minor"/>
    </font>
    <font>
      <sz val="10"/>
      <color indexed="61"/>
      <name val="Calibri"/>
      <family val="2"/>
      <scheme val="minor"/>
    </font>
    <font>
      <b/>
      <sz val="10"/>
      <name val="Calibri"/>
      <family val="2"/>
      <scheme val="minor"/>
    </font>
    <font>
      <i/>
      <sz val="10"/>
      <color indexed="61"/>
      <name val="Calibri"/>
      <family val="2"/>
      <scheme val="minor"/>
    </font>
    <font>
      <i/>
      <sz val="11"/>
      <name val="Calibri"/>
      <family val="2"/>
      <scheme val="minor"/>
    </font>
    <font>
      <b/>
      <u/>
      <sz val="11"/>
      <name val="Calibri"/>
      <family val="2"/>
      <scheme val="minor"/>
    </font>
    <font>
      <b/>
      <sz val="11"/>
      <color indexed="12"/>
      <name val="Calibri"/>
      <family val="2"/>
      <scheme val="minor"/>
    </font>
    <font>
      <b/>
      <i/>
      <sz val="11"/>
      <color indexed="12"/>
      <name val="Calibri"/>
      <family val="2"/>
      <scheme val="minor"/>
    </font>
    <font>
      <b/>
      <sz val="11"/>
      <color indexed="12"/>
      <name val="Calibri"/>
      <family val="2"/>
    </font>
    <font>
      <sz val="11"/>
      <name val="Calibri"/>
      <family val="2"/>
    </font>
    <font>
      <b/>
      <sz val="11"/>
      <name val="Calibri"/>
      <family val="2"/>
    </font>
    <font>
      <b/>
      <i/>
      <sz val="11"/>
      <name val="Calibri"/>
      <family val="2"/>
    </font>
    <font>
      <b/>
      <i/>
      <sz val="10"/>
      <name val="Calibri"/>
      <family val="2"/>
    </font>
    <font>
      <vertAlign val="subscript"/>
      <sz val="10"/>
      <name val="Calibri"/>
      <family val="2"/>
    </font>
    <font>
      <b/>
      <sz val="9"/>
      <name val="Calibri"/>
      <family val="2"/>
      <scheme val="minor"/>
    </font>
    <font>
      <b/>
      <i/>
      <sz val="10"/>
      <name val="Calibri"/>
      <family val="2"/>
      <scheme val="minor"/>
    </font>
    <font>
      <sz val="10"/>
      <color indexed="10"/>
      <name val="Calibri"/>
      <family val="2"/>
      <scheme val="minor"/>
    </font>
    <font>
      <b/>
      <sz val="10"/>
      <color indexed="14"/>
      <name val="Calibri"/>
      <family val="2"/>
      <scheme val="minor"/>
    </font>
    <font>
      <sz val="10"/>
      <color indexed="14"/>
      <name val="Calibri"/>
      <family val="2"/>
      <scheme val="minor"/>
    </font>
    <font>
      <sz val="11"/>
      <color indexed="12"/>
      <name val="Calibri"/>
      <family val="2"/>
      <scheme val="minor"/>
    </font>
    <font>
      <sz val="10"/>
      <color rgb="FF0000FF"/>
      <name val="Calibri"/>
      <family val="2"/>
      <scheme val="minor"/>
    </font>
    <font>
      <sz val="11"/>
      <color rgb="FF7030A0"/>
      <name val="Calibri"/>
      <family val="2"/>
      <scheme val="minor"/>
    </font>
    <font>
      <b/>
      <sz val="11"/>
      <color rgb="FF7030A0"/>
      <name val="Calibri"/>
      <family val="2"/>
      <scheme val="minor"/>
    </font>
    <font>
      <sz val="10"/>
      <color rgb="FF7030A0"/>
      <name val="Calibri"/>
      <family val="2"/>
      <scheme val="minor"/>
    </font>
    <font>
      <b/>
      <sz val="11"/>
      <color indexed="60"/>
      <name val="Calibri"/>
      <family val="2"/>
      <scheme val="minor"/>
    </font>
    <font>
      <sz val="11"/>
      <color indexed="60"/>
      <name val="Calibri"/>
      <family val="2"/>
      <scheme val="minor"/>
    </font>
    <font>
      <sz val="10"/>
      <color indexed="60"/>
      <name val="Calibri"/>
      <family val="2"/>
      <scheme val="minor"/>
    </font>
    <font>
      <i/>
      <sz val="11"/>
      <color indexed="60"/>
      <name val="Calibri"/>
      <family val="2"/>
    </font>
    <font>
      <sz val="11"/>
      <color indexed="60"/>
      <name val="Calibri"/>
      <family val="2"/>
    </font>
    <font>
      <b/>
      <u/>
      <sz val="11"/>
      <color indexed="12"/>
      <name val="Calibri"/>
      <family val="2"/>
      <scheme val="minor"/>
    </font>
    <font>
      <i/>
      <sz val="10"/>
      <name val="Calibri"/>
      <family val="2"/>
      <scheme val="minor"/>
    </font>
    <font>
      <b/>
      <sz val="7"/>
      <color indexed="12"/>
      <name val="Calibri"/>
      <family val="2"/>
      <scheme val="minor"/>
    </font>
    <font>
      <b/>
      <i/>
      <sz val="11"/>
      <color indexed="36"/>
      <name val="Calibri"/>
      <family val="2"/>
    </font>
    <font>
      <b/>
      <sz val="11"/>
      <color indexed="36"/>
      <name val="Calibri"/>
      <family val="2"/>
    </font>
    <font>
      <sz val="11"/>
      <color indexed="36"/>
      <name val="Calibri"/>
      <family val="2"/>
    </font>
    <font>
      <b/>
      <sz val="16"/>
      <name val="Calibri"/>
      <family val="2"/>
      <scheme val="minor"/>
    </font>
    <font>
      <b/>
      <sz val="20"/>
      <name val="Calibri"/>
      <family val="2"/>
      <scheme val="minor"/>
    </font>
    <font>
      <b/>
      <u/>
      <sz val="10"/>
      <name val="Calibri"/>
      <family val="2"/>
      <scheme val="minor"/>
    </font>
    <font>
      <sz val="12"/>
      <name val="Calibri"/>
      <family val="2"/>
      <scheme val="minor"/>
    </font>
    <font>
      <b/>
      <sz val="11"/>
      <color rgb="FF0000FF"/>
      <name val="Calibri"/>
      <family val="2"/>
      <scheme val="minor"/>
    </font>
    <font>
      <b/>
      <sz val="14"/>
      <name val="Calibri"/>
      <family val="2"/>
      <scheme val="minor"/>
    </font>
    <font>
      <b/>
      <sz val="14"/>
      <name val="Calibri"/>
      <family val="2"/>
    </font>
    <font>
      <b/>
      <sz val="12"/>
      <color indexed="12"/>
      <name val="Calibri"/>
      <family val="2"/>
      <scheme val="minor"/>
    </font>
    <font>
      <b/>
      <sz val="12"/>
      <color indexed="8"/>
      <name val="Calibri"/>
      <family val="2"/>
    </font>
    <font>
      <b/>
      <sz val="12"/>
      <color rgb="FF7030A0"/>
      <name val="Calibri"/>
      <family val="2"/>
      <scheme val="minor"/>
    </font>
    <font>
      <b/>
      <i/>
      <sz val="12"/>
      <name val="Calibri"/>
      <family val="2"/>
      <scheme val="minor"/>
    </font>
    <font>
      <b/>
      <sz val="13"/>
      <color rgb="FF0000FF"/>
      <name val="Calibri"/>
      <family val="2"/>
      <scheme val="minor"/>
    </font>
    <font>
      <b/>
      <sz val="13"/>
      <color rgb="FF7030A0"/>
      <name val="Calibri"/>
      <family val="2"/>
      <scheme val="minor"/>
    </font>
    <font>
      <b/>
      <sz val="11"/>
      <color indexed="8"/>
      <name val="Calibri"/>
      <family val="2"/>
      <scheme val="minor"/>
    </font>
    <font>
      <sz val="11"/>
      <color indexed="8"/>
      <name val="Calibri"/>
      <family val="2"/>
      <scheme val="minor"/>
    </font>
    <font>
      <vertAlign val="subscript"/>
      <sz val="10"/>
      <name val="Calibri"/>
      <family val="2"/>
      <scheme val="minor"/>
    </font>
    <font>
      <b/>
      <i/>
      <sz val="11"/>
      <color rgb="FF7030A0"/>
      <name val="Calibri"/>
      <family val="2"/>
      <scheme val="minor"/>
    </font>
    <font>
      <b/>
      <sz val="11"/>
      <color theme="1"/>
      <name val="Calibri"/>
      <family val="2"/>
      <scheme val="minor"/>
    </font>
    <font>
      <b/>
      <sz val="11"/>
      <color rgb="FF000000"/>
      <name val="Calibri"/>
      <family val="2"/>
      <scheme val="minor"/>
    </font>
    <font>
      <b/>
      <vertAlign val="superscript"/>
      <sz val="11"/>
      <name val="Calibri"/>
      <family val="2"/>
      <scheme val="minor"/>
    </font>
    <font>
      <vertAlign val="superscript"/>
      <sz val="10"/>
      <name val="Calibri"/>
      <family val="2"/>
      <scheme val="minor"/>
    </font>
  </fonts>
  <fills count="17">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indexed="22"/>
        <bgColor indexed="64"/>
      </patternFill>
    </fill>
    <fill>
      <patternFill patternType="solid">
        <fgColor rgb="FFFFCCFF"/>
        <bgColor indexed="64"/>
      </patternFill>
    </fill>
    <fill>
      <patternFill patternType="solid">
        <fgColor rgb="FFCCFFFF"/>
        <bgColor indexed="64"/>
      </patternFill>
    </fill>
    <fill>
      <patternFill patternType="solid">
        <fgColor theme="7" tint="0.59999389629810485"/>
        <bgColor indexed="64"/>
      </patternFill>
    </fill>
    <fill>
      <patternFill patternType="solid">
        <fgColor rgb="FFDDDDDD"/>
        <bgColor indexed="64"/>
      </patternFill>
    </fill>
    <fill>
      <patternFill patternType="solid">
        <fgColor rgb="FFFFFF99"/>
        <bgColor indexed="64"/>
      </patternFill>
    </fill>
    <fill>
      <patternFill patternType="solid">
        <fgColor theme="0"/>
        <bgColor indexed="64"/>
      </patternFill>
    </fill>
    <fill>
      <patternFill patternType="solid">
        <fgColor rgb="FFCCCCFF"/>
        <bgColor indexed="64"/>
      </patternFill>
    </fill>
  </fills>
  <borders count="5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34">
    <xf numFmtId="0" fontId="0" fillId="0" borderId="0" xfId="0"/>
    <xf numFmtId="0" fontId="2" fillId="0" borderId="0" xfId="0" applyFont="1"/>
    <xf numFmtId="43" fontId="2" fillId="0" borderId="0" xfId="1" applyFont="1"/>
    <xf numFmtId="0" fontId="2" fillId="0" borderId="0" xfId="0" applyFont="1" applyFill="1" applyBorder="1"/>
    <xf numFmtId="0" fontId="2" fillId="0" borderId="0" xfId="0" applyNumberFormat="1" applyFont="1" applyBorder="1"/>
    <xf numFmtId="0" fontId="2" fillId="0" borderId="0" xfId="0" applyFont="1" applyFill="1"/>
    <xf numFmtId="0" fontId="2" fillId="0" borderId="0" xfId="0" applyFont="1" applyBorder="1"/>
    <xf numFmtId="49" fontId="2" fillId="0" borderId="0" xfId="0" applyNumberFormat="1" applyFont="1" applyBorder="1" applyAlignment="1">
      <alignment horizontal="center" vertical="distributed"/>
    </xf>
    <xf numFmtId="0" fontId="9" fillId="0" borderId="0" xfId="0" applyFont="1"/>
    <xf numFmtId="0" fontId="9" fillId="0" borderId="0" xfId="0" applyFont="1" applyBorder="1"/>
    <xf numFmtId="0" fontId="9" fillId="0" borderId="0" xfId="0" applyFont="1" applyFill="1" applyBorder="1" applyAlignment="1">
      <alignment horizontal="center"/>
    </xf>
    <xf numFmtId="0" fontId="6" fillId="0" borderId="0" xfId="0" applyFont="1" applyFill="1" applyBorder="1"/>
    <xf numFmtId="0" fontId="2" fillId="0" borderId="0" xfId="0" applyFont="1" applyFill="1" applyBorder="1" applyAlignment="1">
      <alignment horizontal="center"/>
    </xf>
    <xf numFmtId="2" fontId="9" fillId="0" borderId="0" xfId="0" applyNumberFormat="1" applyFont="1" applyFill="1" applyBorder="1" applyAlignment="1">
      <alignment horizontal="center"/>
    </xf>
    <xf numFmtId="0" fontId="5" fillId="0" borderId="0" xfId="0" applyFont="1" applyFill="1" applyBorder="1" applyAlignment="1">
      <alignment horizontal="center"/>
    </xf>
    <xf numFmtId="43" fontId="5" fillId="0" borderId="0" xfId="0" applyNumberFormat="1" applyFont="1" applyFill="1" applyBorder="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center"/>
    </xf>
    <xf numFmtId="2" fontId="2" fillId="0" borderId="0" xfId="0" applyNumberFormat="1" applyFont="1" applyFill="1" applyBorder="1" applyAlignment="1">
      <alignment horizontal="center"/>
    </xf>
    <xf numFmtId="2" fontId="15" fillId="0" borderId="0" xfId="0" applyNumberFormat="1" applyFont="1" applyFill="1" applyBorder="1" applyAlignment="1">
      <alignment horizontal="center" vertical="center"/>
    </xf>
    <xf numFmtId="2" fontId="16"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165" fontId="5" fillId="0" borderId="0" xfId="1" applyNumberFormat="1" applyFont="1" applyFill="1" applyBorder="1" applyAlignment="1">
      <alignment horizontal="center"/>
    </xf>
    <xf numFmtId="0" fontId="13" fillId="0" borderId="0" xfId="0" applyFont="1" applyFill="1" applyBorder="1" applyAlignment="1">
      <alignment horizontal="right"/>
    </xf>
    <xf numFmtId="2" fontId="13" fillId="0" borderId="0" xfId="0" applyNumberFormat="1" applyFont="1" applyFill="1" applyBorder="1" applyAlignment="1">
      <alignment horizontal="center"/>
    </xf>
    <xf numFmtId="0" fontId="17" fillId="0" borderId="0" xfId="0" applyFont="1" applyFill="1" applyBorder="1"/>
    <xf numFmtId="2" fontId="5" fillId="0" borderId="0" xfId="0" applyNumberFormat="1" applyFont="1" applyBorder="1" applyAlignment="1">
      <alignment horizontal="center"/>
    </xf>
    <xf numFmtId="0" fontId="18" fillId="0" borderId="0" xfId="0" applyFont="1" applyFill="1"/>
    <xf numFmtId="0" fontId="9" fillId="0" borderId="0" xfId="0" applyFont="1" applyFill="1"/>
    <xf numFmtId="0" fontId="19" fillId="0" borderId="0" xfId="0" applyFont="1" applyFill="1"/>
    <xf numFmtId="0" fontId="20" fillId="0" borderId="0" xfId="0" applyFont="1"/>
    <xf numFmtId="0" fontId="10" fillId="0" borderId="0" xfId="0" applyFont="1" applyFill="1" applyAlignment="1">
      <alignment horizontal="center"/>
    </xf>
    <xf numFmtId="0" fontId="9" fillId="0" borderId="10" xfId="0" applyFont="1" applyFill="1" applyBorder="1"/>
    <xf numFmtId="0" fontId="10" fillId="0" borderId="10" xfId="0" applyFont="1" applyFill="1" applyBorder="1" applyAlignment="1">
      <alignment horizontal="right"/>
    </xf>
    <xf numFmtId="166" fontId="10" fillId="0" borderId="11" xfId="1" applyNumberFormat="1" applyFont="1" applyFill="1" applyBorder="1"/>
    <xf numFmtId="0" fontId="9" fillId="3" borderId="11" xfId="0" applyFont="1" applyFill="1" applyBorder="1"/>
    <xf numFmtId="0" fontId="17" fillId="3" borderId="12" xfId="0" applyFont="1" applyFill="1" applyBorder="1" applyAlignment="1">
      <alignment horizontal="right"/>
    </xf>
    <xf numFmtId="167" fontId="15" fillId="3" borderId="10" xfId="0" applyNumberFormat="1" applyFont="1" applyFill="1" applyBorder="1" applyAlignment="1">
      <alignment horizontal="center"/>
    </xf>
    <xf numFmtId="0" fontId="2" fillId="0" borderId="0" xfId="0" applyFont="1" applyFill="1" applyAlignment="1">
      <alignment horizontal="left"/>
    </xf>
    <xf numFmtId="168" fontId="2" fillId="0" borderId="0" xfId="0" applyNumberFormat="1" applyFont="1" applyFill="1"/>
    <xf numFmtId="164" fontId="2" fillId="0" borderId="13" xfId="0" applyNumberFormat="1" applyFont="1" applyFill="1" applyBorder="1" applyAlignment="1">
      <alignment horizontal="center"/>
    </xf>
    <xf numFmtId="0" fontId="9" fillId="0" borderId="14" xfId="0" applyFont="1" applyBorder="1"/>
    <xf numFmtId="0" fontId="10" fillId="0" borderId="14" xfId="0" applyFont="1" applyFill="1" applyBorder="1" applyAlignment="1">
      <alignment horizontal="right"/>
    </xf>
    <xf numFmtId="0" fontId="9" fillId="0" borderId="15" xfId="0" applyFont="1" applyFill="1" applyBorder="1" applyAlignment="1">
      <alignment horizontal="center"/>
    </xf>
    <xf numFmtId="43" fontId="10" fillId="0" borderId="16" xfId="1" applyFont="1" applyFill="1" applyBorder="1"/>
    <xf numFmtId="0" fontId="10" fillId="0" borderId="0" xfId="0" applyFont="1" applyFill="1"/>
    <xf numFmtId="0" fontId="10" fillId="0" borderId="14" xfId="0" applyFont="1" applyFill="1" applyBorder="1"/>
    <xf numFmtId="0" fontId="10" fillId="0" borderId="15" xfId="0" applyFont="1" applyFill="1" applyBorder="1"/>
    <xf numFmtId="0" fontId="10" fillId="0" borderId="16" xfId="0" applyFont="1" applyFill="1" applyBorder="1" applyAlignment="1">
      <alignment horizontal="right"/>
    </xf>
    <xf numFmtId="169" fontId="19" fillId="0" borderId="13" xfId="0" applyNumberFormat="1" applyFont="1" applyFill="1" applyBorder="1" applyAlignment="1">
      <alignment horizontal="center"/>
    </xf>
    <xf numFmtId="0" fontId="9" fillId="3" borderId="14" xfId="0" applyFont="1" applyFill="1" applyBorder="1"/>
    <xf numFmtId="0" fontId="13" fillId="3" borderId="15" xfId="0" applyFont="1" applyFill="1" applyBorder="1" applyAlignment="1">
      <alignment horizontal="right" vertical="center"/>
    </xf>
    <xf numFmtId="2" fontId="15" fillId="3" borderId="13" xfId="0" applyNumberFormat="1" applyFont="1" applyFill="1" applyBorder="1" applyAlignment="1">
      <alignment horizontal="center" vertical="center"/>
    </xf>
    <xf numFmtId="0" fontId="2" fillId="0" borderId="14" xfId="0" applyFont="1" applyBorder="1"/>
    <xf numFmtId="0" fontId="5" fillId="0" borderId="14" xfId="0" applyFont="1" applyFill="1" applyBorder="1" applyAlignment="1">
      <alignment horizontal="right"/>
    </xf>
    <xf numFmtId="0" fontId="15" fillId="0" borderId="16" xfId="0" applyFont="1" applyFill="1" applyBorder="1" applyAlignment="1">
      <alignment horizontal="center"/>
    </xf>
    <xf numFmtId="0" fontId="2" fillId="0" borderId="4" xfId="0" applyFont="1" applyFill="1" applyBorder="1" applyAlignment="1">
      <alignment horizontal="left"/>
    </xf>
    <xf numFmtId="43" fontId="27" fillId="0" borderId="5" xfId="1" applyFont="1" applyFill="1" applyBorder="1" applyAlignment="1">
      <alignment horizontal="right"/>
    </xf>
    <xf numFmtId="0" fontId="2" fillId="0" borderId="5" xfId="0" applyFont="1" applyFill="1" applyBorder="1" applyAlignment="1">
      <alignment horizontal="left"/>
    </xf>
    <xf numFmtId="170" fontId="2" fillId="0" borderId="5" xfId="1" applyNumberFormat="1" applyFont="1" applyFill="1" applyBorder="1" applyAlignment="1">
      <alignment horizontal="center"/>
    </xf>
    <xf numFmtId="43" fontId="2" fillId="0" borderId="5" xfId="1" applyFont="1" applyFill="1" applyBorder="1" applyAlignment="1">
      <alignment horizontal="center"/>
    </xf>
    <xf numFmtId="43" fontId="15" fillId="0" borderId="5" xfId="1" applyFont="1" applyFill="1" applyBorder="1" applyAlignment="1"/>
    <xf numFmtId="43" fontId="15" fillId="0" borderId="6" xfId="1" applyFont="1" applyFill="1" applyBorder="1" applyAlignment="1"/>
    <xf numFmtId="171" fontId="2" fillId="0" borderId="17" xfId="0" applyNumberFormat="1" applyFont="1" applyFill="1" applyBorder="1"/>
    <xf numFmtId="170" fontId="2" fillId="0" borderId="0" xfId="1" applyNumberFormat="1" applyFont="1" applyFill="1" applyBorder="1" applyAlignment="1">
      <alignment horizontal="center"/>
    </xf>
    <xf numFmtId="43" fontId="2" fillId="0" borderId="0" xfId="1" applyFont="1" applyFill="1" applyBorder="1" applyAlignment="1">
      <alignment horizontal="center"/>
    </xf>
    <xf numFmtId="43" fontId="15" fillId="0" borderId="0" xfId="1" applyFont="1" applyFill="1" applyBorder="1" applyAlignment="1"/>
    <xf numFmtId="43" fontId="15" fillId="0" borderId="18" xfId="1" applyFont="1" applyFill="1" applyBorder="1" applyAlignment="1"/>
    <xf numFmtId="0" fontId="9" fillId="0" borderId="0" xfId="0" applyFont="1" applyFill="1" applyAlignment="1">
      <alignment horizontal="right"/>
    </xf>
    <xf numFmtId="172" fontId="10" fillId="4" borderId="15" xfId="0" applyNumberFormat="1" applyFont="1" applyFill="1" applyBorder="1"/>
    <xf numFmtId="0" fontId="10" fillId="0" borderId="15" xfId="0" applyFont="1" applyFill="1" applyBorder="1" applyAlignment="1">
      <alignment horizontal="center"/>
    </xf>
    <xf numFmtId="172" fontId="10" fillId="5" borderId="19" xfId="0" applyNumberFormat="1" applyFont="1" applyFill="1" applyBorder="1"/>
    <xf numFmtId="0" fontId="15" fillId="0" borderId="15" xfId="0" applyFont="1" applyFill="1" applyBorder="1" applyAlignment="1">
      <alignment horizontal="center"/>
    </xf>
    <xf numFmtId="172" fontId="15" fillId="6" borderId="16" xfId="0" applyNumberFormat="1" applyFont="1" applyFill="1" applyBorder="1"/>
    <xf numFmtId="49" fontId="2" fillId="0" borderId="0" xfId="0" applyNumberFormat="1" applyFont="1" applyFill="1"/>
    <xf numFmtId="172" fontId="2" fillId="0" borderId="17" xfId="0" applyNumberFormat="1" applyFont="1" applyFill="1" applyBorder="1"/>
    <xf numFmtId="0" fontId="2" fillId="0" borderId="18" xfId="0" applyFont="1" applyFill="1" applyBorder="1"/>
    <xf numFmtId="0" fontId="10" fillId="0" borderId="0" xfId="0" applyFont="1" applyFill="1" applyBorder="1"/>
    <xf numFmtId="43" fontId="10" fillId="0" borderId="0" xfId="0" applyNumberFormat="1" applyFont="1" applyFill="1" applyBorder="1"/>
    <xf numFmtId="0" fontId="10" fillId="0" borderId="0" xfId="0" applyFont="1" applyFill="1" applyBorder="1" applyAlignment="1">
      <alignment horizontal="center"/>
    </xf>
    <xf numFmtId="0" fontId="15" fillId="0" borderId="0" xfId="0" applyFont="1" applyFill="1" applyBorder="1" applyAlignment="1">
      <alignment horizontal="center"/>
    </xf>
    <xf numFmtId="43" fontId="15" fillId="0" borderId="0" xfId="0" applyNumberFormat="1" applyFont="1" applyFill="1" applyBorder="1"/>
    <xf numFmtId="165" fontId="15" fillId="0" borderId="17" xfId="0" applyNumberFormat="1" applyFont="1" applyFill="1" applyBorder="1" applyAlignment="1">
      <alignment horizontal="right"/>
    </xf>
    <xf numFmtId="0" fontId="2" fillId="0" borderId="0" xfId="0" applyFont="1" applyFill="1" applyBorder="1" applyAlignment="1">
      <alignment horizontal="left"/>
    </xf>
    <xf numFmtId="0" fontId="2" fillId="0" borderId="18" xfId="0" applyFont="1" applyBorder="1"/>
    <xf numFmtId="0" fontId="13" fillId="0" borderId="14" xfId="0" applyFont="1" applyFill="1" applyBorder="1"/>
    <xf numFmtId="0" fontId="9" fillId="0" borderId="14" xfId="0" applyFont="1" applyFill="1" applyBorder="1"/>
    <xf numFmtId="43" fontId="10" fillId="0" borderId="15" xfId="0" applyNumberFormat="1" applyFont="1" applyFill="1" applyBorder="1"/>
    <xf numFmtId="172" fontId="10" fillId="0" borderId="13" xfId="0" applyNumberFormat="1" applyFont="1" applyFill="1" applyBorder="1"/>
    <xf numFmtId="43" fontId="28" fillId="0" borderId="15" xfId="0" applyNumberFormat="1" applyFont="1" applyFill="1" applyBorder="1" applyAlignment="1">
      <alignment horizontal="center"/>
    </xf>
    <xf numFmtId="0" fontId="2" fillId="0" borderId="16" xfId="0" applyFont="1" applyFill="1" applyBorder="1"/>
    <xf numFmtId="43" fontId="2" fillId="0" borderId="17" xfId="0" applyNumberFormat="1" applyFont="1" applyBorder="1"/>
    <xf numFmtId="43" fontId="9" fillId="0" borderId="0" xfId="0" applyNumberFormat="1" applyFont="1" applyFill="1" applyBorder="1"/>
    <xf numFmtId="10" fontId="15" fillId="4" borderId="17" xfId="2" applyNumberFormat="1" applyFont="1" applyFill="1" applyBorder="1"/>
    <xf numFmtId="0" fontId="15" fillId="0" borderId="0" xfId="0" applyFont="1" applyFill="1" applyBorder="1" applyAlignment="1">
      <alignment horizontal="left"/>
    </xf>
    <xf numFmtId="170" fontId="2" fillId="0" borderId="0" xfId="0" applyNumberFormat="1" applyFont="1" applyBorder="1"/>
    <xf numFmtId="0" fontId="18" fillId="0" borderId="0" xfId="0" applyFont="1"/>
    <xf numFmtId="2" fontId="9" fillId="0" borderId="0" xfId="0" applyNumberFormat="1" applyFont="1"/>
    <xf numFmtId="0" fontId="29" fillId="0" borderId="0" xfId="0" applyFont="1" applyFill="1"/>
    <xf numFmtId="43" fontId="30" fillId="0" borderId="7" xfId="1" applyFont="1" applyBorder="1"/>
    <xf numFmtId="0" fontId="31" fillId="0" borderId="8" xfId="0" applyFont="1" applyBorder="1"/>
    <xf numFmtId="0" fontId="2" fillId="0" borderId="8" xfId="0" applyFont="1" applyBorder="1"/>
    <xf numFmtId="168" fontId="2" fillId="0" borderId="8" xfId="0" applyNumberFormat="1" applyFont="1" applyBorder="1"/>
    <xf numFmtId="0" fontId="2" fillId="0" borderId="9" xfId="0" applyFont="1" applyBorder="1"/>
    <xf numFmtId="0" fontId="10" fillId="0" borderId="18" xfId="0" applyFont="1" applyBorder="1"/>
    <xf numFmtId="0" fontId="9" fillId="0" borderId="20" xfId="0" applyFont="1" applyBorder="1" applyAlignment="1">
      <alignment horizontal="center"/>
    </xf>
    <xf numFmtId="0" fontId="9" fillId="0" borderId="14" xfId="0" applyFont="1" applyBorder="1" applyAlignment="1">
      <alignment horizontal="center"/>
    </xf>
    <xf numFmtId="0" fontId="9" fillId="0" borderId="13" xfId="0" applyFont="1" applyBorder="1" applyAlignment="1">
      <alignment horizontal="center"/>
    </xf>
    <xf numFmtId="43" fontId="29" fillId="0" borderId="0" xfId="1" applyFont="1" applyFill="1"/>
    <xf numFmtId="43" fontId="2" fillId="0" borderId="0" xfId="1" applyFont="1" applyFill="1"/>
    <xf numFmtId="0" fontId="10" fillId="0" borderId="16" xfId="0" applyFont="1" applyBorder="1" applyAlignment="1">
      <alignment horizontal="right"/>
    </xf>
    <xf numFmtId="2" fontId="9" fillId="2" borderId="15" xfId="0" applyNumberFormat="1" applyFont="1" applyFill="1" applyBorder="1" applyAlignment="1">
      <alignment horizontal="center"/>
    </xf>
    <xf numFmtId="2" fontId="9" fillId="2" borderId="13" xfId="0" applyNumberFormat="1" applyFont="1" applyFill="1" applyBorder="1" applyAlignment="1">
      <alignment horizontal="center"/>
    </xf>
    <xf numFmtId="0" fontId="9" fillId="2" borderId="13" xfId="0" applyFont="1" applyFill="1" applyBorder="1" applyAlignment="1">
      <alignment horizontal="center"/>
    </xf>
    <xf numFmtId="43" fontId="29" fillId="0" borderId="0" xfId="0" applyNumberFormat="1" applyFont="1"/>
    <xf numFmtId="43" fontId="29" fillId="0" borderId="0" xfId="1" applyFont="1"/>
    <xf numFmtId="43" fontId="2" fillId="0" borderId="0" xfId="0" applyNumberFormat="1" applyFont="1" applyFill="1"/>
    <xf numFmtId="2" fontId="2" fillId="0" borderId="0" xfId="0" applyNumberFormat="1" applyFont="1"/>
    <xf numFmtId="0" fontId="10" fillId="0" borderId="0" xfId="0" applyFont="1" applyBorder="1"/>
    <xf numFmtId="0" fontId="9" fillId="0" borderId="0" xfId="0" applyFont="1" applyBorder="1" applyAlignment="1">
      <alignment horizontal="center"/>
    </xf>
    <xf numFmtId="0" fontId="10" fillId="0" borderId="0" xfId="0" applyFont="1" applyAlignment="1">
      <alignment horizontal="center"/>
    </xf>
    <xf numFmtId="0" fontId="9" fillId="0" borderId="10" xfId="0" applyFont="1" applyBorder="1"/>
    <xf numFmtId="0" fontId="10" fillId="0" borderId="10" xfId="0" applyFont="1" applyBorder="1" applyAlignment="1">
      <alignment horizontal="right"/>
    </xf>
    <xf numFmtId="43" fontId="10" fillId="0" borderId="10" xfId="1" applyNumberFormat="1" applyFont="1" applyBorder="1"/>
    <xf numFmtId="0" fontId="9" fillId="3" borderId="10" xfId="0" applyFont="1" applyFill="1" applyBorder="1"/>
    <xf numFmtId="0" fontId="17" fillId="3" borderId="10" xfId="0" applyFont="1" applyFill="1" applyBorder="1" applyAlignment="1">
      <alignment horizontal="right"/>
    </xf>
    <xf numFmtId="166" fontId="15" fillId="3" borderId="21" xfId="1" applyNumberFormat="1" applyFont="1" applyFill="1" applyBorder="1"/>
    <xf numFmtId="43" fontId="2" fillId="0" borderId="0" xfId="0" applyNumberFormat="1" applyFont="1"/>
    <xf numFmtId="0" fontId="10" fillId="0" borderId="0" xfId="0" applyFont="1"/>
    <xf numFmtId="166" fontId="9" fillId="0" borderId="0" xfId="1" applyNumberFormat="1" applyFont="1" applyFill="1"/>
    <xf numFmtId="0" fontId="2" fillId="0" borderId="0" xfId="0" applyFont="1" applyFill="1" applyAlignment="1">
      <alignment horizontal="right"/>
    </xf>
    <xf numFmtId="173" fontId="2" fillId="0" borderId="0" xfId="1" applyNumberFormat="1" applyFont="1" applyFill="1"/>
    <xf numFmtId="0" fontId="2" fillId="0" borderId="0" xfId="0" applyFont="1" applyAlignment="1">
      <alignment horizontal="right"/>
    </xf>
    <xf numFmtId="171" fontId="9" fillId="0" borderId="0" xfId="1" applyNumberFormat="1" applyFont="1" applyFill="1"/>
    <xf numFmtId="174" fontId="2" fillId="0" borderId="0" xfId="0" applyNumberFormat="1" applyFont="1" applyFill="1"/>
    <xf numFmtId="175" fontId="2" fillId="0" borderId="0" xfId="0" applyNumberFormat="1" applyFont="1" applyFill="1" applyAlignment="1">
      <alignment horizontal="center"/>
    </xf>
    <xf numFmtId="176" fontId="9" fillId="0" borderId="0" xfId="0" applyNumberFormat="1" applyFont="1" applyFill="1" applyAlignment="1">
      <alignment horizontal="center"/>
    </xf>
    <xf numFmtId="177" fontId="2" fillId="0" borderId="0" xfId="0" applyNumberFormat="1" applyFont="1" applyFill="1" applyAlignment="1">
      <alignment horizontal="center"/>
    </xf>
    <xf numFmtId="2" fontId="10" fillId="4" borderId="23" xfId="0" applyNumberFormat="1" applyFont="1" applyFill="1" applyBorder="1"/>
    <xf numFmtId="0" fontId="9" fillId="0" borderId="23" xfId="0" applyFont="1" applyBorder="1"/>
    <xf numFmtId="0" fontId="2" fillId="0" borderId="23" xfId="0" applyFont="1" applyBorder="1"/>
    <xf numFmtId="0" fontId="2" fillId="0" borderId="24" xfId="0" applyFont="1" applyBorder="1"/>
    <xf numFmtId="0" fontId="2" fillId="0" borderId="21" xfId="0" applyFont="1" applyBorder="1"/>
    <xf numFmtId="0" fontId="9" fillId="3" borderId="10" xfId="0" applyFont="1" applyFill="1" applyBorder="1" applyAlignment="1">
      <alignment horizontal="right"/>
    </xf>
    <xf numFmtId="2" fontId="15" fillId="0" borderId="10" xfId="0" applyNumberFormat="1" applyFont="1" applyFill="1" applyBorder="1" applyAlignment="1">
      <alignment horizontal="right"/>
    </xf>
    <xf numFmtId="167" fontId="15" fillId="0" borderId="10" xfId="0" applyNumberFormat="1" applyFont="1" applyFill="1" applyBorder="1" applyAlignment="1">
      <alignment horizontal="center"/>
    </xf>
    <xf numFmtId="0" fontId="9" fillId="0" borderId="0" xfId="0" applyFont="1" applyAlignment="1">
      <alignment horizontal="right"/>
    </xf>
    <xf numFmtId="2" fontId="10" fillId="4" borderId="15" xfId="0" applyNumberFormat="1" applyFont="1" applyFill="1" applyBorder="1"/>
    <xf numFmtId="2" fontId="10" fillId="0" borderId="15" xfId="0" applyNumberFormat="1" applyFont="1" applyBorder="1" applyAlignment="1">
      <alignment horizontal="center"/>
    </xf>
    <xf numFmtId="2" fontId="10" fillId="5" borderId="15" xfId="0" applyNumberFormat="1" applyFont="1" applyFill="1" applyBorder="1"/>
    <xf numFmtId="2" fontId="15" fillId="0" borderId="15" xfId="0" applyNumberFormat="1" applyFont="1" applyBorder="1" applyAlignment="1">
      <alignment horizontal="center"/>
    </xf>
    <xf numFmtId="0" fontId="9" fillId="0" borderId="0" xfId="0" applyFont="1" applyFill="1" applyBorder="1"/>
    <xf numFmtId="0" fontId="9" fillId="0" borderId="22" xfId="0" applyFont="1" applyFill="1" applyBorder="1"/>
    <xf numFmtId="0" fontId="9" fillId="0" borderId="23" xfId="0" applyFont="1" applyFill="1" applyBorder="1"/>
    <xf numFmtId="0" fontId="2" fillId="0" borderId="23" xfId="0" applyFont="1" applyFill="1" applyBorder="1"/>
    <xf numFmtId="0" fontId="2" fillId="0" borderId="24" xfId="0" applyFont="1" applyFill="1" applyBorder="1"/>
    <xf numFmtId="0" fontId="18" fillId="0" borderId="0" xfId="0" applyFont="1" applyFill="1" applyBorder="1"/>
    <xf numFmtId="0" fontId="9" fillId="8" borderId="25" xfId="0" applyFont="1" applyFill="1" applyBorder="1"/>
    <xf numFmtId="2" fontId="9" fillId="8" borderId="0" xfId="0" applyNumberFormat="1" applyFont="1" applyFill="1" applyBorder="1" applyAlignment="1">
      <alignment horizontal="center"/>
    </xf>
    <xf numFmtId="43" fontId="9" fillId="8" borderId="0" xfId="2" applyNumberFormat="1" applyFont="1" applyFill="1" applyBorder="1" applyAlignment="1">
      <alignment horizontal="center"/>
    </xf>
    <xf numFmtId="178" fontId="2" fillId="8" borderId="0" xfId="2" applyNumberFormat="1" applyFont="1" applyFill="1" applyBorder="1" applyAlignment="1">
      <alignment horizontal="center"/>
    </xf>
    <xf numFmtId="0" fontId="2" fillId="8" borderId="0" xfId="0" applyFont="1" applyFill="1" applyBorder="1"/>
    <xf numFmtId="0" fontId="2" fillId="8" borderId="26" xfId="0" applyFont="1" applyFill="1" applyBorder="1"/>
    <xf numFmtId="0" fontId="9" fillId="0" borderId="0" xfId="0" applyFont="1" applyFill="1" applyBorder="1" applyAlignment="1">
      <alignment horizontal="left"/>
    </xf>
    <xf numFmtId="10" fontId="9" fillId="8" borderId="0" xfId="2" applyNumberFormat="1" applyFont="1" applyFill="1" applyBorder="1" applyAlignment="1">
      <alignment horizontal="center"/>
    </xf>
    <xf numFmtId="1" fontId="2" fillId="8" borderId="0" xfId="0" applyNumberFormat="1" applyFont="1" applyFill="1" applyBorder="1" applyAlignment="1">
      <alignment horizontal="center"/>
    </xf>
    <xf numFmtId="0" fontId="9" fillId="8" borderId="0" xfId="0" applyFont="1" applyFill="1" applyBorder="1" applyAlignment="1">
      <alignment horizontal="center"/>
    </xf>
    <xf numFmtId="0" fontId="2" fillId="8" borderId="0" xfId="0" applyFont="1" applyFill="1" applyBorder="1" applyAlignment="1">
      <alignment horizontal="center"/>
    </xf>
    <xf numFmtId="0" fontId="2" fillId="8" borderId="26" xfId="0" applyFont="1" applyFill="1" applyBorder="1" applyAlignment="1">
      <alignment horizontal="center"/>
    </xf>
    <xf numFmtId="0" fontId="9" fillId="8" borderId="27" xfId="0" applyFont="1" applyFill="1" applyBorder="1"/>
    <xf numFmtId="2" fontId="9" fillId="8" borderId="28" xfId="0" applyNumberFormat="1" applyFont="1" applyFill="1" applyBorder="1" applyAlignment="1">
      <alignment horizontal="center"/>
    </xf>
    <xf numFmtId="0" fontId="9" fillId="8" borderId="28" xfId="0" applyFont="1" applyFill="1" applyBorder="1" applyAlignment="1">
      <alignment horizontal="center"/>
    </xf>
    <xf numFmtId="43" fontId="9" fillId="8" borderId="28" xfId="0" applyNumberFormat="1" applyFont="1" applyFill="1" applyBorder="1" applyAlignment="1">
      <alignment horizontal="center"/>
    </xf>
    <xf numFmtId="178" fontId="2" fillId="8" borderId="28" xfId="0" applyNumberFormat="1" applyFont="1" applyFill="1" applyBorder="1" applyAlignment="1">
      <alignment horizontal="center"/>
    </xf>
    <xf numFmtId="166" fontId="2" fillId="8" borderId="28" xfId="0" applyNumberFormat="1" applyFont="1" applyFill="1" applyBorder="1" applyAlignment="1">
      <alignment horizontal="center"/>
    </xf>
    <xf numFmtId="166" fontId="2" fillId="8" borderId="29" xfId="0" applyNumberFormat="1" applyFont="1" applyFill="1" applyBorder="1" applyAlignment="1">
      <alignment horizontal="center"/>
    </xf>
    <xf numFmtId="0" fontId="9" fillId="0" borderId="0" xfId="0" applyFont="1" applyFill="1" applyBorder="1" applyAlignment="1">
      <alignment horizontal="center" vertical="center"/>
    </xf>
    <xf numFmtId="0" fontId="32" fillId="0" borderId="0" xfId="0" applyFont="1" applyFill="1" applyBorder="1"/>
    <xf numFmtId="2" fontId="9" fillId="0" borderId="10" xfId="0" applyNumberFormat="1" applyFont="1" applyFill="1" applyBorder="1" applyAlignment="1">
      <alignment horizontal="center" vertical="center"/>
    </xf>
    <xf numFmtId="0" fontId="19" fillId="0" borderId="0" xfId="0" applyFont="1" applyFill="1" applyAlignment="1">
      <alignment horizontal="left"/>
    </xf>
    <xf numFmtId="171" fontId="2" fillId="0" borderId="0" xfId="1" applyNumberFormat="1" applyFont="1" applyFill="1" applyBorder="1" applyAlignment="1">
      <alignment horizontal="center"/>
    </xf>
    <xf numFmtId="166" fontId="35" fillId="0" borderId="10" xfId="0" applyNumberFormat="1" applyFont="1" applyFill="1" applyBorder="1" applyAlignment="1">
      <alignment vertical="center"/>
    </xf>
    <xf numFmtId="0" fontId="10" fillId="0" borderId="0" xfId="0" applyFont="1" applyFill="1" applyBorder="1" applyAlignment="1">
      <alignment horizontal="left"/>
    </xf>
    <xf numFmtId="178" fontId="10" fillId="0" borderId="0" xfId="2" applyNumberFormat="1" applyFont="1" applyFill="1" applyBorder="1"/>
    <xf numFmtId="171" fontId="5" fillId="0" borderId="0" xfId="1" applyNumberFormat="1" applyFont="1" applyFill="1" applyBorder="1"/>
    <xf numFmtId="0" fontId="32" fillId="0" borderId="0" xfId="0" applyFont="1" applyBorder="1" applyAlignment="1">
      <alignment horizontal="left" vertical="distributed"/>
    </xf>
    <xf numFmtId="166" fontId="19" fillId="0" borderId="0" xfId="0" applyNumberFormat="1" applyFont="1" applyFill="1" applyBorder="1"/>
    <xf numFmtId="0" fontId="37" fillId="0" borderId="0" xfId="0" applyFont="1" applyFill="1" applyBorder="1" applyAlignment="1">
      <alignment horizontal="left"/>
    </xf>
    <xf numFmtId="0" fontId="38" fillId="0" borderId="0" xfId="0" applyFont="1" applyFill="1" applyBorder="1" applyAlignment="1">
      <alignment horizontal="center"/>
    </xf>
    <xf numFmtId="178" fontId="37" fillId="0" borderId="0" xfId="2" applyNumberFormat="1" applyFont="1" applyFill="1" applyBorder="1"/>
    <xf numFmtId="0" fontId="39" fillId="0" borderId="0" xfId="0" applyFont="1" applyFill="1" applyBorder="1" applyAlignment="1">
      <alignment horizontal="center"/>
    </xf>
    <xf numFmtId="0" fontId="39" fillId="0" borderId="0" xfId="0" applyFont="1" applyAlignment="1">
      <alignment vertical="distributed"/>
    </xf>
    <xf numFmtId="0" fontId="32" fillId="0" borderId="0" xfId="0" applyFont="1"/>
    <xf numFmtId="43" fontId="9" fillId="0" borderId="0" xfId="1" applyFont="1" applyFill="1" applyBorder="1"/>
    <xf numFmtId="0" fontId="19" fillId="0" borderId="0" xfId="0" applyFont="1"/>
    <xf numFmtId="0" fontId="10" fillId="0" borderId="10" xfId="0" applyFont="1" applyBorder="1" applyAlignment="1">
      <alignment horizontal="center"/>
    </xf>
    <xf numFmtId="2" fontId="9" fillId="0" borderId="10" xfId="0" applyNumberFormat="1" applyFont="1" applyFill="1" applyBorder="1" applyAlignment="1">
      <alignment horizontal="center"/>
    </xf>
    <xf numFmtId="0" fontId="42" fillId="0" borderId="0" xfId="0" applyFont="1" applyFill="1" applyBorder="1"/>
    <xf numFmtId="0" fontId="32" fillId="0" borderId="10" xfId="0" applyFont="1" applyFill="1" applyBorder="1" applyAlignment="1">
      <alignment horizontal="center"/>
    </xf>
    <xf numFmtId="0" fontId="9" fillId="0" borderId="10" xfId="0" applyFont="1" applyFill="1" applyBorder="1" applyAlignment="1">
      <alignment horizontal="center"/>
    </xf>
    <xf numFmtId="0" fontId="32" fillId="0" borderId="0" xfId="0" applyFont="1" applyAlignment="1">
      <alignment horizontal="right"/>
    </xf>
    <xf numFmtId="0" fontId="19" fillId="0" borderId="10" xfId="0" applyFont="1" applyFill="1" applyBorder="1" applyAlignment="1">
      <alignment horizontal="center"/>
    </xf>
    <xf numFmtId="0" fontId="9" fillId="0" borderId="11" xfId="0" applyFont="1" applyBorder="1"/>
    <xf numFmtId="0" fontId="9" fillId="0" borderId="12" xfId="0" applyFont="1" applyBorder="1" applyAlignment="1">
      <alignment horizontal="right"/>
    </xf>
    <xf numFmtId="2" fontId="9" fillId="8" borderId="21" xfId="0" applyNumberFormat="1" applyFont="1" applyFill="1" applyBorder="1" applyAlignment="1">
      <alignment horizontal="right"/>
    </xf>
    <xf numFmtId="0" fontId="9" fillId="0" borderId="0" xfId="0" applyFont="1" applyFill="1" applyBorder="1" applyAlignment="1">
      <alignment horizontal="right"/>
    </xf>
    <xf numFmtId="172" fontId="10" fillId="6" borderId="16" xfId="0" applyNumberFormat="1" applyFont="1" applyFill="1" applyBorder="1"/>
    <xf numFmtId="0" fontId="17" fillId="0" borderId="0" xfId="0" applyFont="1" applyFill="1" applyBorder="1" applyAlignment="1">
      <alignment horizontal="center"/>
    </xf>
    <xf numFmtId="0" fontId="43" fillId="0" borderId="0" xfId="0" applyFont="1" applyFill="1" applyBorder="1" applyAlignment="1">
      <alignment horizontal="center"/>
    </xf>
    <xf numFmtId="2" fontId="9" fillId="8" borderId="23" xfId="0" applyNumberFormat="1" applyFont="1" applyFill="1" applyBorder="1" applyAlignment="1">
      <alignment horizontal="center"/>
    </xf>
    <xf numFmtId="0" fontId="44" fillId="0" borderId="0" xfId="0" applyFont="1" applyFill="1" applyBorder="1" applyAlignment="1">
      <alignment vertical="distributed"/>
    </xf>
    <xf numFmtId="178" fontId="15" fillId="0" borderId="0" xfId="2" applyNumberFormat="1" applyFont="1" applyFill="1" applyBorder="1"/>
    <xf numFmtId="0" fontId="34" fillId="0" borderId="0" xfId="0" applyFont="1" applyAlignment="1">
      <alignment vertical="center"/>
    </xf>
    <xf numFmtId="0" fontId="49" fillId="0" borderId="0" xfId="0" applyFont="1" applyBorder="1" applyAlignment="1">
      <alignment vertical="distributed"/>
    </xf>
    <xf numFmtId="0" fontId="5" fillId="0" borderId="0" xfId="0" applyFont="1" applyBorder="1" applyAlignment="1">
      <alignment vertical="distributed"/>
    </xf>
    <xf numFmtId="0" fontId="48" fillId="0" borderId="0" xfId="0" applyFont="1" applyBorder="1" applyAlignment="1">
      <alignment horizontal="left" vertical="distributed"/>
    </xf>
    <xf numFmtId="0" fontId="50" fillId="0" borderId="0" xfId="0" applyFont="1"/>
    <xf numFmtId="0" fontId="2" fillId="0" borderId="10" xfId="0" applyFont="1" applyBorder="1"/>
    <xf numFmtId="0" fontId="15" fillId="0" borderId="0" xfId="0" applyFont="1"/>
    <xf numFmtId="0" fontId="3" fillId="0" borderId="36" xfId="0" applyFont="1" applyFill="1" applyBorder="1"/>
    <xf numFmtId="0" fontId="51" fillId="2" borderId="10" xfId="0" applyFont="1" applyFill="1" applyBorder="1" applyAlignment="1">
      <alignment horizontal="right"/>
    </xf>
    <xf numFmtId="0" fontId="3" fillId="0" borderId="10" xfId="0" applyFont="1" applyBorder="1"/>
    <xf numFmtId="0" fontId="51" fillId="0" borderId="37" xfId="0" applyFont="1" applyBorder="1" applyAlignment="1">
      <alignment horizontal="right"/>
    </xf>
    <xf numFmtId="0" fontId="51" fillId="0" borderId="36" xfId="0" applyFont="1" applyBorder="1"/>
    <xf numFmtId="0" fontId="51" fillId="0" borderId="10" xfId="0" applyFont="1" applyBorder="1" applyAlignment="1">
      <alignment horizontal="center"/>
    </xf>
    <xf numFmtId="49" fontId="51" fillId="0" borderId="10" xfId="0" applyNumberFormat="1" applyFont="1" applyFill="1" applyBorder="1"/>
    <xf numFmtId="166" fontId="51" fillId="0" borderId="37" xfId="1" applyNumberFormat="1" applyFont="1" applyFill="1" applyBorder="1" applyAlignment="1">
      <alignment horizontal="center"/>
    </xf>
    <xf numFmtId="0" fontId="51" fillId="0" borderId="36" xfId="0" applyFont="1" applyBorder="1" applyAlignment="1">
      <alignment horizontal="right"/>
    </xf>
    <xf numFmtId="0" fontId="3" fillId="0" borderId="0" xfId="0" applyFont="1" applyBorder="1"/>
    <xf numFmtId="0" fontId="51" fillId="0" borderId="18" xfId="0" applyFont="1" applyBorder="1" applyAlignment="1">
      <alignment horizontal="right"/>
    </xf>
    <xf numFmtId="0" fontId="51" fillId="0" borderId="38" xfId="0" applyFont="1" applyBorder="1" applyAlignment="1">
      <alignment horizontal="right"/>
    </xf>
    <xf numFmtId="0" fontId="3" fillId="0" borderId="8" xfId="0" applyFont="1" applyBorder="1"/>
    <xf numFmtId="0" fontId="51" fillId="0" borderId="9" xfId="0" applyFont="1" applyBorder="1" applyAlignment="1">
      <alignment horizontal="right"/>
    </xf>
    <xf numFmtId="0" fontId="2" fillId="0" borderId="0" xfId="0" applyFont="1" applyFill="1" applyBorder="1" applyAlignment="1">
      <alignment horizontal="right"/>
    </xf>
    <xf numFmtId="179" fontId="15" fillId="0" borderId="0" xfId="0" applyNumberFormat="1" applyFont="1" applyFill="1" applyBorder="1" applyAlignment="1">
      <alignment horizontal="right"/>
    </xf>
    <xf numFmtId="0" fontId="15" fillId="0" borderId="0" xfId="0" applyFont="1" applyFill="1" applyBorder="1"/>
    <xf numFmtId="0" fontId="15" fillId="0" borderId="36" xfId="0" applyFont="1" applyFill="1" applyBorder="1"/>
    <xf numFmtId="178" fontId="2" fillId="2" borderId="10" xfId="2" applyNumberFormat="1" applyFont="1" applyFill="1" applyBorder="1" applyAlignment="1">
      <alignment horizontal="right"/>
    </xf>
    <xf numFmtId="0" fontId="15" fillId="0" borderId="10" xfId="0" applyFont="1" applyBorder="1"/>
    <xf numFmtId="168" fontId="2" fillId="0" borderId="10" xfId="0" applyNumberFormat="1" applyFont="1" applyBorder="1" applyAlignment="1">
      <alignment horizontal="right"/>
    </xf>
    <xf numFmtId="178" fontId="2" fillId="0" borderId="0" xfId="2" applyNumberFormat="1" applyFont="1"/>
    <xf numFmtId="10" fontId="2" fillId="0" borderId="0" xfId="0" applyNumberFormat="1" applyFont="1"/>
    <xf numFmtId="0" fontId="2" fillId="0" borderId="36" xfId="0" applyFont="1" applyFill="1" applyBorder="1"/>
    <xf numFmtId="0" fontId="2" fillId="0" borderId="36" xfId="0" applyFont="1" applyBorder="1"/>
    <xf numFmtId="9" fontId="2" fillId="2" borderId="10" xfId="2" applyFont="1" applyFill="1" applyBorder="1" applyAlignment="1">
      <alignment horizontal="right"/>
    </xf>
    <xf numFmtId="49" fontId="2" fillId="0" borderId="36" xfId="0" applyNumberFormat="1" applyFont="1" applyFill="1" applyBorder="1"/>
    <xf numFmtId="173" fontId="2" fillId="0" borderId="0" xfId="1" applyNumberFormat="1" applyFont="1"/>
    <xf numFmtId="0" fontId="2" fillId="0" borderId="0" xfId="0" applyFont="1" applyBorder="1" applyAlignment="1">
      <alignment horizontal="center"/>
    </xf>
    <xf numFmtId="168" fontId="2" fillId="0" borderId="10" xfId="0" applyNumberFormat="1" applyFont="1" applyBorder="1"/>
    <xf numFmtId="0" fontId="2" fillId="0" borderId="36" xfId="0" applyFont="1" applyBorder="1" applyAlignment="1">
      <alignment horizontal="right"/>
    </xf>
    <xf numFmtId="179" fontId="15" fillId="7" borderId="10" xfId="0" applyNumberFormat="1" applyFont="1" applyFill="1" applyBorder="1" applyAlignment="1">
      <alignment horizontal="right"/>
    </xf>
    <xf numFmtId="0" fontId="15" fillId="0" borderId="0" xfId="0" applyFont="1" applyBorder="1"/>
    <xf numFmtId="179" fontId="2" fillId="0" borderId="0" xfId="0" applyNumberFormat="1" applyFont="1"/>
    <xf numFmtId="171" fontId="2" fillId="0" borderId="0" xfId="1" applyNumberFormat="1" applyFont="1"/>
    <xf numFmtId="0" fontId="2" fillId="0" borderId="38" xfId="0" applyFont="1" applyBorder="1" applyAlignment="1">
      <alignment horizontal="right"/>
    </xf>
    <xf numFmtId="179" fontId="15" fillId="7" borderId="39" xfId="0" applyNumberFormat="1" applyFont="1" applyFill="1" applyBorder="1" applyAlignment="1">
      <alignment horizontal="right"/>
    </xf>
    <xf numFmtId="0" fontId="15" fillId="0" borderId="8" xfId="0" applyFont="1" applyBorder="1"/>
    <xf numFmtId="0" fontId="3" fillId="0" borderId="40" xfId="0" applyFont="1" applyBorder="1" applyAlignment="1">
      <alignment horizontal="center" vertical="center" wrapText="1"/>
    </xf>
    <xf numFmtId="0" fontId="3" fillId="0" borderId="5" xfId="0" applyFont="1" applyBorder="1" applyAlignment="1">
      <alignment horizontal="center" vertical="center" wrapText="1"/>
    </xf>
    <xf numFmtId="0" fontId="10" fillId="0" borderId="14" xfId="0" applyFont="1" applyBorder="1" applyAlignment="1">
      <alignment horizontal="right" vertical="distributed"/>
    </xf>
    <xf numFmtId="0" fontId="10" fillId="0" borderId="14" xfId="0" applyFont="1" applyFill="1" applyBorder="1" applyAlignment="1">
      <alignment horizontal="right" vertical="distributed"/>
    </xf>
    <xf numFmtId="0" fontId="13" fillId="9" borderId="40" xfId="0" applyFont="1" applyFill="1" applyBorder="1" applyAlignment="1">
      <alignment horizontal="center" vertical="distributed"/>
    </xf>
    <xf numFmtId="0" fontId="10" fillId="0" borderId="13" xfId="0" applyFont="1" applyBorder="1" applyAlignment="1">
      <alignment horizontal="right" vertical="distributed"/>
    </xf>
    <xf numFmtId="0" fontId="52" fillId="0" borderId="0" xfId="0" applyFont="1" applyAlignment="1">
      <alignment horizontal="left" vertical="center" wrapText="1"/>
    </xf>
    <xf numFmtId="2" fontId="3" fillId="0" borderId="30" xfId="0" applyNumberFormat="1" applyFont="1" applyFill="1" applyBorder="1" applyAlignment="1">
      <alignment horizontal="center" vertical="center"/>
    </xf>
    <xf numFmtId="166" fontId="55" fillId="0" borderId="13" xfId="0" applyNumberFormat="1" applyFont="1" applyFill="1" applyBorder="1" applyAlignment="1">
      <alignment vertical="center"/>
    </xf>
    <xf numFmtId="2" fontId="3" fillId="2" borderId="13" xfId="0" applyNumberFormat="1" applyFont="1" applyFill="1" applyBorder="1" applyAlignment="1">
      <alignment horizontal="center" vertical="distributed"/>
    </xf>
    <xf numFmtId="2" fontId="3" fillId="2" borderId="15" xfId="0" applyNumberFormat="1" applyFont="1" applyFill="1" applyBorder="1" applyAlignment="1">
      <alignment horizontal="center" vertical="distributed"/>
    </xf>
    <xf numFmtId="1" fontId="3" fillId="2" borderId="13" xfId="1" applyNumberFormat="1" applyFont="1" applyFill="1" applyBorder="1" applyAlignment="1">
      <alignment horizontal="center" vertical="distributed"/>
    </xf>
    <xf numFmtId="2" fontId="3" fillId="2" borderId="41" xfId="0" applyNumberFormat="1" applyFont="1" applyFill="1" applyBorder="1" applyAlignment="1">
      <alignment horizontal="center" vertical="distributed"/>
    </xf>
    <xf numFmtId="2" fontId="3" fillId="2" borderId="0" xfId="0" applyNumberFormat="1" applyFont="1" applyFill="1" applyBorder="1" applyAlignment="1">
      <alignment horizontal="center" vertical="distributed"/>
    </xf>
    <xf numFmtId="1" fontId="3" fillId="2" borderId="41" xfId="1" applyNumberFormat="1" applyFont="1" applyFill="1" applyBorder="1" applyAlignment="1">
      <alignment horizontal="center" vertical="distributed"/>
    </xf>
    <xf numFmtId="2" fontId="3" fillId="0" borderId="13" xfId="0" applyNumberFormat="1" applyFont="1" applyFill="1" applyBorder="1" applyAlignment="1">
      <alignment horizontal="center" vertical="distributed"/>
    </xf>
    <xf numFmtId="1" fontId="3" fillId="0" borderId="13" xfId="1" applyNumberFormat="1" applyFont="1" applyFill="1" applyBorder="1" applyAlignment="1">
      <alignment horizontal="center" vertical="distributed"/>
    </xf>
    <xf numFmtId="2" fontId="3" fillId="0" borderId="14"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2" fontId="3" fillId="0" borderId="16" xfId="0" applyNumberFormat="1" applyFont="1" applyFill="1" applyBorder="1" applyAlignment="1">
      <alignment horizontal="center" vertical="center"/>
    </xf>
    <xf numFmtId="0" fontId="3" fillId="10" borderId="14" xfId="0" applyFont="1" applyFill="1" applyBorder="1" applyAlignment="1">
      <alignment horizontal="center" vertical="distributed"/>
    </xf>
    <xf numFmtId="0" fontId="3" fillId="10" borderId="13" xfId="0" applyFont="1" applyFill="1" applyBorder="1" applyAlignment="1">
      <alignment horizontal="center" vertical="distributed"/>
    </xf>
    <xf numFmtId="0" fontId="3" fillId="10" borderId="16" xfId="0" applyFont="1" applyFill="1" applyBorder="1" applyAlignment="1">
      <alignment horizontal="center" vertical="center" wrapText="1"/>
    </xf>
    <xf numFmtId="0" fontId="59" fillId="0" borderId="0" xfId="0" applyFont="1" applyFill="1" applyBorder="1" applyAlignment="1">
      <alignment horizontal="left" vertical="center"/>
    </xf>
    <xf numFmtId="0" fontId="60" fillId="0" borderId="0" xfId="0" applyFont="1" applyFill="1" applyBorder="1" applyAlignment="1">
      <alignment horizontal="left" vertical="center"/>
    </xf>
    <xf numFmtId="2" fontId="3" fillId="0" borderId="42" xfId="0" applyNumberFormat="1" applyFont="1" applyFill="1" applyBorder="1" applyAlignment="1">
      <alignment horizontal="center" vertical="center"/>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58" fillId="8" borderId="15" xfId="0" applyFont="1" applyFill="1" applyBorder="1" applyAlignment="1">
      <alignment horizontal="center" vertical="center"/>
    </xf>
    <xf numFmtId="0" fontId="3" fillId="8" borderId="13" xfId="0" applyFont="1" applyFill="1" applyBorder="1" applyAlignment="1">
      <alignment horizontal="center" vertical="center" wrapText="1"/>
    </xf>
    <xf numFmtId="178" fontId="3" fillId="0" borderId="13" xfId="0" applyNumberFormat="1" applyFont="1" applyFill="1" applyBorder="1" applyAlignment="1">
      <alignment horizontal="center" vertical="center"/>
    </xf>
    <xf numFmtId="166" fontId="57" fillId="0" borderId="13" xfId="0" applyNumberFormat="1" applyFont="1" applyFill="1" applyBorder="1" applyAlignment="1">
      <alignment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8" borderId="30" xfId="0" applyFont="1" applyFill="1" applyBorder="1" applyAlignment="1">
      <alignment horizontal="center" vertical="center"/>
    </xf>
    <xf numFmtId="0" fontId="10" fillId="8" borderId="19" xfId="0" applyFont="1" applyFill="1" applyBorder="1" applyAlignment="1">
      <alignment horizontal="center" vertical="center"/>
    </xf>
    <xf numFmtId="0" fontId="13" fillId="8" borderId="19" xfId="0" applyFont="1" applyFill="1" applyBorder="1" applyAlignment="1">
      <alignment horizontal="center" vertical="center"/>
    </xf>
    <xf numFmtId="0" fontId="10" fillId="8" borderId="31" xfId="0" applyFont="1" applyFill="1" applyBorder="1" applyAlignment="1">
      <alignment horizontal="center" vertical="center" wrapText="1"/>
    </xf>
    <xf numFmtId="0" fontId="52" fillId="0" borderId="0" xfId="0" applyFont="1" applyFill="1" applyBorder="1" applyAlignment="1">
      <alignment horizontal="left" vertical="center"/>
    </xf>
    <xf numFmtId="2" fontId="9" fillId="0" borderId="32" xfId="0" applyNumberFormat="1" applyFont="1" applyFill="1" applyBorder="1" applyAlignment="1">
      <alignment horizontal="center" vertical="center"/>
    </xf>
    <xf numFmtId="178" fontId="9" fillId="0" borderId="32" xfId="0" applyNumberFormat="1" applyFont="1" applyFill="1" applyBorder="1" applyAlignment="1">
      <alignment horizontal="center" vertical="center"/>
    </xf>
    <xf numFmtId="166" fontId="19" fillId="0" borderId="32" xfId="0" applyNumberFormat="1" applyFont="1" applyFill="1" applyBorder="1" applyAlignment="1">
      <alignment vertical="center"/>
    </xf>
    <xf numFmtId="0" fontId="35" fillId="0" borderId="0" xfId="0" applyFont="1" applyFill="1" applyBorder="1" applyAlignment="1">
      <alignment horizontal="left" vertical="center"/>
    </xf>
    <xf numFmtId="0" fontId="10" fillId="10" borderId="14" xfId="0" applyFont="1" applyFill="1" applyBorder="1" applyAlignment="1">
      <alignment horizontal="center" vertical="distributed"/>
    </xf>
    <xf numFmtId="0" fontId="10" fillId="10" borderId="13" xfId="0" applyFont="1" applyFill="1" applyBorder="1" applyAlignment="1">
      <alignment horizontal="center" vertical="distributed"/>
    </xf>
    <xf numFmtId="0" fontId="10" fillId="10" borderId="16" xfId="0" applyFont="1" applyFill="1" applyBorder="1" applyAlignment="1">
      <alignment horizontal="center" vertical="center" wrapText="1"/>
    </xf>
    <xf numFmtId="0" fontId="9" fillId="0" borderId="0" xfId="0" applyFont="1" applyBorder="1" applyAlignment="1">
      <alignment vertical="center"/>
    </xf>
    <xf numFmtId="0" fontId="9" fillId="0" borderId="43" xfId="0" applyFont="1" applyBorder="1" applyAlignment="1">
      <alignment horizontal="right" vertical="center"/>
    </xf>
    <xf numFmtId="2" fontId="9" fillId="2" borderId="44" xfId="0" applyNumberFormat="1" applyFont="1" applyFill="1" applyBorder="1" applyAlignment="1">
      <alignment horizontal="center" vertical="center"/>
    </xf>
    <xf numFmtId="2" fontId="9" fillId="2" borderId="32" xfId="0" applyNumberFormat="1" applyFont="1" applyFill="1" applyBorder="1" applyAlignment="1">
      <alignment horizontal="center" vertical="center"/>
    </xf>
    <xf numFmtId="1" fontId="9" fillId="2" borderId="45" xfId="1"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43" fontId="5"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9" fillId="0" borderId="46" xfId="0" applyFont="1" applyBorder="1" applyAlignment="1">
      <alignment horizontal="right" vertical="center"/>
    </xf>
    <xf numFmtId="2" fontId="9" fillId="2" borderId="47" xfId="0" applyNumberFormat="1" applyFont="1" applyFill="1" applyBorder="1" applyAlignment="1">
      <alignment horizontal="center" vertical="center"/>
    </xf>
    <xf numFmtId="2" fontId="9" fillId="2" borderId="48" xfId="0" applyNumberFormat="1" applyFont="1" applyFill="1" applyBorder="1" applyAlignment="1">
      <alignment horizontal="center" vertical="center"/>
    </xf>
    <xf numFmtId="1" fontId="9" fillId="2" borderId="49" xfId="1" applyNumberFormat="1" applyFont="1" applyFill="1" applyBorder="1" applyAlignment="1">
      <alignment horizontal="center" vertical="center"/>
    </xf>
    <xf numFmtId="2" fontId="16"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10" fillId="0" borderId="13" xfId="0" applyFont="1" applyFill="1" applyBorder="1" applyAlignment="1">
      <alignment horizontal="right" vertical="center"/>
    </xf>
    <xf numFmtId="2" fontId="10" fillId="0" borderId="14" xfId="0" applyNumberFormat="1" applyFont="1" applyFill="1" applyBorder="1" applyAlignment="1">
      <alignment horizontal="center" vertical="center"/>
    </xf>
    <xf numFmtId="2" fontId="10" fillId="0" borderId="13" xfId="0" applyNumberFormat="1" applyFont="1" applyFill="1" applyBorder="1" applyAlignment="1">
      <alignment horizontal="center" vertical="center"/>
    </xf>
    <xf numFmtId="1" fontId="10" fillId="0" borderId="16" xfId="1" applyNumberFormat="1" applyFont="1" applyFill="1" applyBorder="1" applyAlignment="1">
      <alignment horizontal="center" vertical="center"/>
    </xf>
    <xf numFmtId="167" fontId="15" fillId="7" borderId="13" xfId="1" applyNumberFormat="1" applyFont="1" applyFill="1" applyBorder="1" applyAlignment="1">
      <alignment horizontal="center"/>
    </xf>
    <xf numFmtId="167" fontId="3" fillId="0" borderId="15" xfId="0" applyNumberFormat="1" applyFont="1" applyFill="1" applyBorder="1" applyAlignment="1">
      <alignment horizontal="center" vertical="center"/>
    </xf>
    <xf numFmtId="167" fontId="3" fillId="0" borderId="13" xfId="0" applyNumberFormat="1" applyFont="1" applyFill="1" applyBorder="1" applyAlignment="1">
      <alignment horizontal="center" vertical="center"/>
    </xf>
    <xf numFmtId="43" fontId="51" fillId="2" borderId="10" xfId="1" applyFont="1" applyFill="1" applyBorder="1" applyAlignment="1">
      <alignment horizontal="right"/>
    </xf>
    <xf numFmtId="43" fontId="51" fillId="0" borderId="10" xfId="1" applyFont="1" applyBorder="1" applyAlignment="1">
      <alignment horizontal="right"/>
    </xf>
    <xf numFmtId="179" fontId="3" fillId="11" borderId="10" xfId="0" applyNumberFormat="1" applyFont="1" applyFill="1" applyBorder="1" applyAlignment="1">
      <alignment horizontal="right"/>
    </xf>
    <xf numFmtId="179" fontId="3" fillId="11" borderId="39" xfId="0" applyNumberFormat="1" applyFont="1" applyFill="1" applyBorder="1" applyAlignment="1">
      <alignment horizontal="right"/>
    </xf>
    <xf numFmtId="2" fontId="10" fillId="6" borderId="16" xfId="0" applyNumberFormat="1" applyFont="1" applyFill="1" applyBorder="1"/>
    <xf numFmtId="167" fontId="10" fillId="3" borderId="11" xfId="0" applyNumberFormat="1" applyFont="1" applyFill="1" applyBorder="1" applyAlignment="1">
      <alignment horizontal="center"/>
    </xf>
    <xf numFmtId="0" fontId="9" fillId="0" borderId="25" xfId="0" applyFont="1" applyFill="1" applyBorder="1"/>
    <xf numFmtId="0" fontId="2" fillId="0" borderId="26" xfId="0" applyFont="1" applyFill="1" applyBorder="1"/>
    <xf numFmtId="0" fontId="9" fillId="8" borderId="23" xfId="0" applyFont="1" applyFill="1" applyBorder="1" applyAlignment="1">
      <alignment horizontal="center"/>
    </xf>
    <xf numFmtId="173" fontId="9" fillId="8" borderId="23" xfId="1" applyNumberFormat="1" applyFont="1" applyFill="1" applyBorder="1" applyAlignment="1">
      <alignment horizontal="center"/>
    </xf>
    <xf numFmtId="0" fontId="2" fillId="0" borderId="21" xfId="0" applyFont="1" applyBorder="1" applyAlignment="1">
      <alignment horizontal="right"/>
    </xf>
    <xf numFmtId="178" fontId="9" fillId="0" borderId="0" xfId="0" applyNumberFormat="1" applyFont="1" applyFill="1" applyBorder="1" applyAlignment="1">
      <alignment horizontal="center" vertical="center"/>
    </xf>
    <xf numFmtId="166" fontId="15" fillId="11" borderId="13" xfId="1" applyNumberFormat="1" applyFont="1" applyFill="1" applyBorder="1"/>
    <xf numFmtId="0" fontId="2" fillId="0" borderId="0" xfId="0" applyFont="1" applyAlignment="1">
      <alignment horizontal="center"/>
    </xf>
    <xf numFmtId="0" fontId="10" fillId="3" borderId="32" xfId="0" applyFont="1" applyFill="1" applyBorder="1" applyAlignment="1">
      <alignment horizontal="right" vertical="center"/>
    </xf>
    <xf numFmtId="0" fontId="10" fillId="0" borderId="11" xfId="0" applyFont="1" applyBorder="1"/>
    <xf numFmtId="0" fontId="10" fillId="0" borderId="21" xfId="0" applyFont="1" applyBorder="1" applyAlignment="1">
      <alignment horizontal="right"/>
    </xf>
    <xf numFmtId="178" fontId="3" fillId="0" borderId="0" xfId="0" applyNumberFormat="1" applyFont="1" applyFill="1" applyBorder="1" applyAlignment="1">
      <alignment horizontal="center" vertical="center"/>
    </xf>
    <xf numFmtId="173" fontId="9" fillId="0" borderId="32" xfId="1" applyNumberFormat="1" applyFont="1" applyFill="1" applyBorder="1" applyAlignment="1">
      <alignment horizontal="center" vertical="center"/>
    </xf>
    <xf numFmtId="173" fontId="15" fillId="11" borderId="13" xfId="1" applyNumberFormat="1" applyFont="1" applyFill="1" applyBorder="1"/>
    <xf numFmtId="0" fontId="2" fillId="12" borderId="10" xfId="0" applyFont="1" applyFill="1" applyBorder="1"/>
    <xf numFmtId="0" fontId="2" fillId="0" borderId="10" xfId="0" applyFont="1" applyFill="1" applyBorder="1"/>
    <xf numFmtId="0" fontId="13" fillId="13" borderId="13" xfId="0" applyFont="1" applyFill="1" applyBorder="1" applyAlignment="1">
      <alignment horizontal="center" vertical="distributed"/>
    </xf>
    <xf numFmtId="0" fontId="33" fillId="0" borderId="0" xfId="0" applyFont="1" applyAlignment="1">
      <alignment horizontal="left" vertical="center" wrapText="1"/>
    </xf>
    <xf numFmtId="0" fontId="6" fillId="0" borderId="0" xfId="0" applyFont="1" applyFill="1" applyBorder="1" applyAlignment="1">
      <alignment horizontal="center" vertical="center"/>
    </xf>
    <xf numFmtId="165" fontId="5" fillId="0" borderId="0" xfId="1" applyNumberFormat="1" applyFont="1" applyFill="1" applyBorder="1" applyAlignment="1">
      <alignment horizontal="center" vertical="center"/>
    </xf>
    <xf numFmtId="0" fontId="66" fillId="0" borderId="10" xfId="0" applyFont="1" applyFill="1" applyBorder="1" applyAlignment="1">
      <alignment horizontal="center" vertical="center" wrapText="1"/>
    </xf>
    <xf numFmtId="0" fontId="65" fillId="0" borderId="10" xfId="0" applyFont="1" applyBorder="1" applyAlignment="1">
      <alignment horizontal="center" vertical="center" wrapText="1"/>
    </xf>
    <xf numFmtId="0" fontId="65" fillId="0" borderId="10" xfId="0" applyFont="1" applyBorder="1" applyAlignment="1">
      <alignment horizontal="center" vertical="center"/>
    </xf>
    <xf numFmtId="9" fontId="2" fillId="14" borderId="10" xfId="2" applyFont="1" applyFill="1" applyBorder="1" applyAlignment="1">
      <alignment horizontal="center" vertical="center"/>
    </xf>
    <xf numFmtId="2" fontId="2" fillId="0" borderId="10" xfId="0" applyNumberFormat="1" applyFont="1" applyBorder="1" applyAlignment="1">
      <alignment horizontal="center"/>
    </xf>
    <xf numFmtId="1" fontId="0" fillId="0" borderId="10" xfId="0" applyNumberFormat="1" applyBorder="1" applyAlignment="1">
      <alignment horizontal="center"/>
    </xf>
    <xf numFmtId="2" fontId="2" fillId="15" borderId="10" xfId="0" applyNumberFormat="1" applyFont="1" applyFill="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center"/>
    </xf>
    <xf numFmtId="0" fontId="2" fillId="0" borderId="5" xfId="0" applyFont="1" applyBorder="1"/>
    <xf numFmtId="0" fontId="2" fillId="0" borderId="6" xfId="0" applyFont="1" applyFill="1" applyBorder="1"/>
    <xf numFmtId="0" fontId="2" fillId="0" borderId="17" xfId="0" applyFont="1" applyFill="1" applyBorder="1" applyAlignment="1">
      <alignment horizontal="right"/>
    </xf>
    <xf numFmtId="2" fontId="2" fillId="0" borderId="0" xfId="0" applyNumberFormat="1" applyFont="1" applyFill="1" applyBorder="1" applyAlignment="1">
      <alignment horizontal="left"/>
    </xf>
    <xf numFmtId="178" fontId="2" fillId="0" borderId="7" xfId="2" applyNumberFormat="1" applyFont="1" applyBorder="1"/>
    <xf numFmtId="0" fontId="15" fillId="0" borderId="8" xfId="0" applyFont="1" applyFill="1" applyBorder="1" applyAlignment="1">
      <alignment horizontal="left"/>
    </xf>
    <xf numFmtId="0" fontId="2" fillId="0" borderId="8" xfId="0" applyFont="1" applyFill="1" applyBorder="1"/>
    <xf numFmtId="0" fontId="2" fillId="0" borderId="9" xfId="0" applyFont="1" applyFill="1" applyBorder="1"/>
    <xf numFmtId="173" fontId="9" fillId="0" borderId="10" xfId="0" applyNumberFormat="1" applyFont="1" applyFill="1" applyBorder="1" applyAlignment="1">
      <alignment horizontal="center" vertical="center"/>
    </xf>
    <xf numFmtId="172" fontId="10" fillId="4" borderId="10" xfId="0" applyNumberFormat="1" applyFont="1" applyFill="1" applyBorder="1" applyAlignment="1">
      <alignment horizontal="center"/>
    </xf>
    <xf numFmtId="2" fontId="10" fillId="5" borderId="10" xfId="0" applyNumberFormat="1" applyFont="1" applyFill="1" applyBorder="1" applyAlignment="1">
      <alignment horizontal="center"/>
    </xf>
    <xf numFmtId="172" fontId="10" fillId="6" borderId="10" xfId="0" applyNumberFormat="1" applyFont="1" applyFill="1" applyBorder="1" applyAlignment="1">
      <alignment horizontal="center"/>
    </xf>
    <xf numFmtId="2" fontId="9" fillId="8" borderId="10" xfId="0" applyNumberFormat="1" applyFont="1" applyFill="1" applyBorder="1" applyAlignment="1">
      <alignment horizontal="center"/>
    </xf>
    <xf numFmtId="0" fontId="9" fillId="8" borderId="10" xfId="0" applyFont="1" applyFill="1" applyBorder="1" applyAlignment="1">
      <alignment horizontal="center"/>
    </xf>
    <xf numFmtId="10" fontId="2" fillId="0" borderId="0" xfId="0" applyNumberFormat="1" applyFont="1" applyBorder="1"/>
    <xf numFmtId="4" fontId="9" fillId="0" borderId="10" xfId="0" applyNumberFormat="1" applyFont="1" applyFill="1" applyBorder="1" applyAlignment="1">
      <alignment horizontal="center"/>
    </xf>
    <xf numFmtId="4" fontId="9" fillId="0" borderId="10" xfId="0" applyNumberFormat="1" applyFont="1" applyBorder="1" applyAlignment="1">
      <alignment horizontal="center"/>
    </xf>
    <xf numFmtId="4" fontId="32" fillId="0" borderId="10" xfId="0" applyNumberFormat="1" applyFont="1" applyFill="1" applyBorder="1" applyAlignment="1">
      <alignment horizontal="center"/>
    </xf>
    <xf numFmtId="4" fontId="32" fillId="0" borderId="0" xfId="0" applyNumberFormat="1" applyFont="1" applyAlignment="1">
      <alignment horizontal="right"/>
    </xf>
    <xf numFmtId="43" fontId="2" fillId="0" borderId="0" xfId="1" applyFont="1" applyFill="1" applyBorder="1"/>
    <xf numFmtId="4" fontId="9" fillId="0" borderId="0" xfId="0" applyNumberFormat="1" applyFont="1" applyAlignment="1">
      <alignment horizontal="center"/>
    </xf>
    <xf numFmtId="2" fontId="9" fillId="8" borderId="21" xfId="0" applyNumberFormat="1" applyFont="1" applyFill="1" applyBorder="1" applyAlignment="1">
      <alignment horizontal="center"/>
    </xf>
    <xf numFmtId="178" fontId="2" fillId="16" borderId="10" xfId="2" applyNumberFormat="1" applyFont="1" applyFill="1" applyBorder="1" applyAlignment="1">
      <alignment horizontal="center"/>
    </xf>
    <xf numFmtId="49" fontId="2" fillId="0" borderId="11" xfId="0" applyNumberFormat="1" applyFont="1" applyFill="1" applyBorder="1" applyAlignment="1">
      <alignment horizontal="center"/>
    </xf>
    <xf numFmtId="178" fontId="2" fillId="0" borderId="12" xfId="0" applyNumberFormat="1" applyFont="1" applyFill="1" applyBorder="1" applyAlignment="1">
      <alignment horizontal="center"/>
    </xf>
    <xf numFmtId="0" fontId="2" fillId="0" borderId="12" xfId="0" applyFont="1" applyFill="1" applyBorder="1"/>
    <xf numFmtId="0" fontId="2" fillId="0" borderId="21" xfId="0" applyFont="1" applyFill="1" applyBorder="1"/>
    <xf numFmtId="0" fontId="9" fillId="0" borderId="0" xfId="0" applyFont="1" applyAlignment="1">
      <alignment horizontal="left"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5" fillId="0" borderId="4" xfId="0" applyFont="1" applyBorder="1" applyAlignment="1">
      <alignment horizontal="left" vertical="distributed"/>
    </xf>
    <xf numFmtId="0" fontId="5" fillId="0" borderId="5" xfId="0" applyFont="1" applyBorder="1" applyAlignment="1">
      <alignment horizontal="left" vertical="distributed"/>
    </xf>
    <xf numFmtId="0" fontId="5" fillId="0" borderId="6" xfId="0" applyFont="1" applyBorder="1" applyAlignment="1">
      <alignment horizontal="left" vertical="distributed"/>
    </xf>
    <xf numFmtId="0" fontId="5" fillId="0" borderId="7" xfId="0" applyFont="1" applyBorder="1" applyAlignment="1">
      <alignment horizontal="left" vertical="distributed"/>
    </xf>
    <xf numFmtId="0" fontId="5" fillId="0" borderId="8" xfId="0" applyFont="1" applyBorder="1" applyAlignment="1">
      <alignment horizontal="left" vertical="distributed"/>
    </xf>
    <xf numFmtId="0" fontId="5" fillId="0" borderId="9" xfId="0" applyFont="1" applyBorder="1" applyAlignment="1">
      <alignment horizontal="left" vertical="distributed"/>
    </xf>
    <xf numFmtId="0" fontId="33" fillId="0" borderId="25" xfId="0" applyFont="1" applyBorder="1" applyAlignment="1">
      <alignment horizontal="left" vertical="center" wrapText="1"/>
    </xf>
    <xf numFmtId="0" fontId="33" fillId="0" borderId="0" xfId="0" applyFont="1" applyAlignment="1">
      <alignment horizontal="left" vertical="center" wrapText="1"/>
    </xf>
    <xf numFmtId="0" fontId="36" fillId="0" borderId="25" xfId="0" applyFont="1" applyBorder="1" applyAlignment="1">
      <alignment horizontal="left" vertical="center" wrapText="1"/>
    </xf>
    <xf numFmtId="0" fontId="36" fillId="0" borderId="0" xfId="0" applyFont="1" applyAlignment="1">
      <alignment horizontal="left" vertical="center" wrapText="1"/>
    </xf>
    <xf numFmtId="0" fontId="9" fillId="0" borderId="0" xfId="0" applyFont="1" applyAlignment="1">
      <alignment horizontal="left" vertical="distributed"/>
    </xf>
    <xf numFmtId="0" fontId="48" fillId="0" borderId="30" xfId="0" applyFont="1" applyBorder="1" applyAlignment="1">
      <alignment horizontal="left" vertical="distributed"/>
    </xf>
    <xf numFmtId="0" fontId="48" fillId="0" borderId="19" xfId="0" applyFont="1" applyBorder="1" applyAlignment="1">
      <alignment horizontal="left" vertical="distributed"/>
    </xf>
    <xf numFmtId="0" fontId="48" fillId="0" borderId="31" xfId="0" applyFont="1" applyBorder="1" applyAlignment="1">
      <alignment horizontal="left" vertical="distributed"/>
    </xf>
    <xf numFmtId="0" fontId="5" fillId="0" borderId="32" xfId="0" applyFont="1" applyBorder="1" applyAlignment="1">
      <alignment horizontal="left" vertical="distributed"/>
    </xf>
    <xf numFmtId="0" fontId="3" fillId="0" borderId="33" xfId="0" applyFont="1" applyFill="1" applyBorder="1" applyAlignment="1">
      <alignment horizontal="left" vertical="distributed"/>
    </xf>
    <xf numFmtId="0" fontId="3" fillId="0" borderId="34" xfId="0" applyFont="1" applyFill="1" applyBorder="1" applyAlignment="1">
      <alignment horizontal="left" vertical="distributed"/>
    </xf>
    <xf numFmtId="0" fontId="3" fillId="0" borderId="35" xfId="0" applyFont="1" applyFill="1" applyBorder="1" applyAlignment="1">
      <alignment horizontal="left" vertical="distributed"/>
    </xf>
    <xf numFmtId="0" fontId="15" fillId="8" borderId="33" xfId="0" applyFont="1" applyFill="1" applyBorder="1" applyAlignment="1">
      <alignment horizontal="left" vertical="distributed"/>
    </xf>
    <xf numFmtId="0" fontId="15" fillId="8" borderId="34" xfId="0" applyFont="1" applyFill="1" applyBorder="1" applyAlignment="1">
      <alignment horizontal="left" vertical="distributed"/>
    </xf>
    <xf numFmtId="0" fontId="15" fillId="8" borderId="35" xfId="0" applyFont="1" applyFill="1" applyBorder="1" applyAlignment="1">
      <alignment horizontal="left" vertical="distributed"/>
    </xf>
    <xf numFmtId="0" fontId="53" fillId="0" borderId="1" xfId="0" applyFont="1" applyFill="1" applyBorder="1" applyAlignment="1">
      <alignment horizontal="left" vertical="center"/>
    </xf>
    <xf numFmtId="0" fontId="53" fillId="0" borderId="2" xfId="0" applyFont="1" applyFill="1" applyBorder="1" applyAlignment="1">
      <alignment horizontal="left" vertical="center"/>
    </xf>
    <xf numFmtId="0" fontId="53" fillId="0" borderId="3" xfId="0" applyFont="1" applyFill="1" applyBorder="1" applyAlignment="1">
      <alignment horizontal="left" vertical="center"/>
    </xf>
    <xf numFmtId="0" fontId="32" fillId="0" borderId="4" xfId="0" applyFont="1" applyBorder="1" applyAlignment="1">
      <alignment horizontal="left" vertical="distributed"/>
    </xf>
    <xf numFmtId="0" fontId="32" fillId="0" borderId="5" xfId="0" applyFont="1" applyBorder="1" applyAlignment="1">
      <alignment horizontal="left" vertical="distributed"/>
    </xf>
    <xf numFmtId="0" fontId="32" fillId="0" borderId="6" xfId="0" applyFont="1" applyBorder="1" applyAlignment="1">
      <alignment horizontal="left" vertical="distributed"/>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9" xfId="0" applyFont="1" applyBorder="1" applyAlignment="1">
      <alignment vertical="center" wrapText="1"/>
    </xf>
    <xf numFmtId="0" fontId="38" fillId="0" borderId="0" xfId="0" applyFont="1" applyAlignment="1">
      <alignment horizontal="left" vertical="distributed"/>
    </xf>
    <xf numFmtId="0" fontId="52" fillId="0" borderId="0" xfId="0" applyFont="1" applyBorder="1" applyAlignment="1">
      <alignment horizontal="left" vertical="center" wrapText="1"/>
    </xf>
    <xf numFmtId="0" fontId="52" fillId="0" borderId="0" xfId="0" applyFont="1" applyAlignment="1">
      <alignment horizontal="left" vertical="center" wrapText="1"/>
    </xf>
    <xf numFmtId="0" fontId="35" fillId="0" borderId="0" xfId="0" applyFont="1" applyBorder="1" applyAlignment="1">
      <alignment horizontal="left" vertical="center" wrapText="1"/>
    </xf>
    <xf numFmtId="0" fontId="35" fillId="0" borderId="0" xfId="0" applyFont="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CCFFFF"/>
      <color rgb="FF3333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561975</xdr:colOff>
      <xdr:row>14</xdr:row>
      <xdr:rowOff>9525</xdr:rowOff>
    </xdr:from>
    <xdr:to>
      <xdr:col>12</xdr:col>
      <xdr:colOff>771525</xdr:colOff>
      <xdr:row>17</xdr:row>
      <xdr:rowOff>57150</xdr:rowOff>
    </xdr:to>
    <xdr:sp macro="" textlink="">
      <xdr:nvSpPr>
        <xdr:cNvPr id="2" name="Line 5">
          <a:extLst>
            <a:ext uri="{FF2B5EF4-FFF2-40B4-BE49-F238E27FC236}">
              <a16:creationId xmlns:a16="http://schemas.microsoft.com/office/drawing/2014/main" id="{00000000-0008-0000-0000-000002000000}"/>
            </a:ext>
          </a:extLst>
        </xdr:cNvPr>
        <xdr:cNvSpPr>
          <a:spLocks noChangeShapeType="1"/>
        </xdr:cNvSpPr>
      </xdr:nvSpPr>
      <xdr:spPr bwMode="auto">
        <a:xfrm>
          <a:off x="14420850" y="187642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847725</xdr:colOff>
      <xdr:row>14</xdr:row>
      <xdr:rowOff>161925</xdr:rowOff>
    </xdr:from>
    <xdr:to>
      <xdr:col>13</xdr:col>
      <xdr:colOff>381000</xdr:colOff>
      <xdr:row>19</xdr:row>
      <xdr:rowOff>28575</xdr:rowOff>
    </xdr:to>
    <xdr:sp macro="" textlink="">
      <xdr:nvSpPr>
        <xdr:cNvPr id="3" name="Line 6">
          <a:extLst>
            <a:ext uri="{FF2B5EF4-FFF2-40B4-BE49-F238E27FC236}">
              <a16:creationId xmlns:a16="http://schemas.microsoft.com/office/drawing/2014/main" id="{00000000-0008-0000-0000-000003000000}"/>
            </a:ext>
          </a:extLst>
        </xdr:cNvPr>
        <xdr:cNvSpPr>
          <a:spLocks noChangeShapeType="1"/>
        </xdr:cNvSpPr>
      </xdr:nvSpPr>
      <xdr:spPr bwMode="auto">
        <a:xfrm flipH="1">
          <a:off x="14706600" y="1876425"/>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561975</xdr:colOff>
      <xdr:row>14</xdr:row>
      <xdr:rowOff>9525</xdr:rowOff>
    </xdr:from>
    <xdr:to>
      <xdr:col>12</xdr:col>
      <xdr:colOff>771525</xdr:colOff>
      <xdr:row>17</xdr:row>
      <xdr:rowOff>57150</xdr:rowOff>
    </xdr:to>
    <xdr:sp macro="" textlink="">
      <xdr:nvSpPr>
        <xdr:cNvPr id="4" name="Line 5">
          <a:extLst>
            <a:ext uri="{FF2B5EF4-FFF2-40B4-BE49-F238E27FC236}">
              <a16:creationId xmlns:a16="http://schemas.microsoft.com/office/drawing/2014/main" id="{00000000-0008-0000-0000-000004000000}"/>
            </a:ext>
          </a:extLst>
        </xdr:cNvPr>
        <xdr:cNvSpPr>
          <a:spLocks noChangeShapeType="1"/>
        </xdr:cNvSpPr>
      </xdr:nvSpPr>
      <xdr:spPr bwMode="auto">
        <a:xfrm>
          <a:off x="14420850" y="187642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847725</xdr:colOff>
      <xdr:row>14</xdr:row>
      <xdr:rowOff>161925</xdr:rowOff>
    </xdr:from>
    <xdr:to>
      <xdr:col>13</xdr:col>
      <xdr:colOff>381000</xdr:colOff>
      <xdr:row>19</xdr:row>
      <xdr:rowOff>28575</xdr:rowOff>
    </xdr:to>
    <xdr:sp macro="" textlink="">
      <xdr:nvSpPr>
        <xdr:cNvPr id="5" name="Line 6">
          <a:extLst>
            <a:ext uri="{FF2B5EF4-FFF2-40B4-BE49-F238E27FC236}">
              <a16:creationId xmlns:a16="http://schemas.microsoft.com/office/drawing/2014/main" id="{00000000-0008-0000-0000-000005000000}"/>
            </a:ext>
          </a:extLst>
        </xdr:cNvPr>
        <xdr:cNvSpPr>
          <a:spLocks noChangeShapeType="1"/>
        </xdr:cNvSpPr>
      </xdr:nvSpPr>
      <xdr:spPr bwMode="auto">
        <a:xfrm flipH="1">
          <a:off x="14706600" y="1876425"/>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561975</xdr:colOff>
      <xdr:row>14</xdr:row>
      <xdr:rowOff>9525</xdr:rowOff>
    </xdr:from>
    <xdr:to>
      <xdr:col>12</xdr:col>
      <xdr:colOff>771525</xdr:colOff>
      <xdr:row>17</xdr:row>
      <xdr:rowOff>57150</xdr:rowOff>
    </xdr:to>
    <xdr:sp macro="" textlink="">
      <xdr:nvSpPr>
        <xdr:cNvPr id="6" name="Line 5">
          <a:extLst>
            <a:ext uri="{FF2B5EF4-FFF2-40B4-BE49-F238E27FC236}">
              <a16:creationId xmlns:a16="http://schemas.microsoft.com/office/drawing/2014/main" id="{31F9FD7F-A12E-41DA-9EE8-63AC183C6D70}"/>
            </a:ext>
          </a:extLst>
        </xdr:cNvPr>
        <xdr:cNvSpPr>
          <a:spLocks noChangeShapeType="1"/>
        </xdr:cNvSpPr>
      </xdr:nvSpPr>
      <xdr:spPr bwMode="auto">
        <a:xfrm>
          <a:off x="14716125" y="2867025"/>
          <a:ext cx="209550" cy="647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847725</xdr:colOff>
      <xdr:row>14</xdr:row>
      <xdr:rowOff>161925</xdr:rowOff>
    </xdr:from>
    <xdr:to>
      <xdr:col>13</xdr:col>
      <xdr:colOff>381000</xdr:colOff>
      <xdr:row>19</xdr:row>
      <xdr:rowOff>28575</xdr:rowOff>
    </xdr:to>
    <xdr:sp macro="" textlink="">
      <xdr:nvSpPr>
        <xdr:cNvPr id="7" name="Line 6">
          <a:extLst>
            <a:ext uri="{FF2B5EF4-FFF2-40B4-BE49-F238E27FC236}">
              <a16:creationId xmlns:a16="http://schemas.microsoft.com/office/drawing/2014/main" id="{2EAD601D-1920-4590-A8B1-4918995BCFDD}"/>
            </a:ext>
          </a:extLst>
        </xdr:cNvPr>
        <xdr:cNvSpPr>
          <a:spLocks noChangeShapeType="1"/>
        </xdr:cNvSpPr>
      </xdr:nvSpPr>
      <xdr:spPr bwMode="auto">
        <a:xfrm flipH="1">
          <a:off x="15001875" y="3019425"/>
          <a:ext cx="504825" cy="866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561975</xdr:colOff>
      <xdr:row>14</xdr:row>
      <xdr:rowOff>9525</xdr:rowOff>
    </xdr:from>
    <xdr:to>
      <xdr:col>12</xdr:col>
      <xdr:colOff>771525</xdr:colOff>
      <xdr:row>17</xdr:row>
      <xdr:rowOff>57150</xdr:rowOff>
    </xdr:to>
    <xdr:sp macro="" textlink="">
      <xdr:nvSpPr>
        <xdr:cNvPr id="8" name="Line 5">
          <a:extLst>
            <a:ext uri="{FF2B5EF4-FFF2-40B4-BE49-F238E27FC236}">
              <a16:creationId xmlns:a16="http://schemas.microsoft.com/office/drawing/2014/main" id="{CC1551A9-DFA4-4233-9A52-B12AD9211BF4}"/>
            </a:ext>
          </a:extLst>
        </xdr:cNvPr>
        <xdr:cNvSpPr>
          <a:spLocks noChangeShapeType="1"/>
        </xdr:cNvSpPr>
      </xdr:nvSpPr>
      <xdr:spPr bwMode="auto">
        <a:xfrm>
          <a:off x="14716125" y="2867025"/>
          <a:ext cx="209550" cy="647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847725</xdr:colOff>
      <xdr:row>14</xdr:row>
      <xdr:rowOff>161925</xdr:rowOff>
    </xdr:from>
    <xdr:to>
      <xdr:col>13</xdr:col>
      <xdr:colOff>381000</xdr:colOff>
      <xdr:row>19</xdr:row>
      <xdr:rowOff>28575</xdr:rowOff>
    </xdr:to>
    <xdr:sp macro="" textlink="">
      <xdr:nvSpPr>
        <xdr:cNvPr id="9" name="Line 6">
          <a:extLst>
            <a:ext uri="{FF2B5EF4-FFF2-40B4-BE49-F238E27FC236}">
              <a16:creationId xmlns:a16="http://schemas.microsoft.com/office/drawing/2014/main" id="{EBE4132C-D809-4FB9-B914-3E9B7EEAA113}"/>
            </a:ext>
          </a:extLst>
        </xdr:cNvPr>
        <xdr:cNvSpPr>
          <a:spLocks noChangeShapeType="1"/>
        </xdr:cNvSpPr>
      </xdr:nvSpPr>
      <xdr:spPr bwMode="auto">
        <a:xfrm flipH="1">
          <a:off x="15001875" y="3019425"/>
          <a:ext cx="504825" cy="866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26</xdr:row>
      <xdr:rowOff>0</xdr:rowOff>
    </xdr:from>
    <xdr:to>
      <xdr:col>9</xdr:col>
      <xdr:colOff>590550</xdr:colOff>
      <xdr:row>29</xdr:row>
      <xdr:rowOff>66675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743450" y="3248025"/>
          <a:ext cx="2686050" cy="0"/>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1">
            <a:defRPr sz="1000"/>
          </a:pPr>
          <a:r>
            <a:rPr lang="es-ES" sz="1200" b="0" i="0" strike="noStrike">
              <a:solidFill>
                <a:srgbClr val="0000FF"/>
              </a:solidFill>
              <a:latin typeface="Trebuchet MS"/>
            </a:rPr>
            <a:t>Aquí se escriben el % de RA del grupo control y el % de RA del grupo de intervención esperado</a:t>
          </a:r>
        </a:p>
      </xdr:txBody>
    </xdr:sp>
    <xdr:clientData/>
  </xdr:twoCellAnchor>
  <xdr:twoCellAnchor>
    <xdr:from>
      <xdr:col>2</xdr:col>
      <xdr:colOff>866775</xdr:colOff>
      <xdr:row>26</xdr:row>
      <xdr:rowOff>342900</xdr:rowOff>
    </xdr:from>
    <xdr:to>
      <xdr:col>6</xdr:col>
      <xdr:colOff>219075</xdr:colOff>
      <xdr:row>27</xdr:row>
      <xdr:rowOff>114300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H="1">
          <a:off x="2762250" y="3248025"/>
          <a:ext cx="2009775" cy="0"/>
        </a:xfrm>
        <a:prstGeom prst="line">
          <a:avLst/>
        </a:prstGeom>
        <a:noFill/>
        <a:ln w="9525">
          <a:solidFill>
            <a:srgbClr val="FF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47625</xdr:rowOff>
    </xdr:from>
    <xdr:to>
      <xdr:col>6</xdr:col>
      <xdr:colOff>200025</xdr:colOff>
      <xdr:row>28</xdr:row>
      <xdr:rowOff>104775</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H="1">
          <a:off x="2771775" y="3248025"/>
          <a:ext cx="1981200" cy="0"/>
        </a:xfrm>
        <a:prstGeom prst="line">
          <a:avLst/>
        </a:prstGeom>
        <a:noFill/>
        <a:ln w="9525">
          <a:solidFill>
            <a:srgbClr val="FF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95250</xdr:colOff>
      <xdr:row>37</xdr:row>
      <xdr:rowOff>47625</xdr:rowOff>
    </xdr:from>
    <xdr:to>
      <xdr:col>5</xdr:col>
      <xdr:colOff>190500</xdr:colOff>
      <xdr:row>39</xdr:row>
      <xdr:rowOff>19050</xdr:rowOff>
    </xdr:to>
    <xdr:sp macro="" textlink="">
      <xdr:nvSpPr>
        <xdr:cNvPr id="5" name="Rectangle 4">
          <a:extLst>
            <a:ext uri="{FF2B5EF4-FFF2-40B4-BE49-F238E27FC236}">
              <a16:creationId xmlns:a16="http://schemas.microsoft.com/office/drawing/2014/main" id="{00000000-0008-0000-0100-000005000000}"/>
            </a:ext>
          </a:extLst>
        </xdr:cNvPr>
        <xdr:cNvSpPr>
          <a:spLocks noChangeArrowheads="1"/>
        </xdr:cNvSpPr>
      </xdr:nvSpPr>
      <xdr:spPr bwMode="auto">
        <a:xfrm>
          <a:off x="161925" y="3248025"/>
          <a:ext cx="4324350" cy="0"/>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1">
            <a:defRPr sz="1000"/>
          </a:pPr>
          <a:r>
            <a:rPr lang="es-ES" sz="1200" b="0" i="0" strike="noStrike">
              <a:solidFill>
                <a:srgbClr val="0000FF"/>
              </a:solidFill>
              <a:latin typeface="Trebuchet MS"/>
            </a:rPr>
            <a:t>Automáticamente se obtiene el mínimo tamaño de la muestra.</a:t>
          </a:r>
        </a:p>
      </xdr:txBody>
    </xdr:sp>
    <xdr:clientData/>
  </xdr:twoCellAnchor>
  <xdr:twoCellAnchor>
    <xdr:from>
      <xdr:col>6</xdr:col>
      <xdr:colOff>85725</xdr:colOff>
      <xdr:row>30</xdr:row>
      <xdr:rowOff>19050</xdr:rowOff>
    </xdr:from>
    <xdr:to>
      <xdr:col>10</xdr:col>
      <xdr:colOff>19050</xdr:colOff>
      <xdr:row>35</xdr:row>
      <xdr:rowOff>104775</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4638675" y="3248025"/>
          <a:ext cx="2981325" cy="0"/>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1">
            <a:defRPr sz="1000"/>
          </a:pPr>
          <a:r>
            <a:rPr lang="es-ES" sz="1200" b="0" i="0" strike="noStrike">
              <a:solidFill>
                <a:srgbClr val="0000FF"/>
              </a:solidFill>
              <a:latin typeface="Trebuchet MS"/>
            </a:rPr>
            <a:t>Aquí se escribe la signficación estadística (error alfa) y el error beta, sabiendo que 1-beta = potencia estadística</a:t>
          </a:r>
        </a:p>
      </xdr:txBody>
    </xdr:sp>
    <xdr:clientData/>
  </xdr:twoCellAnchor>
  <xdr:twoCellAnchor>
    <xdr:from>
      <xdr:col>3</xdr:col>
      <xdr:colOff>0</xdr:colOff>
      <xdr:row>30</xdr:row>
      <xdr:rowOff>123825</xdr:rowOff>
    </xdr:from>
    <xdr:to>
      <xdr:col>6</xdr:col>
      <xdr:colOff>304800</xdr:colOff>
      <xdr:row>32</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flipH="1" flipV="1">
          <a:off x="2771775" y="3248025"/>
          <a:ext cx="2085975" cy="0"/>
        </a:xfrm>
        <a:prstGeom prst="line">
          <a:avLst/>
        </a:prstGeom>
        <a:noFill/>
        <a:ln w="12700">
          <a:solidFill>
            <a:srgbClr val="FF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31</xdr:row>
      <xdr:rowOff>133350</xdr:rowOff>
    </xdr:from>
    <xdr:to>
      <xdr:col>7</xdr:col>
      <xdr:colOff>466725</xdr:colOff>
      <xdr:row>32</xdr:row>
      <xdr:rowOff>66675</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flipH="1" flipV="1">
          <a:off x="2771775" y="3248025"/>
          <a:ext cx="3009900" cy="0"/>
        </a:xfrm>
        <a:prstGeom prst="line">
          <a:avLst/>
        </a:prstGeom>
        <a:noFill/>
        <a:ln w="12700">
          <a:solidFill>
            <a:srgbClr val="FF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35</xdr:row>
      <xdr:rowOff>161925</xdr:rowOff>
    </xdr:from>
    <xdr:to>
      <xdr:col>2</xdr:col>
      <xdr:colOff>342900</xdr:colOff>
      <xdr:row>37</xdr:row>
      <xdr:rowOff>66675</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flipV="1">
          <a:off x="1971675" y="3248025"/>
          <a:ext cx="266700" cy="0"/>
        </a:xfrm>
        <a:prstGeom prst="line">
          <a:avLst/>
        </a:prstGeom>
        <a:noFill/>
        <a:ln w="12700">
          <a:solidFill>
            <a:srgbClr val="FF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0</xdr:rowOff>
    </xdr:from>
    <xdr:to>
      <xdr:col>8</xdr:col>
      <xdr:colOff>638175</xdr:colOff>
      <xdr:row>42</xdr:row>
      <xdr:rowOff>133350</xdr:rowOff>
    </xdr:to>
    <xdr:sp macro="" textlink="">
      <xdr:nvSpPr>
        <xdr:cNvPr id="10" name="Rectangle 5">
          <a:extLst>
            <a:ext uri="{FF2B5EF4-FFF2-40B4-BE49-F238E27FC236}">
              <a16:creationId xmlns:a16="http://schemas.microsoft.com/office/drawing/2014/main" id="{00000000-0008-0000-0100-00000A000000}"/>
            </a:ext>
          </a:extLst>
        </xdr:cNvPr>
        <xdr:cNvSpPr>
          <a:spLocks noChangeArrowheads="1"/>
        </xdr:cNvSpPr>
      </xdr:nvSpPr>
      <xdr:spPr bwMode="auto">
        <a:xfrm>
          <a:off x="66675" y="3248025"/>
          <a:ext cx="664845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s-ES" sz="1400" b="0" i="0" u="none" strike="noStrike" baseline="0">
              <a:solidFill>
                <a:srgbClr val="0000FF"/>
              </a:solidFill>
              <a:latin typeface="+mn-lt"/>
            </a:rPr>
            <a:t>Automáticamente se obtiene el mínimo tamaño de la muestra de cada uno de los grupos.</a:t>
          </a:r>
        </a:p>
      </xdr:txBody>
    </xdr:sp>
    <xdr:clientData/>
  </xdr:twoCellAnchor>
  <xdr:twoCellAnchor>
    <xdr:from>
      <xdr:col>6</xdr:col>
      <xdr:colOff>638175</xdr:colOff>
      <xdr:row>12</xdr:row>
      <xdr:rowOff>47625</xdr:rowOff>
    </xdr:from>
    <xdr:to>
      <xdr:col>10</xdr:col>
      <xdr:colOff>333375</xdr:colOff>
      <xdr:row>15</xdr:row>
      <xdr:rowOff>47626</xdr:rowOff>
    </xdr:to>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5191125" y="2247900"/>
          <a:ext cx="2743200" cy="790576"/>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s-ES" sz="1400" b="0" i="0" u="none" strike="noStrike" baseline="0">
              <a:solidFill>
                <a:srgbClr val="0000FF"/>
              </a:solidFill>
              <a:latin typeface="+mn-lt"/>
            </a:rPr>
            <a:t>Aquí se escriben la Diferencia de Medias y la Desviación Estándar esperadas.</a:t>
          </a:r>
        </a:p>
      </xdr:txBody>
    </xdr:sp>
    <xdr:clientData/>
  </xdr:twoCellAnchor>
  <xdr:twoCellAnchor>
    <xdr:from>
      <xdr:col>6</xdr:col>
      <xdr:colOff>657225</xdr:colOff>
      <xdr:row>16</xdr:row>
      <xdr:rowOff>19050</xdr:rowOff>
    </xdr:from>
    <xdr:to>
      <xdr:col>10</xdr:col>
      <xdr:colOff>390525</xdr:colOff>
      <xdr:row>20</xdr:row>
      <xdr:rowOff>47625</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5210175" y="1771650"/>
          <a:ext cx="2781300" cy="9429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s-ES" sz="1400" b="0" i="0" u="none" strike="noStrike" baseline="0">
              <a:solidFill>
                <a:srgbClr val="0000FF"/>
              </a:solidFill>
              <a:latin typeface="+mn-lt"/>
            </a:rPr>
            <a:t>Aquí se escribe la signficación estadística (error alfa) y el error beta, sabiendo que 1-beta = potencia estadística.</a:t>
          </a:r>
        </a:p>
      </xdr:txBody>
    </xdr:sp>
    <xdr:clientData/>
  </xdr:twoCellAnchor>
  <xdr:twoCellAnchor>
    <xdr:from>
      <xdr:col>2</xdr:col>
      <xdr:colOff>847725</xdr:colOff>
      <xdr:row>13</xdr:row>
      <xdr:rowOff>276224</xdr:rowOff>
    </xdr:from>
    <xdr:to>
      <xdr:col>6</xdr:col>
      <xdr:colOff>571500</xdr:colOff>
      <xdr:row>14</xdr:row>
      <xdr:rowOff>133350</xdr:rowOff>
    </xdr:to>
    <xdr:sp macro="" textlink="">
      <xdr:nvSpPr>
        <xdr:cNvPr id="13" name="Line 20">
          <a:extLst>
            <a:ext uri="{FF2B5EF4-FFF2-40B4-BE49-F238E27FC236}">
              <a16:creationId xmlns:a16="http://schemas.microsoft.com/office/drawing/2014/main" id="{00000000-0008-0000-0100-00000D000000}"/>
            </a:ext>
          </a:extLst>
        </xdr:cNvPr>
        <xdr:cNvSpPr>
          <a:spLocks noChangeShapeType="1"/>
        </xdr:cNvSpPr>
      </xdr:nvSpPr>
      <xdr:spPr bwMode="auto">
        <a:xfrm flipH="1">
          <a:off x="2743200" y="1181099"/>
          <a:ext cx="2381250" cy="247651"/>
        </a:xfrm>
        <a:prstGeom prst="line">
          <a:avLst/>
        </a:prstGeom>
        <a:noFill/>
        <a:ln w="9525">
          <a:solidFill>
            <a:srgbClr val="3333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828673</xdr:colOff>
      <xdr:row>14</xdr:row>
      <xdr:rowOff>9525</xdr:rowOff>
    </xdr:from>
    <xdr:to>
      <xdr:col>7</xdr:col>
      <xdr:colOff>704849</xdr:colOff>
      <xdr:row>15</xdr:row>
      <xdr:rowOff>171451</xdr:rowOff>
    </xdr:to>
    <xdr:sp macro="" textlink="">
      <xdr:nvSpPr>
        <xdr:cNvPr id="14" name="Line 20">
          <a:extLst>
            <a:ext uri="{FF2B5EF4-FFF2-40B4-BE49-F238E27FC236}">
              <a16:creationId xmlns:a16="http://schemas.microsoft.com/office/drawing/2014/main" id="{00000000-0008-0000-0100-00000E000000}"/>
            </a:ext>
          </a:extLst>
        </xdr:cNvPr>
        <xdr:cNvSpPr>
          <a:spLocks noChangeShapeType="1"/>
        </xdr:cNvSpPr>
      </xdr:nvSpPr>
      <xdr:spPr bwMode="auto">
        <a:xfrm flipH="1">
          <a:off x="2724148" y="1304925"/>
          <a:ext cx="3295651" cy="390526"/>
        </a:xfrm>
        <a:prstGeom prst="line">
          <a:avLst/>
        </a:prstGeom>
        <a:noFill/>
        <a:ln w="9525">
          <a:solidFill>
            <a:srgbClr val="3333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847724</xdr:colOff>
      <xdr:row>17</xdr:row>
      <xdr:rowOff>133350</xdr:rowOff>
    </xdr:from>
    <xdr:to>
      <xdr:col>6</xdr:col>
      <xdr:colOff>695324</xdr:colOff>
      <xdr:row>17</xdr:row>
      <xdr:rowOff>152399</xdr:rowOff>
    </xdr:to>
    <xdr:sp macro="" textlink="">
      <xdr:nvSpPr>
        <xdr:cNvPr id="15" name="Line 20">
          <a:extLst>
            <a:ext uri="{FF2B5EF4-FFF2-40B4-BE49-F238E27FC236}">
              <a16:creationId xmlns:a16="http://schemas.microsoft.com/office/drawing/2014/main" id="{00000000-0008-0000-0100-00000F000000}"/>
            </a:ext>
          </a:extLst>
        </xdr:cNvPr>
        <xdr:cNvSpPr>
          <a:spLocks noChangeShapeType="1"/>
        </xdr:cNvSpPr>
      </xdr:nvSpPr>
      <xdr:spPr bwMode="auto">
        <a:xfrm flipH="1" flipV="1">
          <a:off x="2743199" y="2114550"/>
          <a:ext cx="2505075" cy="19049"/>
        </a:xfrm>
        <a:prstGeom prst="line">
          <a:avLst/>
        </a:prstGeom>
        <a:noFill/>
        <a:ln w="9525">
          <a:solidFill>
            <a:srgbClr val="3333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857249</xdr:colOff>
      <xdr:row>17</xdr:row>
      <xdr:rowOff>228599</xdr:rowOff>
    </xdr:from>
    <xdr:to>
      <xdr:col>9</xdr:col>
      <xdr:colOff>190499</xdr:colOff>
      <xdr:row>18</xdr:row>
      <xdr:rowOff>171450</xdr:rowOff>
    </xdr:to>
    <xdr:sp macro="" textlink="">
      <xdr:nvSpPr>
        <xdr:cNvPr id="16" name="Line 20">
          <a:extLst>
            <a:ext uri="{FF2B5EF4-FFF2-40B4-BE49-F238E27FC236}">
              <a16:creationId xmlns:a16="http://schemas.microsoft.com/office/drawing/2014/main" id="{00000000-0008-0000-0100-000010000000}"/>
            </a:ext>
          </a:extLst>
        </xdr:cNvPr>
        <xdr:cNvSpPr>
          <a:spLocks noChangeShapeType="1"/>
        </xdr:cNvSpPr>
      </xdr:nvSpPr>
      <xdr:spPr bwMode="auto">
        <a:xfrm flipH="1">
          <a:off x="2752724" y="2209799"/>
          <a:ext cx="4276725" cy="171451"/>
        </a:xfrm>
        <a:prstGeom prst="line">
          <a:avLst/>
        </a:prstGeom>
        <a:noFill/>
        <a:ln w="9525">
          <a:solidFill>
            <a:srgbClr val="3333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752475</xdr:colOff>
      <xdr:row>19</xdr:row>
      <xdr:rowOff>152399</xdr:rowOff>
    </xdr:from>
    <xdr:to>
      <xdr:col>2</xdr:col>
      <xdr:colOff>828675</xdr:colOff>
      <xdr:row>22</xdr:row>
      <xdr:rowOff>161924</xdr:rowOff>
    </xdr:to>
    <xdr:sp macro="" textlink="">
      <xdr:nvSpPr>
        <xdr:cNvPr id="17" name="Line 20">
          <a:extLst>
            <a:ext uri="{FF2B5EF4-FFF2-40B4-BE49-F238E27FC236}">
              <a16:creationId xmlns:a16="http://schemas.microsoft.com/office/drawing/2014/main" id="{00000000-0008-0000-0100-000011000000}"/>
            </a:ext>
          </a:extLst>
        </xdr:cNvPr>
        <xdr:cNvSpPr>
          <a:spLocks noChangeShapeType="1"/>
        </xdr:cNvSpPr>
      </xdr:nvSpPr>
      <xdr:spPr bwMode="auto">
        <a:xfrm flipH="1" flipV="1">
          <a:off x="2647950" y="2590799"/>
          <a:ext cx="76200" cy="657225"/>
        </a:xfrm>
        <a:prstGeom prst="line">
          <a:avLst/>
        </a:prstGeom>
        <a:noFill/>
        <a:ln w="9525">
          <a:solidFill>
            <a:srgbClr val="3333FF"/>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561975</xdr:colOff>
      <xdr:row>14</xdr:row>
      <xdr:rowOff>9525</xdr:rowOff>
    </xdr:from>
    <xdr:to>
      <xdr:col>12</xdr:col>
      <xdr:colOff>771525</xdr:colOff>
      <xdr:row>17</xdr:row>
      <xdr:rowOff>57150</xdr:rowOff>
    </xdr:to>
    <xdr:sp macro="" textlink="">
      <xdr:nvSpPr>
        <xdr:cNvPr id="2" name="Line 5">
          <a:extLst>
            <a:ext uri="{FF2B5EF4-FFF2-40B4-BE49-F238E27FC236}">
              <a16:creationId xmlns:a16="http://schemas.microsoft.com/office/drawing/2014/main" id="{00000000-0008-0000-0200-000002000000}"/>
            </a:ext>
          </a:extLst>
        </xdr:cNvPr>
        <xdr:cNvSpPr>
          <a:spLocks noChangeShapeType="1"/>
        </xdr:cNvSpPr>
      </xdr:nvSpPr>
      <xdr:spPr bwMode="auto">
        <a:xfrm>
          <a:off x="14954250" y="1828800"/>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847725</xdr:colOff>
      <xdr:row>14</xdr:row>
      <xdr:rowOff>161925</xdr:rowOff>
    </xdr:from>
    <xdr:to>
      <xdr:col>13</xdr:col>
      <xdr:colOff>381000</xdr:colOff>
      <xdr:row>19</xdr:row>
      <xdr:rowOff>28575</xdr:rowOff>
    </xdr:to>
    <xdr:sp macro="" textlink="">
      <xdr:nvSpPr>
        <xdr:cNvPr id="3" name="Line 6">
          <a:extLst>
            <a:ext uri="{FF2B5EF4-FFF2-40B4-BE49-F238E27FC236}">
              <a16:creationId xmlns:a16="http://schemas.microsoft.com/office/drawing/2014/main" id="{00000000-0008-0000-0200-000003000000}"/>
            </a:ext>
          </a:extLst>
        </xdr:cNvPr>
        <xdr:cNvSpPr>
          <a:spLocks noChangeShapeType="1"/>
        </xdr:cNvSpPr>
      </xdr:nvSpPr>
      <xdr:spPr bwMode="auto">
        <a:xfrm flipH="1">
          <a:off x="15240000" y="1828800"/>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561975</xdr:colOff>
      <xdr:row>14</xdr:row>
      <xdr:rowOff>9525</xdr:rowOff>
    </xdr:from>
    <xdr:to>
      <xdr:col>12</xdr:col>
      <xdr:colOff>771525</xdr:colOff>
      <xdr:row>17</xdr:row>
      <xdr:rowOff>57150</xdr:rowOff>
    </xdr:to>
    <xdr:sp macro="" textlink="">
      <xdr:nvSpPr>
        <xdr:cNvPr id="4" name="Line 5">
          <a:extLst>
            <a:ext uri="{FF2B5EF4-FFF2-40B4-BE49-F238E27FC236}">
              <a16:creationId xmlns:a16="http://schemas.microsoft.com/office/drawing/2014/main" id="{00000000-0008-0000-0200-000004000000}"/>
            </a:ext>
          </a:extLst>
        </xdr:cNvPr>
        <xdr:cNvSpPr>
          <a:spLocks noChangeShapeType="1"/>
        </xdr:cNvSpPr>
      </xdr:nvSpPr>
      <xdr:spPr bwMode="auto">
        <a:xfrm>
          <a:off x="14954250" y="1828800"/>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847725</xdr:colOff>
      <xdr:row>14</xdr:row>
      <xdr:rowOff>161925</xdr:rowOff>
    </xdr:from>
    <xdr:to>
      <xdr:col>13</xdr:col>
      <xdr:colOff>381000</xdr:colOff>
      <xdr:row>19</xdr:row>
      <xdr:rowOff>28575</xdr:rowOff>
    </xdr:to>
    <xdr:sp macro="" textlink="">
      <xdr:nvSpPr>
        <xdr:cNvPr id="5" name="Line 6">
          <a:extLst>
            <a:ext uri="{FF2B5EF4-FFF2-40B4-BE49-F238E27FC236}">
              <a16:creationId xmlns:a16="http://schemas.microsoft.com/office/drawing/2014/main" id="{00000000-0008-0000-0200-000005000000}"/>
            </a:ext>
          </a:extLst>
        </xdr:cNvPr>
        <xdr:cNvSpPr>
          <a:spLocks noChangeShapeType="1"/>
        </xdr:cNvSpPr>
      </xdr:nvSpPr>
      <xdr:spPr bwMode="auto">
        <a:xfrm flipH="1">
          <a:off x="15240000" y="1828800"/>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247650</xdr:colOff>
      <xdr:row>0</xdr:row>
      <xdr:rowOff>47625</xdr:rowOff>
    </xdr:from>
    <xdr:to>
      <xdr:col>9</xdr:col>
      <xdr:colOff>504825</xdr:colOff>
      <xdr:row>7</xdr:row>
      <xdr:rowOff>9525</xdr:rowOff>
    </xdr:to>
    <xdr:sp macro="" textlink="">
      <xdr:nvSpPr>
        <xdr:cNvPr id="6" name="Rectangle 18">
          <a:extLst>
            <a:ext uri="{FF2B5EF4-FFF2-40B4-BE49-F238E27FC236}">
              <a16:creationId xmlns:a16="http://schemas.microsoft.com/office/drawing/2014/main" id="{00000000-0008-0000-0200-000006000000}"/>
            </a:ext>
          </a:extLst>
        </xdr:cNvPr>
        <xdr:cNvSpPr>
          <a:spLocks noChangeArrowheads="1"/>
        </xdr:cNvSpPr>
      </xdr:nvSpPr>
      <xdr:spPr bwMode="auto">
        <a:xfrm>
          <a:off x="7191375" y="47625"/>
          <a:ext cx="3771900" cy="2095500"/>
        </a:xfrm>
        <a:prstGeom prst="rect">
          <a:avLst/>
        </a:prstGeom>
        <a:solidFill>
          <a:srgbClr val="FFFFFF"/>
        </a:solidFill>
        <a:ln w="19050" algn="ctr">
          <a:solidFill>
            <a:srgbClr val="0000FF"/>
          </a:solidFill>
          <a:miter lim="800000"/>
          <a:headEnd/>
          <a:tailEnd/>
        </a:ln>
        <a:effectLst/>
      </xdr:spPr>
      <xdr:txBody>
        <a:bodyPr vertOverflow="clip" wrap="square" lIns="36576" tIns="36576" rIns="0" bIns="0" anchor="t" upright="1"/>
        <a:lstStyle/>
        <a:p>
          <a:pPr algn="l" rtl="1">
            <a:defRPr sz="1000"/>
          </a:pPr>
          <a:r>
            <a:rPr lang="es-ES" sz="1400" b="0" i="0" strike="noStrike">
              <a:solidFill>
                <a:srgbClr val="0000FF"/>
              </a:solidFill>
              <a:latin typeface="+mn-lt"/>
            </a:rPr>
            <a:t>1) Se introducen en las casillas con fondo amarillo la media, la desviación estándar y el tamaño de la muestra de cada grupo.</a:t>
          </a:r>
        </a:p>
        <a:p>
          <a:pPr algn="l" rtl="1">
            <a:defRPr sz="1000"/>
          </a:pPr>
          <a:r>
            <a:rPr lang="es-ES" sz="1400" b="0" i="0" strike="noStrike">
              <a:solidFill>
                <a:srgbClr val="0000FF"/>
              </a:solidFill>
              <a:latin typeface="+mn-lt"/>
            </a:rPr>
            <a:t>2) Automáticamente se obtiene la Diferencia de Medias (IC 95%), valor de </a:t>
          </a:r>
          <a:r>
            <a:rPr lang="es-ES" sz="1400" b="0" i="1" strike="noStrike">
              <a:solidFill>
                <a:srgbClr val="0000FF"/>
              </a:solidFill>
              <a:latin typeface="+mn-lt"/>
            </a:rPr>
            <a:t>p</a:t>
          </a:r>
          <a:r>
            <a:rPr lang="es-ES" sz="1400" b="0" i="0" strike="noStrike">
              <a:solidFill>
                <a:srgbClr val="0000FF"/>
              </a:solidFill>
              <a:latin typeface="+mn-lt"/>
            </a:rPr>
            <a:t> y la potencia resultante. </a:t>
          </a:r>
        </a:p>
        <a:p>
          <a:pPr algn="l" rtl="1">
            <a:defRPr sz="1000"/>
          </a:pPr>
          <a:r>
            <a:rPr lang="es-ES" sz="1400" b="0" i="0" strike="noStrike">
              <a:solidFill>
                <a:srgbClr val="0000FF"/>
              </a:solidFill>
              <a:latin typeface="+mn-lt"/>
            </a:rPr>
            <a:t>3) Para</a:t>
          </a:r>
          <a:r>
            <a:rPr lang="es-ES" sz="1400" b="0" i="0" strike="noStrike" baseline="0">
              <a:solidFill>
                <a:srgbClr val="0000FF"/>
              </a:solidFill>
              <a:latin typeface="+mn-lt"/>
            </a:rPr>
            <a:t> elegir la Dif Medias (IC 95%) válida, de entre las dos opciones, antes hay que comprobar si las varianzas son homogéneas o heterogéneas aquí. </a:t>
          </a:r>
          <a:endParaRPr lang="es-ES" sz="1400" b="0" i="0" strike="noStrike">
            <a:solidFill>
              <a:srgbClr val="0000FF"/>
            </a:solidFill>
            <a:latin typeface="+mn-lt"/>
          </a:endParaRPr>
        </a:p>
      </xdr:txBody>
    </xdr:sp>
    <xdr:clientData/>
  </xdr:twoCellAnchor>
  <xdr:twoCellAnchor>
    <xdr:from>
      <xdr:col>3</xdr:col>
      <xdr:colOff>47624</xdr:colOff>
      <xdr:row>1</xdr:row>
      <xdr:rowOff>142875</xdr:rowOff>
    </xdr:from>
    <xdr:to>
      <xdr:col>5</xdr:col>
      <xdr:colOff>209550</xdr:colOff>
      <xdr:row>4</xdr:row>
      <xdr:rowOff>152401</xdr:rowOff>
    </xdr:to>
    <xdr:sp macro="" textlink="">
      <xdr:nvSpPr>
        <xdr:cNvPr id="7" name="Line 20">
          <a:extLst>
            <a:ext uri="{FF2B5EF4-FFF2-40B4-BE49-F238E27FC236}">
              <a16:creationId xmlns:a16="http://schemas.microsoft.com/office/drawing/2014/main" id="{00000000-0008-0000-0200-000007000000}"/>
            </a:ext>
          </a:extLst>
        </xdr:cNvPr>
        <xdr:cNvSpPr>
          <a:spLocks noChangeShapeType="1"/>
        </xdr:cNvSpPr>
      </xdr:nvSpPr>
      <xdr:spPr bwMode="auto">
        <a:xfrm flipH="1">
          <a:off x="4972049" y="209550"/>
          <a:ext cx="3000376" cy="619126"/>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1123949</xdr:colOff>
      <xdr:row>3</xdr:row>
      <xdr:rowOff>180975</xdr:rowOff>
    </xdr:from>
    <xdr:to>
      <xdr:col>5</xdr:col>
      <xdr:colOff>285750</xdr:colOff>
      <xdr:row>49</xdr:row>
      <xdr:rowOff>1</xdr:rowOff>
    </xdr:to>
    <xdr:sp macro="" textlink="">
      <xdr:nvSpPr>
        <xdr:cNvPr id="8" name="Line 19">
          <a:extLst>
            <a:ext uri="{FF2B5EF4-FFF2-40B4-BE49-F238E27FC236}">
              <a16:creationId xmlns:a16="http://schemas.microsoft.com/office/drawing/2014/main" id="{00000000-0008-0000-0200-000008000000}"/>
            </a:ext>
          </a:extLst>
        </xdr:cNvPr>
        <xdr:cNvSpPr>
          <a:spLocks noChangeShapeType="1"/>
        </xdr:cNvSpPr>
      </xdr:nvSpPr>
      <xdr:spPr bwMode="auto">
        <a:xfrm flipH="1">
          <a:off x="7562849" y="657225"/>
          <a:ext cx="485776" cy="127635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466722</xdr:colOff>
      <xdr:row>6</xdr:row>
      <xdr:rowOff>266700</xdr:rowOff>
    </xdr:from>
    <xdr:to>
      <xdr:col>8</xdr:col>
      <xdr:colOff>1285874</xdr:colOff>
      <xdr:row>48</xdr:row>
      <xdr:rowOff>85725</xdr:rowOff>
    </xdr:to>
    <xdr:sp macro="" textlink="">
      <xdr:nvSpPr>
        <xdr:cNvPr id="9" name="Line 19">
          <a:extLst>
            <a:ext uri="{FF2B5EF4-FFF2-40B4-BE49-F238E27FC236}">
              <a16:creationId xmlns:a16="http://schemas.microsoft.com/office/drawing/2014/main" id="{00000000-0008-0000-0200-000009000000}"/>
            </a:ext>
          </a:extLst>
        </xdr:cNvPr>
        <xdr:cNvSpPr>
          <a:spLocks noChangeShapeType="1"/>
        </xdr:cNvSpPr>
      </xdr:nvSpPr>
      <xdr:spPr bwMode="auto">
        <a:xfrm flipH="1">
          <a:off x="8582022" y="2019300"/>
          <a:ext cx="1790702" cy="962025"/>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590550</xdr:colOff>
      <xdr:row>53</xdr:row>
      <xdr:rowOff>152399</xdr:rowOff>
    </xdr:from>
    <xdr:to>
      <xdr:col>10</xdr:col>
      <xdr:colOff>0</xdr:colOff>
      <xdr:row>76</xdr:row>
      <xdr:rowOff>590549</xdr:rowOff>
    </xdr:to>
    <xdr:sp macro="" textlink="">
      <xdr:nvSpPr>
        <xdr:cNvPr id="10" name="Rectangle 18">
          <a:extLst>
            <a:ext uri="{FF2B5EF4-FFF2-40B4-BE49-F238E27FC236}">
              <a16:creationId xmlns:a16="http://schemas.microsoft.com/office/drawing/2014/main" id="{00000000-0008-0000-0200-00000A000000}"/>
            </a:ext>
          </a:extLst>
        </xdr:cNvPr>
        <xdr:cNvSpPr>
          <a:spLocks noChangeArrowheads="1"/>
        </xdr:cNvSpPr>
      </xdr:nvSpPr>
      <xdr:spPr bwMode="auto">
        <a:xfrm>
          <a:off x="6391275" y="4676774"/>
          <a:ext cx="4705350" cy="771525"/>
        </a:xfrm>
        <a:prstGeom prst="rect">
          <a:avLst/>
        </a:prstGeom>
        <a:solidFill>
          <a:srgbClr val="FFFFFF"/>
        </a:solidFill>
        <a:ln w="19050" algn="ctr">
          <a:solidFill>
            <a:srgbClr val="0000FF"/>
          </a:solidFill>
          <a:miter lim="800000"/>
          <a:headEnd/>
          <a:tailEnd/>
        </a:ln>
        <a:effectLst/>
      </xdr:spPr>
      <xdr:txBody>
        <a:bodyPr vertOverflow="clip" wrap="square" lIns="36576" tIns="36576" rIns="0" bIns="0" anchor="t" upright="1"/>
        <a:lstStyle/>
        <a:p>
          <a:pPr algn="l" rtl="1">
            <a:defRPr sz="1000"/>
          </a:pPr>
          <a:r>
            <a:rPr lang="es-ES" sz="1400" b="0" i="0" strike="noStrike">
              <a:solidFill>
                <a:srgbClr val="0000FF"/>
              </a:solidFill>
              <a:latin typeface="+mn-lt"/>
            </a:rPr>
            <a:t>4) Simultáneamente aquí se</a:t>
          </a:r>
          <a:r>
            <a:rPr lang="es-ES" sz="1400" b="0" i="0" strike="noStrike" baseline="0">
              <a:solidFill>
                <a:srgbClr val="0000FF"/>
              </a:solidFill>
              <a:latin typeface="+mn-lt"/>
            </a:rPr>
            <a:t> obtiene la Diiferencia de Medias Estandarizada, también llamada "Tamaño del efecto", mediante la d de Cohen, con los IC 95%</a:t>
          </a:r>
          <a:r>
            <a:rPr lang="es-ES" sz="1400" b="0" i="0" strike="noStrike">
              <a:solidFill>
                <a:srgbClr val="0000FF"/>
              </a:solidFill>
              <a:latin typeface="+mn-lt"/>
            </a:rPr>
            <a:t>.</a:t>
          </a:r>
        </a:p>
      </xdr:txBody>
    </xdr:sp>
    <xdr:clientData/>
  </xdr:twoCellAnchor>
  <xdr:twoCellAnchor>
    <xdr:from>
      <xdr:col>3</xdr:col>
      <xdr:colOff>1514473</xdr:colOff>
      <xdr:row>54</xdr:row>
      <xdr:rowOff>85725</xdr:rowOff>
    </xdr:from>
    <xdr:to>
      <xdr:col>4</xdr:col>
      <xdr:colOff>571499</xdr:colOff>
      <xdr:row>76</xdr:row>
      <xdr:rowOff>28574</xdr:rowOff>
    </xdr:to>
    <xdr:sp macro="" textlink="">
      <xdr:nvSpPr>
        <xdr:cNvPr id="11" name="Line 19">
          <a:extLst>
            <a:ext uri="{FF2B5EF4-FFF2-40B4-BE49-F238E27FC236}">
              <a16:creationId xmlns:a16="http://schemas.microsoft.com/office/drawing/2014/main" id="{00000000-0008-0000-0200-00000B000000}"/>
            </a:ext>
          </a:extLst>
        </xdr:cNvPr>
        <xdr:cNvSpPr>
          <a:spLocks noChangeShapeType="1"/>
        </xdr:cNvSpPr>
      </xdr:nvSpPr>
      <xdr:spPr bwMode="auto">
        <a:xfrm flipH="1">
          <a:off x="6438898" y="2990850"/>
          <a:ext cx="571501" cy="85724"/>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78"/>
  <sheetViews>
    <sheetView tabSelected="1" zoomScaleNormal="100" workbookViewId="0">
      <selection activeCell="C52" sqref="C52"/>
    </sheetView>
  </sheetViews>
  <sheetFormatPr baseColWidth="10" defaultRowHeight="12.75" x14ac:dyDescent="0.2"/>
  <cols>
    <col min="1" max="1" width="26.140625" style="1" customWidth="1"/>
    <col min="2" max="2" width="25.85546875" style="1" customWidth="1"/>
    <col min="3" max="3" width="21.85546875" style="1" customWidth="1"/>
    <col min="4" max="4" width="20.85546875" style="1" customWidth="1"/>
    <col min="5" max="5" width="19.85546875" style="1" customWidth="1"/>
    <col min="6" max="6" width="14.140625" style="1" customWidth="1"/>
    <col min="7" max="7" width="9" style="1" customWidth="1"/>
    <col min="8" max="8" width="14.5703125" style="1" customWidth="1"/>
    <col min="9" max="9" width="20.5703125" style="1" customWidth="1"/>
    <col min="10" max="10" width="15" style="1" customWidth="1"/>
    <col min="11" max="11" width="11.42578125" style="1"/>
    <col min="12" max="12" width="13" style="1" customWidth="1"/>
    <col min="13" max="13" width="14.5703125" style="1" customWidth="1"/>
    <col min="14" max="14" width="13.85546875" style="5" customWidth="1"/>
    <col min="15" max="15" width="11.42578125" style="5"/>
    <col min="16" max="16" width="13.85546875" style="1" customWidth="1"/>
    <col min="17" max="17" width="11.42578125" style="1"/>
    <col min="18" max="18" width="13.85546875" style="1" customWidth="1"/>
    <col min="19" max="19" width="12.140625" style="1" customWidth="1"/>
    <col min="20" max="20" width="11.42578125" style="5"/>
    <col min="21" max="22" width="11.42578125" style="1"/>
    <col min="23" max="23" width="9.42578125" style="1" customWidth="1"/>
    <col min="24" max="24" width="12.7109375" style="1" customWidth="1"/>
    <col min="25" max="25" width="14.28515625" style="1" customWidth="1"/>
    <col min="26" max="256" width="11.42578125" style="1"/>
    <col min="257" max="257" width="26.140625" style="1" customWidth="1"/>
    <col min="258" max="258" width="25.85546875" style="1" customWidth="1"/>
    <col min="259" max="259" width="21.85546875" style="1" customWidth="1"/>
    <col min="260" max="260" width="22.7109375" style="1" customWidth="1"/>
    <col min="261" max="261" width="19.85546875" style="1" customWidth="1"/>
    <col min="262" max="262" width="20.28515625" style="1" customWidth="1"/>
    <col min="263" max="263" width="4.5703125" style="1" customWidth="1"/>
    <col min="264" max="264" width="14.5703125" style="1" customWidth="1"/>
    <col min="265" max="265" width="20.5703125" style="1" customWidth="1"/>
    <col min="266" max="266" width="15" style="1" customWidth="1"/>
    <col min="267" max="267" width="11.42578125" style="1"/>
    <col min="268" max="268" width="13" style="1" customWidth="1"/>
    <col min="269" max="269" width="14.5703125" style="1" customWidth="1"/>
    <col min="270" max="270" width="13.85546875" style="1" customWidth="1"/>
    <col min="271" max="271" width="11.42578125" style="1"/>
    <col min="272" max="272" width="13.85546875" style="1" customWidth="1"/>
    <col min="273" max="273" width="11.42578125" style="1"/>
    <col min="274" max="274" width="13.85546875" style="1" customWidth="1"/>
    <col min="275" max="275" width="12.140625" style="1" customWidth="1"/>
    <col min="276" max="278" width="11.42578125" style="1"/>
    <col min="279" max="279" width="9.42578125" style="1" customWidth="1"/>
    <col min="280" max="280" width="12.7109375" style="1" customWidth="1"/>
    <col min="281" max="281" width="14.28515625" style="1" customWidth="1"/>
    <col min="282" max="512" width="11.42578125" style="1"/>
    <col min="513" max="513" width="26.140625" style="1" customWidth="1"/>
    <col min="514" max="514" width="25.85546875" style="1" customWidth="1"/>
    <col min="515" max="515" width="21.85546875" style="1" customWidth="1"/>
    <col min="516" max="516" width="22.7109375" style="1" customWidth="1"/>
    <col min="517" max="517" width="19.85546875" style="1" customWidth="1"/>
    <col min="518" max="518" width="20.28515625" style="1" customWidth="1"/>
    <col min="519" max="519" width="4.5703125" style="1" customWidth="1"/>
    <col min="520" max="520" width="14.5703125" style="1" customWidth="1"/>
    <col min="521" max="521" width="20.5703125" style="1" customWidth="1"/>
    <col min="522" max="522" width="15" style="1" customWidth="1"/>
    <col min="523" max="523" width="11.42578125" style="1"/>
    <col min="524" max="524" width="13" style="1" customWidth="1"/>
    <col min="525" max="525" width="14.5703125" style="1" customWidth="1"/>
    <col min="526" max="526" width="13.85546875" style="1" customWidth="1"/>
    <col min="527" max="527" width="11.42578125" style="1"/>
    <col min="528" max="528" width="13.85546875" style="1" customWidth="1"/>
    <col min="529" max="529" width="11.42578125" style="1"/>
    <col min="530" max="530" width="13.85546875" style="1" customWidth="1"/>
    <col min="531" max="531" width="12.140625" style="1" customWidth="1"/>
    <col min="532" max="534" width="11.42578125" style="1"/>
    <col min="535" max="535" width="9.42578125" style="1" customWidth="1"/>
    <col min="536" max="536" width="12.7109375" style="1" customWidth="1"/>
    <col min="537" max="537" width="14.28515625" style="1" customWidth="1"/>
    <col min="538" max="768" width="11.42578125" style="1"/>
    <col min="769" max="769" width="26.140625" style="1" customWidth="1"/>
    <col min="770" max="770" width="25.85546875" style="1" customWidth="1"/>
    <col min="771" max="771" width="21.85546875" style="1" customWidth="1"/>
    <col min="772" max="772" width="22.7109375" style="1" customWidth="1"/>
    <col min="773" max="773" width="19.85546875" style="1" customWidth="1"/>
    <col min="774" max="774" width="20.28515625" style="1" customWidth="1"/>
    <col min="775" max="775" width="4.5703125" style="1" customWidth="1"/>
    <col min="776" max="776" width="14.5703125" style="1" customWidth="1"/>
    <col min="777" max="777" width="20.5703125" style="1" customWidth="1"/>
    <col min="778" max="778" width="15" style="1" customWidth="1"/>
    <col min="779" max="779" width="11.42578125" style="1"/>
    <col min="780" max="780" width="13" style="1" customWidth="1"/>
    <col min="781" max="781" width="14.5703125" style="1" customWidth="1"/>
    <col min="782" max="782" width="13.85546875" style="1" customWidth="1"/>
    <col min="783" max="783" width="11.42578125" style="1"/>
    <col min="784" max="784" width="13.85546875" style="1" customWidth="1"/>
    <col min="785" max="785" width="11.42578125" style="1"/>
    <col min="786" max="786" width="13.85546875" style="1" customWidth="1"/>
    <col min="787" max="787" width="12.140625" style="1" customWidth="1"/>
    <col min="788" max="790" width="11.42578125" style="1"/>
    <col min="791" max="791" width="9.42578125" style="1" customWidth="1"/>
    <col min="792" max="792" width="12.7109375" style="1" customWidth="1"/>
    <col min="793" max="793" width="14.28515625" style="1" customWidth="1"/>
    <col min="794" max="1024" width="11.42578125" style="1"/>
    <col min="1025" max="1025" width="26.140625" style="1" customWidth="1"/>
    <col min="1026" max="1026" width="25.85546875" style="1" customWidth="1"/>
    <col min="1027" max="1027" width="21.85546875" style="1" customWidth="1"/>
    <col min="1028" max="1028" width="22.7109375" style="1" customWidth="1"/>
    <col min="1029" max="1029" width="19.85546875" style="1" customWidth="1"/>
    <col min="1030" max="1030" width="20.28515625" style="1" customWidth="1"/>
    <col min="1031" max="1031" width="4.5703125" style="1" customWidth="1"/>
    <col min="1032" max="1032" width="14.5703125" style="1" customWidth="1"/>
    <col min="1033" max="1033" width="20.5703125" style="1" customWidth="1"/>
    <col min="1034" max="1034" width="15" style="1" customWidth="1"/>
    <col min="1035" max="1035" width="11.42578125" style="1"/>
    <col min="1036" max="1036" width="13" style="1" customWidth="1"/>
    <col min="1037" max="1037" width="14.5703125" style="1" customWidth="1"/>
    <col min="1038" max="1038" width="13.85546875" style="1" customWidth="1"/>
    <col min="1039" max="1039" width="11.42578125" style="1"/>
    <col min="1040" max="1040" width="13.85546875" style="1" customWidth="1"/>
    <col min="1041" max="1041" width="11.42578125" style="1"/>
    <col min="1042" max="1042" width="13.85546875" style="1" customWidth="1"/>
    <col min="1043" max="1043" width="12.140625" style="1" customWidth="1"/>
    <col min="1044" max="1046" width="11.42578125" style="1"/>
    <col min="1047" max="1047" width="9.42578125" style="1" customWidth="1"/>
    <col min="1048" max="1048" width="12.7109375" style="1" customWidth="1"/>
    <col min="1049" max="1049" width="14.28515625" style="1" customWidth="1"/>
    <col min="1050" max="1280" width="11.42578125" style="1"/>
    <col min="1281" max="1281" width="26.140625" style="1" customWidth="1"/>
    <col min="1282" max="1282" width="25.85546875" style="1" customWidth="1"/>
    <col min="1283" max="1283" width="21.85546875" style="1" customWidth="1"/>
    <col min="1284" max="1284" width="22.7109375" style="1" customWidth="1"/>
    <col min="1285" max="1285" width="19.85546875" style="1" customWidth="1"/>
    <col min="1286" max="1286" width="20.28515625" style="1" customWidth="1"/>
    <col min="1287" max="1287" width="4.5703125" style="1" customWidth="1"/>
    <col min="1288" max="1288" width="14.5703125" style="1" customWidth="1"/>
    <col min="1289" max="1289" width="20.5703125" style="1" customWidth="1"/>
    <col min="1290" max="1290" width="15" style="1" customWidth="1"/>
    <col min="1291" max="1291" width="11.42578125" style="1"/>
    <col min="1292" max="1292" width="13" style="1" customWidth="1"/>
    <col min="1293" max="1293" width="14.5703125" style="1" customWidth="1"/>
    <col min="1294" max="1294" width="13.85546875" style="1" customWidth="1"/>
    <col min="1295" max="1295" width="11.42578125" style="1"/>
    <col min="1296" max="1296" width="13.85546875" style="1" customWidth="1"/>
    <col min="1297" max="1297" width="11.42578125" style="1"/>
    <col min="1298" max="1298" width="13.85546875" style="1" customWidth="1"/>
    <col min="1299" max="1299" width="12.140625" style="1" customWidth="1"/>
    <col min="1300" max="1302" width="11.42578125" style="1"/>
    <col min="1303" max="1303" width="9.42578125" style="1" customWidth="1"/>
    <col min="1304" max="1304" width="12.7109375" style="1" customWidth="1"/>
    <col min="1305" max="1305" width="14.28515625" style="1" customWidth="1"/>
    <col min="1306" max="1536" width="11.42578125" style="1"/>
    <col min="1537" max="1537" width="26.140625" style="1" customWidth="1"/>
    <col min="1538" max="1538" width="25.85546875" style="1" customWidth="1"/>
    <col min="1539" max="1539" width="21.85546875" style="1" customWidth="1"/>
    <col min="1540" max="1540" width="22.7109375" style="1" customWidth="1"/>
    <col min="1541" max="1541" width="19.85546875" style="1" customWidth="1"/>
    <col min="1542" max="1542" width="20.28515625" style="1" customWidth="1"/>
    <col min="1543" max="1543" width="4.5703125" style="1" customWidth="1"/>
    <col min="1544" max="1544" width="14.5703125" style="1" customWidth="1"/>
    <col min="1545" max="1545" width="20.5703125" style="1" customWidth="1"/>
    <col min="1546" max="1546" width="15" style="1" customWidth="1"/>
    <col min="1547" max="1547" width="11.42578125" style="1"/>
    <col min="1548" max="1548" width="13" style="1" customWidth="1"/>
    <col min="1549" max="1549" width="14.5703125" style="1" customWidth="1"/>
    <col min="1550" max="1550" width="13.85546875" style="1" customWidth="1"/>
    <col min="1551" max="1551" width="11.42578125" style="1"/>
    <col min="1552" max="1552" width="13.85546875" style="1" customWidth="1"/>
    <col min="1553" max="1553" width="11.42578125" style="1"/>
    <col min="1554" max="1554" width="13.85546875" style="1" customWidth="1"/>
    <col min="1555" max="1555" width="12.140625" style="1" customWidth="1"/>
    <col min="1556" max="1558" width="11.42578125" style="1"/>
    <col min="1559" max="1559" width="9.42578125" style="1" customWidth="1"/>
    <col min="1560" max="1560" width="12.7109375" style="1" customWidth="1"/>
    <col min="1561" max="1561" width="14.28515625" style="1" customWidth="1"/>
    <col min="1562" max="1792" width="11.42578125" style="1"/>
    <col min="1793" max="1793" width="26.140625" style="1" customWidth="1"/>
    <col min="1794" max="1794" width="25.85546875" style="1" customWidth="1"/>
    <col min="1795" max="1795" width="21.85546875" style="1" customWidth="1"/>
    <col min="1796" max="1796" width="22.7109375" style="1" customWidth="1"/>
    <col min="1797" max="1797" width="19.85546875" style="1" customWidth="1"/>
    <col min="1798" max="1798" width="20.28515625" style="1" customWidth="1"/>
    <col min="1799" max="1799" width="4.5703125" style="1" customWidth="1"/>
    <col min="1800" max="1800" width="14.5703125" style="1" customWidth="1"/>
    <col min="1801" max="1801" width="20.5703125" style="1" customWidth="1"/>
    <col min="1802" max="1802" width="15" style="1" customWidth="1"/>
    <col min="1803" max="1803" width="11.42578125" style="1"/>
    <col min="1804" max="1804" width="13" style="1" customWidth="1"/>
    <col min="1805" max="1805" width="14.5703125" style="1" customWidth="1"/>
    <col min="1806" max="1806" width="13.85546875" style="1" customWidth="1"/>
    <col min="1807" max="1807" width="11.42578125" style="1"/>
    <col min="1808" max="1808" width="13.85546875" style="1" customWidth="1"/>
    <col min="1809" max="1809" width="11.42578125" style="1"/>
    <col min="1810" max="1810" width="13.85546875" style="1" customWidth="1"/>
    <col min="1811" max="1811" width="12.140625" style="1" customWidth="1"/>
    <col min="1812" max="1814" width="11.42578125" style="1"/>
    <col min="1815" max="1815" width="9.42578125" style="1" customWidth="1"/>
    <col min="1816" max="1816" width="12.7109375" style="1" customWidth="1"/>
    <col min="1817" max="1817" width="14.28515625" style="1" customWidth="1"/>
    <col min="1818" max="2048" width="11.42578125" style="1"/>
    <col min="2049" max="2049" width="26.140625" style="1" customWidth="1"/>
    <col min="2050" max="2050" width="25.85546875" style="1" customWidth="1"/>
    <col min="2051" max="2051" width="21.85546875" style="1" customWidth="1"/>
    <col min="2052" max="2052" width="22.7109375" style="1" customWidth="1"/>
    <col min="2053" max="2053" width="19.85546875" style="1" customWidth="1"/>
    <col min="2054" max="2054" width="20.28515625" style="1" customWidth="1"/>
    <col min="2055" max="2055" width="4.5703125" style="1" customWidth="1"/>
    <col min="2056" max="2056" width="14.5703125" style="1" customWidth="1"/>
    <col min="2057" max="2057" width="20.5703125" style="1" customWidth="1"/>
    <col min="2058" max="2058" width="15" style="1" customWidth="1"/>
    <col min="2059" max="2059" width="11.42578125" style="1"/>
    <col min="2060" max="2060" width="13" style="1" customWidth="1"/>
    <col min="2061" max="2061" width="14.5703125" style="1" customWidth="1"/>
    <col min="2062" max="2062" width="13.85546875" style="1" customWidth="1"/>
    <col min="2063" max="2063" width="11.42578125" style="1"/>
    <col min="2064" max="2064" width="13.85546875" style="1" customWidth="1"/>
    <col min="2065" max="2065" width="11.42578125" style="1"/>
    <col min="2066" max="2066" width="13.85546875" style="1" customWidth="1"/>
    <col min="2067" max="2067" width="12.140625" style="1" customWidth="1"/>
    <col min="2068" max="2070" width="11.42578125" style="1"/>
    <col min="2071" max="2071" width="9.42578125" style="1" customWidth="1"/>
    <col min="2072" max="2072" width="12.7109375" style="1" customWidth="1"/>
    <col min="2073" max="2073" width="14.28515625" style="1" customWidth="1"/>
    <col min="2074" max="2304" width="11.42578125" style="1"/>
    <col min="2305" max="2305" width="26.140625" style="1" customWidth="1"/>
    <col min="2306" max="2306" width="25.85546875" style="1" customWidth="1"/>
    <col min="2307" max="2307" width="21.85546875" style="1" customWidth="1"/>
    <col min="2308" max="2308" width="22.7109375" style="1" customWidth="1"/>
    <col min="2309" max="2309" width="19.85546875" style="1" customWidth="1"/>
    <col min="2310" max="2310" width="20.28515625" style="1" customWidth="1"/>
    <col min="2311" max="2311" width="4.5703125" style="1" customWidth="1"/>
    <col min="2312" max="2312" width="14.5703125" style="1" customWidth="1"/>
    <col min="2313" max="2313" width="20.5703125" style="1" customWidth="1"/>
    <col min="2314" max="2314" width="15" style="1" customWidth="1"/>
    <col min="2315" max="2315" width="11.42578125" style="1"/>
    <col min="2316" max="2316" width="13" style="1" customWidth="1"/>
    <col min="2317" max="2317" width="14.5703125" style="1" customWidth="1"/>
    <col min="2318" max="2318" width="13.85546875" style="1" customWidth="1"/>
    <col min="2319" max="2319" width="11.42578125" style="1"/>
    <col min="2320" max="2320" width="13.85546875" style="1" customWidth="1"/>
    <col min="2321" max="2321" width="11.42578125" style="1"/>
    <col min="2322" max="2322" width="13.85546875" style="1" customWidth="1"/>
    <col min="2323" max="2323" width="12.140625" style="1" customWidth="1"/>
    <col min="2324" max="2326" width="11.42578125" style="1"/>
    <col min="2327" max="2327" width="9.42578125" style="1" customWidth="1"/>
    <col min="2328" max="2328" width="12.7109375" style="1" customWidth="1"/>
    <col min="2329" max="2329" width="14.28515625" style="1" customWidth="1"/>
    <col min="2330" max="2560" width="11.42578125" style="1"/>
    <col min="2561" max="2561" width="26.140625" style="1" customWidth="1"/>
    <col min="2562" max="2562" width="25.85546875" style="1" customWidth="1"/>
    <col min="2563" max="2563" width="21.85546875" style="1" customWidth="1"/>
    <col min="2564" max="2564" width="22.7109375" style="1" customWidth="1"/>
    <col min="2565" max="2565" width="19.85546875" style="1" customWidth="1"/>
    <col min="2566" max="2566" width="20.28515625" style="1" customWidth="1"/>
    <col min="2567" max="2567" width="4.5703125" style="1" customWidth="1"/>
    <col min="2568" max="2568" width="14.5703125" style="1" customWidth="1"/>
    <col min="2569" max="2569" width="20.5703125" style="1" customWidth="1"/>
    <col min="2570" max="2570" width="15" style="1" customWidth="1"/>
    <col min="2571" max="2571" width="11.42578125" style="1"/>
    <col min="2572" max="2572" width="13" style="1" customWidth="1"/>
    <col min="2573" max="2573" width="14.5703125" style="1" customWidth="1"/>
    <col min="2574" max="2574" width="13.85546875" style="1" customWidth="1"/>
    <col min="2575" max="2575" width="11.42578125" style="1"/>
    <col min="2576" max="2576" width="13.85546875" style="1" customWidth="1"/>
    <col min="2577" max="2577" width="11.42578125" style="1"/>
    <col min="2578" max="2578" width="13.85546875" style="1" customWidth="1"/>
    <col min="2579" max="2579" width="12.140625" style="1" customWidth="1"/>
    <col min="2580" max="2582" width="11.42578125" style="1"/>
    <col min="2583" max="2583" width="9.42578125" style="1" customWidth="1"/>
    <col min="2584" max="2584" width="12.7109375" style="1" customWidth="1"/>
    <col min="2585" max="2585" width="14.28515625" style="1" customWidth="1"/>
    <col min="2586" max="2816" width="11.42578125" style="1"/>
    <col min="2817" max="2817" width="26.140625" style="1" customWidth="1"/>
    <col min="2818" max="2818" width="25.85546875" style="1" customWidth="1"/>
    <col min="2819" max="2819" width="21.85546875" style="1" customWidth="1"/>
    <col min="2820" max="2820" width="22.7109375" style="1" customWidth="1"/>
    <col min="2821" max="2821" width="19.85546875" style="1" customWidth="1"/>
    <col min="2822" max="2822" width="20.28515625" style="1" customWidth="1"/>
    <col min="2823" max="2823" width="4.5703125" style="1" customWidth="1"/>
    <col min="2824" max="2824" width="14.5703125" style="1" customWidth="1"/>
    <col min="2825" max="2825" width="20.5703125" style="1" customWidth="1"/>
    <col min="2826" max="2826" width="15" style="1" customWidth="1"/>
    <col min="2827" max="2827" width="11.42578125" style="1"/>
    <col min="2828" max="2828" width="13" style="1" customWidth="1"/>
    <col min="2829" max="2829" width="14.5703125" style="1" customWidth="1"/>
    <col min="2830" max="2830" width="13.85546875" style="1" customWidth="1"/>
    <col min="2831" max="2831" width="11.42578125" style="1"/>
    <col min="2832" max="2832" width="13.85546875" style="1" customWidth="1"/>
    <col min="2833" max="2833" width="11.42578125" style="1"/>
    <col min="2834" max="2834" width="13.85546875" style="1" customWidth="1"/>
    <col min="2835" max="2835" width="12.140625" style="1" customWidth="1"/>
    <col min="2836" max="2838" width="11.42578125" style="1"/>
    <col min="2839" max="2839" width="9.42578125" style="1" customWidth="1"/>
    <col min="2840" max="2840" width="12.7109375" style="1" customWidth="1"/>
    <col min="2841" max="2841" width="14.28515625" style="1" customWidth="1"/>
    <col min="2842" max="3072" width="11.42578125" style="1"/>
    <col min="3073" max="3073" width="26.140625" style="1" customWidth="1"/>
    <col min="3074" max="3074" width="25.85546875" style="1" customWidth="1"/>
    <col min="3075" max="3075" width="21.85546875" style="1" customWidth="1"/>
    <col min="3076" max="3076" width="22.7109375" style="1" customWidth="1"/>
    <col min="3077" max="3077" width="19.85546875" style="1" customWidth="1"/>
    <col min="3078" max="3078" width="20.28515625" style="1" customWidth="1"/>
    <col min="3079" max="3079" width="4.5703125" style="1" customWidth="1"/>
    <col min="3080" max="3080" width="14.5703125" style="1" customWidth="1"/>
    <col min="3081" max="3081" width="20.5703125" style="1" customWidth="1"/>
    <col min="3082" max="3082" width="15" style="1" customWidth="1"/>
    <col min="3083" max="3083" width="11.42578125" style="1"/>
    <col min="3084" max="3084" width="13" style="1" customWidth="1"/>
    <col min="3085" max="3085" width="14.5703125" style="1" customWidth="1"/>
    <col min="3086" max="3086" width="13.85546875" style="1" customWidth="1"/>
    <col min="3087" max="3087" width="11.42578125" style="1"/>
    <col min="3088" max="3088" width="13.85546875" style="1" customWidth="1"/>
    <col min="3089" max="3089" width="11.42578125" style="1"/>
    <col min="3090" max="3090" width="13.85546875" style="1" customWidth="1"/>
    <col min="3091" max="3091" width="12.140625" style="1" customWidth="1"/>
    <col min="3092" max="3094" width="11.42578125" style="1"/>
    <col min="3095" max="3095" width="9.42578125" style="1" customWidth="1"/>
    <col min="3096" max="3096" width="12.7109375" style="1" customWidth="1"/>
    <col min="3097" max="3097" width="14.28515625" style="1" customWidth="1"/>
    <col min="3098" max="3328" width="11.42578125" style="1"/>
    <col min="3329" max="3329" width="26.140625" style="1" customWidth="1"/>
    <col min="3330" max="3330" width="25.85546875" style="1" customWidth="1"/>
    <col min="3331" max="3331" width="21.85546875" style="1" customWidth="1"/>
    <col min="3332" max="3332" width="22.7109375" style="1" customWidth="1"/>
    <col min="3333" max="3333" width="19.85546875" style="1" customWidth="1"/>
    <col min="3334" max="3334" width="20.28515625" style="1" customWidth="1"/>
    <col min="3335" max="3335" width="4.5703125" style="1" customWidth="1"/>
    <col min="3336" max="3336" width="14.5703125" style="1" customWidth="1"/>
    <col min="3337" max="3337" width="20.5703125" style="1" customWidth="1"/>
    <col min="3338" max="3338" width="15" style="1" customWidth="1"/>
    <col min="3339" max="3339" width="11.42578125" style="1"/>
    <col min="3340" max="3340" width="13" style="1" customWidth="1"/>
    <col min="3341" max="3341" width="14.5703125" style="1" customWidth="1"/>
    <col min="3342" max="3342" width="13.85546875" style="1" customWidth="1"/>
    <col min="3343" max="3343" width="11.42578125" style="1"/>
    <col min="3344" max="3344" width="13.85546875" style="1" customWidth="1"/>
    <col min="3345" max="3345" width="11.42578125" style="1"/>
    <col min="3346" max="3346" width="13.85546875" style="1" customWidth="1"/>
    <col min="3347" max="3347" width="12.140625" style="1" customWidth="1"/>
    <col min="3348" max="3350" width="11.42578125" style="1"/>
    <col min="3351" max="3351" width="9.42578125" style="1" customWidth="1"/>
    <col min="3352" max="3352" width="12.7109375" style="1" customWidth="1"/>
    <col min="3353" max="3353" width="14.28515625" style="1" customWidth="1"/>
    <col min="3354" max="3584" width="11.42578125" style="1"/>
    <col min="3585" max="3585" width="26.140625" style="1" customWidth="1"/>
    <col min="3586" max="3586" width="25.85546875" style="1" customWidth="1"/>
    <col min="3587" max="3587" width="21.85546875" style="1" customWidth="1"/>
    <col min="3588" max="3588" width="22.7109375" style="1" customWidth="1"/>
    <col min="3589" max="3589" width="19.85546875" style="1" customWidth="1"/>
    <col min="3590" max="3590" width="20.28515625" style="1" customWidth="1"/>
    <col min="3591" max="3591" width="4.5703125" style="1" customWidth="1"/>
    <col min="3592" max="3592" width="14.5703125" style="1" customWidth="1"/>
    <col min="3593" max="3593" width="20.5703125" style="1" customWidth="1"/>
    <col min="3594" max="3594" width="15" style="1" customWidth="1"/>
    <col min="3595" max="3595" width="11.42578125" style="1"/>
    <col min="3596" max="3596" width="13" style="1" customWidth="1"/>
    <col min="3597" max="3597" width="14.5703125" style="1" customWidth="1"/>
    <col min="3598" max="3598" width="13.85546875" style="1" customWidth="1"/>
    <col min="3599" max="3599" width="11.42578125" style="1"/>
    <col min="3600" max="3600" width="13.85546875" style="1" customWidth="1"/>
    <col min="3601" max="3601" width="11.42578125" style="1"/>
    <col min="3602" max="3602" width="13.85546875" style="1" customWidth="1"/>
    <col min="3603" max="3603" width="12.140625" style="1" customWidth="1"/>
    <col min="3604" max="3606" width="11.42578125" style="1"/>
    <col min="3607" max="3607" width="9.42578125" style="1" customWidth="1"/>
    <col min="3608" max="3608" width="12.7109375" style="1" customWidth="1"/>
    <col min="3609" max="3609" width="14.28515625" style="1" customWidth="1"/>
    <col min="3610" max="3840" width="11.42578125" style="1"/>
    <col min="3841" max="3841" width="26.140625" style="1" customWidth="1"/>
    <col min="3842" max="3842" width="25.85546875" style="1" customWidth="1"/>
    <col min="3843" max="3843" width="21.85546875" style="1" customWidth="1"/>
    <col min="3844" max="3844" width="22.7109375" style="1" customWidth="1"/>
    <col min="3845" max="3845" width="19.85546875" style="1" customWidth="1"/>
    <col min="3846" max="3846" width="20.28515625" style="1" customWidth="1"/>
    <col min="3847" max="3847" width="4.5703125" style="1" customWidth="1"/>
    <col min="3848" max="3848" width="14.5703125" style="1" customWidth="1"/>
    <col min="3849" max="3849" width="20.5703125" style="1" customWidth="1"/>
    <col min="3850" max="3850" width="15" style="1" customWidth="1"/>
    <col min="3851" max="3851" width="11.42578125" style="1"/>
    <col min="3852" max="3852" width="13" style="1" customWidth="1"/>
    <col min="3853" max="3853" width="14.5703125" style="1" customWidth="1"/>
    <col min="3854" max="3854" width="13.85546875" style="1" customWidth="1"/>
    <col min="3855" max="3855" width="11.42578125" style="1"/>
    <col min="3856" max="3856" width="13.85546875" style="1" customWidth="1"/>
    <col min="3857" max="3857" width="11.42578125" style="1"/>
    <col min="3858" max="3858" width="13.85546875" style="1" customWidth="1"/>
    <col min="3859" max="3859" width="12.140625" style="1" customWidth="1"/>
    <col min="3860" max="3862" width="11.42578125" style="1"/>
    <col min="3863" max="3863" width="9.42578125" style="1" customWidth="1"/>
    <col min="3864" max="3864" width="12.7109375" style="1" customWidth="1"/>
    <col min="3865" max="3865" width="14.28515625" style="1" customWidth="1"/>
    <col min="3866" max="4096" width="11.42578125" style="1"/>
    <col min="4097" max="4097" width="26.140625" style="1" customWidth="1"/>
    <col min="4098" max="4098" width="25.85546875" style="1" customWidth="1"/>
    <col min="4099" max="4099" width="21.85546875" style="1" customWidth="1"/>
    <col min="4100" max="4100" width="22.7109375" style="1" customWidth="1"/>
    <col min="4101" max="4101" width="19.85546875" style="1" customWidth="1"/>
    <col min="4102" max="4102" width="20.28515625" style="1" customWidth="1"/>
    <col min="4103" max="4103" width="4.5703125" style="1" customWidth="1"/>
    <col min="4104" max="4104" width="14.5703125" style="1" customWidth="1"/>
    <col min="4105" max="4105" width="20.5703125" style="1" customWidth="1"/>
    <col min="4106" max="4106" width="15" style="1" customWidth="1"/>
    <col min="4107" max="4107" width="11.42578125" style="1"/>
    <col min="4108" max="4108" width="13" style="1" customWidth="1"/>
    <col min="4109" max="4109" width="14.5703125" style="1" customWidth="1"/>
    <col min="4110" max="4110" width="13.85546875" style="1" customWidth="1"/>
    <col min="4111" max="4111" width="11.42578125" style="1"/>
    <col min="4112" max="4112" width="13.85546875" style="1" customWidth="1"/>
    <col min="4113" max="4113" width="11.42578125" style="1"/>
    <col min="4114" max="4114" width="13.85546875" style="1" customWidth="1"/>
    <col min="4115" max="4115" width="12.140625" style="1" customWidth="1"/>
    <col min="4116" max="4118" width="11.42578125" style="1"/>
    <col min="4119" max="4119" width="9.42578125" style="1" customWidth="1"/>
    <col min="4120" max="4120" width="12.7109375" style="1" customWidth="1"/>
    <col min="4121" max="4121" width="14.28515625" style="1" customWidth="1"/>
    <col min="4122" max="4352" width="11.42578125" style="1"/>
    <col min="4353" max="4353" width="26.140625" style="1" customWidth="1"/>
    <col min="4354" max="4354" width="25.85546875" style="1" customWidth="1"/>
    <col min="4355" max="4355" width="21.85546875" style="1" customWidth="1"/>
    <col min="4356" max="4356" width="22.7109375" style="1" customWidth="1"/>
    <col min="4357" max="4357" width="19.85546875" style="1" customWidth="1"/>
    <col min="4358" max="4358" width="20.28515625" style="1" customWidth="1"/>
    <col min="4359" max="4359" width="4.5703125" style="1" customWidth="1"/>
    <col min="4360" max="4360" width="14.5703125" style="1" customWidth="1"/>
    <col min="4361" max="4361" width="20.5703125" style="1" customWidth="1"/>
    <col min="4362" max="4362" width="15" style="1" customWidth="1"/>
    <col min="4363" max="4363" width="11.42578125" style="1"/>
    <col min="4364" max="4364" width="13" style="1" customWidth="1"/>
    <col min="4365" max="4365" width="14.5703125" style="1" customWidth="1"/>
    <col min="4366" max="4366" width="13.85546875" style="1" customWidth="1"/>
    <col min="4367" max="4367" width="11.42578125" style="1"/>
    <col min="4368" max="4368" width="13.85546875" style="1" customWidth="1"/>
    <col min="4369" max="4369" width="11.42578125" style="1"/>
    <col min="4370" max="4370" width="13.85546875" style="1" customWidth="1"/>
    <col min="4371" max="4371" width="12.140625" style="1" customWidth="1"/>
    <col min="4372" max="4374" width="11.42578125" style="1"/>
    <col min="4375" max="4375" width="9.42578125" style="1" customWidth="1"/>
    <col min="4376" max="4376" width="12.7109375" style="1" customWidth="1"/>
    <col min="4377" max="4377" width="14.28515625" style="1" customWidth="1"/>
    <col min="4378" max="4608" width="11.42578125" style="1"/>
    <col min="4609" max="4609" width="26.140625" style="1" customWidth="1"/>
    <col min="4610" max="4610" width="25.85546875" style="1" customWidth="1"/>
    <col min="4611" max="4611" width="21.85546875" style="1" customWidth="1"/>
    <col min="4612" max="4612" width="22.7109375" style="1" customWidth="1"/>
    <col min="4613" max="4613" width="19.85546875" style="1" customWidth="1"/>
    <col min="4614" max="4614" width="20.28515625" style="1" customWidth="1"/>
    <col min="4615" max="4615" width="4.5703125" style="1" customWidth="1"/>
    <col min="4616" max="4616" width="14.5703125" style="1" customWidth="1"/>
    <col min="4617" max="4617" width="20.5703125" style="1" customWidth="1"/>
    <col min="4618" max="4618" width="15" style="1" customWidth="1"/>
    <col min="4619" max="4619" width="11.42578125" style="1"/>
    <col min="4620" max="4620" width="13" style="1" customWidth="1"/>
    <col min="4621" max="4621" width="14.5703125" style="1" customWidth="1"/>
    <col min="4622" max="4622" width="13.85546875" style="1" customWidth="1"/>
    <col min="4623" max="4623" width="11.42578125" style="1"/>
    <col min="4624" max="4624" width="13.85546875" style="1" customWidth="1"/>
    <col min="4625" max="4625" width="11.42578125" style="1"/>
    <col min="4626" max="4626" width="13.85546875" style="1" customWidth="1"/>
    <col min="4627" max="4627" width="12.140625" style="1" customWidth="1"/>
    <col min="4628" max="4630" width="11.42578125" style="1"/>
    <col min="4631" max="4631" width="9.42578125" style="1" customWidth="1"/>
    <col min="4632" max="4632" width="12.7109375" style="1" customWidth="1"/>
    <col min="4633" max="4633" width="14.28515625" style="1" customWidth="1"/>
    <col min="4634" max="4864" width="11.42578125" style="1"/>
    <col min="4865" max="4865" width="26.140625" style="1" customWidth="1"/>
    <col min="4866" max="4866" width="25.85546875" style="1" customWidth="1"/>
    <col min="4867" max="4867" width="21.85546875" style="1" customWidth="1"/>
    <col min="4868" max="4868" width="22.7109375" style="1" customWidth="1"/>
    <col min="4869" max="4869" width="19.85546875" style="1" customWidth="1"/>
    <col min="4870" max="4870" width="20.28515625" style="1" customWidth="1"/>
    <col min="4871" max="4871" width="4.5703125" style="1" customWidth="1"/>
    <col min="4872" max="4872" width="14.5703125" style="1" customWidth="1"/>
    <col min="4873" max="4873" width="20.5703125" style="1" customWidth="1"/>
    <col min="4874" max="4874" width="15" style="1" customWidth="1"/>
    <col min="4875" max="4875" width="11.42578125" style="1"/>
    <col min="4876" max="4876" width="13" style="1" customWidth="1"/>
    <col min="4877" max="4877" width="14.5703125" style="1" customWidth="1"/>
    <col min="4878" max="4878" width="13.85546875" style="1" customWidth="1"/>
    <col min="4879" max="4879" width="11.42578125" style="1"/>
    <col min="4880" max="4880" width="13.85546875" style="1" customWidth="1"/>
    <col min="4881" max="4881" width="11.42578125" style="1"/>
    <col min="4882" max="4882" width="13.85546875" style="1" customWidth="1"/>
    <col min="4883" max="4883" width="12.140625" style="1" customWidth="1"/>
    <col min="4884" max="4886" width="11.42578125" style="1"/>
    <col min="4887" max="4887" width="9.42578125" style="1" customWidth="1"/>
    <col min="4888" max="4888" width="12.7109375" style="1" customWidth="1"/>
    <col min="4889" max="4889" width="14.28515625" style="1" customWidth="1"/>
    <col min="4890" max="5120" width="11.42578125" style="1"/>
    <col min="5121" max="5121" width="26.140625" style="1" customWidth="1"/>
    <col min="5122" max="5122" width="25.85546875" style="1" customWidth="1"/>
    <col min="5123" max="5123" width="21.85546875" style="1" customWidth="1"/>
    <col min="5124" max="5124" width="22.7109375" style="1" customWidth="1"/>
    <col min="5125" max="5125" width="19.85546875" style="1" customWidth="1"/>
    <col min="5126" max="5126" width="20.28515625" style="1" customWidth="1"/>
    <col min="5127" max="5127" width="4.5703125" style="1" customWidth="1"/>
    <col min="5128" max="5128" width="14.5703125" style="1" customWidth="1"/>
    <col min="5129" max="5129" width="20.5703125" style="1" customWidth="1"/>
    <col min="5130" max="5130" width="15" style="1" customWidth="1"/>
    <col min="5131" max="5131" width="11.42578125" style="1"/>
    <col min="5132" max="5132" width="13" style="1" customWidth="1"/>
    <col min="5133" max="5133" width="14.5703125" style="1" customWidth="1"/>
    <col min="5134" max="5134" width="13.85546875" style="1" customWidth="1"/>
    <col min="5135" max="5135" width="11.42578125" style="1"/>
    <col min="5136" max="5136" width="13.85546875" style="1" customWidth="1"/>
    <col min="5137" max="5137" width="11.42578125" style="1"/>
    <col min="5138" max="5138" width="13.85546875" style="1" customWidth="1"/>
    <col min="5139" max="5139" width="12.140625" style="1" customWidth="1"/>
    <col min="5140" max="5142" width="11.42578125" style="1"/>
    <col min="5143" max="5143" width="9.42578125" style="1" customWidth="1"/>
    <col min="5144" max="5144" width="12.7109375" style="1" customWidth="1"/>
    <col min="5145" max="5145" width="14.28515625" style="1" customWidth="1"/>
    <col min="5146" max="5376" width="11.42578125" style="1"/>
    <col min="5377" max="5377" width="26.140625" style="1" customWidth="1"/>
    <col min="5378" max="5378" width="25.85546875" style="1" customWidth="1"/>
    <col min="5379" max="5379" width="21.85546875" style="1" customWidth="1"/>
    <col min="5380" max="5380" width="22.7109375" style="1" customWidth="1"/>
    <col min="5381" max="5381" width="19.85546875" style="1" customWidth="1"/>
    <col min="5382" max="5382" width="20.28515625" style="1" customWidth="1"/>
    <col min="5383" max="5383" width="4.5703125" style="1" customWidth="1"/>
    <col min="5384" max="5384" width="14.5703125" style="1" customWidth="1"/>
    <col min="5385" max="5385" width="20.5703125" style="1" customWidth="1"/>
    <col min="5386" max="5386" width="15" style="1" customWidth="1"/>
    <col min="5387" max="5387" width="11.42578125" style="1"/>
    <col min="5388" max="5388" width="13" style="1" customWidth="1"/>
    <col min="5389" max="5389" width="14.5703125" style="1" customWidth="1"/>
    <col min="5390" max="5390" width="13.85546875" style="1" customWidth="1"/>
    <col min="5391" max="5391" width="11.42578125" style="1"/>
    <col min="5392" max="5392" width="13.85546875" style="1" customWidth="1"/>
    <col min="5393" max="5393" width="11.42578125" style="1"/>
    <col min="5394" max="5394" width="13.85546875" style="1" customWidth="1"/>
    <col min="5395" max="5395" width="12.140625" style="1" customWidth="1"/>
    <col min="5396" max="5398" width="11.42578125" style="1"/>
    <col min="5399" max="5399" width="9.42578125" style="1" customWidth="1"/>
    <col min="5400" max="5400" width="12.7109375" style="1" customWidth="1"/>
    <col min="5401" max="5401" width="14.28515625" style="1" customWidth="1"/>
    <col min="5402" max="5632" width="11.42578125" style="1"/>
    <col min="5633" max="5633" width="26.140625" style="1" customWidth="1"/>
    <col min="5634" max="5634" width="25.85546875" style="1" customWidth="1"/>
    <col min="5635" max="5635" width="21.85546875" style="1" customWidth="1"/>
    <col min="5636" max="5636" width="22.7109375" style="1" customWidth="1"/>
    <col min="5637" max="5637" width="19.85546875" style="1" customWidth="1"/>
    <col min="5638" max="5638" width="20.28515625" style="1" customWidth="1"/>
    <col min="5639" max="5639" width="4.5703125" style="1" customWidth="1"/>
    <col min="5640" max="5640" width="14.5703125" style="1" customWidth="1"/>
    <col min="5641" max="5641" width="20.5703125" style="1" customWidth="1"/>
    <col min="5642" max="5642" width="15" style="1" customWidth="1"/>
    <col min="5643" max="5643" width="11.42578125" style="1"/>
    <col min="5644" max="5644" width="13" style="1" customWidth="1"/>
    <col min="5645" max="5645" width="14.5703125" style="1" customWidth="1"/>
    <col min="5646" max="5646" width="13.85546875" style="1" customWidth="1"/>
    <col min="5647" max="5647" width="11.42578125" style="1"/>
    <col min="5648" max="5648" width="13.85546875" style="1" customWidth="1"/>
    <col min="5649" max="5649" width="11.42578125" style="1"/>
    <col min="5650" max="5650" width="13.85546875" style="1" customWidth="1"/>
    <col min="5651" max="5651" width="12.140625" style="1" customWidth="1"/>
    <col min="5652" max="5654" width="11.42578125" style="1"/>
    <col min="5655" max="5655" width="9.42578125" style="1" customWidth="1"/>
    <col min="5656" max="5656" width="12.7109375" style="1" customWidth="1"/>
    <col min="5657" max="5657" width="14.28515625" style="1" customWidth="1"/>
    <col min="5658" max="5888" width="11.42578125" style="1"/>
    <col min="5889" max="5889" width="26.140625" style="1" customWidth="1"/>
    <col min="5890" max="5890" width="25.85546875" style="1" customWidth="1"/>
    <col min="5891" max="5891" width="21.85546875" style="1" customWidth="1"/>
    <col min="5892" max="5892" width="22.7109375" style="1" customWidth="1"/>
    <col min="5893" max="5893" width="19.85546875" style="1" customWidth="1"/>
    <col min="5894" max="5894" width="20.28515625" style="1" customWidth="1"/>
    <col min="5895" max="5895" width="4.5703125" style="1" customWidth="1"/>
    <col min="5896" max="5896" width="14.5703125" style="1" customWidth="1"/>
    <col min="5897" max="5897" width="20.5703125" style="1" customWidth="1"/>
    <col min="5898" max="5898" width="15" style="1" customWidth="1"/>
    <col min="5899" max="5899" width="11.42578125" style="1"/>
    <col min="5900" max="5900" width="13" style="1" customWidth="1"/>
    <col min="5901" max="5901" width="14.5703125" style="1" customWidth="1"/>
    <col min="5902" max="5902" width="13.85546875" style="1" customWidth="1"/>
    <col min="5903" max="5903" width="11.42578125" style="1"/>
    <col min="5904" max="5904" width="13.85546875" style="1" customWidth="1"/>
    <col min="5905" max="5905" width="11.42578125" style="1"/>
    <col min="5906" max="5906" width="13.85546875" style="1" customWidth="1"/>
    <col min="5907" max="5907" width="12.140625" style="1" customWidth="1"/>
    <col min="5908" max="5910" width="11.42578125" style="1"/>
    <col min="5911" max="5911" width="9.42578125" style="1" customWidth="1"/>
    <col min="5912" max="5912" width="12.7109375" style="1" customWidth="1"/>
    <col min="5913" max="5913" width="14.28515625" style="1" customWidth="1"/>
    <col min="5914" max="6144" width="11.42578125" style="1"/>
    <col min="6145" max="6145" width="26.140625" style="1" customWidth="1"/>
    <col min="6146" max="6146" width="25.85546875" style="1" customWidth="1"/>
    <col min="6147" max="6147" width="21.85546875" style="1" customWidth="1"/>
    <col min="6148" max="6148" width="22.7109375" style="1" customWidth="1"/>
    <col min="6149" max="6149" width="19.85546875" style="1" customWidth="1"/>
    <col min="6150" max="6150" width="20.28515625" style="1" customWidth="1"/>
    <col min="6151" max="6151" width="4.5703125" style="1" customWidth="1"/>
    <col min="6152" max="6152" width="14.5703125" style="1" customWidth="1"/>
    <col min="6153" max="6153" width="20.5703125" style="1" customWidth="1"/>
    <col min="6154" max="6154" width="15" style="1" customWidth="1"/>
    <col min="6155" max="6155" width="11.42578125" style="1"/>
    <col min="6156" max="6156" width="13" style="1" customWidth="1"/>
    <col min="6157" max="6157" width="14.5703125" style="1" customWidth="1"/>
    <col min="6158" max="6158" width="13.85546875" style="1" customWidth="1"/>
    <col min="6159" max="6159" width="11.42578125" style="1"/>
    <col min="6160" max="6160" width="13.85546875" style="1" customWidth="1"/>
    <col min="6161" max="6161" width="11.42578125" style="1"/>
    <col min="6162" max="6162" width="13.85546875" style="1" customWidth="1"/>
    <col min="6163" max="6163" width="12.140625" style="1" customWidth="1"/>
    <col min="6164" max="6166" width="11.42578125" style="1"/>
    <col min="6167" max="6167" width="9.42578125" style="1" customWidth="1"/>
    <col min="6168" max="6168" width="12.7109375" style="1" customWidth="1"/>
    <col min="6169" max="6169" width="14.28515625" style="1" customWidth="1"/>
    <col min="6170" max="6400" width="11.42578125" style="1"/>
    <col min="6401" max="6401" width="26.140625" style="1" customWidth="1"/>
    <col min="6402" max="6402" width="25.85546875" style="1" customWidth="1"/>
    <col min="6403" max="6403" width="21.85546875" style="1" customWidth="1"/>
    <col min="6404" max="6404" width="22.7109375" style="1" customWidth="1"/>
    <col min="6405" max="6405" width="19.85546875" style="1" customWidth="1"/>
    <col min="6406" max="6406" width="20.28515625" style="1" customWidth="1"/>
    <col min="6407" max="6407" width="4.5703125" style="1" customWidth="1"/>
    <col min="6408" max="6408" width="14.5703125" style="1" customWidth="1"/>
    <col min="6409" max="6409" width="20.5703125" style="1" customWidth="1"/>
    <col min="6410" max="6410" width="15" style="1" customWidth="1"/>
    <col min="6411" max="6411" width="11.42578125" style="1"/>
    <col min="6412" max="6412" width="13" style="1" customWidth="1"/>
    <col min="6413" max="6413" width="14.5703125" style="1" customWidth="1"/>
    <col min="6414" max="6414" width="13.85546875" style="1" customWidth="1"/>
    <col min="6415" max="6415" width="11.42578125" style="1"/>
    <col min="6416" max="6416" width="13.85546875" style="1" customWidth="1"/>
    <col min="6417" max="6417" width="11.42578125" style="1"/>
    <col min="6418" max="6418" width="13.85546875" style="1" customWidth="1"/>
    <col min="6419" max="6419" width="12.140625" style="1" customWidth="1"/>
    <col min="6420" max="6422" width="11.42578125" style="1"/>
    <col min="6423" max="6423" width="9.42578125" style="1" customWidth="1"/>
    <col min="6424" max="6424" width="12.7109375" style="1" customWidth="1"/>
    <col min="6425" max="6425" width="14.28515625" style="1" customWidth="1"/>
    <col min="6426" max="6656" width="11.42578125" style="1"/>
    <col min="6657" max="6657" width="26.140625" style="1" customWidth="1"/>
    <col min="6658" max="6658" width="25.85546875" style="1" customWidth="1"/>
    <col min="6659" max="6659" width="21.85546875" style="1" customWidth="1"/>
    <col min="6660" max="6660" width="22.7109375" style="1" customWidth="1"/>
    <col min="6661" max="6661" width="19.85546875" style="1" customWidth="1"/>
    <col min="6662" max="6662" width="20.28515625" style="1" customWidth="1"/>
    <col min="6663" max="6663" width="4.5703125" style="1" customWidth="1"/>
    <col min="6664" max="6664" width="14.5703125" style="1" customWidth="1"/>
    <col min="6665" max="6665" width="20.5703125" style="1" customWidth="1"/>
    <col min="6666" max="6666" width="15" style="1" customWidth="1"/>
    <col min="6667" max="6667" width="11.42578125" style="1"/>
    <col min="6668" max="6668" width="13" style="1" customWidth="1"/>
    <col min="6669" max="6669" width="14.5703125" style="1" customWidth="1"/>
    <col min="6670" max="6670" width="13.85546875" style="1" customWidth="1"/>
    <col min="6671" max="6671" width="11.42578125" style="1"/>
    <col min="6672" max="6672" width="13.85546875" style="1" customWidth="1"/>
    <col min="6673" max="6673" width="11.42578125" style="1"/>
    <col min="6674" max="6674" width="13.85546875" style="1" customWidth="1"/>
    <col min="6675" max="6675" width="12.140625" style="1" customWidth="1"/>
    <col min="6676" max="6678" width="11.42578125" style="1"/>
    <col min="6679" max="6679" width="9.42578125" style="1" customWidth="1"/>
    <col min="6680" max="6680" width="12.7109375" style="1" customWidth="1"/>
    <col min="6681" max="6681" width="14.28515625" style="1" customWidth="1"/>
    <col min="6682" max="6912" width="11.42578125" style="1"/>
    <col min="6913" max="6913" width="26.140625" style="1" customWidth="1"/>
    <col min="6914" max="6914" width="25.85546875" style="1" customWidth="1"/>
    <col min="6915" max="6915" width="21.85546875" style="1" customWidth="1"/>
    <col min="6916" max="6916" width="22.7109375" style="1" customWidth="1"/>
    <col min="6917" max="6917" width="19.85546875" style="1" customWidth="1"/>
    <col min="6918" max="6918" width="20.28515625" style="1" customWidth="1"/>
    <col min="6919" max="6919" width="4.5703125" style="1" customWidth="1"/>
    <col min="6920" max="6920" width="14.5703125" style="1" customWidth="1"/>
    <col min="6921" max="6921" width="20.5703125" style="1" customWidth="1"/>
    <col min="6922" max="6922" width="15" style="1" customWidth="1"/>
    <col min="6923" max="6923" width="11.42578125" style="1"/>
    <col min="6924" max="6924" width="13" style="1" customWidth="1"/>
    <col min="6925" max="6925" width="14.5703125" style="1" customWidth="1"/>
    <col min="6926" max="6926" width="13.85546875" style="1" customWidth="1"/>
    <col min="6927" max="6927" width="11.42578125" style="1"/>
    <col min="6928" max="6928" width="13.85546875" style="1" customWidth="1"/>
    <col min="6929" max="6929" width="11.42578125" style="1"/>
    <col min="6930" max="6930" width="13.85546875" style="1" customWidth="1"/>
    <col min="6931" max="6931" width="12.140625" style="1" customWidth="1"/>
    <col min="6932" max="6934" width="11.42578125" style="1"/>
    <col min="6935" max="6935" width="9.42578125" style="1" customWidth="1"/>
    <col min="6936" max="6936" width="12.7109375" style="1" customWidth="1"/>
    <col min="6937" max="6937" width="14.28515625" style="1" customWidth="1"/>
    <col min="6938" max="7168" width="11.42578125" style="1"/>
    <col min="7169" max="7169" width="26.140625" style="1" customWidth="1"/>
    <col min="7170" max="7170" width="25.85546875" style="1" customWidth="1"/>
    <col min="7171" max="7171" width="21.85546875" style="1" customWidth="1"/>
    <col min="7172" max="7172" width="22.7109375" style="1" customWidth="1"/>
    <col min="7173" max="7173" width="19.85546875" style="1" customWidth="1"/>
    <col min="7174" max="7174" width="20.28515625" style="1" customWidth="1"/>
    <col min="7175" max="7175" width="4.5703125" style="1" customWidth="1"/>
    <col min="7176" max="7176" width="14.5703125" style="1" customWidth="1"/>
    <col min="7177" max="7177" width="20.5703125" style="1" customWidth="1"/>
    <col min="7178" max="7178" width="15" style="1" customWidth="1"/>
    <col min="7179" max="7179" width="11.42578125" style="1"/>
    <col min="7180" max="7180" width="13" style="1" customWidth="1"/>
    <col min="7181" max="7181" width="14.5703125" style="1" customWidth="1"/>
    <col min="7182" max="7182" width="13.85546875" style="1" customWidth="1"/>
    <col min="7183" max="7183" width="11.42578125" style="1"/>
    <col min="7184" max="7184" width="13.85546875" style="1" customWidth="1"/>
    <col min="7185" max="7185" width="11.42578125" style="1"/>
    <col min="7186" max="7186" width="13.85546875" style="1" customWidth="1"/>
    <col min="7187" max="7187" width="12.140625" style="1" customWidth="1"/>
    <col min="7188" max="7190" width="11.42578125" style="1"/>
    <col min="7191" max="7191" width="9.42578125" style="1" customWidth="1"/>
    <col min="7192" max="7192" width="12.7109375" style="1" customWidth="1"/>
    <col min="7193" max="7193" width="14.28515625" style="1" customWidth="1"/>
    <col min="7194" max="7424" width="11.42578125" style="1"/>
    <col min="7425" max="7425" width="26.140625" style="1" customWidth="1"/>
    <col min="7426" max="7426" width="25.85546875" style="1" customWidth="1"/>
    <col min="7427" max="7427" width="21.85546875" style="1" customWidth="1"/>
    <col min="7428" max="7428" width="22.7109375" style="1" customWidth="1"/>
    <col min="7429" max="7429" width="19.85546875" style="1" customWidth="1"/>
    <col min="7430" max="7430" width="20.28515625" style="1" customWidth="1"/>
    <col min="7431" max="7431" width="4.5703125" style="1" customWidth="1"/>
    <col min="7432" max="7432" width="14.5703125" style="1" customWidth="1"/>
    <col min="7433" max="7433" width="20.5703125" style="1" customWidth="1"/>
    <col min="7434" max="7434" width="15" style="1" customWidth="1"/>
    <col min="7435" max="7435" width="11.42578125" style="1"/>
    <col min="7436" max="7436" width="13" style="1" customWidth="1"/>
    <col min="7437" max="7437" width="14.5703125" style="1" customWidth="1"/>
    <col min="7438" max="7438" width="13.85546875" style="1" customWidth="1"/>
    <col min="7439" max="7439" width="11.42578125" style="1"/>
    <col min="7440" max="7440" width="13.85546875" style="1" customWidth="1"/>
    <col min="7441" max="7441" width="11.42578125" style="1"/>
    <col min="7442" max="7442" width="13.85546875" style="1" customWidth="1"/>
    <col min="7443" max="7443" width="12.140625" style="1" customWidth="1"/>
    <col min="7444" max="7446" width="11.42578125" style="1"/>
    <col min="7447" max="7447" width="9.42578125" style="1" customWidth="1"/>
    <col min="7448" max="7448" width="12.7109375" style="1" customWidth="1"/>
    <col min="7449" max="7449" width="14.28515625" style="1" customWidth="1"/>
    <col min="7450" max="7680" width="11.42578125" style="1"/>
    <col min="7681" max="7681" width="26.140625" style="1" customWidth="1"/>
    <col min="7682" max="7682" width="25.85546875" style="1" customWidth="1"/>
    <col min="7683" max="7683" width="21.85546875" style="1" customWidth="1"/>
    <col min="7684" max="7684" width="22.7109375" style="1" customWidth="1"/>
    <col min="7685" max="7685" width="19.85546875" style="1" customWidth="1"/>
    <col min="7686" max="7686" width="20.28515625" style="1" customWidth="1"/>
    <col min="7687" max="7687" width="4.5703125" style="1" customWidth="1"/>
    <col min="7688" max="7688" width="14.5703125" style="1" customWidth="1"/>
    <col min="7689" max="7689" width="20.5703125" style="1" customWidth="1"/>
    <col min="7690" max="7690" width="15" style="1" customWidth="1"/>
    <col min="7691" max="7691" width="11.42578125" style="1"/>
    <col min="7692" max="7692" width="13" style="1" customWidth="1"/>
    <col min="7693" max="7693" width="14.5703125" style="1" customWidth="1"/>
    <col min="7694" max="7694" width="13.85546875" style="1" customWidth="1"/>
    <col min="7695" max="7695" width="11.42578125" style="1"/>
    <col min="7696" max="7696" width="13.85546875" style="1" customWidth="1"/>
    <col min="7697" max="7697" width="11.42578125" style="1"/>
    <col min="7698" max="7698" width="13.85546875" style="1" customWidth="1"/>
    <col min="7699" max="7699" width="12.140625" style="1" customWidth="1"/>
    <col min="7700" max="7702" width="11.42578125" style="1"/>
    <col min="7703" max="7703" width="9.42578125" style="1" customWidth="1"/>
    <col min="7704" max="7704" width="12.7109375" style="1" customWidth="1"/>
    <col min="7705" max="7705" width="14.28515625" style="1" customWidth="1"/>
    <col min="7706" max="7936" width="11.42578125" style="1"/>
    <col min="7937" max="7937" width="26.140625" style="1" customWidth="1"/>
    <col min="7938" max="7938" width="25.85546875" style="1" customWidth="1"/>
    <col min="7939" max="7939" width="21.85546875" style="1" customWidth="1"/>
    <col min="7940" max="7940" width="22.7109375" style="1" customWidth="1"/>
    <col min="7941" max="7941" width="19.85546875" style="1" customWidth="1"/>
    <col min="7942" max="7942" width="20.28515625" style="1" customWidth="1"/>
    <col min="7943" max="7943" width="4.5703125" style="1" customWidth="1"/>
    <col min="7944" max="7944" width="14.5703125" style="1" customWidth="1"/>
    <col min="7945" max="7945" width="20.5703125" style="1" customWidth="1"/>
    <col min="7946" max="7946" width="15" style="1" customWidth="1"/>
    <col min="7947" max="7947" width="11.42578125" style="1"/>
    <col min="7948" max="7948" width="13" style="1" customWidth="1"/>
    <col min="7949" max="7949" width="14.5703125" style="1" customWidth="1"/>
    <col min="7950" max="7950" width="13.85546875" style="1" customWidth="1"/>
    <col min="7951" max="7951" width="11.42578125" style="1"/>
    <col min="7952" max="7952" width="13.85546875" style="1" customWidth="1"/>
    <col min="7953" max="7953" width="11.42578125" style="1"/>
    <col min="7954" max="7954" width="13.85546875" style="1" customWidth="1"/>
    <col min="7955" max="7955" width="12.140625" style="1" customWidth="1"/>
    <col min="7956" max="7958" width="11.42578125" style="1"/>
    <col min="7959" max="7959" width="9.42578125" style="1" customWidth="1"/>
    <col min="7960" max="7960" width="12.7109375" style="1" customWidth="1"/>
    <col min="7961" max="7961" width="14.28515625" style="1" customWidth="1"/>
    <col min="7962" max="8192" width="11.42578125" style="1"/>
    <col min="8193" max="8193" width="26.140625" style="1" customWidth="1"/>
    <col min="8194" max="8194" width="25.85546875" style="1" customWidth="1"/>
    <col min="8195" max="8195" width="21.85546875" style="1" customWidth="1"/>
    <col min="8196" max="8196" width="22.7109375" style="1" customWidth="1"/>
    <col min="8197" max="8197" width="19.85546875" style="1" customWidth="1"/>
    <col min="8198" max="8198" width="20.28515625" style="1" customWidth="1"/>
    <col min="8199" max="8199" width="4.5703125" style="1" customWidth="1"/>
    <col min="8200" max="8200" width="14.5703125" style="1" customWidth="1"/>
    <col min="8201" max="8201" width="20.5703125" style="1" customWidth="1"/>
    <col min="8202" max="8202" width="15" style="1" customWidth="1"/>
    <col min="8203" max="8203" width="11.42578125" style="1"/>
    <col min="8204" max="8204" width="13" style="1" customWidth="1"/>
    <col min="8205" max="8205" width="14.5703125" style="1" customWidth="1"/>
    <col min="8206" max="8206" width="13.85546875" style="1" customWidth="1"/>
    <col min="8207" max="8207" width="11.42578125" style="1"/>
    <col min="8208" max="8208" width="13.85546875" style="1" customWidth="1"/>
    <col min="8209" max="8209" width="11.42578125" style="1"/>
    <col min="8210" max="8210" width="13.85546875" style="1" customWidth="1"/>
    <col min="8211" max="8211" width="12.140625" style="1" customWidth="1"/>
    <col min="8212" max="8214" width="11.42578125" style="1"/>
    <col min="8215" max="8215" width="9.42578125" style="1" customWidth="1"/>
    <col min="8216" max="8216" width="12.7109375" style="1" customWidth="1"/>
    <col min="8217" max="8217" width="14.28515625" style="1" customWidth="1"/>
    <col min="8218" max="8448" width="11.42578125" style="1"/>
    <col min="8449" max="8449" width="26.140625" style="1" customWidth="1"/>
    <col min="8450" max="8450" width="25.85546875" style="1" customWidth="1"/>
    <col min="8451" max="8451" width="21.85546875" style="1" customWidth="1"/>
    <col min="8452" max="8452" width="22.7109375" style="1" customWidth="1"/>
    <col min="8453" max="8453" width="19.85546875" style="1" customWidth="1"/>
    <col min="8454" max="8454" width="20.28515625" style="1" customWidth="1"/>
    <col min="8455" max="8455" width="4.5703125" style="1" customWidth="1"/>
    <col min="8456" max="8456" width="14.5703125" style="1" customWidth="1"/>
    <col min="8457" max="8457" width="20.5703125" style="1" customWidth="1"/>
    <col min="8458" max="8458" width="15" style="1" customWidth="1"/>
    <col min="8459" max="8459" width="11.42578125" style="1"/>
    <col min="8460" max="8460" width="13" style="1" customWidth="1"/>
    <col min="8461" max="8461" width="14.5703125" style="1" customWidth="1"/>
    <col min="8462" max="8462" width="13.85546875" style="1" customWidth="1"/>
    <col min="8463" max="8463" width="11.42578125" style="1"/>
    <col min="8464" max="8464" width="13.85546875" style="1" customWidth="1"/>
    <col min="8465" max="8465" width="11.42578125" style="1"/>
    <col min="8466" max="8466" width="13.85546875" style="1" customWidth="1"/>
    <col min="8467" max="8467" width="12.140625" style="1" customWidth="1"/>
    <col min="8468" max="8470" width="11.42578125" style="1"/>
    <col min="8471" max="8471" width="9.42578125" style="1" customWidth="1"/>
    <col min="8472" max="8472" width="12.7109375" style="1" customWidth="1"/>
    <col min="8473" max="8473" width="14.28515625" style="1" customWidth="1"/>
    <col min="8474" max="8704" width="11.42578125" style="1"/>
    <col min="8705" max="8705" width="26.140625" style="1" customWidth="1"/>
    <col min="8706" max="8706" width="25.85546875" style="1" customWidth="1"/>
    <col min="8707" max="8707" width="21.85546875" style="1" customWidth="1"/>
    <col min="8708" max="8708" width="22.7109375" style="1" customWidth="1"/>
    <col min="8709" max="8709" width="19.85546875" style="1" customWidth="1"/>
    <col min="8710" max="8710" width="20.28515625" style="1" customWidth="1"/>
    <col min="8711" max="8711" width="4.5703125" style="1" customWidth="1"/>
    <col min="8712" max="8712" width="14.5703125" style="1" customWidth="1"/>
    <col min="8713" max="8713" width="20.5703125" style="1" customWidth="1"/>
    <col min="8714" max="8714" width="15" style="1" customWidth="1"/>
    <col min="8715" max="8715" width="11.42578125" style="1"/>
    <col min="8716" max="8716" width="13" style="1" customWidth="1"/>
    <col min="8717" max="8717" width="14.5703125" style="1" customWidth="1"/>
    <col min="8718" max="8718" width="13.85546875" style="1" customWidth="1"/>
    <col min="8719" max="8719" width="11.42578125" style="1"/>
    <col min="8720" max="8720" width="13.85546875" style="1" customWidth="1"/>
    <col min="8721" max="8721" width="11.42578125" style="1"/>
    <col min="8722" max="8722" width="13.85546875" style="1" customWidth="1"/>
    <col min="8723" max="8723" width="12.140625" style="1" customWidth="1"/>
    <col min="8724" max="8726" width="11.42578125" style="1"/>
    <col min="8727" max="8727" width="9.42578125" style="1" customWidth="1"/>
    <col min="8728" max="8728" width="12.7109375" style="1" customWidth="1"/>
    <col min="8729" max="8729" width="14.28515625" style="1" customWidth="1"/>
    <col min="8730" max="8960" width="11.42578125" style="1"/>
    <col min="8961" max="8961" width="26.140625" style="1" customWidth="1"/>
    <col min="8962" max="8962" width="25.85546875" style="1" customWidth="1"/>
    <col min="8963" max="8963" width="21.85546875" style="1" customWidth="1"/>
    <col min="8964" max="8964" width="22.7109375" style="1" customWidth="1"/>
    <col min="8965" max="8965" width="19.85546875" style="1" customWidth="1"/>
    <col min="8966" max="8966" width="20.28515625" style="1" customWidth="1"/>
    <col min="8967" max="8967" width="4.5703125" style="1" customWidth="1"/>
    <col min="8968" max="8968" width="14.5703125" style="1" customWidth="1"/>
    <col min="8969" max="8969" width="20.5703125" style="1" customWidth="1"/>
    <col min="8970" max="8970" width="15" style="1" customWidth="1"/>
    <col min="8971" max="8971" width="11.42578125" style="1"/>
    <col min="8972" max="8972" width="13" style="1" customWidth="1"/>
    <col min="8973" max="8973" width="14.5703125" style="1" customWidth="1"/>
    <col min="8974" max="8974" width="13.85546875" style="1" customWidth="1"/>
    <col min="8975" max="8975" width="11.42578125" style="1"/>
    <col min="8976" max="8976" width="13.85546875" style="1" customWidth="1"/>
    <col min="8977" max="8977" width="11.42578125" style="1"/>
    <col min="8978" max="8978" width="13.85546875" style="1" customWidth="1"/>
    <col min="8979" max="8979" width="12.140625" style="1" customWidth="1"/>
    <col min="8980" max="8982" width="11.42578125" style="1"/>
    <col min="8983" max="8983" width="9.42578125" style="1" customWidth="1"/>
    <col min="8984" max="8984" width="12.7109375" style="1" customWidth="1"/>
    <col min="8985" max="8985" width="14.28515625" style="1" customWidth="1"/>
    <col min="8986" max="9216" width="11.42578125" style="1"/>
    <col min="9217" max="9217" width="26.140625" style="1" customWidth="1"/>
    <col min="9218" max="9218" width="25.85546875" style="1" customWidth="1"/>
    <col min="9219" max="9219" width="21.85546875" style="1" customWidth="1"/>
    <col min="9220" max="9220" width="22.7109375" style="1" customWidth="1"/>
    <col min="9221" max="9221" width="19.85546875" style="1" customWidth="1"/>
    <col min="9222" max="9222" width="20.28515625" style="1" customWidth="1"/>
    <col min="9223" max="9223" width="4.5703125" style="1" customWidth="1"/>
    <col min="9224" max="9224" width="14.5703125" style="1" customWidth="1"/>
    <col min="9225" max="9225" width="20.5703125" style="1" customWidth="1"/>
    <col min="9226" max="9226" width="15" style="1" customWidth="1"/>
    <col min="9227" max="9227" width="11.42578125" style="1"/>
    <col min="9228" max="9228" width="13" style="1" customWidth="1"/>
    <col min="9229" max="9229" width="14.5703125" style="1" customWidth="1"/>
    <col min="9230" max="9230" width="13.85546875" style="1" customWidth="1"/>
    <col min="9231" max="9231" width="11.42578125" style="1"/>
    <col min="9232" max="9232" width="13.85546875" style="1" customWidth="1"/>
    <col min="9233" max="9233" width="11.42578125" style="1"/>
    <col min="9234" max="9234" width="13.85546875" style="1" customWidth="1"/>
    <col min="9235" max="9235" width="12.140625" style="1" customWidth="1"/>
    <col min="9236" max="9238" width="11.42578125" style="1"/>
    <col min="9239" max="9239" width="9.42578125" style="1" customWidth="1"/>
    <col min="9240" max="9240" width="12.7109375" style="1" customWidth="1"/>
    <col min="9241" max="9241" width="14.28515625" style="1" customWidth="1"/>
    <col min="9242" max="9472" width="11.42578125" style="1"/>
    <col min="9473" max="9473" width="26.140625" style="1" customWidth="1"/>
    <col min="9474" max="9474" width="25.85546875" style="1" customWidth="1"/>
    <col min="9475" max="9475" width="21.85546875" style="1" customWidth="1"/>
    <col min="9476" max="9476" width="22.7109375" style="1" customWidth="1"/>
    <col min="9477" max="9477" width="19.85546875" style="1" customWidth="1"/>
    <col min="9478" max="9478" width="20.28515625" style="1" customWidth="1"/>
    <col min="9479" max="9479" width="4.5703125" style="1" customWidth="1"/>
    <col min="9480" max="9480" width="14.5703125" style="1" customWidth="1"/>
    <col min="9481" max="9481" width="20.5703125" style="1" customWidth="1"/>
    <col min="9482" max="9482" width="15" style="1" customWidth="1"/>
    <col min="9483" max="9483" width="11.42578125" style="1"/>
    <col min="9484" max="9484" width="13" style="1" customWidth="1"/>
    <col min="9485" max="9485" width="14.5703125" style="1" customWidth="1"/>
    <col min="9486" max="9486" width="13.85546875" style="1" customWidth="1"/>
    <col min="9487" max="9487" width="11.42578125" style="1"/>
    <col min="9488" max="9488" width="13.85546875" style="1" customWidth="1"/>
    <col min="9489" max="9489" width="11.42578125" style="1"/>
    <col min="9490" max="9490" width="13.85546875" style="1" customWidth="1"/>
    <col min="9491" max="9491" width="12.140625" style="1" customWidth="1"/>
    <col min="9492" max="9494" width="11.42578125" style="1"/>
    <col min="9495" max="9495" width="9.42578125" style="1" customWidth="1"/>
    <col min="9496" max="9496" width="12.7109375" style="1" customWidth="1"/>
    <col min="9497" max="9497" width="14.28515625" style="1" customWidth="1"/>
    <col min="9498" max="9728" width="11.42578125" style="1"/>
    <col min="9729" max="9729" width="26.140625" style="1" customWidth="1"/>
    <col min="9730" max="9730" width="25.85546875" style="1" customWidth="1"/>
    <col min="9731" max="9731" width="21.85546875" style="1" customWidth="1"/>
    <col min="9732" max="9732" width="22.7109375" style="1" customWidth="1"/>
    <col min="9733" max="9733" width="19.85546875" style="1" customWidth="1"/>
    <col min="9734" max="9734" width="20.28515625" style="1" customWidth="1"/>
    <col min="9735" max="9735" width="4.5703125" style="1" customWidth="1"/>
    <col min="9736" max="9736" width="14.5703125" style="1" customWidth="1"/>
    <col min="9737" max="9737" width="20.5703125" style="1" customWidth="1"/>
    <col min="9738" max="9738" width="15" style="1" customWidth="1"/>
    <col min="9739" max="9739" width="11.42578125" style="1"/>
    <col min="9740" max="9740" width="13" style="1" customWidth="1"/>
    <col min="9741" max="9741" width="14.5703125" style="1" customWidth="1"/>
    <col min="9742" max="9742" width="13.85546875" style="1" customWidth="1"/>
    <col min="9743" max="9743" width="11.42578125" style="1"/>
    <col min="9744" max="9744" width="13.85546875" style="1" customWidth="1"/>
    <col min="9745" max="9745" width="11.42578125" style="1"/>
    <col min="9746" max="9746" width="13.85546875" style="1" customWidth="1"/>
    <col min="9747" max="9747" width="12.140625" style="1" customWidth="1"/>
    <col min="9748" max="9750" width="11.42578125" style="1"/>
    <col min="9751" max="9751" width="9.42578125" style="1" customWidth="1"/>
    <col min="9752" max="9752" width="12.7109375" style="1" customWidth="1"/>
    <col min="9753" max="9753" width="14.28515625" style="1" customWidth="1"/>
    <col min="9754" max="9984" width="11.42578125" style="1"/>
    <col min="9985" max="9985" width="26.140625" style="1" customWidth="1"/>
    <col min="9986" max="9986" width="25.85546875" style="1" customWidth="1"/>
    <col min="9987" max="9987" width="21.85546875" style="1" customWidth="1"/>
    <col min="9988" max="9988" width="22.7109375" style="1" customWidth="1"/>
    <col min="9989" max="9989" width="19.85546875" style="1" customWidth="1"/>
    <col min="9990" max="9990" width="20.28515625" style="1" customWidth="1"/>
    <col min="9991" max="9991" width="4.5703125" style="1" customWidth="1"/>
    <col min="9992" max="9992" width="14.5703125" style="1" customWidth="1"/>
    <col min="9993" max="9993" width="20.5703125" style="1" customWidth="1"/>
    <col min="9994" max="9994" width="15" style="1" customWidth="1"/>
    <col min="9995" max="9995" width="11.42578125" style="1"/>
    <col min="9996" max="9996" width="13" style="1" customWidth="1"/>
    <col min="9997" max="9997" width="14.5703125" style="1" customWidth="1"/>
    <col min="9998" max="9998" width="13.85546875" style="1" customWidth="1"/>
    <col min="9999" max="9999" width="11.42578125" style="1"/>
    <col min="10000" max="10000" width="13.85546875" style="1" customWidth="1"/>
    <col min="10001" max="10001" width="11.42578125" style="1"/>
    <col min="10002" max="10002" width="13.85546875" style="1" customWidth="1"/>
    <col min="10003" max="10003" width="12.140625" style="1" customWidth="1"/>
    <col min="10004" max="10006" width="11.42578125" style="1"/>
    <col min="10007" max="10007" width="9.42578125" style="1" customWidth="1"/>
    <col min="10008" max="10008" width="12.7109375" style="1" customWidth="1"/>
    <col min="10009" max="10009" width="14.28515625" style="1" customWidth="1"/>
    <col min="10010" max="10240" width="11.42578125" style="1"/>
    <col min="10241" max="10241" width="26.140625" style="1" customWidth="1"/>
    <col min="10242" max="10242" width="25.85546875" style="1" customWidth="1"/>
    <col min="10243" max="10243" width="21.85546875" style="1" customWidth="1"/>
    <col min="10244" max="10244" width="22.7109375" style="1" customWidth="1"/>
    <col min="10245" max="10245" width="19.85546875" style="1" customWidth="1"/>
    <col min="10246" max="10246" width="20.28515625" style="1" customWidth="1"/>
    <col min="10247" max="10247" width="4.5703125" style="1" customWidth="1"/>
    <col min="10248" max="10248" width="14.5703125" style="1" customWidth="1"/>
    <col min="10249" max="10249" width="20.5703125" style="1" customWidth="1"/>
    <col min="10250" max="10250" width="15" style="1" customWidth="1"/>
    <col min="10251" max="10251" width="11.42578125" style="1"/>
    <col min="10252" max="10252" width="13" style="1" customWidth="1"/>
    <col min="10253" max="10253" width="14.5703125" style="1" customWidth="1"/>
    <col min="10254" max="10254" width="13.85546875" style="1" customWidth="1"/>
    <col min="10255" max="10255" width="11.42578125" style="1"/>
    <col min="10256" max="10256" width="13.85546875" style="1" customWidth="1"/>
    <col min="10257" max="10257" width="11.42578125" style="1"/>
    <col min="10258" max="10258" width="13.85546875" style="1" customWidth="1"/>
    <col min="10259" max="10259" width="12.140625" style="1" customWidth="1"/>
    <col min="10260" max="10262" width="11.42578125" style="1"/>
    <col min="10263" max="10263" width="9.42578125" style="1" customWidth="1"/>
    <col min="10264" max="10264" width="12.7109375" style="1" customWidth="1"/>
    <col min="10265" max="10265" width="14.28515625" style="1" customWidth="1"/>
    <col min="10266" max="10496" width="11.42578125" style="1"/>
    <col min="10497" max="10497" width="26.140625" style="1" customWidth="1"/>
    <col min="10498" max="10498" width="25.85546875" style="1" customWidth="1"/>
    <col min="10499" max="10499" width="21.85546875" style="1" customWidth="1"/>
    <col min="10500" max="10500" width="22.7109375" style="1" customWidth="1"/>
    <col min="10501" max="10501" width="19.85546875" style="1" customWidth="1"/>
    <col min="10502" max="10502" width="20.28515625" style="1" customWidth="1"/>
    <col min="10503" max="10503" width="4.5703125" style="1" customWidth="1"/>
    <col min="10504" max="10504" width="14.5703125" style="1" customWidth="1"/>
    <col min="10505" max="10505" width="20.5703125" style="1" customWidth="1"/>
    <col min="10506" max="10506" width="15" style="1" customWidth="1"/>
    <col min="10507" max="10507" width="11.42578125" style="1"/>
    <col min="10508" max="10508" width="13" style="1" customWidth="1"/>
    <col min="10509" max="10509" width="14.5703125" style="1" customWidth="1"/>
    <col min="10510" max="10510" width="13.85546875" style="1" customWidth="1"/>
    <col min="10511" max="10511" width="11.42578125" style="1"/>
    <col min="10512" max="10512" width="13.85546875" style="1" customWidth="1"/>
    <col min="10513" max="10513" width="11.42578125" style="1"/>
    <col min="10514" max="10514" width="13.85546875" style="1" customWidth="1"/>
    <col min="10515" max="10515" width="12.140625" style="1" customWidth="1"/>
    <col min="10516" max="10518" width="11.42578125" style="1"/>
    <col min="10519" max="10519" width="9.42578125" style="1" customWidth="1"/>
    <col min="10520" max="10520" width="12.7109375" style="1" customWidth="1"/>
    <col min="10521" max="10521" width="14.28515625" style="1" customWidth="1"/>
    <col min="10522" max="10752" width="11.42578125" style="1"/>
    <col min="10753" max="10753" width="26.140625" style="1" customWidth="1"/>
    <col min="10754" max="10754" width="25.85546875" style="1" customWidth="1"/>
    <col min="10755" max="10755" width="21.85546875" style="1" customWidth="1"/>
    <col min="10756" max="10756" width="22.7109375" style="1" customWidth="1"/>
    <col min="10757" max="10757" width="19.85546875" style="1" customWidth="1"/>
    <col min="10758" max="10758" width="20.28515625" style="1" customWidth="1"/>
    <col min="10759" max="10759" width="4.5703125" style="1" customWidth="1"/>
    <col min="10760" max="10760" width="14.5703125" style="1" customWidth="1"/>
    <col min="10761" max="10761" width="20.5703125" style="1" customWidth="1"/>
    <col min="10762" max="10762" width="15" style="1" customWidth="1"/>
    <col min="10763" max="10763" width="11.42578125" style="1"/>
    <col min="10764" max="10764" width="13" style="1" customWidth="1"/>
    <col min="10765" max="10765" width="14.5703125" style="1" customWidth="1"/>
    <col min="10766" max="10766" width="13.85546875" style="1" customWidth="1"/>
    <col min="10767" max="10767" width="11.42578125" style="1"/>
    <col min="10768" max="10768" width="13.85546875" style="1" customWidth="1"/>
    <col min="10769" max="10769" width="11.42578125" style="1"/>
    <col min="10770" max="10770" width="13.85546875" style="1" customWidth="1"/>
    <col min="10771" max="10771" width="12.140625" style="1" customWidth="1"/>
    <col min="10772" max="10774" width="11.42578125" style="1"/>
    <col min="10775" max="10775" width="9.42578125" style="1" customWidth="1"/>
    <col min="10776" max="10776" width="12.7109375" style="1" customWidth="1"/>
    <col min="10777" max="10777" width="14.28515625" style="1" customWidth="1"/>
    <col min="10778" max="11008" width="11.42578125" style="1"/>
    <col min="11009" max="11009" width="26.140625" style="1" customWidth="1"/>
    <col min="11010" max="11010" width="25.85546875" style="1" customWidth="1"/>
    <col min="11011" max="11011" width="21.85546875" style="1" customWidth="1"/>
    <col min="11012" max="11012" width="22.7109375" style="1" customWidth="1"/>
    <col min="11013" max="11013" width="19.85546875" style="1" customWidth="1"/>
    <col min="11014" max="11014" width="20.28515625" style="1" customWidth="1"/>
    <col min="11015" max="11015" width="4.5703125" style="1" customWidth="1"/>
    <col min="11016" max="11016" width="14.5703125" style="1" customWidth="1"/>
    <col min="11017" max="11017" width="20.5703125" style="1" customWidth="1"/>
    <col min="11018" max="11018" width="15" style="1" customWidth="1"/>
    <col min="11019" max="11019" width="11.42578125" style="1"/>
    <col min="11020" max="11020" width="13" style="1" customWidth="1"/>
    <col min="11021" max="11021" width="14.5703125" style="1" customWidth="1"/>
    <col min="11022" max="11022" width="13.85546875" style="1" customWidth="1"/>
    <col min="11023" max="11023" width="11.42578125" style="1"/>
    <col min="11024" max="11024" width="13.85546875" style="1" customWidth="1"/>
    <col min="11025" max="11025" width="11.42578125" style="1"/>
    <col min="11026" max="11026" width="13.85546875" style="1" customWidth="1"/>
    <col min="11027" max="11027" width="12.140625" style="1" customWidth="1"/>
    <col min="11028" max="11030" width="11.42578125" style="1"/>
    <col min="11031" max="11031" width="9.42578125" style="1" customWidth="1"/>
    <col min="11032" max="11032" width="12.7109375" style="1" customWidth="1"/>
    <col min="11033" max="11033" width="14.28515625" style="1" customWidth="1"/>
    <col min="11034" max="11264" width="11.42578125" style="1"/>
    <col min="11265" max="11265" width="26.140625" style="1" customWidth="1"/>
    <col min="11266" max="11266" width="25.85546875" style="1" customWidth="1"/>
    <col min="11267" max="11267" width="21.85546875" style="1" customWidth="1"/>
    <col min="11268" max="11268" width="22.7109375" style="1" customWidth="1"/>
    <col min="11269" max="11269" width="19.85546875" style="1" customWidth="1"/>
    <col min="11270" max="11270" width="20.28515625" style="1" customWidth="1"/>
    <col min="11271" max="11271" width="4.5703125" style="1" customWidth="1"/>
    <col min="11272" max="11272" width="14.5703125" style="1" customWidth="1"/>
    <col min="11273" max="11273" width="20.5703125" style="1" customWidth="1"/>
    <col min="11274" max="11274" width="15" style="1" customWidth="1"/>
    <col min="11275" max="11275" width="11.42578125" style="1"/>
    <col min="11276" max="11276" width="13" style="1" customWidth="1"/>
    <col min="11277" max="11277" width="14.5703125" style="1" customWidth="1"/>
    <col min="11278" max="11278" width="13.85546875" style="1" customWidth="1"/>
    <col min="11279" max="11279" width="11.42578125" style="1"/>
    <col min="11280" max="11280" width="13.85546875" style="1" customWidth="1"/>
    <col min="11281" max="11281" width="11.42578125" style="1"/>
    <col min="11282" max="11282" width="13.85546875" style="1" customWidth="1"/>
    <col min="11283" max="11283" width="12.140625" style="1" customWidth="1"/>
    <col min="11284" max="11286" width="11.42578125" style="1"/>
    <col min="11287" max="11287" width="9.42578125" style="1" customWidth="1"/>
    <col min="11288" max="11288" width="12.7109375" style="1" customWidth="1"/>
    <col min="11289" max="11289" width="14.28515625" style="1" customWidth="1"/>
    <col min="11290" max="11520" width="11.42578125" style="1"/>
    <col min="11521" max="11521" width="26.140625" style="1" customWidth="1"/>
    <col min="11522" max="11522" width="25.85546875" style="1" customWidth="1"/>
    <col min="11523" max="11523" width="21.85546875" style="1" customWidth="1"/>
    <col min="11524" max="11524" width="22.7109375" style="1" customWidth="1"/>
    <col min="11525" max="11525" width="19.85546875" style="1" customWidth="1"/>
    <col min="11526" max="11526" width="20.28515625" style="1" customWidth="1"/>
    <col min="11527" max="11527" width="4.5703125" style="1" customWidth="1"/>
    <col min="11528" max="11528" width="14.5703125" style="1" customWidth="1"/>
    <col min="11529" max="11529" width="20.5703125" style="1" customWidth="1"/>
    <col min="11530" max="11530" width="15" style="1" customWidth="1"/>
    <col min="11531" max="11531" width="11.42578125" style="1"/>
    <col min="11532" max="11532" width="13" style="1" customWidth="1"/>
    <col min="11533" max="11533" width="14.5703125" style="1" customWidth="1"/>
    <col min="11534" max="11534" width="13.85546875" style="1" customWidth="1"/>
    <col min="11535" max="11535" width="11.42578125" style="1"/>
    <col min="11536" max="11536" width="13.85546875" style="1" customWidth="1"/>
    <col min="11537" max="11537" width="11.42578125" style="1"/>
    <col min="11538" max="11538" width="13.85546875" style="1" customWidth="1"/>
    <col min="11539" max="11539" width="12.140625" style="1" customWidth="1"/>
    <col min="11540" max="11542" width="11.42578125" style="1"/>
    <col min="11543" max="11543" width="9.42578125" style="1" customWidth="1"/>
    <col min="11544" max="11544" width="12.7109375" style="1" customWidth="1"/>
    <col min="11545" max="11545" width="14.28515625" style="1" customWidth="1"/>
    <col min="11546" max="11776" width="11.42578125" style="1"/>
    <col min="11777" max="11777" width="26.140625" style="1" customWidth="1"/>
    <col min="11778" max="11778" width="25.85546875" style="1" customWidth="1"/>
    <col min="11779" max="11779" width="21.85546875" style="1" customWidth="1"/>
    <col min="11780" max="11780" width="22.7109375" style="1" customWidth="1"/>
    <col min="11781" max="11781" width="19.85546875" style="1" customWidth="1"/>
    <col min="11782" max="11782" width="20.28515625" style="1" customWidth="1"/>
    <col min="11783" max="11783" width="4.5703125" style="1" customWidth="1"/>
    <col min="11784" max="11784" width="14.5703125" style="1" customWidth="1"/>
    <col min="11785" max="11785" width="20.5703125" style="1" customWidth="1"/>
    <col min="11786" max="11786" width="15" style="1" customWidth="1"/>
    <col min="11787" max="11787" width="11.42578125" style="1"/>
    <col min="11788" max="11788" width="13" style="1" customWidth="1"/>
    <col min="11789" max="11789" width="14.5703125" style="1" customWidth="1"/>
    <col min="11790" max="11790" width="13.85546875" style="1" customWidth="1"/>
    <col min="11791" max="11791" width="11.42578125" style="1"/>
    <col min="11792" max="11792" width="13.85546875" style="1" customWidth="1"/>
    <col min="11793" max="11793" width="11.42578125" style="1"/>
    <col min="11794" max="11794" width="13.85546875" style="1" customWidth="1"/>
    <col min="11795" max="11795" width="12.140625" style="1" customWidth="1"/>
    <col min="11796" max="11798" width="11.42578125" style="1"/>
    <col min="11799" max="11799" width="9.42578125" style="1" customWidth="1"/>
    <col min="11800" max="11800" width="12.7109375" style="1" customWidth="1"/>
    <col min="11801" max="11801" width="14.28515625" style="1" customWidth="1"/>
    <col min="11802" max="12032" width="11.42578125" style="1"/>
    <col min="12033" max="12033" width="26.140625" style="1" customWidth="1"/>
    <col min="12034" max="12034" width="25.85546875" style="1" customWidth="1"/>
    <col min="12035" max="12035" width="21.85546875" style="1" customWidth="1"/>
    <col min="12036" max="12036" width="22.7109375" style="1" customWidth="1"/>
    <col min="12037" max="12037" width="19.85546875" style="1" customWidth="1"/>
    <col min="12038" max="12038" width="20.28515625" style="1" customWidth="1"/>
    <col min="12039" max="12039" width="4.5703125" style="1" customWidth="1"/>
    <col min="12040" max="12040" width="14.5703125" style="1" customWidth="1"/>
    <col min="12041" max="12041" width="20.5703125" style="1" customWidth="1"/>
    <col min="12042" max="12042" width="15" style="1" customWidth="1"/>
    <col min="12043" max="12043" width="11.42578125" style="1"/>
    <col min="12044" max="12044" width="13" style="1" customWidth="1"/>
    <col min="12045" max="12045" width="14.5703125" style="1" customWidth="1"/>
    <col min="12046" max="12046" width="13.85546875" style="1" customWidth="1"/>
    <col min="12047" max="12047" width="11.42578125" style="1"/>
    <col min="12048" max="12048" width="13.85546875" style="1" customWidth="1"/>
    <col min="12049" max="12049" width="11.42578125" style="1"/>
    <col min="12050" max="12050" width="13.85546875" style="1" customWidth="1"/>
    <col min="12051" max="12051" width="12.140625" style="1" customWidth="1"/>
    <col min="12052" max="12054" width="11.42578125" style="1"/>
    <col min="12055" max="12055" width="9.42578125" style="1" customWidth="1"/>
    <col min="12056" max="12056" width="12.7109375" style="1" customWidth="1"/>
    <col min="12057" max="12057" width="14.28515625" style="1" customWidth="1"/>
    <col min="12058" max="12288" width="11.42578125" style="1"/>
    <col min="12289" max="12289" width="26.140625" style="1" customWidth="1"/>
    <col min="12290" max="12290" width="25.85546875" style="1" customWidth="1"/>
    <col min="12291" max="12291" width="21.85546875" style="1" customWidth="1"/>
    <col min="12292" max="12292" width="22.7109375" style="1" customWidth="1"/>
    <col min="12293" max="12293" width="19.85546875" style="1" customWidth="1"/>
    <col min="12294" max="12294" width="20.28515625" style="1" customWidth="1"/>
    <col min="12295" max="12295" width="4.5703125" style="1" customWidth="1"/>
    <col min="12296" max="12296" width="14.5703125" style="1" customWidth="1"/>
    <col min="12297" max="12297" width="20.5703125" style="1" customWidth="1"/>
    <col min="12298" max="12298" width="15" style="1" customWidth="1"/>
    <col min="12299" max="12299" width="11.42578125" style="1"/>
    <col min="12300" max="12300" width="13" style="1" customWidth="1"/>
    <col min="12301" max="12301" width="14.5703125" style="1" customWidth="1"/>
    <col min="12302" max="12302" width="13.85546875" style="1" customWidth="1"/>
    <col min="12303" max="12303" width="11.42578125" style="1"/>
    <col min="12304" max="12304" width="13.85546875" style="1" customWidth="1"/>
    <col min="12305" max="12305" width="11.42578125" style="1"/>
    <col min="12306" max="12306" width="13.85546875" style="1" customWidth="1"/>
    <col min="12307" max="12307" width="12.140625" style="1" customWidth="1"/>
    <col min="12308" max="12310" width="11.42578125" style="1"/>
    <col min="12311" max="12311" width="9.42578125" style="1" customWidth="1"/>
    <col min="12312" max="12312" width="12.7109375" style="1" customWidth="1"/>
    <col min="12313" max="12313" width="14.28515625" style="1" customWidth="1"/>
    <col min="12314" max="12544" width="11.42578125" style="1"/>
    <col min="12545" max="12545" width="26.140625" style="1" customWidth="1"/>
    <col min="12546" max="12546" width="25.85546875" style="1" customWidth="1"/>
    <col min="12547" max="12547" width="21.85546875" style="1" customWidth="1"/>
    <col min="12548" max="12548" width="22.7109375" style="1" customWidth="1"/>
    <col min="12549" max="12549" width="19.85546875" style="1" customWidth="1"/>
    <col min="12550" max="12550" width="20.28515625" style="1" customWidth="1"/>
    <col min="12551" max="12551" width="4.5703125" style="1" customWidth="1"/>
    <col min="12552" max="12552" width="14.5703125" style="1" customWidth="1"/>
    <col min="12553" max="12553" width="20.5703125" style="1" customWidth="1"/>
    <col min="12554" max="12554" width="15" style="1" customWidth="1"/>
    <col min="12555" max="12555" width="11.42578125" style="1"/>
    <col min="12556" max="12556" width="13" style="1" customWidth="1"/>
    <col min="12557" max="12557" width="14.5703125" style="1" customWidth="1"/>
    <col min="12558" max="12558" width="13.85546875" style="1" customWidth="1"/>
    <col min="12559" max="12559" width="11.42578125" style="1"/>
    <col min="12560" max="12560" width="13.85546875" style="1" customWidth="1"/>
    <col min="12561" max="12561" width="11.42578125" style="1"/>
    <col min="12562" max="12562" width="13.85546875" style="1" customWidth="1"/>
    <col min="12563" max="12563" width="12.140625" style="1" customWidth="1"/>
    <col min="12564" max="12566" width="11.42578125" style="1"/>
    <col min="12567" max="12567" width="9.42578125" style="1" customWidth="1"/>
    <col min="12568" max="12568" width="12.7109375" style="1" customWidth="1"/>
    <col min="12569" max="12569" width="14.28515625" style="1" customWidth="1"/>
    <col min="12570" max="12800" width="11.42578125" style="1"/>
    <col min="12801" max="12801" width="26.140625" style="1" customWidth="1"/>
    <col min="12802" max="12802" width="25.85546875" style="1" customWidth="1"/>
    <col min="12803" max="12803" width="21.85546875" style="1" customWidth="1"/>
    <col min="12804" max="12804" width="22.7109375" style="1" customWidth="1"/>
    <col min="12805" max="12805" width="19.85546875" style="1" customWidth="1"/>
    <col min="12806" max="12806" width="20.28515625" style="1" customWidth="1"/>
    <col min="12807" max="12807" width="4.5703125" style="1" customWidth="1"/>
    <col min="12808" max="12808" width="14.5703125" style="1" customWidth="1"/>
    <col min="12809" max="12809" width="20.5703125" style="1" customWidth="1"/>
    <col min="12810" max="12810" width="15" style="1" customWidth="1"/>
    <col min="12811" max="12811" width="11.42578125" style="1"/>
    <col min="12812" max="12812" width="13" style="1" customWidth="1"/>
    <col min="12813" max="12813" width="14.5703125" style="1" customWidth="1"/>
    <col min="12814" max="12814" width="13.85546875" style="1" customWidth="1"/>
    <col min="12815" max="12815" width="11.42578125" style="1"/>
    <col min="12816" max="12816" width="13.85546875" style="1" customWidth="1"/>
    <col min="12817" max="12817" width="11.42578125" style="1"/>
    <col min="12818" max="12818" width="13.85546875" style="1" customWidth="1"/>
    <col min="12819" max="12819" width="12.140625" style="1" customWidth="1"/>
    <col min="12820" max="12822" width="11.42578125" style="1"/>
    <col min="12823" max="12823" width="9.42578125" style="1" customWidth="1"/>
    <col min="12824" max="12824" width="12.7109375" style="1" customWidth="1"/>
    <col min="12825" max="12825" width="14.28515625" style="1" customWidth="1"/>
    <col min="12826" max="13056" width="11.42578125" style="1"/>
    <col min="13057" max="13057" width="26.140625" style="1" customWidth="1"/>
    <col min="13058" max="13058" width="25.85546875" style="1" customWidth="1"/>
    <col min="13059" max="13059" width="21.85546875" style="1" customWidth="1"/>
    <col min="13060" max="13060" width="22.7109375" style="1" customWidth="1"/>
    <col min="13061" max="13061" width="19.85546875" style="1" customWidth="1"/>
    <col min="13062" max="13062" width="20.28515625" style="1" customWidth="1"/>
    <col min="13063" max="13063" width="4.5703125" style="1" customWidth="1"/>
    <col min="13064" max="13064" width="14.5703125" style="1" customWidth="1"/>
    <col min="13065" max="13065" width="20.5703125" style="1" customWidth="1"/>
    <col min="13066" max="13066" width="15" style="1" customWidth="1"/>
    <col min="13067" max="13067" width="11.42578125" style="1"/>
    <col min="13068" max="13068" width="13" style="1" customWidth="1"/>
    <col min="13069" max="13069" width="14.5703125" style="1" customWidth="1"/>
    <col min="13070" max="13070" width="13.85546875" style="1" customWidth="1"/>
    <col min="13071" max="13071" width="11.42578125" style="1"/>
    <col min="13072" max="13072" width="13.85546875" style="1" customWidth="1"/>
    <col min="13073" max="13073" width="11.42578125" style="1"/>
    <col min="13074" max="13074" width="13.85546875" style="1" customWidth="1"/>
    <col min="13075" max="13075" width="12.140625" style="1" customWidth="1"/>
    <col min="13076" max="13078" width="11.42578125" style="1"/>
    <col min="13079" max="13079" width="9.42578125" style="1" customWidth="1"/>
    <col min="13080" max="13080" width="12.7109375" style="1" customWidth="1"/>
    <col min="13081" max="13081" width="14.28515625" style="1" customWidth="1"/>
    <col min="13082" max="13312" width="11.42578125" style="1"/>
    <col min="13313" max="13313" width="26.140625" style="1" customWidth="1"/>
    <col min="13314" max="13314" width="25.85546875" style="1" customWidth="1"/>
    <col min="13315" max="13315" width="21.85546875" style="1" customWidth="1"/>
    <col min="13316" max="13316" width="22.7109375" style="1" customWidth="1"/>
    <col min="13317" max="13317" width="19.85546875" style="1" customWidth="1"/>
    <col min="13318" max="13318" width="20.28515625" style="1" customWidth="1"/>
    <col min="13319" max="13319" width="4.5703125" style="1" customWidth="1"/>
    <col min="13320" max="13320" width="14.5703125" style="1" customWidth="1"/>
    <col min="13321" max="13321" width="20.5703125" style="1" customWidth="1"/>
    <col min="13322" max="13322" width="15" style="1" customWidth="1"/>
    <col min="13323" max="13323" width="11.42578125" style="1"/>
    <col min="13324" max="13324" width="13" style="1" customWidth="1"/>
    <col min="13325" max="13325" width="14.5703125" style="1" customWidth="1"/>
    <col min="13326" max="13326" width="13.85546875" style="1" customWidth="1"/>
    <col min="13327" max="13327" width="11.42578125" style="1"/>
    <col min="13328" max="13328" width="13.85546875" style="1" customWidth="1"/>
    <col min="13329" max="13329" width="11.42578125" style="1"/>
    <col min="13330" max="13330" width="13.85546875" style="1" customWidth="1"/>
    <col min="13331" max="13331" width="12.140625" style="1" customWidth="1"/>
    <col min="13332" max="13334" width="11.42578125" style="1"/>
    <col min="13335" max="13335" width="9.42578125" style="1" customWidth="1"/>
    <col min="13336" max="13336" width="12.7109375" style="1" customWidth="1"/>
    <col min="13337" max="13337" width="14.28515625" style="1" customWidth="1"/>
    <col min="13338" max="13568" width="11.42578125" style="1"/>
    <col min="13569" max="13569" width="26.140625" style="1" customWidth="1"/>
    <col min="13570" max="13570" width="25.85546875" style="1" customWidth="1"/>
    <col min="13571" max="13571" width="21.85546875" style="1" customWidth="1"/>
    <col min="13572" max="13572" width="22.7109375" style="1" customWidth="1"/>
    <col min="13573" max="13573" width="19.85546875" style="1" customWidth="1"/>
    <col min="13574" max="13574" width="20.28515625" style="1" customWidth="1"/>
    <col min="13575" max="13575" width="4.5703125" style="1" customWidth="1"/>
    <col min="13576" max="13576" width="14.5703125" style="1" customWidth="1"/>
    <col min="13577" max="13577" width="20.5703125" style="1" customWidth="1"/>
    <col min="13578" max="13578" width="15" style="1" customWidth="1"/>
    <col min="13579" max="13579" width="11.42578125" style="1"/>
    <col min="13580" max="13580" width="13" style="1" customWidth="1"/>
    <col min="13581" max="13581" width="14.5703125" style="1" customWidth="1"/>
    <col min="13582" max="13582" width="13.85546875" style="1" customWidth="1"/>
    <col min="13583" max="13583" width="11.42578125" style="1"/>
    <col min="13584" max="13584" width="13.85546875" style="1" customWidth="1"/>
    <col min="13585" max="13585" width="11.42578125" style="1"/>
    <col min="13586" max="13586" width="13.85546875" style="1" customWidth="1"/>
    <col min="13587" max="13587" width="12.140625" style="1" customWidth="1"/>
    <col min="13588" max="13590" width="11.42578125" style="1"/>
    <col min="13591" max="13591" width="9.42578125" style="1" customWidth="1"/>
    <col min="13592" max="13592" width="12.7109375" style="1" customWidth="1"/>
    <col min="13593" max="13593" width="14.28515625" style="1" customWidth="1"/>
    <col min="13594" max="13824" width="11.42578125" style="1"/>
    <col min="13825" max="13825" width="26.140625" style="1" customWidth="1"/>
    <col min="13826" max="13826" width="25.85546875" style="1" customWidth="1"/>
    <col min="13827" max="13827" width="21.85546875" style="1" customWidth="1"/>
    <col min="13828" max="13828" width="22.7109375" style="1" customWidth="1"/>
    <col min="13829" max="13829" width="19.85546875" style="1" customWidth="1"/>
    <col min="13830" max="13830" width="20.28515625" style="1" customWidth="1"/>
    <col min="13831" max="13831" width="4.5703125" style="1" customWidth="1"/>
    <col min="13832" max="13832" width="14.5703125" style="1" customWidth="1"/>
    <col min="13833" max="13833" width="20.5703125" style="1" customWidth="1"/>
    <col min="13834" max="13834" width="15" style="1" customWidth="1"/>
    <col min="13835" max="13835" width="11.42578125" style="1"/>
    <col min="13836" max="13836" width="13" style="1" customWidth="1"/>
    <col min="13837" max="13837" width="14.5703125" style="1" customWidth="1"/>
    <col min="13838" max="13838" width="13.85546875" style="1" customWidth="1"/>
    <col min="13839" max="13839" width="11.42578125" style="1"/>
    <col min="13840" max="13840" width="13.85546875" style="1" customWidth="1"/>
    <col min="13841" max="13841" width="11.42578125" style="1"/>
    <col min="13842" max="13842" width="13.85546875" style="1" customWidth="1"/>
    <col min="13843" max="13843" width="12.140625" style="1" customWidth="1"/>
    <col min="13844" max="13846" width="11.42578125" style="1"/>
    <col min="13847" max="13847" width="9.42578125" style="1" customWidth="1"/>
    <col min="13848" max="13848" width="12.7109375" style="1" customWidth="1"/>
    <col min="13849" max="13849" width="14.28515625" style="1" customWidth="1"/>
    <col min="13850" max="14080" width="11.42578125" style="1"/>
    <col min="14081" max="14081" width="26.140625" style="1" customWidth="1"/>
    <col min="14082" max="14082" width="25.85546875" style="1" customWidth="1"/>
    <col min="14083" max="14083" width="21.85546875" style="1" customWidth="1"/>
    <col min="14084" max="14084" width="22.7109375" style="1" customWidth="1"/>
    <col min="14085" max="14085" width="19.85546875" style="1" customWidth="1"/>
    <col min="14086" max="14086" width="20.28515625" style="1" customWidth="1"/>
    <col min="14087" max="14087" width="4.5703125" style="1" customWidth="1"/>
    <col min="14088" max="14088" width="14.5703125" style="1" customWidth="1"/>
    <col min="14089" max="14089" width="20.5703125" style="1" customWidth="1"/>
    <col min="14090" max="14090" width="15" style="1" customWidth="1"/>
    <col min="14091" max="14091" width="11.42578125" style="1"/>
    <col min="14092" max="14092" width="13" style="1" customWidth="1"/>
    <col min="14093" max="14093" width="14.5703125" style="1" customWidth="1"/>
    <col min="14094" max="14094" width="13.85546875" style="1" customWidth="1"/>
    <col min="14095" max="14095" width="11.42578125" style="1"/>
    <col min="14096" max="14096" width="13.85546875" style="1" customWidth="1"/>
    <col min="14097" max="14097" width="11.42578125" style="1"/>
    <col min="14098" max="14098" width="13.85546875" style="1" customWidth="1"/>
    <col min="14099" max="14099" width="12.140625" style="1" customWidth="1"/>
    <col min="14100" max="14102" width="11.42578125" style="1"/>
    <col min="14103" max="14103" width="9.42578125" style="1" customWidth="1"/>
    <col min="14104" max="14104" width="12.7109375" style="1" customWidth="1"/>
    <col min="14105" max="14105" width="14.28515625" style="1" customWidth="1"/>
    <col min="14106" max="14336" width="11.42578125" style="1"/>
    <col min="14337" max="14337" width="26.140625" style="1" customWidth="1"/>
    <col min="14338" max="14338" width="25.85546875" style="1" customWidth="1"/>
    <col min="14339" max="14339" width="21.85546875" style="1" customWidth="1"/>
    <col min="14340" max="14340" width="22.7109375" style="1" customWidth="1"/>
    <col min="14341" max="14341" width="19.85546875" style="1" customWidth="1"/>
    <col min="14342" max="14342" width="20.28515625" style="1" customWidth="1"/>
    <col min="14343" max="14343" width="4.5703125" style="1" customWidth="1"/>
    <col min="14344" max="14344" width="14.5703125" style="1" customWidth="1"/>
    <col min="14345" max="14345" width="20.5703125" style="1" customWidth="1"/>
    <col min="14346" max="14346" width="15" style="1" customWidth="1"/>
    <col min="14347" max="14347" width="11.42578125" style="1"/>
    <col min="14348" max="14348" width="13" style="1" customWidth="1"/>
    <col min="14349" max="14349" width="14.5703125" style="1" customWidth="1"/>
    <col min="14350" max="14350" width="13.85546875" style="1" customWidth="1"/>
    <col min="14351" max="14351" width="11.42578125" style="1"/>
    <col min="14352" max="14352" width="13.85546875" style="1" customWidth="1"/>
    <col min="14353" max="14353" width="11.42578125" style="1"/>
    <col min="14354" max="14354" width="13.85546875" style="1" customWidth="1"/>
    <col min="14355" max="14355" width="12.140625" style="1" customWidth="1"/>
    <col min="14356" max="14358" width="11.42578125" style="1"/>
    <col min="14359" max="14359" width="9.42578125" style="1" customWidth="1"/>
    <col min="14360" max="14360" width="12.7109375" style="1" customWidth="1"/>
    <col min="14361" max="14361" width="14.28515625" style="1" customWidth="1"/>
    <col min="14362" max="14592" width="11.42578125" style="1"/>
    <col min="14593" max="14593" width="26.140625" style="1" customWidth="1"/>
    <col min="14594" max="14594" width="25.85546875" style="1" customWidth="1"/>
    <col min="14595" max="14595" width="21.85546875" style="1" customWidth="1"/>
    <col min="14596" max="14596" width="22.7109375" style="1" customWidth="1"/>
    <col min="14597" max="14597" width="19.85546875" style="1" customWidth="1"/>
    <col min="14598" max="14598" width="20.28515625" style="1" customWidth="1"/>
    <col min="14599" max="14599" width="4.5703125" style="1" customWidth="1"/>
    <col min="14600" max="14600" width="14.5703125" style="1" customWidth="1"/>
    <col min="14601" max="14601" width="20.5703125" style="1" customWidth="1"/>
    <col min="14602" max="14602" width="15" style="1" customWidth="1"/>
    <col min="14603" max="14603" width="11.42578125" style="1"/>
    <col min="14604" max="14604" width="13" style="1" customWidth="1"/>
    <col min="14605" max="14605" width="14.5703125" style="1" customWidth="1"/>
    <col min="14606" max="14606" width="13.85546875" style="1" customWidth="1"/>
    <col min="14607" max="14607" width="11.42578125" style="1"/>
    <col min="14608" max="14608" width="13.85546875" style="1" customWidth="1"/>
    <col min="14609" max="14609" width="11.42578125" style="1"/>
    <col min="14610" max="14610" width="13.85546875" style="1" customWidth="1"/>
    <col min="14611" max="14611" width="12.140625" style="1" customWidth="1"/>
    <col min="14612" max="14614" width="11.42578125" style="1"/>
    <col min="14615" max="14615" width="9.42578125" style="1" customWidth="1"/>
    <col min="14616" max="14616" width="12.7109375" style="1" customWidth="1"/>
    <col min="14617" max="14617" width="14.28515625" style="1" customWidth="1"/>
    <col min="14618" max="14848" width="11.42578125" style="1"/>
    <col min="14849" max="14849" width="26.140625" style="1" customWidth="1"/>
    <col min="14850" max="14850" width="25.85546875" style="1" customWidth="1"/>
    <col min="14851" max="14851" width="21.85546875" style="1" customWidth="1"/>
    <col min="14852" max="14852" width="22.7109375" style="1" customWidth="1"/>
    <col min="14853" max="14853" width="19.85546875" style="1" customWidth="1"/>
    <col min="14854" max="14854" width="20.28515625" style="1" customWidth="1"/>
    <col min="14855" max="14855" width="4.5703125" style="1" customWidth="1"/>
    <col min="14856" max="14856" width="14.5703125" style="1" customWidth="1"/>
    <col min="14857" max="14857" width="20.5703125" style="1" customWidth="1"/>
    <col min="14858" max="14858" width="15" style="1" customWidth="1"/>
    <col min="14859" max="14859" width="11.42578125" style="1"/>
    <col min="14860" max="14860" width="13" style="1" customWidth="1"/>
    <col min="14861" max="14861" width="14.5703125" style="1" customWidth="1"/>
    <col min="14862" max="14862" width="13.85546875" style="1" customWidth="1"/>
    <col min="14863" max="14863" width="11.42578125" style="1"/>
    <col min="14864" max="14864" width="13.85546875" style="1" customWidth="1"/>
    <col min="14865" max="14865" width="11.42578125" style="1"/>
    <col min="14866" max="14866" width="13.85546875" style="1" customWidth="1"/>
    <col min="14867" max="14867" width="12.140625" style="1" customWidth="1"/>
    <col min="14868" max="14870" width="11.42578125" style="1"/>
    <col min="14871" max="14871" width="9.42578125" style="1" customWidth="1"/>
    <col min="14872" max="14872" width="12.7109375" style="1" customWidth="1"/>
    <col min="14873" max="14873" width="14.28515625" style="1" customWidth="1"/>
    <col min="14874" max="15104" width="11.42578125" style="1"/>
    <col min="15105" max="15105" width="26.140625" style="1" customWidth="1"/>
    <col min="15106" max="15106" width="25.85546875" style="1" customWidth="1"/>
    <col min="15107" max="15107" width="21.85546875" style="1" customWidth="1"/>
    <col min="15108" max="15108" width="22.7109375" style="1" customWidth="1"/>
    <col min="15109" max="15109" width="19.85546875" style="1" customWidth="1"/>
    <col min="15110" max="15110" width="20.28515625" style="1" customWidth="1"/>
    <col min="15111" max="15111" width="4.5703125" style="1" customWidth="1"/>
    <col min="15112" max="15112" width="14.5703125" style="1" customWidth="1"/>
    <col min="15113" max="15113" width="20.5703125" style="1" customWidth="1"/>
    <col min="15114" max="15114" width="15" style="1" customWidth="1"/>
    <col min="15115" max="15115" width="11.42578125" style="1"/>
    <col min="15116" max="15116" width="13" style="1" customWidth="1"/>
    <col min="15117" max="15117" width="14.5703125" style="1" customWidth="1"/>
    <col min="15118" max="15118" width="13.85546875" style="1" customWidth="1"/>
    <col min="15119" max="15119" width="11.42578125" style="1"/>
    <col min="15120" max="15120" width="13.85546875" style="1" customWidth="1"/>
    <col min="15121" max="15121" width="11.42578125" style="1"/>
    <col min="15122" max="15122" width="13.85546875" style="1" customWidth="1"/>
    <col min="15123" max="15123" width="12.140625" style="1" customWidth="1"/>
    <col min="15124" max="15126" width="11.42578125" style="1"/>
    <col min="15127" max="15127" width="9.42578125" style="1" customWidth="1"/>
    <col min="15128" max="15128" width="12.7109375" style="1" customWidth="1"/>
    <col min="15129" max="15129" width="14.28515625" style="1" customWidth="1"/>
    <col min="15130" max="15360" width="11.42578125" style="1"/>
    <col min="15361" max="15361" width="26.140625" style="1" customWidth="1"/>
    <col min="15362" max="15362" width="25.85546875" style="1" customWidth="1"/>
    <col min="15363" max="15363" width="21.85546875" style="1" customWidth="1"/>
    <col min="15364" max="15364" width="22.7109375" style="1" customWidth="1"/>
    <col min="15365" max="15365" width="19.85546875" style="1" customWidth="1"/>
    <col min="15366" max="15366" width="20.28515625" style="1" customWidth="1"/>
    <col min="15367" max="15367" width="4.5703125" style="1" customWidth="1"/>
    <col min="15368" max="15368" width="14.5703125" style="1" customWidth="1"/>
    <col min="15369" max="15369" width="20.5703125" style="1" customWidth="1"/>
    <col min="15370" max="15370" width="15" style="1" customWidth="1"/>
    <col min="15371" max="15371" width="11.42578125" style="1"/>
    <col min="15372" max="15372" width="13" style="1" customWidth="1"/>
    <col min="15373" max="15373" width="14.5703125" style="1" customWidth="1"/>
    <col min="15374" max="15374" width="13.85546875" style="1" customWidth="1"/>
    <col min="15375" max="15375" width="11.42578125" style="1"/>
    <col min="15376" max="15376" width="13.85546875" style="1" customWidth="1"/>
    <col min="15377" max="15377" width="11.42578125" style="1"/>
    <col min="15378" max="15378" width="13.85546875" style="1" customWidth="1"/>
    <col min="15379" max="15379" width="12.140625" style="1" customWidth="1"/>
    <col min="15380" max="15382" width="11.42578125" style="1"/>
    <col min="15383" max="15383" width="9.42578125" style="1" customWidth="1"/>
    <col min="15384" max="15384" width="12.7109375" style="1" customWidth="1"/>
    <col min="15385" max="15385" width="14.28515625" style="1" customWidth="1"/>
    <col min="15386" max="15616" width="11.42578125" style="1"/>
    <col min="15617" max="15617" width="26.140625" style="1" customWidth="1"/>
    <col min="15618" max="15618" width="25.85546875" style="1" customWidth="1"/>
    <col min="15619" max="15619" width="21.85546875" style="1" customWidth="1"/>
    <col min="15620" max="15620" width="22.7109375" style="1" customWidth="1"/>
    <col min="15621" max="15621" width="19.85546875" style="1" customWidth="1"/>
    <col min="15622" max="15622" width="20.28515625" style="1" customWidth="1"/>
    <col min="15623" max="15623" width="4.5703125" style="1" customWidth="1"/>
    <col min="15624" max="15624" width="14.5703125" style="1" customWidth="1"/>
    <col min="15625" max="15625" width="20.5703125" style="1" customWidth="1"/>
    <col min="15626" max="15626" width="15" style="1" customWidth="1"/>
    <col min="15627" max="15627" width="11.42578125" style="1"/>
    <col min="15628" max="15628" width="13" style="1" customWidth="1"/>
    <col min="15629" max="15629" width="14.5703125" style="1" customWidth="1"/>
    <col min="15630" max="15630" width="13.85546875" style="1" customWidth="1"/>
    <col min="15631" max="15631" width="11.42578125" style="1"/>
    <col min="15632" max="15632" width="13.85546875" style="1" customWidth="1"/>
    <col min="15633" max="15633" width="11.42578125" style="1"/>
    <col min="15634" max="15634" width="13.85546875" style="1" customWidth="1"/>
    <col min="15635" max="15635" width="12.140625" style="1" customWidth="1"/>
    <col min="15636" max="15638" width="11.42578125" style="1"/>
    <col min="15639" max="15639" width="9.42578125" style="1" customWidth="1"/>
    <col min="15640" max="15640" width="12.7109375" style="1" customWidth="1"/>
    <col min="15641" max="15641" width="14.28515625" style="1" customWidth="1"/>
    <col min="15642" max="15872" width="11.42578125" style="1"/>
    <col min="15873" max="15873" width="26.140625" style="1" customWidth="1"/>
    <col min="15874" max="15874" width="25.85546875" style="1" customWidth="1"/>
    <col min="15875" max="15875" width="21.85546875" style="1" customWidth="1"/>
    <col min="15876" max="15876" width="22.7109375" style="1" customWidth="1"/>
    <col min="15877" max="15877" width="19.85546875" style="1" customWidth="1"/>
    <col min="15878" max="15878" width="20.28515625" style="1" customWidth="1"/>
    <col min="15879" max="15879" width="4.5703125" style="1" customWidth="1"/>
    <col min="15880" max="15880" width="14.5703125" style="1" customWidth="1"/>
    <col min="15881" max="15881" width="20.5703125" style="1" customWidth="1"/>
    <col min="15882" max="15882" width="15" style="1" customWidth="1"/>
    <col min="15883" max="15883" width="11.42578125" style="1"/>
    <col min="15884" max="15884" width="13" style="1" customWidth="1"/>
    <col min="15885" max="15885" width="14.5703125" style="1" customWidth="1"/>
    <col min="15886" max="15886" width="13.85546875" style="1" customWidth="1"/>
    <col min="15887" max="15887" width="11.42578125" style="1"/>
    <col min="15888" max="15888" width="13.85546875" style="1" customWidth="1"/>
    <col min="15889" max="15889" width="11.42578125" style="1"/>
    <col min="15890" max="15890" width="13.85546875" style="1" customWidth="1"/>
    <col min="15891" max="15891" width="12.140625" style="1" customWidth="1"/>
    <col min="15892" max="15894" width="11.42578125" style="1"/>
    <col min="15895" max="15895" width="9.42578125" style="1" customWidth="1"/>
    <col min="15896" max="15896" width="12.7109375" style="1" customWidth="1"/>
    <col min="15897" max="15897" width="14.28515625" style="1" customWidth="1"/>
    <col min="15898" max="16128" width="11.42578125" style="1"/>
    <col min="16129" max="16129" width="26.140625" style="1" customWidth="1"/>
    <col min="16130" max="16130" width="25.85546875" style="1" customWidth="1"/>
    <col min="16131" max="16131" width="21.85546875" style="1" customWidth="1"/>
    <col min="16132" max="16132" width="22.7109375" style="1" customWidth="1"/>
    <col min="16133" max="16133" width="19.85546875" style="1" customWidth="1"/>
    <col min="16134" max="16134" width="20.28515625" style="1" customWidth="1"/>
    <col min="16135" max="16135" width="4.5703125" style="1" customWidth="1"/>
    <col min="16136" max="16136" width="14.5703125" style="1" customWidth="1"/>
    <col min="16137" max="16137" width="20.5703125" style="1" customWidth="1"/>
    <col min="16138" max="16138" width="15" style="1" customWidth="1"/>
    <col min="16139" max="16139" width="11.42578125" style="1"/>
    <col min="16140" max="16140" width="13" style="1" customWidth="1"/>
    <col min="16141" max="16141" width="14.5703125" style="1" customWidth="1"/>
    <col min="16142" max="16142" width="13.85546875" style="1" customWidth="1"/>
    <col min="16143" max="16143" width="11.42578125" style="1"/>
    <col min="16144" max="16144" width="13.85546875" style="1" customWidth="1"/>
    <col min="16145" max="16145" width="11.42578125" style="1"/>
    <col min="16146" max="16146" width="13.85546875" style="1" customWidth="1"/>
    <col min="16147" max="16147" width="12.140625" style="1" customWidth="1"/>
    <col min="16148" max="16150" width="11.42578125" style="1"/>
    <col min="16151" max="16151" width="9.42578125" style="1" customWidth="1"/>
    <col min="16152" max="16152" width="12.7109375" style="1" customWidth="1"/>
    <col min="16153" max="16153" width="14.28515625" style="1" customWidth="1"/>
    <col min="16154" max="16384" width="11.42578125" style="1"/>
  </cols>
  <sheetData>
    <row r="1" spans="1:25" ht="7.5" customHeight="1" thickBot="1" x14ac:dyDescent="0.25">
      <c r="C1" s="2"/>
      <c r="G1" s="3"/>
      <c r="H1" s="3"/>
      <c r="I1" s="3"/>
      <c r="J1" s="3"/>
      <c r="K1" s="3"/>
      <c r="L1" s="3"/>
      <c r="M1" s="3"/>
      <c r="N1" s="3"/>
      <c r="O1" s="3"/>
      <c r="P1" s="3"/>
      <c r="Q1" s="3"/>
      <c r="R1" s="3"/>
      <c r="S1" s="3"/>
      <c r="T1" s="3"/>
      <c r="U1" s="3"/>
      <c r="V1" s="3"/>
      <c r="W1" s="3"/>
      <c r="X1" s="3"/>
      <c r="Y1" s="3"/>
    </row>
    <row r="2" spans="1:25" ht="24.75" customHeight="1" thickBot="1" x14ac:dyDescent="0.25">
      <c r="A2" s="396" t="s">
        <v>134</v>
      </c>
      <c r="B2" s="397"/>
      <c r="C2" s="397"/>
      <c r="D2" s="397"/>
      <c r="E2" s="398"/>
      <c r="G2" s="3"/>
      <c r="H2" s="3"/>
      <c r="I2" s="3"/>
      <c r="J2" s="3"/>
      <c r="K2" s="3"/>
      <c r="L2" s="3"/>
      <c r="M2" s="3"/>
      <c r="N2" s="3"/>
      <c r="O2" s="3"/>
      <c r="P2" s="3"/>
      <c r="Q2" s="3"/>
      <c r="R2" s="3"/>
      <c r="S2" s="3"/>
      <c r="T2" s="3"/>
      <c r="U2" s="3"/>
      <c r="V2" s="3"/>
      <c r="W2" s="3"/>
      <c r="X2" s="3"/>
      <c r="Y2" s="3"/>
    </row>
    <row r="3" spans="1:25" ht="15" customHeight="1" x14ac:dyDescent="0.2">
      <c r="A3" s="399" t="s">
        <v>135</v>
      </c>
      <c r="B3" s="400"/>
      <c r="C3" s="400"/>
      <c r="D3" s="400"/>
      <c r="E3" s="401"/>
      <c r="G3" s="3"/>
      <c r="H3" s="3"/>
      <c r="I3" s="3"/>
      <c r="J3" s="3"/>
      <c r="K3" s="3"/>
      <c r="L3" s="3"/>
      <c r="M3" s="3"/>
      <c r="N3" s="3"/>
      <c r="O3" s="3"/>
      <c r="P3" s="3"/>
      <c r="Q3" s="3"/>
      <c r="R3" s="3"/>
      <c r="S3" s="3"/>
      <c r="T3" s="3"/>
      <c r="U3" s="3"/>
      <c r="V3" s="3"/>
      <c r="W3" s="3"/>
      <c r="X3" s="3"/>
      <c r="Y3" s="3"/>
    </row>
    <row r="4" spans="1:25" ht="15.75" customHeight="1" thickBot="1" x14ac:dyDescent="0.25">
      <c r="A4" s="402" t="s">
        <v>152</v>
      </c>
      <c r="B4" s="403"/>
      <c r="C4" s="403"/>
      <c r="D4" s="403"/>
      <c r="E4" s="404"/>
      <c r="G4" s="3"/>
      <c r="H4" s="3"/>
      <c r="I4" s="3"/>
      <c r="J4" s="3"/>
      <c r="K4" s="3"/>
      <c r="L4" s="3"/>
      <c r="M4" s="3"/>
      <c r="N4" s="3"/>
      <c r="O4" s="3"/>
      <c r="P4" s="3"/>
      <c r="Q4" s="3"/>
      <c r="R4" s="3"/>
      <c r="S4" s="3"/>
      <c r="T4" s="3"/>
      <c r="U4" s="3"/>
      <c r="V4" s="3"/>
      <c r="W4" s="3"/>
      <c r="X4" s="3"/>
      <c r="Y4" s="3"/>
    </row>
    <row r="5" spans="1:25" ht="13.5" thickBot="1" x14ac:dyDescent="0.25">
      <c r="G5" s="3"/>
      <c r="H5" s="3"/>
      <c r="I5" s="3"/>
      <c r="J5" s="3"/>
      <c r="K5" s="3"/>
      <c r="L5" s="3"/>
      <c r="M5" s="3"/>
      <c r="N5" s="3"/>
      <c r="O5" s="3"/>
      <c r="P5" s="3"/>
      <c r="Q5" s="3"/>
      <c r="R5" s="3"/>
      <c r="S5" s="3"/>
      <c r="T5" s="3"/>
      <c r="U5" s="3"/>
      <c r="V5" s="3"/>
      <c r="W5" s="3"/>
      <c r="X5" s="3"/>
      <c r="Y5" s="3"/>
    </row>
    <row r="6" spans="1:25" ht="24" customHeight="1" thickBot="1" x14ac:dyDescent="0.3">
      <c r="A6" s="8"/>
      <c r="B6" s="9" t="s">
        <v>0</v>
      </c>
      <c r="C6" s="290" t="s">
        <v>1</v>
      </c>
      <c r="D6" s="291" t="s">
        <v>2</v>
      </c>
      <c r="E6" s="292" t="s">
        <v>136</v>
      </c>
      <c r="F6" s="10"/>
      <c r="G6" s="3"/>
      <c r="H6" s="3"/>
      <c r="I6" s="3"/>
      <c r="J6" s="3"/>
      <c r="K6" s="3"/>
      <c r="L6" s="3"/>
      <c r="M6" s="3"/>
      <c r="N6" s="3"/>
      <c r="O6" s="3"/>
      <c r="P6" s="3"/>
      <c r="Q6" s="3"/>
      <c r="R6" s="3"/>
      <c r="S6" s="3"/>
      <c r="T6" s="3"/>
      <c r="U6" s="3"/>
      <c r="V6" s="3"/>
      <c r="W6" s="3"/>
      <c r="X6" s="3"/>
      <c r="Y6" s="3"/>
    </row>
    <row r="7" spans="1:25" s="317" customFormat="1" ht="18" customHeight="1" x14ac:dyDescent="0.2">
      <c r="A7" s="305"/>
      <c r="B7" s="306" t="s">
        <v>137</v>
      </c>
      <c r="C7" s="307">
        <v>65.8</v>
      </c>
      <c r="D7" s="308">
        <v>6.4</v>
      </c>
      <c r="E7" s="309">
        <v>6361</v>
      </c>
      <c r="F7" s="310"/>
      <c r="G7" s="3"/>
      <c r="H7" s="311"/>
      <c r="I7" s="312"/>
      <c r="J7" s="311"/>
      <c r="K7" s="313"/>
      <c r="L7" s="314"/>
      <c r="M7" s="311"/>
      <c r="N7" s="311"/>
      <c r="O7" s="311"/>
      <c r="P7" s="315"/>
      <c r="Q7" s="316"/>
      <c r="R7" s="316"/>
      <c r="T7" s="318"/>
    </row>
    <row r="8" spans="1:25" s="317" customFormat="1" ht="18" customHeight="1" thickBot="1" x14ac:dyDescent="0.3">
      <c r="A8" s="305"/>
      <c r="B8" s="319" t="s">
        <v>138</v>
      </c>
      <c r="C8" s="320">
        <v>65.7</v>
      </c>
      <c r="D8" s="321">
        <v>6</v>
      </c>
      <c r="E8" s="322">
        <v>6344</v>
      </c>
      <c r="F8" s="310"/>
      <c r="G8" s="357"/>
      <c r="H8" s="311"/>
      <c r="I8" s="312"/>
      <c r="J8" s="311"/>
      <c r="K8" s="19"/>
      <c r="L8" s="323"/>
      <c r="M8" s="311"/>
      <c r="N8" s="324"/>
      <c r="O8" s="325"/>
      <c r="P8" s="315"/>
      <c r="Q8" s="316"/>
      <c r="R8" s="316"/>
      <c r="T8" s="318"/>
    </row>
    <row r="9" spans="1:25" s="317" customFormat="1" ht="18" customHeight="1" thickBot="1" x14ac:dyDescent="0.3">
      <c r="A9" s="305"/>
      <c r="B9" s="326" t="s">
        <v>3</v>
      </c>
      <c r="C9" s="327">
        <f>C8-C7</f>
        <v>-9.9999999999994316E-2</v>
      </c>
      <c r="D9" s="328">
        <f>E15</f>
        <v>6.2034924761014265</v>
      </c>
      <c r="E9" s="329">
        <f>SUM(E7:E8)</f>
        <v>12705</v>
      </c>
      <c r="F9" s="310"/>
      <c r="G9" s="311"/>
      <c r="H9" s="311"/>
      <c r="I9" s="312"/>
      <c r="J9" s="358"/>
      <c r="K9" s="19"/>
      <c r="L9" s="323"/>
      <c r="M9" s="311"/>
      <c r="N9" s="324"/>
      <c r="O9" s="325"/>
      <c r="P9" s="316"/>
      <c r="Q9" s="316"/>
      <c r="R9" s="316"/>
      <c r="T9" s="318"/>
    </row>
    <row r="10" spans="1:25" ht="15" customHeight="1" thickBot="1" x14ac:dyDescent="0.3">
      <c r="A10" s="9"/>
      <c r="B10" s="24"/>
      <c r="C10" s="25"/>
      <c r="D10" s="25"/>
      <c r="E10" s="26"/>
      <c r="F10" s="26"/>
      <c r="G10" s="14"/>
      <c r="H10" s="14"/>
      <c r="I10" s="14"/>
      <c r="J10" s="14"/>
      <c r="K10" s="19"/>
      <c r="L10" s="27"/>
      <c r="M10" s="14"/>
      <c r="N10" s="21"/>
      <c r="O10" s="22"/>
    </row>
    <row r="11" spans="1:25" ht="15" hidden="1" customHeight="1" x14ac:dyDescent="0.25">
      <c r="A11" s="28" t="s">
        <v>4</v>
      </c>
      <c r="B11" s="29"/>
      <c r="C11" s="29"/>
      <c r="D11" s="29"/>
      <c r="E11" s="29"/>
      <c r="F11" s="29"/>
      <c r="G11" s="5"/>
      <c r="H11" s="5"/>
      <c r="I11" s="5"/>
      <c r="J11" s="5"/>
      <c r="K11" s="5"/>
      <c r="L11" s="5"/>
      <c r="M11" s="5"/>
      <c r="P11" s="5"/>
    </row>
    <row r="12" spans="1:25" ht="15" hidden="1" customHeight="1" x14ac:dyDescent="0.25">
      <c r="A12" s="30"/>
      <c r="B12" s="31" t="s">
        <v>139</v>
      </c>
      <c r="C12" s="29"/>
      <c r="D12" s="29"/>
      <c r="E12" s="29"/>
      <c r="F12" s="29"/>
      <c r="G12" s="5"/>
      <c r="H12" s="5"/>
      <c r="I12" s="5"/>
      <c r="J12" s="5"/>
      <c r="K12" s="5"/>
      <c r="L12" s="5"/>
      <c r="M12" s="5"/>
      <c r="P12" s="5"/>
    </row>
    <row r="13" spans="1:25" ht="15.75" hidden="1" customHeight="1" thickBot="1" x14ac:dyDescent="0.3">
      <c r="A13" s="32" t="s">
        <v>6</v>
      </c>
      <c r="B13" s="33"/>
      <c r="C13" s="34" t="s">
        <v>7</v>
      </c>
      <c r="D13" s="35">
        <f>(D7^2)/(D8^2)</f>
        <v>1.137777777777778</v>
      </c>
      <c r="E13" s="36"/>
      <c r="F13" s="37" t="s">
        <v>140</v>
      </c>
      <c r="G13" s="38">
        <f>FDIST(D13,E7-1,E8-1)</f>
        <v>1.3639902527227674E-7</v>
      </c>
      <c r="H13" s="39" t="s">
        <v>9</v>
      </c>
      <c r="I13" s="5"/>
      <c r="J13" s="40"/>
      <c r="K13" s="5"/>
      <c r="L13" s="5"/>
      <c r="P13" s="5"/>
    </row>
    <row r="14" spans="1:25" ht="15.75" hidden="1" customHeight="1" thickBot="1" x14ac:dyDescent="0.3">
      <c r="A14" s="32" t="s">
        <v>10</v>
      </c>
      <c r="B14" s="29" t="s">
        <v>155</v>
      </c>
      <c r="C14" s="5"/>
      <c r="D14" s="5"/>
      <c r="E14" s="5"/>
      <c r="F14" s="5"/>
      <c r="G14" s="5"/>
      <c r="K14" s="41">
        <f>((E7-1)*(D7^2)+(E8-1)*(D8^2))/(E7+E8-2)</f>
        <v>38.483318901047006</v>
      </c>
      <c r="M14" s="5" t="s">
        <v>11</v>
      </c>
      <c r="P14" s="5"/>
    </row>
    <row r="15" spans="1:25" ht="15.75" hidden="1" customHeight="1" thickBot="1" x14ac:dyDescent="0.3">
      <c r="A15" s="29"/>
      <c r="B15" s="42"/>
      <c r="C15" s="43" t="s">
        <v>141</v>
      </c>
      <c r="D15" s="44" t="s">
        <v>12</v>
      </c>
      <c r="E15" s="45">
        <f>SQRT(K14)</f>
        <v>6.2034924761014265</v>
      </c>
      <c r="F15" s="29"/>
      <c r="G15" s="5"/>
      <c r="H15" s="54"/>
      <c r="I15" s="55" t="s">
        <v>18</v>
      </c>
      <c r="J15" s="56">
        <f>E7+E8-2</f>
        <v>12703</v>
      </c>
      <c r="K15" s="5"/>
      <c r="L15" s="5"/>
      <c r="M15" s="5"/>
      <c r="N15" s="5" t="s">
        <v>13</v>
      </c>
      <c r="P15" s="5"/>
    </row>
    <row r="16" spans="1:25" ht="15.75" hidden="1" customHeight="1" thickBot="1" x14ac:dyDescent="0.3">
      <c r="A16" s="32" t="s">
        <v>14</v>
      </c>
      <c r="B16" s="46" t="s">
        <v>15</v>
      </c>
      <c r="C16" s="29"/>
      <c r="D16" s="29"/>
      <c r="E16" s="29"/>
      <c r="F16" s="29"/>
      <c r="G16" s="5"/>
      <c r="H16" s="5"/>
      <c r="I16" s="5"/>
      <c r="J16" s="5"/>
      <c r="K16" s="5"/>
      <c r="L16" s="5"/>
      <c r="M16" s="5"/>
      <c r="P16" s="5"/>
    </row>
    <row r="17" spans="1:21" ht="15.75" hidden="1" customHeight="1" thickBot="1" x14ac:dyDescent="0.3">
      <c r="A17" s="8"/>
      <c r="B17" s="47"/>
      <c r="C17" s="48"/>
      <c r="D17" s="49" t="s">
        <v>161</v>
      </c>
      <c r="E17" s="50">
        <f>E15*SQRT((1/E7)+(1/E8))</f>
        <v>0.11007262144511894</v>
      </c>
      <c r="F17" s="51"/>
      <c r="G17" s="52" t="s">
        <v>142</v>
      </c>
      <c r="H17" s="53">
        <f>TINV(0.05,E7+E8-2)</f>
        <v>1.9601507509283891</v>
      </c>
      <c r="I17" s="133" t="s">
        <v>162</v>
      </c>
      <c r="J17" s="353">
        <f>H17*E17</f>
        <v>0.21575893158230619</v>
      </c>
      <c r="L17" s="5"/>
      <c r="M17" s="57"/>
      <c r="N17" s="58" t="s">
        <v>19</v>
      </c>
      <c r="O17" s="59" t="s">
        <v>20</v>
      </c>
      <c r="P17" s="60"/>
      <c r="Q17" s="61"/>
      <c r="R17" s="62"/>
      <c r="S17" s="62"/>
      <c r="T17" s="63"/>
    </row>
    <row r="18" spans="1:21" ht="15.75" hidden="1" customHeight="1" thickBot="1" x14ac:dyDescent="0.3">
      <c r="A18" s="29"/>
      <c r="B18" s="10"/>
      <c r="C18" s="13"/>
      <c r="D18" s="29"/>
      <c r="E18" s="29"/>
      <c r="F18" s="29"/>
      <c r="G18" s="5"/>
      <c r="H18" s="5"/>
      <c r="I18" s="5"/>
      <c r="J18" s="5"/>
      <c r="K18" s="5"/>
      <c r="L18" s="5"/>
      <c r="M18" s="64">
        <f>E7</f>
        <v>6361</v>
      </c>
      <c r="N18" s="6" t="s">
        <v>21</v>
      </c>
      <c r="O18" s="12"/>
      <c r="P18" s="65"/>
      <c r="Q18" s="66"/>
      <c r="R18" s="67"/>
      <c r="S18" s="67"/>
      <c r="T18" s="68"/>
    </row>
    <row r="19" spans="1:21" ht="15.75" hidden="1" customHeight="1" thickBot="1" x14ac:dyDescent="0.3">
      <c r="A19" s="32" t="s">
        <v>22</v>
      </c>
      <c r="B19" s="69"/>
      <c r="C19" s="43" t="s">
        <v>23</v>
      </c>
      <c r="D19" s="70">
        <f>C8-C7</f>
        <v>-9.9999999999994316E-2</v>
      </c>
      <c r="E19" s="71" t="s">
        <v>24</v>
      </c>
      <c r="F19" s="72">
        <f>D19-J17</f>
        <v>-0.31575893158230051</v>
      </c>
      <c r="G19" s="73" t="s">
        <v>25</v>
      </c>
      <c r="H19" s="74">
        <f>D19+J17</f>
        <v>0.11575893158231187</v>
      </c>
      <c r="I19" s="5"/>
      <c r="K19" s="75"/>
      <c r="L19" s="5"/>
      <c r="M19" s="76">
        <f>C9</f>
        <v>-9.9999999999994316E-2</v>
      </c>
      <c r="N19" s="6" t="s">
        <v>26</v>
      </c>
      <c r="O19" s="6"/>
      <c r="P19" s="6"/>
      <c r="Q19" s="6"/>
      <c r="R19" s="6"/>
      <c r="S19" s="6"/>
      <c r="T19" s="77"/>
    </row>
    <row r="20" spans="1:21" ht="15.75" hidden="1" customHeight="1" thickBot="1" x14ac:dyDescent="0.3">
      <c r="A20" s="32"/>
      <c r="B20" s="69"/>
      <c r="C20" s="78"/>
      <c r="D20" s="79"/>
      <c r="E20" s="80"/>
      <c r="F20" s="79"/>
      <c r="G20" s="81"/>
      <c r="H20" s="82"/>
      <c r="I20" s="5"/>
      <c r="J20" s="5"/>
      <c r="K20" s="5"/>
      <c r="L20" s="5"/>
      <c r="M20" s="83">
        <f>E15^2</f>
        <v>38.483318901047006</v>
      </c>
      <c r="N20" s="84" t="s">
        <v>27</v>
      </c>
      <c r="O20" s="12"/>
      <c r="P20" s="65"/>
      <c r="Q20" s="66"/>
      <c r="R20" s="67"/>
      <c r="S20" s="67"/>
      <c r="T20" s="85"/>
    </row>
    <row r="21" spans="1:21" ht="15.75" hidden="1" customHeight="1" thickBot="1" x14ac:dyDescent="0.3">
      <c r="A21" s="32" t="s">
        <v>28</v>
      </c>
      <c r="B21" s="86" t="s">
        <v>143</v>
      </c>
      <c r="C21" s="87"/>
      <c r="D21" s="88"/>
      <c r="E21" s="71"/>
      <c r="F21" s="89">
        <f>ABS(D19/E17)</f>
        <v>0.90849112783103181</v>
      </c>
      <c r="G21" s="73" t="s">
        <v>30</v>
      </c>
      <c r="H21" s="90" t="s">
        <v>31</v>
      </c>
      <c r="I21" s="352">
        <f>TDIST(F21,E7+E8-2,2)</f>
        <v>0.36363603409519207</v>
      </c>
      <c r="J21" s="91" t="s">
        <v>32</v>
      </c>
      <c r="K21" s="91"/>
      <c r="L21" s="5"/>
      <c r="M21" s="92">
        <f>SQRT((M18*M19^2)/(2*M20))-H17</f>
        <v>-1.0510512065083271</v>
      </c>
      <c r="N21" s="84" t="s">
        <v>20</v>
      </c>
      <c r="O21" s="6"/>
      <c r="P21" s="6"/>
      <c r="Q21" s="6"/>
      <c r="R21" s="6"/>
      <c r="S21" s="3"/>
      <c r="T21" s="68"/>
    </row>
    <row r="22" spans="1:21" s="5" customFormat="1" ht="15" hidden="1" customHeight="1" x14ac:dyDescent="0.25">
      <c r="A22" s="32"/>
      <c r="B22" s="29"/>
      <c r="C22" s="10"/>
      <c r="D22" s="93"/>
      <c r="E22" s="10"/>
      <c r="F22" s="93"/>
      <c r="G22" s="12"/>
      <c r="K22" s="75"/>
      <c r="M22" s="94">
        <f>NORMSDIST(M21)</f>
        <v>0.14661753613349118</v>
      </c>
      <c r="N22" s="95" t="s">
        <v>33</v>
      </c>
      <c r="O22" s="96"/>
      <c r="P22" s="6"/>
      <c r="Q22" s="6"/>
      <c r="R22" s="6"/>
      <c r="S22" s="6"/>
      <c r="T22" s="85"/>
    </row>
    <row r="23" spans="1:21" ht="15.75" hidden="1" customHeight="1" thickBot="1" x14ac:dyDescent="0.3">
      <c r="A23" s="97" t="s">
        <v>34</v>
      </c>
      <c r="B23" s="8"/>
      <c r="C23" s="8"/>
      <c r="D23" s="8"/>
      <c r="E23" s="8"/>
      <c r="F23" s="98"/>
      <c r="G23" s="99"/>
      <c r="H23" s="5"/>
      <c r="I23" s="5"/>
      <c r="J23" s="5"/>
      <c r="K23" s="5"/>
      <c r="L23" s="5"/>
      <c r="M23" s="100">
        <f>1-M22</f>
        <v>0.85338246386650884</v>
      </c>
      <c r="N23" s="101" t="s">
        <v>35</v>
      </c>
      <c r="O23" s="102"/>
      <c r="P23" s="103"/>
      <c r="Q23" s="102"/>
      <c r="R23" s="102"/>
      <c r="S23" s="102"/>
      <c r="T23" s="104"/>
    </row>
    <row r="24" spans="1:21" ht="30.75" hidden="1" customHeight="1" thickBot="1" x14ac:dyDescent="0.3">
      <c r="A24" s="105"/>
      <c r="B24" s="106"/>
      <c r="C24" s="107" t="s">
        <v>1</v>
      </c>
      <c r="D24" s="108" t="s">
        <v>36</v>
      </c>
      <c r="E24" s="108" t="s">
        <v>144</v>
      </c>
      <c r="F24" s="359" t="s">
        <v>168</v>
      </c>
      <c r="G24" s="359" t="s">
        <v>169</v>
      </c>
      <c r="H24" s="359" t="s">
        <v>170</v>
      </c>
      <c r="I24" s="360" t="s">
        <v>171</v>
      </c>
      <c r="J24" s="359" t="s">
        <v>172</v>
      </c>
      <c r="K24" s="361" t="s">
        <v>173</v>
      </c>
      <c r="L24" s="361" t="s">
        <v>174</v>
      </c>
    </row>
    <row r="25" spans="1:21" ht="15.75" hidden="1" customHeight="1" thickBot="1" x14ac:dyDescent="0.3">
      <c r="A25" s="105"/>
      <c r="B25" s="111" t="s">
        <v>38</v>
      </c>
      <c r="C25" s="112">
        <f t="shared" ref="C25:E26" si="0">C7</f>
        <v>65.8</v>
      </c>
      <c r="D25" s="113">
        <f t="shared" si="0"/>
        <v>6.4</v>
      </c>
      <c r="E25" s="114">
        <f t="shared" si="0"/>
        <v>6361</v>
      </c>
      <c r="F25" s="362">
        <v>0.95</v>
      </c>
      <c r="G25" s="363">
        <f>D25/(SQRT(E25))</f>
        <v>8.0244869701102756E-2</v>
      </c>
      <c r="H25" s="364">
        <f>E25-1</f>
        <v>6360</v>
      </c>
      <c r="I25" s="365">
        <f>TINV((1-F25),H25)</f>
        <v>1.9603370529493931</v>
      </c>
      <c r="J25" s="366">
        <f>G25*I25</f>
        <v>0.15730699138416782</v>
      </c>
      <c r="K25" s="367">
        <f>C25-J25</f>
        <v>65.642693008615822</v>
      </c>
      <c r="L25" s="367">
        <f>C25+J25</f>
        <v>65.957306991384172</v>
      </c>
      <c r="M25" s="115"/>
      <c r="N25" s="99"/>
    </row>
    <row r="26" spans="1:21" ht="15.75" hidden="1" customHeight="1" thickBot="1" x14ac:dyDescent="0.3">
      <c r="A26" s="105"/>
      <c r="B26" s="111" t="s">
        <v>39</v>
      </c>
      <c r="C26" s="112">
        <f t="shared" si="0"/>
        <v>65.7</v>
      </c>
      <c r="D26" s="113">
        <f t="shared" si="0"/>
        <v>6</v>
      </c>
      <c r="E26" s="114">
        <f t="shared" si="0"/>
        <v>6344</v>
      </c>
      <c r="F26" s="362">
        <v>0.95</v>
      </c>
      <c r="G26" s="363">
        <f t="shared" ref="G26" si="1">D26/(SQRT(E26))</f>
        <v>7.5330294142773813E-2</v>
      </c>
      <c r="H26" s="364">
        <f t="shared" ref="H26" si="2">E26-1</f>
        <v>6343</v>
      </c>
      <c r="I26" s="365">
        <f>TINV((1-F26),H26)</f>
        <v>1.9603380530049153</v>
      </c>
      <c r="J26" s="366">
        <f t="shared" ref="J26" si="3">G26*I26</f>
        <v>0.14767284215213278</v>
      </c>
      <c r="K26" s="367">
        <f t="shared" ref="K26" si="4">C26-J26</f>
        <v>65.55232715784787</v>
      </c>
      <c r="L26" s="367">
        <f t="shared" ref="L26" si="5">C26+J26</f>
        <v>65.847672842152136</v>
      </c>
      <c r="M26" s="116"/>
      <c r="N26" s="116"/>
      <c r="O26" s="117"/>
      <c r="Q26" s="118"/>
    </row>
    <row r="27" spans="1:21" s="6" customFormat="1" ht="15" hidden="1" customHeight="1" x14ac:dyDescent="0.25">
      <c r="A27" s="119"/>
      <c r="B27" s="120"/>
      <c r="C27" s="120"/>
      <c r="D27" s="120"/>
      <c r="E27" s="120"/>
      <c r="F27" s="9"/>
      <c r="M27" s="57"/>
      <c r="N27" s="58" t="s">
        <v>19</v>
      </c>
      <c r="O27" s="59" t="s">
        <v>175</v>
      </c>
      <c r="P27" s="60"/>
      <c r="Q27" s="61"/>
      <c r="R27" s="368"/>
      <c r="S27" s="368"/>
      <c r="T27" s="369"/>
    </row>
    <row r="28" spans="1:21" ht="15" hidden="1" customHeight="1" x14ac:dyDescent="0.25">
      <c r="A28" s="121" t="s">
        <v>6</v>
      </c>
      <c r="B28" s="122"/>
      <c r="C28" s="123" t="s">
        <v>40</v>
      </c>
      <c r="D28" s="124">
        <f>(D25^2)/(D26^2)</f>
        <v>1.137777777777778</v>
      </c>
      <c r="E28" s="125"/>
      <c r="F28" s="126" t="s">
        <v>8</v>
      </c>
      <c r="G28" s="127">
        <f>FDIST(D28,E25-1,E26-1)</f>
        <v>1.3639902527227674E-7</v>
      </c>
      <c r="H28" s="39" t="s">
        <v>9</v>
      </c>
      <c r="L28" s="6"/>
      <c r="M28" s="370" t="s">
        <v>176</v>
      </c>
      <c r="N28" s="371">
        <f>ABS(C26-L25)/G26</f>
        <v>3.4157173327439057</v>
      </c>
      <c r="O28" s="6"/>
      <c r="P28" s="6"/>
      <c r="Q28" s="6"/>
      <c r="R28" s="6"/>
      <c r="S28" s="6"/>
      <c r="T28" s="77"/>
      <c r="U28" s="6"/>
    </row>
    <row r="29" spans="1:21" ht="15.75" hidden="1" customHeight="1" thickBot="1" x14ac:dyDescent="0.3">
      <c r="A29" s="121" t="s">
        <v>41</v>
      </c>
      <c r="B29" s="8" t="s">
        <v>163</v>
      </c>
      <c r="C29" s="8"/>
      <c r="D29" s="8"/>
      <c r="E29" s="8"/>
      <c r="F29" s="8"/>
      <c r="L29" s="6"/>
      <c r="M29" s="372">
        <f>1-(TDIST(N28,H26,1))</f>
        <v>0.99967993317268145</v>
      </c>
      <c r="N29" s="373" t="s">
        <v>33</v>
      </c>
      <c r="O29" s="374"/>
      <c r="P29" s="102"/>
      <c r="Q29" s="102"/>
      <c r="R29" s="102"/>
      <c r="S29" s="102"/>
      <c r="T29" s="375"/>
      <c r="U29" s="6"/>
    </row>
    <row r="30" spans="1:21" ht="15" hidden="1" customHeight="1" x14ac:dyDescent="0.25">
      <c r="A30" s="121"/>
      <c r="B30" s="8" t="s">
        <v>164</v>
      </c>
      <c r="C30" s="8"/>
      <c r="D30" s="8"/>
      <c r="E30" s="8"/>
      <c r="F30" s="8"/>
      <c r="L30" s="6"/>
      <c r="N30" s="3"/>
      <c r="O30" s="3"/>
      <c r="P30" s="6"/>
      <c r="Q30" s="6"/>
      <c r="R30" s="6"/>
      <c r="S30" s="6"/>
      <c r="T30" s="3"/>
      <c r="U30" s="6"/>
    </row>
    <row r="31" spans="1:21" ht="18.75" hidden="1" customHeight="1" x14ac:dyDescent="0.3">
      <c r="A31" s="121" t="s">
        <v>42</v>
      </c>
      <c r="B31" s="129" t="s">
        <v>177</v>
      </c>
      <c r="C31" s="8"/>
      <c r="D31" s="8"/>
      <c r="E31" s="8"/>
      <c r="F31" s="8"/>
      <c r="L31" s="6"/>
      <c r="M31" s="382"/>
      <c r="N31" s="3"/>
      <c r="O31" s="3"/>
      <c r="P31" s="6"/>
      <c r="Q31" s="6"/>
      <c r="R31" s="6"/>
      <c r="S31" s="6"/>
      <c r="T31" s="3"/>
      <c r="U31" s="6"/>
    </row>
    <row r="32" spans="1:21" ht="15" hidden="1" customHeight="1" x14ac:dyDescent="0.25">
      <c r="A32" s="8"/>
      <c r="B32" s="8" t="s">
        <v>43</v>
      </c>
      <c r="C32" s="69" t="s">
        <v>44</v>
      </c>
      <c r="D32" s="2">
        <f>(D25^2)/E25</f>
        <v>6.4392391133469597E-3</v>
      </c>
      <c r="E32" s="69" t="s">
        <v>45</v>
      </c>
      <c r="F32" s="2">
        <f>(D26^2)/E26</f>
        <v>5.6746532156368226E-3</v>
      </c>
      <c r="G32" s="131"/>
      <c r="H32" s="131" t="s">
        <v>46</v>
      </c>
      <c r="I32" s="132">
        <f>(D32+F32)^2</f>
        <v>1.4674638735821214E-4</v>
      </c>
      <c r="J32" s="5"/>
      <c r="K32" s="133"/>
      <c r="L32" s="6"/>
      <c r="M32" s="6"/>
      <c r="N32" s="3"/>
      <c r="O32" s="3"/>
      <c r="P32" s="6"/>
      <c r="Q32" s="6"/>
      <c r="R32" s="6"/>
      <c r="S32" s="6"/>
      <c r="T32" s="3"/>
      <c r="U32" s="6"/>
    </row>
    <row r="33" spans="1:21" ht="15" hidden="1" customHeight="1" x14ac:dyDescent="0.25">
      <c r="A33" s="8"/>
      <c r="B33" s="8"/>
      <c r="C33" s="69" t="s">
        <v>47</v>
      </c>
      <c r="D33" s="134">
        <f>E25+1</f>
        <v>6362</v>
      </c>
      <c r="E33" s="69" t="s">
        <v>48</v>
      </c>
      <c r="F33" s="134">
        <f>E26+1</f>
        <v>6345</v>
      </c>
      <c r="G33" s="131" t="s">
        <v>49</v>
      </c>
      <c r="H33" s="135">
        <f>D32^2</f>
        <v>4.146380035885734E-5</v>
      </c>
      <c r="I33" s="131" t="s">
        <v>50</v>
      </c>
      <c r="J33" s="136">
        <f>F32^2</f>
        <v>3.2201689117737333E-5</v>
      </c>
      <c r="L33" s="6"/>
      <c r="M33" s="6"/>
      <c r="N33" s="3"/>
      <c r="O33" s="3"/>
      <c r="P33" s="6"/>
      <c r="Q33" s="6"/>
      <c r="R33" s="6"/>
      <c r="S33" s="6"/>
      <c r="T33" s="3"/>
      <c r="U33" s="6"/>
    </row>
    <row r="34" spans="1:21" ht="15" hidden="1" customHeight="1" x14ac:dyDescent="0.25">
      <c r="A34" s="8"/>
      <c r="B34" s="8"/>
      <c r="C34" s="29"/>
      <c r="D34" s="69" t="s">
        <v>51</v>
      </c>
      <c r="E34" s="137">
        <f>H33/D33</f>
        <v>6.5174159633538731E-9</v>
      </c>
      <c r="F34" s="29"/>
      <c r="G34" s="131" t="s">
        <v>52</v>
      </c>
      <c r="H34" s="138">
        <f>J33/F33</f>
        <v>5.0751283085480426E-9</v>
      </c>
      <c r="I34" s="5"/>
      <c r="J34" s="5"/>
      <c r="L34" s="6"/>
      <c r="M34" s="6"/>
      <c r="N34" s="3"/>
      <c r="O34" s="3"/>
      <c r="P34" s="6"/>
      <c r="Q34" s="6"/>
      <c r="R34" s="6"/>
      <c r="S34" s="6"/>
      <c r="T34" s="3"/>
      <c r="U34" s="6"/>
    </row>
    <row r="35" spans="1:21" ht="15" hidden="1" customHeight="1" x14ac:dyDescent="0.25">
      <c r="A35" s="8"/>
      <c r="B35" s="348"/>
      <c r="C35" s="349" t="s">
        <v>159</v>
      </c>
      <c r="D35" s="139">
        <f>I32/(E34+H34)</f>
        <v>12658.686817689968</v>
      </c>
      <c r="E35" s="140" t="s">
        <v>54</v>
      </c>
      <c r="F35" s="140"/>
      <c r="G35" s="141"/>
      <c r="H35" s="141"/>
      <c r="I35" s="142"/>
      <c r="J35" s="5"/>
      <c r="K35" s="133"/>
      <c r="L35" s="6"/>
      <c r="M35" s="6"/>
      <c r="N35" s="3"/>
      <c r="O35" s="3"/>
      <c r="P35" s="6"/>
      <c r="Q35" s="6"/>
      <c r="R35" s="6"/>
      <c r="S35" s="6"/>
      <c r="T35" s="3"/>
      <c r="U35" s="6"/>
    </row>
    <row r="36" spans="1:21" ht="15" hidden="1" customHeight="1" x14ac:dyDescent="0.25">
      <c r="A36" s="121" t="s">
        <v>22</v>
      </c>
      <c r="B36" s="347" t="s">
        <v>165</v>
      </c>
      <c r="C36" s="125"/>
      <c r="D36" s="144" t="s">
        <v>160</v>
      </c>
      <c r="E36" s="338">
        <f>TINV(0.05,D35)</f>
        <v>1.9601514149569623</v>
      </c>
      <c r="F36" s="81"/>
      <c r="G36" s="145"/>
      <c r="H36" s="343" t="s">
        <v>166</v>
      </c>
      <c r="I36" s="146">
        <f>SQRT(D32+F32)</f>
        <v>0.11006312883515434</v>
      </c>
      <c r="J36" s="133" t="s">
        <v>158</v>
      </c>
      <c r="K36" s="354">
        <f>I36*E36</f>
        <v>0.21574039772081824</v>
      </c>
      <c r="L36" s="6"/>
      <c r="M36" s="6"/>
      <c r="N36" s="3"/>
      <c r="O36" s="3"/>
      <c r="P36" s="6"/>
      <c r="Q36" s="6"/>
      <c r="R36" s="6"/>
      <c r="S36" s="6"/>
      <c r="T36" s="3"/>
      <c r="U36" s="6"/>
    </row>
    <row r="37" spans="1:21" ht="15.75" hidden="1" customHeight="1" thickBot="1" x14ac:dyDescent="0.3">
      <c r="A37" s="8"/>
      <c r="B37" s="8"/>
      <c r="C37" s="8"/>
      <c r="D37" s="8"/>
      <c r="E37" s="8"/>
      <c r="F37" s="8"/>
      <c r="L37" s="6"/>
      <c r="M37" s="6"/>
      <c r="N37" s="3"/>
      <c r="O37" s="3"/>
      <c r="P37" s="6"/>
      <c r="Q37" s="6"/>
      <c r="R37" s="6"/>
      <c r="S37" s="6"/>
      <c r="T37" s="3"/>
      <c r="U37" s="6"/>
    </row>
    <row r="38" spans="1:21" ht="15.75" hidden="1" customHeight="1" thickBot="1" x14ac:dyDescent="0.3">
      <c r="A38" s="121" t="s">
        <v>28</v>
      </c>
      <c r="B38" s="147"/>
      <c r="C38" s="43" t="s">
        <v>23</v>
      </c>
      <c r="D38" s="148">
        <f>C26-C25</f>
        <v>-9.9999999999994316E-2</v>
      </c>
      <c r="E38" s="149" t="s">
        <v>24</v>
      </c>
      <c r="F38" s="150">
        <f>D38-K36</f>
        <v>-0.31574039772081253</v>
      </c>
      <c r="G38" s="151" t="s">
        <v>25</v>
      </c>
      <c r="H38" s="337">
        <f>D38+K36</f>
        <v>0.11574039772082392</v>
      </c>
      <c r="L38" s="6"/>
      <c r="M38" s="6"/>
      <c r="N38" s="3"/>
      <c r="O38" s="3"/>
      <c r="P38" s="6"/>
      <c r="Q38" s="6"/>
      <c r="R38" s="6"/>
      <c r="S38" s="6"/>
      <c r="T38" s="3"/>
      <c r="U38" s="6"/>
    </row>
    <row r="39" spans="1:21" ht="15.75" hidden="1" customHeight="1" thickBot="1" x14ac:dyDescent="0.3">
      <c r="A39" s="121"/>
      <c r="B39" s="121"/>
      <c r="C39" s="121"/>
      <c r="D39" s="121"/>
      <c r="E39" s="121"/>
      <c r="F39" s="121"/>
      <c r="G39" s="121"/>
      <c r="H39" s="121"/>
      <c r="I39" s="121"/>
      <c r="L39" s="6"/>
      <c r="M39" s="6"/>
      <c r="N39" s="3"/>
      <c r="O39" s="3"/>
      <c r="P39" s="6"/>
      <c r="Q39" s="6"/>
      <c r="R39" s="6"/>
      <c r="S39" s="6"/>
      <c r="T39" s="3"/>
      <c r="U39" s="6"/>
    </row>
    <row r="40" spans="1:21" ht="15.75" hidden="1" customHeight="1" thickBot="1" x14ac:dyDescent="0.3">
      <c r="A40" s="8"/>
      <c r="B40" s="86" t="s">
        <v>29</v>
      </c>
      <c r="C40" s="87"/>
      <c r="D40" s="88"/>
      <c r="E40" s="71"/>
      <c r="F40" s="89">
        <f>ABS(D38/I36)</f>
        <v>0.90856948242647229</v>
      </c>
      <c r="G40" s="73" t="s">
        <v>30</v>
      </c>
      <c r="H40" s="90" t="s">
        <v>31</v>
      </c>
      <c r="I40" s="352">
        <f>TDIST(F40,D35,2)</f>
        <v>0.36359471937751298</v>
      </c>
      <c r="J40" s="91" t="s">
        <v>32</v>
      </c>
      <c r="K40" s="91"/>
      <c r="L40" s="6"/>
      <c r="M40" s="6"/>
      <c r="N40" s="3"/>
      <c r="O40" s="3"/>
      <c r="P40" s="6"/>
      <c r="Q40" s="6"/>
      <c r="R40" s="6"/>
      <c r="S40" s="6"/>
      <c r="T40" s="3"/>
      <c r="U40" s="6"/>
    </row>
    <row r="41" spans="1:21" ht="15" hidden="1" customHeight="1" x14ac:dyDescent="0.25">
      <c r="A41" s="152"/>
      <c r="B41" s="152"/>
      <c r="C41" s="152"/>
      <c r="D41" s="152"/>
      <c r="E41" s="152"/>
      <c r="F41" s="152"/>
      <c r="G41" s="3"/>
      <c r="H41" s="3"/>
      <c r="I41" s="3"/>
      <c r="J41" s="3"/>
      <c r="K41" s="3"/>
      <c r="L41" s="3"/>
      <c r="M41" s="3"/>
      <c r="N41" s="3"/>
      <c r="O41" s="3"/>
      <c r="P41" s="3"/>
      <c r="Q41" s="3"/>
      <c r="R41" s="3"/>
      <c r="S41" s="3"/>
      <c r="T41" s="3"/>
    </row>
    <row r="42" spans="1:21" ht="15" hidden="1" customHeight="1" x14ac:dyDescent="0.25">
      <c r="A42" s="152"/>
      <c r="B42" s="153"/>
      <c r="C42" s="154"/>
      <c r="D42" s="341" t="s">
        <v>148</v>
      </c>
      <c r="E42" s="342">
        <f>I21</f>
        <v>0.36363603409519207</v>
      </c>
      <c r="F42" s="342">
        <f>I40</f>
        <v>0.36359471937751298</v>
      </c>
      <c r="G42" s="155"/>
      <c r="H42" s="155"/>
      <c r="I42" s="155"/>
      <c r="J42" s="156"/>
      <c r="K42" s="3"/>
      <c r="L42" s="3"/>
      <c r="M42" s="3"/>
      <c r="N42" s="3"/>
      <c r="O42" s="3"/>
      <c r="P42" s="3"/>
      <c r="Q42" s="3"/>
      <c r="R42" s="3"/>
      <c r="S42" s="3"/>
      <c r="T42" s="3"/>
    </row>
    <row r="43" spans="1:21" ht="15" hidden="1" customHeight="1" x14ac:dyDescent="0.25">
      <c r="A43" s="152"/>
      <c r="B43" s="339"/>
      <c r="C43" s="152"/>
      <c r="D43" s="152"/>
      <c r="E43" s="152" t="s">
        <v>56</v>
      </c>
      <c r="F43" s="152" t="s">
        <v>57</v>
      </c>
      <c r="G43" s="3"/>
      <c r="H43" s="3"/>
      <c r="I43" s="3"/>
      <c r="J43" s="340"/>
      <c r="K43" s="3"/>
      <c r="L43" s="3"/>
      <c r="M43" s="3"/>
      <c r="N43" s="3"/>
      <c r="O43" s="3"/>
      <c r="P43" s="3"/>
      <c r="Q43" s="3"/>
      <c r="R43" s="3"/>
      <c r="S43" s="3"/>
      <c r="T43" s="3"/>
    </row>
    <row r="44" spans="1:21" ht="15" hidden="1" customHeight="1" x14ac:dyDescent="0.25">
      <c r="A44" s="157"/>
      <c r="B44" s="158" t="s">
        <v>58</v>
      </c>
      <c r="C44" s="159">
        <f>ROUND(C7,2)</f>
        <v>65.8</v>
      </c>
      <c r="D44" s="159">
        <f>ROUND(C8,2)</f>
        <v>65.7</v>
      </c>
      <c r="E44" s="159">
        <f>ROUND(D19,2)</f>
        <v>-0.1</v>
      </c>
      <c r="F44" s="159">
        <f>ROUND(D38,2)</f>
        <v>-0.1</v>
      </c>
      <c r="G44" s="6" t="s">
        <v>133</v>
      </c>
      <c r="H44" s="161">
        <f>M22</f>
        <v>0.14661753613349118</v>
      </c>
      <c r="I44" s="162"/>
      <c r="J44" s="163"/>
      <c r="K44" s="3"/>
      <c r="L44" s="3"/>
      <c r="M44" s="3"/>
      <c r="N44" s="3"/>
      <c r="O44" s="3"/>
      <c r="P44" s="3"/>
      <c r="Q44" s="3"/>
      <c r="R44" s="3"/>
      <c r="S44" s="3"/>
      <c r="T44" s="3"/>
    </row>
    <row r="45" spans="1:21" ht="15" hidden="1" customHeight="1" x14ac:dyDescent="0.25">
      <c r="A45" s="164"/>
      <c r="B45" s="158" t="s">
        <v>59</v>
      </c>
      <c r="C45" s="159">
        <f>ROUND(D7,2)</f>
        <v>6.4</v>
      </c>
      <c r="D45" s="159">
        <f>ROUND(D8,2)</f>
        <v>6</v>
      </c>
      <c r="E45" s="159">
        <f>ROUND(F19,2)</f>
        <v>-0.32</v>
      </c>
      <c r="F45" s="159">
        <f>ROUND(F38,2)</f>
        <v>-0.32</v>
      </c>
      <c r="G45" s="160">
        <f>I21</f>
        <v>0.36363603409519207</v>
      </c>
      <c r="H45" s="166"/>
      <c r="I45" s="162"/>
      <c r="J45" s="163"/>
      <c r="K45" s="3"/>
      <c r="L45" s="3"/>
      <c r="M45" s="3"/>
      <c r="N45" s="3"/>
      <c r="O45" s="3"/>
      <c r="P45" s="3"/>
      <c r="Q45" s="3"/>
      <c r="R45" s="3"/>
      <c r="S45" s="3"/>
      <c r="T45" s="3"/>
    </row>
    <row r="46" spans="1:21" ht="15" hidden="1" customHeight="1" x14ac:dyDescent="0.25">
      <c r="A46" s="152"/>
      <c r="B46" s="158" t="s">
        <v>60</v>
      </c>
      <c r="C46" s="167" t="s">
        <v>61</v>
      </c>
      <c r="D46" s="167" t="s">
        <v>61</v>
      </c>
      <c r="E46" s="159">
        <f>ROUND(H19,2)</f>
        <v>0.12</v>
      </c>
      <c r="F46" s="159">
        <f>ROUND(H38,2)</f>
        <v>0.12</v>
      </c>
      <c r="G46" s="165"/>
      <c r="H46" s="166"/>
      <c r="I46" s="162"/>
      <c r="J46" s="163"/>
      <c r="K46" s="3"/>
      <c r="L46" s="3"/>
      <c r="M46" s="3"/>
      <c r="N46" s="3"/>
      <c r="O46" s="3"/>
      <c r="P46" s="3"/>
      <c r="Q46" s="3"/>
      <c r="R46" s="3"/>
      <c r="S46" s="3"/>
      <c r="T46" s="3"/>
    </row>
    <row r="47" spans="1:21" ht="15" hidden="1" customHeight="1" x14ac:dyDescent="0.25">
      <c r="A47" s="152"/>
      <c r="B47" s="158" t="s">
        <v>62</v>
      </c>
      <c r="C47" s="167" t="s">
        <v>63</v>
      </c>
      <c r="D47" s="167" t="s">
        <v>64</v>
      </c>
      <c r="E47" s="167" t="s">
        <v>65</v>
      </c>
      <c r="F47" s="167" t="s">
        <v>65</v>
      </c>
      <c r="G47" s="6"/>
      <c r="H47" s="168" t="s">
        <v>66</v>
      </c>
      <c r="I47" s="168" t="s">
        <v>67</v>
      </c>
      <c r="J47" s="169" t="s">
        <v>68</v>
      </c>
      <c r="K47" s="3"/>
      <c r="L47" s="3"/>
      <c r="M47" s="3"/>
      <c r="N47" s="3"/>
      <c r="O47" s="3"/>
      <c r="P47" s="3"/>
      <c r="Q47" s="3"/>
      <c r="R47" s="3"/>
      <c r="S47" s="3"/>
      <c r="T47" s="3"/>
    </row>
    <row r="48" spans="1:21" ht="15" hidden="1" customHeight="1" x14ac:dyDescent="0.25">
      <c r="A48" s="152"/>
      <c r="B48" s="170" t="s">
        <v>25</v>
      </c>
      <c r="C48" s="171" t="str">
        <f>CONCATENATE(C44," ",B44,C46," ",C45,B46)</f>
        <v>65,8 (DE 6,4)</v>
      </c>
      <c r="D48" s="171" t="str">
        <f>CONCATENATE(D44," ",B44,D46," ",D45,B46)</f>
        <v>65,7 (DE 6)</v>
      </c>
      <c r="E48" s="172" t="str">
        <f>CONCATENATE(E44," ",B44,E45," ",B48," ",E46,B46)</f>
        <v>-0,1 (-0,32 a 0,12)</v>
      </c>
      <c r="F48" s="172" t="str">
        <f>CONCATENATE(F44," ",B44,F45," ",B48," ",F46,B46)</f>
        <v>-0,1 (-0,32 a 0,12)</v>
      </c>
      <c r="G48" s="173">
        <f>G45</f>
        <v>0.36363603409519207</v>
      </c>
      <c r="H48" s="174">
        <f>H44</f>
        <v>0.14661753613349118</v>
      </c>
      <c r="I48" s="175">
        <f>D13</f>
        <v>1.137777777777778</v>
      </c>
      <c r="J48" s="176">
        <f>G28</f>
        <v>1.3639902527227674E-7</v>
      </c>
      <c r="K48" s="3"/>
      <c r="L48" s="3"/>
      <c r="M48" s="3"/>
      <c r="N48" s="3"/>
      <c r="O48" s="3"/>
      <c r="P48" s="3"/>
      <c r="Q48" s="3"/>
      <c r="R48" s="3"/>
      <c r="S48" s="3"/>
      <c r="T48" s="3"/>
    </row>
    <row r="49" spans="1:36" ht="15.75" hidden="1" thickBot="1" x14ac:dyDescent="0.3">
      <c r="A49" s="152"/>
      <c r="B49" s="152"/>
      <c r="C49" s="152"/>
      <c r="D49" s="152"/>
      <c r="E49" s="152"/>
      <c r="F49" s="152"/>
      <c r="G49" s="3"/>
      <c r="H49" s="3"/>
      <c r="I49" s="3"/>
      <c r="J49" s="3"/>
      <c r="K49" s="3"/>
      <c r="L49" s="3"/>
      <c r="M49" s="3"/>
      <c r="N49" s="3"/>
      <c r="O49" s="3"/>
      <c r="P49" s="3"/>
      <c r="Q49" s="3"/>
      <c r="R49" s="3"/>
      <c r="S49" s="3"/>
      <c r="T49" s="3"/>
    </row>
    <row r="50" spans="1:36" ht="45.75" thickBot="1" x14ac:dyDescent="0.3">
      <c r="A50" s="177"/>
      <c r="B50" s="293" t="s">
        <v>63</v>
      </c>
      <c r="C50" s="294" t="s">
        <v>64</v>
      </c>
      <c r="D50" s="294" t="s">
        <v>65</v>
      </c>
      <c r="E50" s="295" t="s">
        <v>149</v>
      </c>
      <c r="F50" s="296" t="s">
        <v>66</v>
      </c>
      <c r="H50" s="355" t="s">
        <v>150</v>
      </c>
      <c r="J50" s="178"/>
      <c r="K50" s="3"/>
      <c r="L50" s="3"/>
      <c r="M50" s="3"/>
      <c r="N50" s="3"/>
      <c r="O50" s="3"/>
      <c r="P50" s="3"/>
      <c r="Q50" s="3"/>
      <c r="R50" s="3"/>
      <c r="S50" s="3"/>
      <c r="T50" s="3"/>
    </row>
    <row r="51" spans="1:36" ht="24.75" customHeight="1" x14ac:dyDescent="0.2">
      <c r="A51" s="297" t="s">
        <v>70</v>
      </c>
      <c r="B51" s="298" t="str">
        <f>C48</f>
        <v>65,8 (DE 6,4)</v>
      </c>
      <c r="C51" s="298" t="str">
        <f>D48</f>
        <v>65,7 (DE 6)</v>
      </c>
      <c r="D51" s="298" t="str">
        <f>E48</f>
        <v>-0,1 (-0,32 a 0,12)</v>
      </c>
      <c r="E51" s="351">
        <f>E42</f>
        <v>0.36363603409519207</v>
      </c>
      <c r="F51" s="299">
        <f>H48</f>
        <v>0.14661753613349118</v>
      </c>
      <c r="H51" s="300">
        <f>J48</f>
        <v>1.3639902527227674E-7</v>
      </c>
      <c r="I51" s="405" t="s">
        <v>71</v>
      </c>
      <c r="J51" s="406"/>
      <c r="K51" s="3"/>
      <c r="L51" s="3"/>
      <c r="M51" s="3"/>
      <c r="N51" s="3"/>
      <c r="O51" s="3"/>
      <c r="P51" s="3"/>
      <c r="Q51" s="3"/>
      <c r="R51" s="3"/>
      <c r="S51" s="3"/>
      <c r="T51" s="3"/>
    </row>
    <row r="52" spans="1:36" ht="8.25" customHeight="1" x14ac:dyDescent="0.2">
      <c r="A52" s="297"/>
      <c r="B52" s="297"/>
      <c r="C52" s="297"/>
      <c r="D52" s="297"/>
      <c r="E52" s="297"/>
      <c r="F52" s="297"/>
      <c r="G52" s="297"/>
      <c r="H52" s="297"/>
      <c r="I52" s="297"/>
      <c r="J52" s="356"/>
      <c r="K52" s="3"/>
      <c r="L52" s="3"/>
      <c r="M52" s="3"/>
      <c r="N52" s="3"/>
      <c r="O52" s="3"/>
      <c r="P52" s="3"/>
      <c r="Q52" s="3"/>
      <c r="R52" s="3"/>
      <c r="S52" s="3"/>
      <c r="T52" s="3"/>
    </row>
    <row r="53" spans="1:36" ht="24.75" customHeight="1" x14ac:dyDescent="0.2">
      <c r="A53" s="301" t="s">
        <v>72</v>
      </c>
      <c r="B53" s="179" t="str">
        <f>B51</f>
        <v>65,8 (DE 6,4)</v>
      </c>
      <c r="C53" s="179" t="str">
        <f>C51</f>
        <v>65,7 (DE 6)</v>
      </c>
      <c r="D53" s="179" t="str">
        <f>F48</f>
        <v>-0,1 (-0,32 a 0,12)</v>
      </c>
      <c r="E53" s="376">
        <f>F42</f>
        <v>0.36359471937751298</v>
      </c>
      <c r="F53" s="344"/>
      <c r="G53" s="181"/>
      <c r="H53" s="182">
        <f>H51</f>
        <v>1.3639902527227674E-7</v>
      </c>
      <c r="I53" s="407" t="s">
        <v>73</v>
      </c>
      <c r="J53" s="408"/>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ht="12" customHeight="1" x14ac:dyDescent="0.25">
      <c r="A54" s="183"/>
      <c r="E54" s="184"/>
      <c r="F54" s="184"/>
      <c r="G54" s="12"/>
      <c r="H54" s="12"/>
      <c r="I54" s="185"/>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ht="15" x14ac:dyDescent="0.25">
      <c r="A55" s="183" t="s">
        <v>74</v>
      </c>
      <c r="B55" s="10"/>
      <c r="C55" s="10"/>
      <c r="D55" s="10"/>
      <c r="E55" s="184"/>
      <c r="F55" s="184"/>
      <c r="G55" s="191"/>
      <c r="H55" s="12"/>
      <c r="I55" s="18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15" hidden="1" x14ac:dyDescent="0.2">
      <c r="A56" s="409" t="s">
        <v>178</v>
      </c>
      <c r="B56" s="409"/>
      <c r="C56" s="409"/>
      <c r="D56" s="409"/>
      <c r="E56" s="409"/>
      <c r="F56" s="409"/>
      <c r="G56" s="192"/>
      <c r="H56" s="12"/>
      <c r="I56" s="185"/>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ht="15" hidden="1" x14ac:dyDescent="0.25">
      <c r="A57" s="193" t="s">
        <v>76</v>
      </c>
      <c r="B57" s="152"/>
      <c r="C57" s="152"/>
      <c r="D57" s="194"/>
      <c r="E57" s="152"/>
      <c r="F57" s="152"/>
      <c r="G57" s="3"/>
      <c r="H57" s="12"/>
      <c r="I57" s="185"/>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ht="11.25" hidden="1" customHeight="1" x14ac:dyDescent="0.25">
      <c r="A58" s="193"/>
      <c r="B58" s="152"/>
      <c r="C58" s="152"/>
      <c r="D58" s="194"/>
      <c r="E58" s="152"/>
      <c r="F58" s="152"/>
      <c r="G58" s="3"/>
      <c r="H58" s="12"/>
      <c r="I58" s="185"/>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ht="64.5" hidden="1" customHeight="1" x14ac:dyDescent="0.2">
      <c r="A59" s="395" t="s">
        <v>179</v>
      </c>
      <c r="B59" s="395"/>
      <c r="C59" s="395"/>
      <c r="D59" s="395"/>
      <c r="E59" s="395"/>
      <c r="F59" s="395"/>
      <c r="G59" s="395"/>
      <c r="H59" s="395"/>
      <c r="I59" s="185"/>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ht="15" hidden="1" x14ac:dyDescent="0.25">
      <c r="A60" s="195"/>
      <c r="B60" s="8"/>
      <c r="C60" s="8"/>
      <c r="D60" s="8"/>
      <c r="E60" s="8"/>
      <c r="F60" s="8"/>
      <c r="H60" s="12"/>
      <c r="I60" s="185"/>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5" hidden="1" x14ac:dyDescent="0.25">
      <c r="A61" s="10"/>
      <c r="B61" s="10"/>
      <c r="C61" s="10"/>
      <c r="D61" s="184"/>
      <c r="E61" s="184"/>
      <c r="F61" s="184"/>
      <c r="G61" s="12"/>
      <c r="H61" s="12"/>
      <c r="I61" s="185"/>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17.25" hidden="1" x14ac:dyDescent="0.25">
      <c r="A62" s="152"/>
      <c r="B62" s="129" t="s">
        <v>79</v>
      </c>
      <c r="C62" s="196" t="s">
        <v>80</v>
      </c>
      <c r="D62" s="196" t="s">
        <v>183</v>
      </c>
      <c r="E62" s="196" t="s">
        <v>184</v>
      </c>
      <c r="F62" s="15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5" hidden="1" x14ac:dyDescent="0.25">
      <c r="A63" s="152"/>
      <c r="B63" s="122" t="s">
        <v>81</v>
      </c>
      <c r="C63" s="383">
        <f>C7</f>
        <v>65.8</v>
      </c>
      <c r="D63" s="383">
        <f>D7</f>
        <v>6.4</v>
      </c>
      <c r="E63" s="384">
        <f>D63^2</f>
        <v>40.960000000000008</v>
      </c>
      <c r="F63" s="152"/>
      <c r="G63" s="3"/>
      <c r="H63" s="3"/>
      <c r="I63" s="3"/>
      <c r="J63" s="3"/>
      <c r="K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5" hidden="1" x14ac:dyDescent="0.25">
      <c r="A64" s="198"/>
      <c r="B64" s="122" t="s">
        <v>82</v>
      </c>
      <c r="C64" s="383">
        <f>C8</f>
        <v>65.7</v>
      </c>
      <c r="D64" s="383">
        <f>D8</f>
        <v>6</v>
      </c>
      <c r="E64" s="384">
        <f>D64^2</f>
        <v>36</v>
      </c>
      <c r="F64" s="15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ht="15" hidden="1" x14ac:dyDescent="0.25">
      <c r="A65" s="152"/>
      <c r="B65" s="122" t="s">
        <v>83</v>
      </c>
      <c r="C65" s="385">
        <f>C64-C63</f>
        <v>-9.9999999999994316E-2</v>
      </c>
      <c r="D65" s="383"/>
      <c r="E65" s="386"/>
      <c r="F65" s="152"/>
      <c r="G65" s="3"/>
      <c r="H65" s="3"/>
      <c r="I65" s="387"/>
      <c r="J65" s="387"/>
      <c r="K65" s="387"/>
      <c r="L65" s="387"/>
      <c r="M65" s="387"/>
      <c r="N65" s="387"/>
      <c r="O65" s="3"/>
      <c r="P65" s="3"/>
      <c r="Q65" s="3"/>
      <c r="R65" s="3"/>
      <c r="S65" s="3"/>
      <c r="T65" s="3"/>
      <c r="U65" s="3"/>
      <c r="V65" s="3"/>
      <c r="W65" s="3"/>
      <c r="X65" s="3"/>
      <c r="Y65" s="3"/>
      <c r="Z65" s="3"/>
      <c r="AA65" s="3"/>
      <c r="AB65" s="3"/>
      <c r="AC65" s="3"/>
      <c r="AD65" s="3"/>
      <c r="AE65" s="3"/>
      <c r="AF65" s="3"/>
      <c r="AG65" s="3"/>
      <c r="AH65" s="3"/>
      <c r="AI65" s="3"/>
      <c r="AJ65" s="3"/>
    </row>
    <row r="66" spans="1:36" ht="15.75" hidden="1" x14ac:dyDescent="0.25">
      <c r="A66" s="152"/>
      <c r="B66" s="3" t="s">
        <v>186</v>
      </c>
      <c r="C66" s="383"/>
      <c r="D66" s="385">
        <f>E15</f>
        <v>6.2034924761014265</v>
      </c>
      <c r="E66" s="388" t="s">
        <v>180</v>
      </c>
      <c r="F66" s="10" t="s">
        <v>181</v>
      </c>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15" hidden="1" x14ac:dyDescent="0.25">
      <c r="A67" s="26"/>
      <c r="B67" s="203" t="s">
        <v>85</v>
      </c>
      <c r="C67" s="204"/>
      <c r="D67" s="204"/>
      <c r="E67" s="389">
        <f>C65/D66</f>
        <v>-1.6119951847324416E-2</v>
      </c>
      <c r="F67" s="390">
        <f>NORMSDIST(E67)</f>
        <v>0.49356934815513881</v>
      </c>
      <c r="G67" s="391" t="s">
        <v>185</v>
      </c>
      <c r="H67" s="392">
        <f>F67</f>
        <v>0.49356934815513881</v>
      </c>
      <c r="I67" s="393" t="s">
        <v>182</v>
      </c>
      <c r="J67" s="393"/>
      <c r="K67" s="393"/>
      <c r="L67" s="393"/>
      <c r="M67" s="393"/>
      <c r="N67" s="394"/>
      <c r="O67" s="3"/>
      <c r="P67" s="3"/>
      <c r="Q67" s="3"/>
      <c r="R67" s="3"/>
      <c r="S67" s="3"/>
      <c r="T67" s="3"/>
      <c r="U67" s="3"/>
      <c r="V67" s="3"/>
      <c r="W67" s="3"/>
      <c r="X67" s="3"/>
      <c r="Y67" s="3"/>
      <c r="Z67" s="3"/>
      <c r="AA67" s="3"/>
      <c r="AB67" s="3"/>
      <c r="AC67" s="3"/>
      <c r="AD67" s="3"/>
      <c r="AE67" s="3"/>
      <c r="AF67" s="3"/>
      <c r="AG67" s="3"/>
      <c r="AH67" s="3"/>
      <c r="AI67" s="3"/>
      <c r="AJ67" s="3"/>
    </row>
    <row r="68" spans="1:36" ht="15" hidden="1" x14ac:dyDescent="0.25">
      <c r="A68" s="78"/>
      <c r="B68" s="206"/>
      <c r="C68" s="152"/>
      <c r="D68" s="152"/>
      <c r="E68" s="152"/>
      <c r="F68" s="15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5" hidden="1" customHeight="1" x14ac:dyDescent="0.25">
      <c r="A69" s="78"/>
      <c r="B69" s="377">
        <f>E67</f>
        <v>-1.6119951847324416E-2</v>
      </c>
      <c r="C69" s="378">
        <f>F19/D66</f>
        <v>-5.0900187724695789E-2</v>
      </c>
      <c r="D69" s="379">
        <f>H19/D66</f>
        <v>1.8660284030046954E-2</v>
      </c>
      <c r="E69" s="152"/>
      <c r="F69" s="15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5" hidden="1" customHeight="1" x14ac:dyDescent="0.25">
      <c r="A70" s="208"/>
      <c r="B70" s="208"/>
      <c r="C70" s="208"/>
      <c r="D70" s="26"/>
      <c r="E70" s="167" t="s">
        <v>86</v>
      </c>
      <c r="F70" s="152"/>
      <c r="G70" s="12"/>
      <c r="H70" s="209"/>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5" hidden="1" x14ac:dyDescent="0.25">
      <c r="A71" s="10"/>
      <c r="B71" s="380">
        <f>ROUND(B69,2)</f>
        <v>-0.02</v>
      </c>
      <c r="C71" s="380">
        <f>ROUND(C69,2)</f>
        <v>-0.05</v>
      </c>
      <c r="D71" s="380">
        <f>ROUND(D69,2)</f>
        <v>0.02</v>
      </c>
      <c r="E71" s="381" t="str">
        <f>CONCATENATE(B71," ",B44,C71," ",B48," ",D71,B46)</f>
        <v>-0,02 (-0,05 a 0,02)</v>
      </c>
      <c r="F71" s="152"/>
      <c r="G71" s="12"/>
      <c r="H71" s="12"/>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4.25" customHeight="1" thickBot="1" x14ac:dyDescent="0.3">
      <c r="A72" s="10"/>
      <c r="C72" s="10"/>
      <c r="D72" s="10"/>
      <c r="E72" s="184"/>
      <c r="F72" s="184"/>
      <c r="G72" s="212"/>
      <c r="H72" s="12"/>
      <c r="I72" s="12"/>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ht="45.75" customHeight="1" thickBot="1" x14ac:dyDescent="0.3">
      <c r="A73" s="10"/>
      <c r="B73" s="302" t="s">
        <v>63</v>
      </c>
      <c r="C73" s="303" t="s">
        <v>64</v>
      </c>
      <c r="D73" s="304" t="s">
        <v>87</v>
      </c>
      <c r="E73" s="184"/>
      <c r="F73" s="8"/>
      <c r="G73" s="212"/>
      <c r="H73" s="12"/>
      <c r="I73" s="12"/>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ht="27.75" customHeight="1" x14ac:dyDescent="0.25">
      <c r="A74" s="10"/>
      <c r="B74" s="298" t="str">
        <f>B51</f>
        <v>65,8 (DE 6,4)</v>
      </c>
      <c r="C74" s="298" t="str">
        <f>C51</f>
        <v>65,7 (DE 6)</v>
      </c>
      <c r="D74" s="298" t="str">
        <f>E71</f>
        <v>-0,02 (-0,05 a 0,02)</v>
      </c>
      <c r="E74" s="213" t="s">
        <v>151</v>
      </c>
      <c r="F74" s="8"/>
      <c r="G74" s="212"/>
      <c r="H74" s="12"/>
      <c r="I74" s="12"/>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ht="12.75" customHeight="1" x14ac:dyDescent="0.2">
      <c r="H75" s="12"/>
      <c r="I75" s="12"/>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ht="12.75" customHeight="1" x14ac:dyDescent="0.2">
      <c r="H76" s="12"/>
      <c r="I76" s="12"/>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8" spans="1:36" ht="27.75" customHeight="1" x14ac:dyDescent="0.2"/>
  </sheetData>
  <mergeCells count="7">
    <mergeCell ref="A59:H59"/>
    <mergeCell ref="A2:E2"/>
    <mergeCell ref="A3:E3"/>
    <mergeCell ref="A4:E4"/>
    <mergeCell ref="I51:J51"/>
    <mergeCell ref="I53:J53"/>
    <mergeCell ref="A56:F56"/>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41"/>
  <sheetViews>
    <sheetView workbookViewId="0">
      <selection activeCell="O18" sqref="O18"/>
    </sheetView>
  </sheetViews>
  <sheetFormatPr baseColWidth="10" defaultRowHeight="12.75" x14ac:dyDescent="0.2"/>
  <cols>
    <col min="1" max="1" width="1" style="1" customWidth="1"/>
    <col min="2" max="2" width="27.42578125" style="1" customWidth="1"/>
    <col min="3" max="3" width="13.140625" style="1" customWidth="1"/>
    <col min="4" max="5" width="11.42578125" style="1"/>
    <col min="6" max="6" width="3.85546875" style="1" customWidth="1"/>
    <col min="7" max="10" width="11.42578125" style="1"/>
    <col min="11" max="11" width="7.42578125" style="1" customWidth="1"/>
    <col min="12" max="256" width="11.42578125" style="1"/>
    <col min="257" max="257" width="1" style="1" customWidth="1"/>
    <col min="258" max="258" width="27.42578125" style="1" customWidth="1"/>
    <col min="259" max="259" width="13.140625" style="1" customWidth="1"/>
    <col min="260" max="261" width="11.42578125" style="1"/>
    <col min="262" max="262" width="3.85546875" style="1" customWidth="1"/>
    <col min="263" max="512" width="11.42578125" style="1"/>
    <col min="513" max="513" width="1" style="1" customWidth="1"/>
    <col min="514" max="514" width="27.42578125" style="1" customWidth="1"/>
    <col min="515" max="515" width="13.140625" style="1" customWidth="1"/>
    <col min="516" max="517" width="11.42578125" style="1"/>
    <col min="518" max="518" width="3.85546875" style="1" customWidth="1"/>
    <col min="519" max="768" width="11.42578125" style="1"/>
    <col min="769" max="769" width="1" style="1" customWidth="1"/>
    <col min="770" max="770" width="27.42578125" style="1" customWidth="1"/>
    <col min="771" max="771" width="13.140625" style="1" customWidth="1"/>
    <col min="772" max="773" width="11.42578125" style="1"/>
    <col min="774" max="774" width="3.85546875" style="1" customWidth="1"/>
    <col min="775" max="1024" width="11.42578125" style="1"/>
    <col min="1025" max="1025" width="1" style="1" customWidth="1"/>
    <col min="1026" max="1026" width="27.42578125" style="1" customWidth="1"/>
    <col min="1027" max="1027" width="13.140625" style="1" customWidth="1"/>
    <col min="1028" max="1029" width="11.42578125" style="1"/>
    <col min="1030" max="1030" width="3.85546875" style="1" customWidth="1"/>
    <col min="1031" max="1280" width="11.42578125" style="1"/>
    <col min="1281" max="1281" width="1" style="1" customWidth="1"/>
    <col min="1282" max="1282" width="27.42578125" style="1" customWidth="1"/>
    <col min="1283" max="1283" width="13.140625" style="1" customWidth="1"/>
    <col min="1284" max="1285" width="11.42578125" style="1"/>
    <col min="1286" max="1286" width="3.85546875" style="1" customWidth="1"/>
    <col min="1287" max="1536" width="11.42578125" style="1"/>
    <col min="1537" max="1537" width="1" style="1" customWidth="1"/>
    <col min="1538" max="1538" width="27.42578125" style="1" customWidth="1"/>
    <col min="1539" max="1539" width="13.140625" style="1" customWidth="1"/>
    <col min="1540" max="1541" width="11.42578125" style="1"/>
    <col min="1542" max="1542" width="3.85546875" style="1" customWidth="1"/>
    <col min="1543" max="1792" width="11.42578125" style="1"/>
    <col min="1793" max="1793" width="1" style="1" customWidth="1"/>
    <col min="1794" max="1794" width="27.42578125" style="1" customWidth="1"/>
    <col min="1795" max="1795" width="13.140625" style="1" customWidth="1"/>
    <col min="1796" max="1797" width="11.42578125" style="1"/>
    <col min="1798" max="1798" width="3.85546875" style="1" customWidth="1"/>
    <col min="1799" max="2048" width="11.42578125" style="1"/>
    <col min="2049" max="2049" width="1" style="1" customWidth="1"/>
    <col min="2050" max="2050" width="27.42578125" style="1" customWidth="1"/>
    <col min="2051" max="2051" width="13.140625" style="1" customWidth="1"/>
    <col min="2052" max="2053" width="11.42578125" style="1"/>
    <col min="2054" max="2054" width="3.85546875" style="1" customWidth="1"/>
    <col min="2055" max="2304" width="11.42578125" style="1"/>
    <col min="2305" max="2305" width="1" style="1" customWidth="1"/>
    <col min="2306" max="2306" width="27.42578125" style="1" customWidth="1"/>
    <col min="2307" max="2307" width="13.140625" style="1" customWidth="1"/>
    <col min="2308" max="2309" width="11.42578125" style="1"/>
    <col min="2310" max="2310" width="3.85546875" style="1" customWidth="1"/>
    <col min="2311" max="2560" width="11.42578125" style="1"/>
    <col min="2561" max="2561" width="1" style="1" customWidth="1"/>
    <col min="2562" max="2562" width="27.42578125" style="1" customWidth="1"/>
    <col min="2563" max="2563" width="13.140625" style="1" customWidth="1"/>
    <col min="2564" max="2565" width="11.42578125" style="1"/>
    <col min="2566" max="2566" width="3.85546875" style="1" customWidth="1"/>
    <col min="2567" max="2816" width="11.42578125" style="1"/>
    <col min="2817" max="2817" width="1" style="1" customWidth="1"/>
    <col min="2818" max="2818" width="27.42578125" style="1" customWidth="1"/>
    <col min="2819" max="2819" width="13.140625" style="1" customWidth="1"/>
    <col min="2820" max="2821" width="11.42578125" style="1"/>
    <col min="2822" max="2822" width="3.85546875" style="1" customWidth="1"/>
    <col min="2823" max="3072" width="11.42578125" style="1"/>
    <col min="3073" max="3073" width="1" style="1" customWidth="1"/>
    <col min="3074" max="3074" width="27.42578125" style="1" customWidth="1"/>
    <col min="3075" max="3075" width="13.140625" style="1" customWidth="1"/>
    <col min="3076" max="3077" width="11.42578125" style="1"/>
    <col min="3078" max="3078" width="3.85546875" style="1" customWidth="1"/>
    <col min="3079" max="3328" width="11.42578125" style="1"/>
    <col min="3329" max="3329" width="1" style="1" customWidth="1"/>
    <col min="3330" max="3330" width="27.42578125" style="1" customWidth="1"/>
    <col min="3331" max="3331" width="13.140625" style="1" customWidth="1"/>
    <col min="3332" max="3333" width="11.42578125" style="1"/>
    <col min="3334" max="3334" width="3.85546875" style="1" customWidth="1"/>
    <col min="3335" max="3584" width="11.42578125" style="1"/>
    <col min="3585" max="3585" width="1" style="1" customWidth="1"/>
    <col min="3586" max="3586" width="27.42578125" style="1" customWidth="1"/>
    <col min="3587" max="3587" width="13.140625" style="1" customWidth="1"/>
    <col min="3588" max="3589" width="11.42578125" style="1"/>
    <col min="3590" max="3590" width="3.85546875" style="1" customWidth="1"/>
    <col min="3591" max="3840" width="11.42578125" style="1"/>
    <col min="3841" max="3841" width="1" style="1" customWidth="1"/>
    <col min="3842" max="3842" width="27.42578125" style="1" customWidth="1"/>
    <col min="3843" max="3843" width="13.140625" style="1" customWidth="1"/>
    <col min="3844" max="3845" width="11.42578125" style="1"/>
    <col min="3846" max="3846" width="3.85546875" style="1" customWidth="1"/>
    <col min="3847" max="4096" width="11.42578125" style="1"/>
    <col min="4097" max="4097" width="1" style="1" customWidth="1"/>
    <col min="4098" max="4098" width="27.42578125" style="1" customWidth="1"/>
    <col min="4099" max="4099" width="13.140625" style="1" customWidth="1"/>
    <col min="4100" max="4101" width="11.42578125" style="1"/>
    <col min="4102" max="4102" width="3.85546875" style="1" customWidth="1"/>
    <col min="4103" max="4352" width="11.42578125" style="1"/>
    <col min="4353" max="4353" width="1" style="1" customWidth="1"/>
    <col min="4354" max="4354" width="27.42578125" style="1" customWidth="1"/>
    <col min="4355" max="4355" width="13.140625" style="1" customWidth="1"/>
    <col min="4356" max="4357" width="11.42578125" style="1"/>
    <col min="4358" max="4358" width="3.85546875" style="1" customWidth="1"/>
    <col min="4359" max="4608" width="11.42578125" style="1"/>
    <col min="4609" max="4609" width="1" style="1" customWidth="1"/>
    <col min="4610" max="4610" width="27.42578125" style="1" customWidth="1"/>
    <col min="4611" max="4611" width="13.140625" style="1" customWidth="1"/>
    <col min="4612" max="4613" width="11.42578125" style="1"/>
    <col min="4614" max="4614" width="3.85546875" style="1" customWidth="1"/>
    <col min="4615" max="4864" width="11.42578125" style="1"/>
    <col min="4865" max="4865" width="1" style="1" customWidth="1"/>
    <col min="4866" max="4866" width="27.42578125" style="1" customWidth="1"/>
    <col min="4867" max="4867" width="13.140625" style="1" customWidth="1"/>
    <col min="4868" max="4869" width="11.42578125" style="1"/>
    <col min="4870" max="4870" width="3.85546875" style="1" customWidth="1"/>
    <col min="4871" max="5120" width="11.42578125" style="1"/>
    <col min="5121" max="5121" width="1" style="1" customWidth="1"/>
    <col min="5122" max="5122" width="27.42578125" style="1" customWidth="1"/>
    <col min="5123" max="5123" width="13.140625" style="1" customWidth="1"/>
    <col min="5124" max="5125" width="11.42578125" style="1"/>
    <col min="5126" max="5126" width="3.85546875" style="1" customWidth="1"/>
    <col min="5127" max="5376" width="11.42578125" style="1"/>
    <col min="5377" max="5377" width="1" style="1" customWidth="1"/>
    <col min="5378" max="5378" width="27.42578125" style="1" customWidth="1"/>
    <col min="5379" max="5379" width="13.140625" style="1" customWidth="1"/>
    <col min="5380" max="5381" width="11.42578125" style="1"/>
    <col min="5382" max="5382" width="3.85546875" style="1" customWidth="1"/>
    <col min="5383" max="5632" width="11.42578125" style="1"/>
    <col min="5633" max="5633" width="1" style="1" customWidth="1"/>
    <col min="5634" max="5634" width="27.42578125" style="1" customWidth="1"/>
    <col min="5635" max="5635" width="13.140625" style="1" customWidth="1"/>
    <col min="5636" max="5637" width="11.42578125" style="1"/>
    <col min="5638" max="5638" width="3.85546875" style="1" customWidth="1"/>
    <col min="5639" max="5888" width="11.42578125" style="1"/>
    <col min="5889" max="5889" width="1" style="1" customWidth="1"/>
    <col min="5890" max="5890" width="27.42578125" style="1" customWidth="1"/>
    <col min="5891" max="5891" width="13.140625" style="1" customWidth="1"/>
    <col min="5892" max="5893" width="11.42578125" style="1"/>
    <col min="5894" max="5894" width="3.85546875" style="1" customWidth="1"/>
    <col min="5895" max="6144" width="11.42578125" style="1"/>
    <col min="6145" max="6145" width="1" style="1" customWidth="1"/>
    <col min="6146" max="6146" width="27.42578125" style="1" customWidth="1"/>
    <col min="6147" max="6147" width="13.140625" style="1" customWidth="1"/>
    <col min="6148" max="6149" width="11.42578125" style="1"/>
    <col min="6150" max="6150" width="3.85546875" style="1" customWidth="1"/>
    <col min="6151" max="6400" width="11.42578125" style="1"/>
    <col min="6401" max="6401" width="1" style="1" customWidth="1"/>
    <col min="6402" max="6402" width="27.42578125" style="1" customWidth="1"/>
    <col min="6403" max="6403" width="13.140625" style="1" customWidth="1"/>
    <col min="6404" max="6405" width="11.42578125" style="1"/>
    <col min="6406" max="6406" width="3.85546875" style="1" customWidth="1"/>
    <col min="6407" max="6656" width="11.42578125" style="1"/>
    <col min="6657" max="6657" width="1" style="1" customWidth="1"/>
    <col min="6658" max="6658" width="27.42578125" style="1" customWidth="1"/>
    <col min="6659" max="6659" width="13.140625" style="1" customWidth="1"/>
    <col min="6660" max="6661" width="11.42578125" style="1"/>
    <col min="6662" max="6662" width="3.85546875" style="1" customWidth="1"/>
    <col min="6663" max="6912" width="11.42578125" style="1"/>
    <col min="6913" max="6913" width="1" style="1" customWidth="1"/>
    <col min="6914" max="6914" width="27.42578125" style="1" customWidth="1"/>
    <col min="6915" max="6915" width="13.140625" style="1" customWidth="1"/>
    <col min="6916" max="6917" width="11.42578125" style="1"/>
    <col min="6918" max="6918" width="3.85546875" style="1" customWidth="1"/>
    <col min="6919" max="7168" width="11.42578125" style="1"/>
    <col min="7169" max="7169" width="1" style="1" customWidth="1"/>
    <col min="7170" max="7170" width="27.42578125" style="1" customWidth="1"/>
    <col min="7171" max="7171" width="13.140625" style="1" customWidth="1"/>
    <col min="7172" max="7173" width="11.42578125" style="1"/>
    <col min="7174" max="7174" width="3.85546875" style="1" customWidth="1"/>
    <col min="7175" max="7424" width="11.42578125" style="1"/>
    <col min="7425" max="7425" width="1" style="1" customWidth="1"/>
    <col min="7426" max="7426" width="27.42578125" style="1" customWidth="1"/>
    <col min="7427" max="7427" width="13.140625" style="1" customWidth="1"/>
    <col min="7428" max="7429" width="11.42578125" style="1"/>
    <col min="7430" max="7430" width="3.85546875" style="1" customWidth="1"/>
    <col min="7431" max="7680" width="11.42578125" style="1"/>
    <col min="7681" max="7681" width="1" style="1" customWidth="1"/>
    <col min="7682" max="7682" width="27.42578125" style="1" customWidth="1"/>
    <col min="7683" max="7683" width="13.140625" style="1" customWidth="1"/>
    <col min="7684" max="7685" width="11.42578125" style="1"/>
    <col min="7686" max="7686" width="3.85546875" style="1" customWidth="1"/>
    <col min="7687" max="7936" width="11.42578125" style="1"/>
    <col min="7937" max="7937" width="1" style="1" customWidth="1"/>
    <col min="7938" max="7938" width="27.42578125" style="1" customWidth="1"/>
    <col min="7939" max="7939" width="13.140625" style="1" customWidth="1"/>
    <col min="7940" max="7941" width="11.42578125" style="1"/>
    <col min="7942" max="7942" width="3.85546875" style="1" customWidth="1"/>
    <col min="7943" max="8192" width="11.42578125" style="1"/>
    <col min="8193" max="8193" width="1" style="1" customWidth="1"/>
    <col min="8194" max="8194" width="27.42578125" style="1" customWidth="1"/>
    <col min="8195" max="8195" width="13.140625" style="1" customWidth="1"/>
    <col min="8196" max="8197" width="11.42578125" style="1"/>
    <col min="8198" max="8198" width="3.85546875" style="1" customWidth="1"/>
    <col min="8199" max="8448" width="11.42578125" style="1"/>
    <col min="8449" max="8449" width="1" style="1" customWidth="1"/>
    <col min="8450" max="8450" width="27.42578125" style="1" customWidth="1"/>
    <col min="8451" max="8451" width="13.140625" style="1" customWidth="1"/>
    <col min="8452" max="8453" width="11.42578125" style="1"/>
    <col min="8454" max="8454" width="3.85546875" style="1" customWidth="1"/>
    <col min="8455" max="8704" width="11.42578125" style="1"/>
    <col min="8705" max="8705" width="1" style="1" customWidth="1"/>
    <col min="8706" max="8706" width="27.42578125" style="1" customWidth="1"/>
    <col min="8707" max="8707" width="13.140625" style="1" customWidth="1"/>
    <col min="8708" max="8709" width="11.42578125" style="1"/>
    <col min="8710" max="8710" width="3.85546875" style="1" customWidth="1"/>
    <col min="8711" max="8960" width="11.42578125" style="1"/>
    <col min="8961" max="8961" width="1" style="1" customWidth="1"/>
    <col min="8962" max="8962" width="27.42578125" style="1" customWidth="1"/>
    <col min="8963" max="8963" width="13.140625" style="1" customWidth="1"/>
    <col min="8964" max="8965" width="11.42578125" style="1"/>
    <col min="8966" max="8966" width="3.85546875" style="1" customWidth="1"/>
    <col min="8967" max="9216" width="11.42578125" style="1"/>
    <col min="9217" max="9217" width="1" style="1" customWidth="1"/>
    <col min="9218" max="9218" width="27.42578125" style="1" customWidth="1"/>
    <col min="9219" max="9219" width="13.140625" style="1" customWidth="1"/>
    <col min="9220" max="9221" width="11.42578125" style="1"/>
    <col min="9222" max="9222" width="3.85546875" style="1" customWidth="1"/>
    <col min="9223" max="9472" width="11.42578125" style="1"/>
    <col min="9473" max="9473" width="1" style="1" customWidth="1"/>
    <col min="9474" max="9474" width="27.42578125" style="1" customWidth="1"/>
    <col min="9475" max="9475" width="13.140625" style="1" customWidth="1"/>
    <col min="9476" max="9477" width="11.42578125" style="1"/>
    <col min="9478" max="9478" width="3.85546875" style="1" customWidth="1"/>
    <col min="9479" max="9728" width="11.42578125" style="1"/>
    <col min="9729" max="9729" width="1" style="1" customWidth="1"/>
    <col min="9730" max="9730" width="27.42578125" style="1" customWidth="1"/>
    <col min="9731" max="9731" width="13.140625" style="1" customWidth="1"/>
    <col min="9732" max="9733" width="11.42578125" style="1"/>
    <col min="9734" max="9734" width="3.85546875" style="1" customWidth="1"/>
    <col min="9735" max="9984" width="11.42578125" style="1"/>
    <col min="9985" max="9985" width="1" style="1" customWidth="1"/>
    <col min="9986" max="9986" width="27.42578125" style="1" customWidth="1"/>
    <col min="9987" max="9987" width="13.140625" style="1" customWidth="1"/>
    <col min="9988" max="9989" width="11.42578125" style="1"/>
    <col min="9990" max="9990" width="3.85546875" style="1" customWidth="1"/>
    <col min="9991" max="10240" width="11.42578125" style="1"/>
    <col min="10241" max="10241" width="1" style="1" customWidth="1"/>
    <col min="10242" max="10242" width="27.42578125" style="1" customWidth="1"/>
    <col min="10243" max="10243" width="13.140625" style="1" customWidth="1"/>
    <col min="10244" max="10245" width="11.42578125" style="1"/>
    <col min="10246" max="10246" width="3.85546875" style="1" customWidth="1"/>
    <col min="10247" max="10496" width="11.42578125" style="1"/>
    <col min="10497" max="10497" width="1" style="1" customWidth="1"/>
    <col min="10498" max="10498" width="27.42578125" style="1" customWidth="1"/>
    <col min="10499" max="10499" width="13.140625" style="1" customWidth="1"/>
    <col min="10500" max="10501" width="11.42578125" style="1"/>
    <col min="10502" max="10502" width="3.85546875" style="1" customWidth="1"/>
    <col min="10503" max="10752" width="11.42578125" style="1"/>
    <col min="10753" max="10753" width="1" style="1" customWidth="1"/>
    <col min="10754" max="10754" width="27.42578125" style="1" customWidth="1"/>
    <col min="10755" max="10755" width="13.140625" style="1" customWidth="1"/>
    <col min="10756" max="10757" width="11.42578125" style="1"/>
    <col min="10758" max="10758" width="3.85546875" style="1" customWidth="1"/>
    <col min="10759" max="11008" width="11.42578125" style="1"/>
    <col min="11009" max="11009" width="1" style="1" customWidth="1"/>
    <col min="11010" max="11010" width="27.42578125" style="1" customWidth="1"/>
    <col min="11011" max="11011" width="13.140625" style="1" customWidth="1"/>
    <col min="11012" max="11013" width="11.42578125" style="1"/>
    <col min="11014" max="11014" width="3.85546875" style="1" customWidth="1"/>
    <col min="11015" max="11264" width="11.42578125" style="1"/>
    <col min="11265" max="11265" width="1" style="1" customWidth="1"/>
    <col min="11266" max="11266" width="27.42578125" style="1" customWidth="1"/>
    <col min="11267" max="11267" width="13.140625" style="1" customWidth="1"/>
    <col min="11268" max="11269" width="11.42578125" style="1"/>
    <col min="11270" max="11270" width="3.85546875" style="1" customWidth="1"/>
    <col min="11271" max="11520" width="11.42578125" style="1"/>
    <col min="11521" max="11521" width="1" style="1" customWidth="1"/>
    <col min="11522" max="11522" width="27.42578125" style="1" customWidth="1"/>
    <col min="11523" max="11523" width="13.140625" style="1" customWidth="1"/>
    <col min="11524" max="11525" width="11.42578125" style="1"/>
    <col min="11526" max="11526" width="3.85546875" style="1" customWidth="1"/>
    <col min="11527" max="11776" width="11.42578125" style="1"/>
    <col min="11777" max="11777" width="1" style="1" customWidth="1"/>
    <col min="11778" max="11778" width="27.42578125" style="1" customWidth="1"/>
    <col min="11779" max="11779" width="13.140625" style="1" customWidth="1"/>
    <col min="11780" max="11781" width="11.42578125" style="1"/>
    <col min="11782" max="11782" width="3.85546875" style="1" customWidth="1"/>
    <col min="11783" max="12032" width="11.42578125" style="1"/>
    <col min="12033" max="12033" width="1" style="1" customWidth="1"/>
    <col min="12034" max="12034" width="27.42578125" style="1" customWidth="1"/>
    <col min="12035" max="12035" width="13.140625" style="1" customWidth="1"/>
    <col min="12036" max="12037" width="11.42578125" style="1"/>
    <col min="12038" max="12038" width="3.85546875" style="1" customWidth="1"/>
    <col min="12039" max="12288" width="11.42578125" style="1"/>
    <col min="12289" max="12289" width="1" style="1" customWidth="1"/>
    <col min="12290" max="12290" width="27.42578125" style="1" customWidth="1"/>
    <col min="12291" max="12291" width="13.140625" style="1" customWidth="1"/>
    <col min="12292" max="12293" width="11.42578125" style="1"/>
    <col min="12294" max="12294" width="3.85546875" style="1" customWidth="1"/>
    <col min="12295" max="12544" width="11.42578125" style="1"/>
    <col min="12545" max="12545" width="1" style="1" customWidth="1"/>
    <col min="12546" max="12546" width="27.42578125" style="1" customWidth="1"/>
    <col min="12547" max="12547" width="13.140625" style="1" customWidth="1"/>
    <col min="12548" max="12549" width="11.42578125" style="1"/>
    <col min="12550" max="12550" width="3.85546875" style="1" customWidth="1"/>
    <col min="12551" max="12800" width="11.42578125" style="1"/>
    <col min="12801" max="12801" width="1" style="1" customWidth="1"/>
    <col min="12802" max="12802" width="27.42578125" style="1" customWidth="1"/>
    <col min="12803" max="12803" width="13.140625" style="1" customWidth="1"/>
    <col min="12804" max="12805" width="11.42578125" style="1"/>
    <col min="12806" max="12806" width="3.85546875" style="1" customWidth="1"/>
    <col min="12807" max="13056" width="11.42578125" style="1"/>
    <col min="13057" max="13057" width="1" style="1" customWidth="1"/>
    <col min="13058" max="13058" width="27.42578125" style="1" customWidth="1"/>
    <col min="13059" max="13059" width="13.140625" style="1" customWidth="1"/>
    <col min="13060" max="13061" width="11.42578125" style="1"/>
    <col min="13062" max="13062" width="3.85546875" style="1" customWidth="1"/>
    <col min="13063" max="13312" width="11.42578125" style="1"/>
    <col min="13313" max="13313" width="1" style="1" customWidth="1"/>
    <col min="13314" max="13314" width="27.42578125" style="1" customWidth="1"/>
    <col min="13315" max="13315" width="13.140625" style="1" customWidth="1"/>
    <col min="13316" max="13317" width="11.42578125" style="1"/>
    <col min="13318" max="13318" width="3.85546875" style="1" customWidth="1"/>
    <col min="13319" max="13568" width="11.42578125" style="1"/>
    <col min="13569" max="13569" width="1" style="1" customWidth="1"/>
    <col min="13570" max="13570" width="27.42578125" style="1" customWidth="1"/>
    <col min="13571" max="13571" width="13.140625" style="1" customWidth="1"/>
    <col min="13572" max="13573" width="11.42578125" style="1"/>
    <col min="13574" max="13574" width="3.85546875" style="1" customWidth="1"/>
    <col min="13575" max="13824" width="11.42578125" style="1"/>
    <col min="13825" max="13825" width="1" style="1" customWidth="1"/>
    <col min="13826" max="13826" width="27.42578125" style="1" customWidth="1"/>
    <col min="13827" max="13827" width="13.140625" style="1" customWidth="1"/>
    <col min="13828" max="13829" width="11.42578125" style="1"/>
    <col min="13830" max="13830" width="3.85546875" style="1" customWidth="1"/>
    <col min="13831" max="14080" width="11.42578125" style="1"/>
    <col min="14081" max="14081" width="1" style="1" customWidth="1"/>
    <col min="14082" max="14082" width="27.42578125" style="1" customWidth="1"/>
    <col min="14083" max="14083" width="13.140625" style="1" customWidth="1"/>
    <col min="14084" max="14085" width="11.42578125" style="1"/>
    <col min="14086" max="14086" width="3.85546875" style="1" customWidth="1"/>
    <col min="14087" max="14336" width="11.42578125" style="1"/>
    <col min="14337" max="14337" width="1" style="1" customWidth="1"/>
    <col min="14338" max="14338" width="27.42578125" style="1" customWidth="1"/>
    <col min="14339" max="14339" width="13.140625" style="1" customWidth="1"/>
    <col min="14340" max="14341" width="11.42578125" style="1"/>
    <col min="14342" max="14342" width="3.85546875" style="1" customWidth="1"/>
    <col min="14343" max="14592" width="11.42578125" style="1"/>
    <col min="14593" max="14593" width="1" style="1" customWidth="1"/>
    <col min="14594" max="14594" width="27.42578125" style="1" customWidth="1"/>
    <col min="14595" max="14595" width="13.140625" style="1" customWidth="1"/>
    <col min="14596" max="14597" width="11.42578125" style="1"/>
    <col min="14598" max="14598" width="3.85546875" style="1" customWidth="1"/>
    <col min="14599" max="14848" width="11.42578125" style="1"/>
    <col min="14849" max="14849" width="1" style="1" customWidth="1"/>
    <col min="14850" max="14850" width="27.42578125" style="1" customWidth="1"/>
    <col min="14851" max="14851" width="13.140625" style="1" customWidth="1"/>
    <col min="14852" max="14853" width="11.42578125" style="1"/>
    <col min="14854" max="14854" width="3.85546875" style="1" customWidth="1"/>
    <col min="14855" max="15104" width="11.42578125" style="1"/>
    <col min="15105" max="15105" width="1" style="1" customWidth="1"/>
    <col min="15106" max="15106" width="27.42578125" style="1" customWidth="1"/>
    <col min="15107" max="15107" width="13.140625" style="1" customWidth="1"/>
    <col min="15108" max="15109" width="11.42578125" style="1"/>
    <col min="15110" max="15110" width="3.85546875" style="1" customWidth="1"/>
    <col min="15111" max="15360" width="11.42578125" style="1"/>
    <col min="15361" max="15361" width="1" style="1" customWidth="1"/>
    <col min="15362" max="15362" width="27.42578125" style="1" customWidth="1"/>
    <col min="15363" max="15363" width="13.140625" style="1" customWidth="1"/>
    <col min="15364" max="15365" width="11.42578125" style="1"/>
    <col min="15366" max="15366" width="3.85546875" style="1" customWidth="1"/>
    <col min="15367" max="15616" width="11.42578125" style="1"/>
    <col min="15617" max="15617" width="1" style="1" customWidth="1"/>
    <col min="15618" max="15618" width="27.42578125" style="1" customWidth="1"/>
    <col min="15619" max="15619" width="13.140625" style="1" customWidth="1"/>
    <col min="15620" max="15621" width="11.42578125" style="1"/>
    <col min="15622" max="15622" width="3.85546875" style="1" customWidth="1"/>
    <col min="15623" max="15872" width="11.42578125" style="1"/>
    <col min="15873" max="15873" width="1" style="1" customWidth="1"/>
    <col min="15874" max="15874" width="27.42578125" style="1" customWidth="1"/>
    <col min="15875" max="15875" width="13.140625" style="1" customWidth="1"/>
    <col min="15876" max="15877" width="11.42578125" style="1"/>
    <col min="15878" max="15878" width="3.85546875" style="1" customWidth="1"/>
    <col min="15879" max="16128" width="11.42578125" style="1"/>
    <col min="16129" max="16129" width="1" style="1" customWidth="1"/>
    <col min="16130" max="16130" width="27.42578125" style="1" customWidth="1"/>
    <col min="16131" max="16131" width="13.140625" style="1" customWidth="1"/>
    <col min="16132" max="16133" width="11.42578125" style="1"/>
    <col min="16134" max="16134" width="3.85546875" style="1" customWidth="1"/>
    <col min="16135" max="16384" width="11.42578125" style="1"/>
  </cols>
  <sheetData>
    <row r="1" spans="2:22" ht="4.5" customHeight="1" thickBot="1" x14ac:dyDescent="0.25"/>
    <row r="2" spans="2:22" ht="28.5" customHeight="1" thickBot="1" x14ac:dyDescent="0.25">
      <c r="B2" s="410" t="s">
        <v>89</v>
      </c>
      <c r="C2" s="411"/>
      <c r="D2" s="411"/>
      <c r="E2" s="411"/>
      <c r="F2" s="411"/>
      <c r="G2" s="411"/>
      <c r="H2" s="411"/>
      <c r="I2" s="412"/>
      <c r="J2" s="214"/>
    </row>
    <row r="3" spans="2:22" ht="28.5" customHeight="1" x14ac:dyDescent="0.2">
      <c r="B3" s="413" t="s">
        <v>167</v>
      </c>
      <c r="C3" s="413"/>
      <c r="D3" s="413"/>
      <c r="E3" s="413"/>
      <c r="F3" s="413"/>
      <c r="G3" s="413"/>
      <c r="H3" s="413"/>
      <c r="I3" s="413"/>
      <c r="J3" s="215"/>
    </row>
    <row r="4" spans="2:22" ht="9.75" customHeight="1" thickBot="1" x14ac:dyDescent="0.25">
      <c r="B4" s="216"/>
      <c r="C4" s="216"/>
      <c r="D4" s="216"/>
      <c r="E4" s="216"/>
      <c r="F4" s="216"/>
      <c r="G4" s="216"/>
      <c r="H4" s="216"/>
      <c r="I4" s="216"/>
      <c r="J4" s="214"/>
    </row>
    <row r="5" spans="2:22" hidden="1" x14ac:dyDescent="0.2">
      <c r="B5" s="217" t="s">
        <v>90</v>
      </c>
      <c r="O5" s="5"/>
      <c r="P5" s="5"/>
      <c r="U5" s="5"/>
      <c r="V5" s="5"/>
    </row>
    <row r="6" spans="2:22" hidden="1" x14ac:dyDescent="0.2">
      <c r="B6" s="218" t="s">
        <v>91</v>
      </c>
      <c r="C6" s="218" t="s">
        <v>92</v>
      </c>
      <c r="D6" s="143"/>
      <c r="O6" s="5"/>
      <c r="P6" s="5"/>
      <c r="U6" s="5"/>
      <c r="V6" s="5"/>
    </row>
    <row r="7" spans="2:22" hidden="1" x14ac:dyDescent="0.2">
      <c r="C7" s="133" t="s">
        <v>93</v>
      </c>
      <c r="D7" s="1" t="s">
        <v>94</v>
      </c>
      <c r="O7" s="5"/>
      <c r="P7" s="5"/>
      <c r="U7" s="5"/>
      <c r="V7" s="5"/>
    </row>
    <row r="8" spans="2:22" hidden="1" x14ac:dyDescent="0.2">
      <c r="C8" s="133" t="s">
        <v>95</v>
      </c>
      <c r="D8" s="1" t="s">
        <v>96</v>
      </c>
      <c r="G8" s="219"/>
      <c r="H8" s="219"/>
      <c r="I8" s="219"/>
      <c r="J8" s="219"/>
      <c r="O8" s="5"/>
      <c r="P8" s="5"/>
      <c r="U8" s="5"/>
      <c r="V8" s="5"/>
    </row>
    <row r="9" spans="2:22" hidden="1" x14ac:dyDescent="0.2">
      <c r="C9" s="133" t="s">
        <v>97</v>
      </c>
      <c r="D9" s="219" t="s">
        <v>98</v>
      </c>
      <c r="E9" s="133"/>
      <c r="O9" s="5"/>
      <c r="P9" s="5"/>
      <c r="U9" s="5"/>
      <c r="V9" s="5"/>
    </row>
    <row r="10" spans="2:22" hidden="1" x14ac:dyDescent="0.2">
      <c r="B10" s="1" t="s">
        <v>99</v>
      </c>
      <c r="E10" s="133"/>
      <c r="O10" s="5"/>
      <c r="P10" s="5"/>
      <c r="U10" s="5"/>
      <c r="V10" s="5"/>
    </row>
    <row r="11" spans="2:22" hidden="1" x14ac:dyDescent="0.2">
      <c r="C11" s="133" t="s">
        <v>100</v>
      </c>
      <c r="D11" s="219" t="s">
        <v>101</v>
      </c>
      <c r="E11" s="133"/>
      <c r="O11" s="5"/>
      <c r="P11" s="5"/>
      <c r="U11" s="5"/>
      <c r="V11" s="5"/>
    </row>
    <row r="12" spans="2:22" hidden="1" x14ac:dyDescent="0.2">
      <c r="C12" s="133" t="s">
        <v>102</v>
      </c>
      <c r="D12" s="219" t="s">
        <v>132</v>
      </c>
      <c r="E12" s="133"/>
      <c r="O12" s="5"/>
      <c r="P12" s="5"/>
      <c r="U12" s="5"/>
      <c r="V12" s="5"/>
    </row>
    <row r="13" spans="2:22" ht="13.5" hidden="1" thickBot="1" x14ac:dyDescent="0.25"/>
    <row r="14" spans="2:22" ht="30.75" customHeight="1" x14ac:dyDescent="0.2">
      <c r="B14" s="414" t="s">
        <v>103</v>
      </c>
      <c r="C14" s="415"/>
      <c r="D14" s="415"/>
      <c r="E14" s="416"/>
      <c r="O14" s="5"/>
      <c r="P14" s="5"/>
      <c r="U14" s="5"/>
      <c r="V14" s="5"/>
    </row>
    <row r="15" spans="2:22" ht="18" customHeight="1" x14ac:dyDescent="0.25">
      <c r="B15" s="220" t="s">
        <v>104</v>
      </c>
      <c r="C15" s="221">
        <v>5</v>
      </c>
      <c r="D15" s="222"/>
      <c r="E15" s="223"/>
      <c r="O15" s="5"/>
      <c r="P15" s="5"/>
      <c r="U15" s="5"/>
      <c r="V15" s="5"/>
    </row>
    <row r="16" spans="2:22" ht="18" customHeight="1" x14ac:dyDescent="0.25">
      <c r="B16" s="220" t="s">
        <v>105</v>
      </c>
      <c r="C16" s="221">
        <v>13</v>
      </c>
      <c r="D16" s="222"/>
      <c r="E16" s="223"/>
      <c r="O16" s="5"/>
      <c r="P16" s="5"/>
      <c r="U16" s="5"/>
      <c r="V16" s="5"/>
    </row>
    <row r="17" spans="2:22" ht="18" customHeight="1" x14ac:dyDescent="0.25">
      <c r="B17" s="224" t="s">
        <v>106</v>
      </c>
      <c r="C17" s="334">
        <f>C15/C16</f>
        <v>0.38461538461538464</v>
      </c>
      <c r="D17" s="225"/>
      <c r="E17" s="223"/>
      <c r="O17" s="5"/>
      <c r="P17" s="5"/>
      <c r="U17" s="5"/>
      <c r="V17" s="5"/>
    </row>
    <row r="18" spans="2:22" ht="18" customHeight="1" x14ac:dyDescent="0.25">
      <c r="B18" s="224" t="s">
        <v>107</v>
      </c>
      <c r="C18" s="333">
        <v>0.05</v>
      </c>
      <c r="D18" s="226" t="s">
        <v>108</v>
      </c>
      <c r="E18" s="227">
        <f>-NORMSINV((C18*100/2)/100)</f>
        <v>1.9599639845400538</v>
      </c>
      <c r="O18" s="5"/>
      <c r="P18" s="5"/>
      <c r="U18" s="5"/>
      <c r="V18" s="5"/>
    </row>
    <row r="19" spans="2:22" ht="18" customHeight="1" x14ac:dyDescent="0.25">
      <c r="B19" s="224" t="s">
        <v>109</v>
      </c>
      <c r="C19" s="333">
        <v>0.2</v>
      </c>
      <c r="D19" s="226" t="s">
        <v>110</v>
      </c>
      <c r="E19" s="227">
        <f>-NORMSINV(C19)</f>
        <v>0.84162123357291452</v>
      </c>
      <c r="O19" s="5"/>
      <c r="P19" s="5"/>
      <c r="U19" s="5"/>
      <c r="V19" s="5"/>
    </row>
    <row r="20" spans="2:22" ht="18" customHeight="1" x14ac:dyDescent="0.25">
      <c r="B20" s="228" t="s">
        <v>111</v>
      </c>
      <c r="C20" s="335">
        <f>ROUNDUP((2*(C16^2)*(E18+E19)^2)/C15^2,0)</f>
        <v>107</v>
      </c>
      <c r="D20" s="229"/>
      <c r="E20" s="230"/>
      <c r="O20" s="5"/>
      <c r="P20" s="5"/>
      <c r="U20" s="5"/>
      <c r="V20" s="5"/>
    </row>
    <row r="21" spans="2:22" ht="18" customHeight="1" thickBot="1" x14ac:dyDescent="0.3">
      <c r="B21" s="231" t="s">
        <v>112</v>
      </c>
      <c r="C21" s="336">
        <f>C20*2</f>
        <v>214</v>
      </c>
      <c r="D21" s="232"/>
      <c r="E21" s="233"/>
      <c r="O21" s="5"/>
      <c r="P21" s="5"/>
      <c r="U21" s="5"/>
      <c r="V21" s="5"/>
    </row>
    <row r="22" spans="2:22" s="5" customFormat="1" ht="15" customHeight="1" x14ac:dyDescent="0.2">
      <c r="B22" s="234"/>
      <c r="C22" s="235"/>
      <c r="D22" s="236"/>
      <c r="E22" s="234"/>
    </row>
    <row r="23" spans="2:22" s="5" customFormat="1" x14ac:dyDescent="0.2">
      <c r="B23" s="234"/>
      <c r="C23" s="235"/>
      <c r="D23" s="236"/>
      <c r="E23" s="131"/>
    </row>
    <row r="24" spans="2:22" hidden="1" x14ac:dyDescent="0.2">
      <c r="B24" s="217" t="s">
        <v>113</v>
      </c>
      <c r="O24" s="5"/>
      <c r="P24" s="5"/>
      <c r="U24" s="5"/>
      <c r="V24" s="5"/>
    </row>
    <row r="25" spans="2:22" hidden="1" x14ac:dyDescent="0.2">
      <c r="B25" s="1" t="s">
        <v>114</v>
      </c>
      <c r="D25" s="219" t="s">
        <v>115</v>
      </c>
      <c r="O25" s="5"/>
      <c r="P25" s="5"/>
      <c r="U25" s="5"/>
      <c r="V25" s="5"/>
    </row>
    <row r="26" spans="2:22" hidden="1" x14ac:dyDescent="0.2">
      <c r="B26" s="1" t="s">
        <v>116</v>
      </c>
      <c r="D26" s="219"/>
      <c r="G26" s="219" t="s">
        <v>117</v>
      </c>
      <c r="O26" s="5"/>
      <c r="P26" s="5"/>
      <c r="U26" s="5"/>
      <c r="V26" s="5"/>
    </row>
    <row r="27" spans="2:22" ht="27.75" hidden="1" customHeight="1" x14ac:dyDescent="0.2">
      <c r="B27" s="417" t="s">
        <v>118</v>
      </c>
      <c r="C27" s="418"/>
      <c r="D27" s="418"/>
      <c r="E27" s="419"/>
      <c r="O27" s="5"/>
      <c r="P27" s="5"/>
      <c r="U27" s="5"/>
      <c r="V27" s="5"/>
    </row>
    <row r="28" spans="2:22" hidden="1" x14ac:dyDescent="0.2">
      <c r="B28" s="237" t="s">
        <v>119</v>
      </c>
      <c r="C28" s="238">
        <v>0.32</v>
      </c>
      <c r="D28" s="239" t="s">
        <v>120</v>
      </c>
      <c r="E28" s="240">
        <f>1-C28</f>
        <v>0.67999999999999994</v>
      </c>
      <c r="O28" s="5"/>
      <c r="P28" s="5"/>
      <c r="U28" s="5"/>
      <c r="V28" s="5"/>
    </row>
    <row r="29" spans="2:22" hidden="1" x14ac:dyDescent="0.2">
      <c r="B29" s="237" t="s">
        <v>121</v>
      </c>
      <c r="C29" s="238">
        <v>0.434</v>
      </c>
      <c r="D29" s="239" t="s">
        <v>122</v>
      </c>
      <c r="E29" s="240">
        <f>1-C29</f>
        <v>0.56600000000000006</v>
      </c>
      <c r="G29" s="241"/>
      <c r="H29" s="242"/>
      <c r="I29" s="241"/>
      <c r="O29" s="5"/>
      <c r="P29" s="5"/>
      <c r="U29" s="5"/>
      <c r="V29" s="5"/>
    </row>
    <row r="30" spans="2:22" hidden="1" x14ac:dyDescent="0.2">
      <c r="B30" s="243" t="s">
        <v>123</v>
      </c>
      <c r="C30" s="240">
        <f>(C28+C29)/2</f>
        <v>0.377</v>
      </c>
      <c r="D30" s="239" t="s">
        <v>124</v>
      </c>
      <c r="E30" s="240">
        <f>1-C30</f>
        <v>0.623</v>
      </c>
      <c r="G30" s="2"/>
      <c r="O30" s="5"/>
      <c r="P30" s="5"/>
      <c r="U30" s="5"/>
      <c r="V30" s="5"/>
    </row>
    <row r="31" spans="2:22" hidden="1" x14ac:dyDescent="0.2">
      <c r="B31" s="244" t="s">
        <v>107</v>
      </c>
      <c r="C31" s="245">
        <v>0.05</v>
      </c>
      <c r="D31" s="246" t="s">
        <v>108</v>
      </c>
      <c r="E31" s="240">
        <f>-NORMSINV((C31*100/2)/100)</f>
        <v>1.9599639845400538</v>
      </c>
      <c r="G31" s="2"/>
      <c r="O31" s="5"/>
      <c r="P31" s="5"/>
      <c r="U31" s="5"/>
      <c r="V31" s="5"/>
    </row>
    <row r="32" spans="2:22" hidden="1" x14ac:dyDescent="0.2">
      <c r="B32" s="244" t="s">
        <v>109</v>
      </c>
      <c r="C32" s="245">
        <v>0.2</v>
      </c>
      <c r="D32" s="246" t="s">
        <v>110</v>
      </c>
      <c r="E32" s="240">
        <f>-NORMSINV(C32)</f>
        <v>0.84162123357291452</v>
      </c>
      <c r="G32" s="247"/>
      <c r="O32" s="5"/>
      <c r="P32" s="5"/>
      <c r="U32" s="5"/>
      <c r="V32" s="5"/>
    </row>
    <row r="33" spans="2:22" hidden="1" x14ac:dyDescent="0.2">
      <c r="B33" s="244" t="s">
        <v>125</v>
      </c>
      <c r="C33" s="240">
        <f>2*C30*E30*(E31+E32)^2</f>
        <v>3.6869484641726094</v>
      </c>
      <c r="D33" s="248"/>
      <c r="E33" s="85"/>
      <c r="O33" s="5"/>
      <c r="P33" s="5"/>
      <c r="U33" s="5"/>
      <c r="V33" s="5"/>
    </row>
    <row r="34" spans="2:22" hidden="1" x14ac:dyDescent="0.2">
      <c r="B34" s="244" t="s">
        <v>126</v>
      </c>
      <c r="C34" s="249">
        <f>(C28-C29)^2</f>
        <v>1.2995999999999997E-2</v>
      </c>
      <c r="D34" s="6"/>
      <c r="E34" s="85"/>
      <c r="O34" s="5"/>
      <c r="P34" s="5"/>
      <c r="U34" s="5"/>
      <c r="V34" s="5"/>
    </row>
    <row r="35" spans="2:22" hidden="1" x14ac:dyDescent="0.2">
      <c r="B35" s="250" t="s">
        <v>111</v>
      </c>
      <c r="C35" s="251">
        <f>ROUNDUP(C33/C34,0)</f>
        <v>284</v>
      </c>
      <c r="D35" s="252"/>
      <c r="E35" s="85"/>
      <c r="G35" s="253"/>
      <c r="H35" s="254"/>
      <c r="I35" s="253"/>
      <c r="O35" s="5"/>
      <c r="P35" s="5"/>
      <c r="U35" s="5"/>
      <c r="V35" s="5"/>
    </row>
    <row r="36" spans="2:22" ht="13.5" hidden="1" thickBot="1" x14ac:dyDescent="0.25">
      <c r="B36" s="255" t="s">
        <v>112</v>
      </c>
      <c r="C36" s="256">
        <f>C35*2</f>
        <v>568</v>
      </c>
      <c r="D36" s="257"/>
      <c r="E36" s="104"/>
      <c r="O36" s="5"/>
      <c r="P36" s="5"/>
      <c r="U36" s="5"/>
      <c r="V36" s="5"/>
    </row>
    <row r="37" spans="2:22" hidden="1" x14ac:dyDescent="0.2"/>
    <row r="38" spans="2:22" hidden="1" x14ac:dyDescent="0.2">
      <c r="C38" s="253"/>
    </row>
    <row r="39" spans="2:22" hidden="1" x14ac:dyDescent="0.2">
      <c r="C39" s="253"/>
    </row>
    <row r="40" spans="2:22" hidden="1" x14ac:dyDescent="0.2"/>
    <row r="41" spans="2:22" hidden="1" x14ac:dyDescent="0.2"/>
  </sheetData>
  <mergeCells count="4">
    <mergeCell ref="B2:I2"/>
    <mergeCell ref="B3:I3"/>
    <mergeCell ref="B14:E14"/>
    <mergeCell ref="B27:E2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14"/>
  <sheetViews>
    <sheetView zoomScale="85" zoomScaleNormal="85" workbookViewId="0"/>
  </sheetViews>
  <sheetFormatPr baseColWidth="10" defaultRowHeight="12.75" x14ac:dyDescent="0.2"/>
  <cols>
    <col min="1" max="1" width="29.7109375" style="1" customWidth="1"/>
    <col min="2" max="2" width="20.5703125" style="1" customWidth="1"/>
    <col min="3" max="3" width="18.85546875" style="1" customWidth="1"/>
    <col min="4" max="4" width="21.140625" style="1" customWidth="1"/>
    <col min="5" max="5" width="17.140625" style="1" customWidth="1"/>
    <col min="6" max="6" width="15.7109375" style="1" customWidth="1"/>
    <col min="7" max="7" width="1.85546875" style="1" customWidth="1"/>
    <col min="8" max="8" width="14.5703125" style="1" customWidth="1"/>
    <col min="9" max="9" width="20.5703125" style="1" customWidth="1"/>
    <col min="10" max="10" width="11.7109375" style="1" customWidth="1"/>
    <col min="11" max="11" width="11.42578125" style="1"/>
    <col min="12" max="12" width="13" style="1" customWidth="1"/>
    <col min="13" max="13" width="14.5703125" style="1" bestFit="1" customWidth="1"/>
    <col min="14" max="14" width="13.85546875" style="5" bestFit="1" customWidth="1"/>
    <col min="15" max="15" width="11.42578125" style="5"/>
    <col min="16" max="16" width="13.85546875" style="1" bestFit="1" customWidth="1"/>
    <col min="17" max="17" width="11.42578125" style="1"/>
    <col min="18" max="18" width="13.85546875" style="1" bestFit="1" customWidth="1"/>
    <col min="19" max="19" width="12.140625" style="1" bestFit="1" customWidth="1"/>
    <col min="20" max="20" width="11.42578125" style="5"/>
    <col min="21" max="22" width="11.42578125" style="1"/>
    <col min="23" max="23" width="9.42578125" style="1" customWidth="1"/>
    <col min="24" max="24" width="12.7109375" style="1" bestFit="1" customWidth="1"/>
    <col min="25" max="25" width="14.28515625" style="1" bestFit="1" customWidth="1"/>
    <col min="26" max="256" width="11.42578125" style="1"/>
    <col min="257" max="257" width="26.140625" style="1" customWidth="1"/>
    <col min="258" max="258" width="25.85546875" style="1" customWidth="1"/>
    <col min="259" max="259" width="21.85546875" style="1" customWidth="1"/>
    <col min="260" max="260" width="22.7109375" style="1" customWidth="1"/>
    <col min="261" max="261" width="19.85546875" style="1" customWidth="1"/>
    <col min="262" max="262" width="20.28515625" style="1" customWidth="1"/>
    <col min="263" max="263" width="4.5703125" style="1" customWidth="1"/>
    <col min="264" max="264" width="14.5703125" style="1" customWidth="1"/>
    <col min="265" max="265" width="20.5703125" style="1" customWidth="1"/>
    <col min="266" max="266" width="15" style="1" bestFit="1" customWidth="1"/>
    <col min="267" max="267" width="11.42578125" style="1"/>
    <col min="268" max="268" width="13" style="1" customWidth="1"/>
    <col min="269" max="269" width="14.5703125" style="1" bestFit="1" customWidth="1"/>
    <col min="270" max="270" width="13.85546875" style="1" bestFit="1" customWidth="1"/>
    <col min="271" max="271" width="11.42578125" style="1"/>
    <col min="272" max="272" width="13.85546875" style="1" bestFit="1" customWidth="1"/>
    <col min="273" max="273" width="11.42578125" style="1"/>
    <col min="274" max="274" width="13.85546875" style="1" bestFit="1" customWidth="1"/>
    <col min="275" max="275" width="12.140625" style="1" bestFit="1" customWidth="1"/>
    <col min="276" max="278" width="11.42578125" style="1"/>
    <col min="279" max="279" width="9.42578125" style="1" customWidth="1"/>
    <col min="280" max="280" width="12.7109375" style="1" bestFit="1" customWidth="1"/>
    <col min="281" max="281" width="14.28515625" style="1" bestFit="1" customWidth="1"/>
    <col min="282" max="512" width="11.42578125" style="1"/>
    <col min="513" max="513" width="26.140625" style="1" customWidth="1"/>
    <col min="514" max="514" width="25.85546875" style="1" customWidth="1"/>
    <col min="515" max="515" width="21.85546875" style="1" customWidth="1"/>
    <col min="516" max="516" width="22.7109375" style="1" customWidth="1"/>
    <col min="517" max="517" width="19.85546875" style="1" customWidth="1"/>
    <col min="518" max="518" width="20.28515625" style="1" customWidth="1"/>
    <col min="519" max="519" width="4.5703125" style="1" customWidth="1"/>
    <col min="520" max="520" width="14.5703125" style="1" customWidth="1"/>
    <col min="521" max="521" width="20.5703125" style="1" customWidth="1"/>
    <col min="522" max="522" width="15" style="1" bestFit="1" customWidth="1"/>
    <col min="523" max="523" width="11.42578125" style="1"/>
    <col min="524" max="524" width="13" style="1" customWidth="1"/>
    <col min="525" max="525" width="14.5703125" style="1" bestFit="1" customWidth="1"/>
    <col min="526" max="526" width="13.85546875" style="1" bestFit="1" customWidth="1"/>
    <col min="527" max="527" width="11.42578125" style="1"/>
    <col min="528" max="528" width="13.85546875" style="1" bestFit="1" customWidth="1"/>
    <col min="529" max="529" width="11.42578125" style="1"/>
    <col min="530" max="530" width="13.85546875" style="1" bestFit="1" customWidth="1"/>
    <col min="531" max="531" width="12.140625" style="1" bestFit="1" customWidth="1"/>
    <col min="532" max="534" width="11.42578125" style="1"/>
    <col min="535" max="535" width="9.42578125" style="1" customWidth="1"/>
    <col min="536" max="536" width="12.7109375" style="1" bestFit="1" customWidth="1"/>
    <col min="537" max="537" width="14.28515625" style="1" bestFit="1" customWidth="1"/>
    <col min="538" max="768" width="11.42578125" style="1"/>
    <col min="769" max="769" width="26.140625" style="1" customWidth="1"/>
    <col min="770" max="770" width="25.85546875" style="1" customWidth="1"/>
    <col min="771" max="771" width="21.85546875" style="1" customWidth="1"/>
    <col min="772" max="772" width="22.7109375" style="1" customWidth="1"/>
    <col min="773" max="773" width="19.85546875" style="1" customWidth="1"/>
    <col min="774" max="774" width="20.28515625" style="1" customWidth="1"/>
    <col min="775" max="775" width="4.5703125" style="1" customWidth="1"/>
    <col min="776" max="776" width="14.5703125" style="1" customWidth="1"/>
    <col min="777" max="777" width="20.5703125" style="1" customWidth="1"/>
    <col min="778" max="778" width="15" style="1" bestFit="1" customWidth="1"/>
    <col min="779" max="779" width="11.42578125" style="1"/>
    <col min="780" max="780" width="13" style="1" customWidth="1"/>
    <col min="781" max="781" width="14.5703125" style="1" bestFit="1" customWidth="1"/>
    <col min="782" max="782" width="13.85546875" style="1" bestFit="1" customWidth="1"/>
    <col min="783" max="783" width="11.42578125" style="1"/>
    <col min="784" max="784" width="13.85546875" style="1" bestFit="1" customWidth="1"/>
    <col min="785" max="785" width="11.42578125" style="1"/>
    <col min="786" max="786" width="13.85546875" style="1" bestFit="1" customWidth="1"/>
    <col min="787" max="787" width="12.140625" style="1" bestFit="1" customWidth="1"/>
    <col min="788" max="790" width="11.42578125" style="1"/>
    <col min="791" max="791" width="9.42578125" style="1" customWidth="1"/>
    <col min="792" max="792" width="12.7109375" style="1" bestFit="1" customWidth="1"/>
    <col min="793" max="793" width="14.28515625" style="1" bestFit="1" customWidth="1"/>
    <col min="794" max="1024" width="11.42578125" style="1"/>
    <col min="1025" max="1025" width="26.140625" style="1" customWidth="1"/>
    <col min="1026" max="1026" width="25.85546875" style="1" customWidth="1"/>
    <col min="1027" max="1027" width="21.85546875" style="1" customWidth="1"/>
    <col min="1028" max="1028" width="22.7109375" style="1" customWidth="1"/>
    <col min="1029" max="1029" width="19.85546875" style="1" customWidth="1"/>
    <col min="1030" max="1030" width="20.28515625" style="1" customWidth="1"/>
    <col min="1031" max="1031" width="4.5703125" style="1" customWidth="1"/>
    <col min="1032" max="1032" width="14.5703125" style="1" customWidth="1"/>
    <col min="1033" max="1033" width="20.5703125" style="1" customWidth="1"/>
    <col min="1034" max="1034" width="15" style="1" bestFit="1" customWidth="1"/>
    <col min="1035" max="1035" width="11.42578125" style="1"/>
    <col min="1036" max="1036" width="13" style="1" customWidth="1"/>
    <col min="1037" max="1037" width="14.5703125" style="1" bestFit="1" customWidth="1"/>
    <col min="1038" max="1038" width="13.85546875" style="1" bestFit="1" customWidth="1"/>
    <col min="1039" max="1039" width="11.42578125" style="1"/>
    <col min="1040" max="1040" width="13.85546875" style="1" bestFit="1" customWidth="1"/>
    <col min="1041" max="1041" width="11.42578125" style="1"/>
    <col min="1042" max="1042" width="13.85546875" style="1" bestFit="1" customWidth="1"/>
    <col min="1043" max="1043" width="12.140625" style="1" bestFit="1" customWidth="1"/>
    <col min="1044" max="1046" width="11.42578125" style="1"/>
    <col min="1047" max="1047" width="9.42578125" style="1" customWidth="1"/>
    <col min="1048" max="1048" width="12.7109375" style="1" bestFit="1" customWidth="1"/>
    <col min="1049" max="1049" width="14.28515625" style="1" bestFit="1" customWidth="1"/>
    <col min="1050" max="1280" width="11.42578125" style="1"/>
    <col min="1281" max="1281" width="26.140625" style="1" customWidth="1"/>
    <col min="1282" max="1282" width="25.85546875" style="1" customWidth="1"/>
    <col min="1283" max="1283" width="21.85546875" style="1" customWidth="1"/>
    <col min="1284" max="1284" width="22.7109375" style="1" customWidth="1"/>
    <col min="1285" max="1285" width="19.85546875" style="1" customWidth="1"/>
    <col min="1286" max="1286" width="20.28515625" style="1" customWidth="1"/>
    <col min="1287" max="1287" width="4.5703125" style="1" customWidth="1"/>
    <col min="1288" max="1288" width="14.5703125" style="1" customWidth="1"/>
    <col min="1289" max="1289" width="20.5703125" style="1" customWidth="1"/>
    <col min="1290" max="1290" width="15" style="1" bestFit="1" customWidth="1"/>
    <col min="1291" max="1291" width="11.42578125" style="1"/>
    <col min="1292" max="1292" width="13" style="1" customWidth="1"/>
    <col min="1293" max="1293" width="14.5703125" style="1" bestFit="1" customWidth="1"/>
    <col min="1294" max="1294" width="13.85546875" style="1" bestFit="1" customWidth="1"/>
    <col min="1295" max="1295" width="11.42578125" style="1"/>
    <col min="1296" max="1296" width="13.85546875" style="1" bestFit="1" customWidth="1"/>
    <col min="1297" max="1297" width="11.42578125" style="1"/>
    <col min="1298" max="1298" width="13.85546875" style="1" bestFit="1" customWidth="1"/>
    <col min="1299" max="1299" width="12.140625" style="1" bestFit="1" customWidth="1"/>
    <col min="1300" max="1302" width="11.42578125" style="1"/>
    <col min="1303" max="1303" width="9.42578125" style="1" customWidth="1"/>
    <col min="1304" max="1304" width="12.7109375" style="1" bestFit="1" customWidth="1"/>
    <col min="1305" max="1305" width="14.28515625" style="1" bestFit="1" customWidth="1"/>
    <col min="1306" max="1536" width="11.42578125" style="1"/>
    <col min="1537" max="1537" width="26.140625" style="1" customWidth="1"/>
    <col min="1538" max="1538" width="25.85546875" style="1" customWidth="1"/>
    <col min="1539" max="1539" width="21.85546875" style="1" customWidth="1"/>
    <col min="1540" max="1540" width="22.7109375" style="1" customWidth="1"/>
    <col min="1541" max="1541" width="19.85546875" style="1" customWidth="1"/>
    <col min="1542" max="1542" width="20.28515625" style="1" customWidth="1"/>
    <col min="1543" max="1543" width="4.5703125" style="1" customWidth="1"/>
    <col min="1544" max="1544" width="14.5703125" style="1" customWidth="1"/>
    <col min="1545" max="1545" width="20.5703125" style="1" customWidth="1"/>
    <col min="1546" max="1546" width="15" style="1" bestFit="1" customWidth="1"/>
    <col min="1547" max="1547" width="11.42578125" style="1"/>
    <col min="1548" max="1548" width="13" style="1" customWidth="1"/>
    <col min="1549" max="1549" width="14.5703125" style="1" bestFit="1" customWidth="1"/>
    <col min="1550" max="1550" width="13.85546875" style="1" bestFit="1" customWidth="1"/>
    <col min="1551" max="1551" width="11.42578125" style="1"/>
    <col min="1552" max="1552" width="13.85546875" style="1" bestFit="1" customWidth="1"/>
    <col min="1553" max="1553" width="11.42578125" style="1"/>
    <col min="1554" max="1554" width="13.85546875" style="1" bestFit="1" customWidth="1"/>
    <col min="1555" max="1555" width="12.140625" style="1" bestFit="1" customWidth="1"/>
    <col min="1556" max="1558" width="11.42578125" style="1"/>
    <col min="1559" max="1559" width="9.42578125" style="1" customWidth="1"/>
    <col min="1560" max="1560" width="12.7109375" style="1" bestFit="1" customWidth="1"/>
    <col min="1561" max="1561" width="14.28515625" style="1" bestFit="1" customWidth="1"/>
    <col min="1562" max="1792" width="11.42578125" style="1"/>
    <col min="1793" max="1793" width="26.140625" style="1" customWidth="1"/>
    <col min="1794" max="1794" width="25.85546875" style="1" customWidth="1"/>
    <col min="1795" max="1795" width="21.85546875" style="1" customWidth="1"/>
    <col min="1796" max="1796" width="22.7109375" style="1" customWidth="1"/>
    <col min="1797" max="1797" width="19.85546875" style="1" customWidth="1"/>
    <col min="1798" max="1798" width="20.28515625" style="1" customWidth="1"/>
    <col min="1799" max="1799" width="4.5703125" style="1" customWidth="1"/>
    <col min="1800" max="1800" width="14.5703125" style="1" customWidth="1"/>
    <col min="1801" max="1801" width="20.5703125" style="1" customWidth="1"/>
    <col min="1802" max="1802" width="15" style="1" bestFit="1" customWidth="1"/>
    <col min="1803" max="1803" width="11.42578125" style="1"/>
    <col min="1804" max="1804" width="13" style="1" customWidth="1"/>
    <col min="1805" max="1805" width="14.5703125" style="1" bestFit="1" customWidth="1"/>
    <col min="1806" max="1806" width="13.85546875" style="1" bestFit="1" customWidth="1"/>
    <col min="1807" max="1807" width="11.42578125" style="1"/>
    <col min="1808" max="1808" width="13.85546875" style="1" bestFit="1" customWidth="1"/>
    <col min="1809" max="1809" width="11.42578125" style="1"/>
    <col min="1810" max="1810" width="13.85546875" style="1" bestFit="1" customWidth="1"/>
    <col min="1811" max="1811" width="12.140625" style="1" bestFit="1" customWidth="1"/>
    <col min="1812" max="1814" width="11.42578125" style="1"/>
    <col min="1815" max="1815" width="9.42578125" style="1" customWidth="1"/>
    <col min="1816" max="1816" width="12.7109375" style="1" bestFit="1" customWidth="1"/>
    <col min="1817" max="1817" width="14.28515625" style="1" bestFit="1" customWidth="1"/>
    <col min="1818" max="2048" width="11.42578125" style="1"/>
    <col min="2049" max="2049" width="26.140625" style="1" customWidth="1"/>
    <col min="2050" max="2050" width="25.85546875" style="1" customWidth="1"/>
    <col min="2051" max="2051" width="21.85546875" style="1" customWidth="1"/>
    <col min="2052" max="2052" width="22.7109375" style="1" customWidth="1"/>
    <col min="2053" max="2053" width="19.85546875" style="1" customWidth="1"/>
    <col min="2054" max="2054" width="20.28515625" style="1" customWidth="1"/>
    <col min="2055" max="2055" width="4.5703125" style="1" customWidth="1"/>
    <col min="2056" max="2056" width="14.5703125" style="1" customWidth="1"/>
    <col min="2057" max="2057" width="20.5703125" style="1" customWidth="1"/>
    <col min="2058" max="2058" width="15" style="1" bestFit="1" customWidth="1"/>
    <col min="2059" max="2059" width="11.42578125" style="1"/>
    <col min="2060" max="2060" width="13" style="1" customWidth="1"/>
    <col min="2061" max="2061" width="14.5703125" style="1" bestFit="1" customWidth="1"/>
    <col min="2062" max="2062" width="13.85546875" style="1" bestFit="1" customWidth="1"/>
    <col min="2063" max="2063" width="11.42578125" style="1"/>
    <col min="2064" max="2064" width="13.85546875" style="1" bestFit="1" customWidth="1"/>
    <col min="2065" max="2065" width="11.42578125" style="1"/>
    <col min="2066" max="2066" width="13.85546875" style="1" bestFit="1" customWidth="1"/>
    <col min="2067" max="2067" width="12.140625" style="1" bestFit="1" customWidth="1"/>
    <col min="2068" max="2070" width="11.42578125" style="1"/>
    <col min="2071" max="2071" width="9.42578125" style="1" customWidth="1"/>
    <col min="2072" max="2072" width="12.7109375" style="1" bestFit="1" customWidth="1"/>
    <col min="2073" max="2073" width="14.28515625" style="1" bestFit="1" customWidth="1"/>
    <col min="2074" max="2304" width="11.42578125" style="1"/>
    <col min="2305" max="2305" width="26.140625" style="1" customWidth="1"/>
    <col min="2306" max="2306" width="25.85546875" style="1" customWidth="1"/>
    <col min="2307" max="2307" width="21.85546875" style="1" customWidth="1"/>
    <col min="2308" max="2308" width="22.7109375" style="1" customWidth="1"/>
    <col min="2309" max="2309" width="19.85546875" style="1" customWidth="1"/>
    <col min="2310" max="2310" width="20.28515625" style="1" customWidth="1"/>
    <col min="2311" max="2311" width="4.5703125" style="1" customWidth="1"/>
    <col min="2312" max="2312" width="14.5703125" style="1" customWidth="1"/>
    <col min="2313" max="2313" width="20.5703125" style="1" customWidth="1"/>
    <col min="2314" max="2314" width="15" style="1" bestFit="1" customWidth="1"/>
    <col min="2315" max="2315" width="11.42578125" style="1"/>
    <col min="2316" max="2316" width="13" style="1" customWidth="1"/>
    <col min="2317" max="2317" width="14.5703125" style="1" bestFit="1" customWidth="1"/>
    <col min="2318" max="2318" width="13.85546875" style="1" bestFit="1" customWidth="1"/>
    <col min="2319" max="2319" width="11.42578125" style="1"/>
    <col min="2320" max="2320" width="13.85546875" style="1" bestFit="1" customWidth="1"/>
    <col min="2321" max="2321" width="11.42578125" style="1"/>
    <col min="2322" max="2322" width="13.85546875" style="1" bestFit="1" customWidth="1"/>
    <col min="2323" max="2323" width="12.140625" style="1" bestFit="1" customWidth="1"/>
    <col min="2324" max="2326" width="11.42578125" style="1"/>
    <col min="2327" max="2327" width="9.42578125" style="1" customWidth="1"/>
    <col min="2328" max="2328" width="12.7109375" style="1" bestFit="1" customWidth="1"/>
    <col min="2329" max="2329" width="14.28515625" style="1" bestFit="1" customWidth="1"/>
    <col min="2330" max="2560" width="11.42578125" style="1"/>
    <col min="2561" max="2561" width="26.140625" style="1" customWidth="1"/>
    <col min="2562" max="2562" width="25.85546875" style="1" customWidth="1"/>
    <col min="2563" max="2563" width="21.85546875" style="1" customWidth="1"/>
    <col min="2564" max="2564" width="22.7109375" style="1" customWidth="1"/>
    <col min="2565" max="2565" width="19.85546875" style="1" customWidth="1"/>
    <col min="2566" max="2566" width="20.28515625" style="1" customWidth="1"/>
    <col min="2567" max="2567" width="4.5703125" style="1" customWidth="1"/>
    <col min="2568" max="2568" width="14.5703125" style="1" customWidth="1"/>
    <col min="2569" max="2569" width="20.5703125" style="1" customWidth="1"/>
    <col min="2570" max="2570" width="15" style="1" bestFit="1" customWidth="1"/>
    <col min="2571" max="2571" width="11.42578125" style="1"/>
    <col min="2572" max="2572" width="13" style="1" customWidth="1"/>
    <col min="2573" max="2573" width="14.5703125" style="1" bestFit="1" customWidth="1"/>
    <col min="2574" max="2574" width="13.85546875" style="1" bestFit="1" customWidth="1"/>
    <col min="2575" max="2575" width="11.42578125" style="1"/>
    <col min="2576" max="2576" width="13.85546875" style="1" bestFit="1" customWidth="1"/>
    <col min="2577" max="2577" width="11.42578125" style="1"/>
    <col min="2578" max="2578" width="13.85546875" style="1" bestFit="1" customWidth="1"/>
    <col min="2579" max="2579" width="12.140625" style="1" bestFit="1" customWidth="1"/>
    <col min="2580" max="2582" width="11.42578125" style="1"/>
    <col min="2583" max="2583" width="9.42578125" style="1" customWidth="1"/>
    <col min="2584" max="2584" width="12.7109375" style="1" bestFit="1" customWidth="1"/>
    <col min="2585" max="2585" width="14.28515625" style="1" bestFit="1" customWidth="1"/>
    <col min="2586" max="2816" width="11.42578125" style="1"/>
    <col min="2817" max="2817" width="26.140625" style="1" customWidth="1"/>
    <col min="2818" max="2818" width="25.85546875" style="1" customWidth="1"/>
    <col min="2819" max="2819" width="21.85546875" style="1" customWidth="1"/>
    <col min="2820" max="2820" width="22.7109375" style="1" customWidth="1"/>
    <col min="2821" max="2821" width="19.85546875" style="1" customWidth="1"/>
    <col min="2822" max="2822" width="20.28515625" style="1" customWidth="1"/>
    <col min="2823" max="2823" width="4.5703125" style="1" customWidth="1"/>
    <col min="2824" max="2824" width="14.5703125" style="1" customWidth="1"/>
    <col min="2825" max="2825" width="20.5703125" style="1" customWidth="1"/>
    <col min="2826" max="2826" width="15" style="1" bestFit="1" customWidth="1"/>
    <col min="2827" max="2827" width="11.42578125" style="1"/>
    <col min="2828" max="2828" width="13" style="1" customWidth="1"/>
    <col min="2829" max="2829" width="14.5703125" style="1" bestFit="1" customWidth="1"/>
    <col min="2830" max="2830" width="13.85546875" style="1" bestFit="1" customWidth="1"/>
    <col min="2831" max="2831" width="11.42578125" style="1"/>
    <col min="2832" max="2832" width="13.85546875" style="1" bestFit="1" customWidth="1"/>
    <col min="2833" max="2833" width="11.42578125" style="1"/>
    <col min="2834" max="2834" width="13.85546875" style="1" bestFit="1" customWidth="1"/>
    <col min="2835" max="2835" width="12.140625" style="1" bestFit="1" customWidth="1"/>
    <col min="2836" max="2838" width="11.42578125" style="1"/>
    <col min="2839" max="2839" width="9.42578125" style="1" customWidth="1"/>
    <col min="2840" max="2840" width="12.7109375" style="1" bestFit="1" customWidth="1"/>
    <col min="2841" max="2841" width="14.28515625" style="1" bestFit="1" customWidth="1"/>
    <col min="2842" max="3072" width="11.42578125" style="1"/>
    <col min="3073" max="3073" width="26.140625" style="1" customWidth="1"/>
    <col min="3074" max="3074" width="25.85546875" style="1" customWidth="1"/>
    <col min="3075" max="3075" width="21.85546875" style="1" customWidth="1"/>
    <col min="3076" max="3076" width="22.7109375" style="1" customWidth="1"/>
    <col min="3077" max="3077" width="19.85546875" style="1" customWidth="1"/>
    <col min="3078" max="3078" width="20.28515625" style="1" customWidth="1"/>
    <col min="3079" max="3079" width="4.5703125" style="1" customWidth="1"/>
    <col min="3080" max="3080" width="14.5703125" style="1" customWidth="1"/>
    <col min="3081" max="3081" width="20.5703125" style="1" customWidth="1"/>
    <col min="3082" max="3082" width="15" style="1" bestFit="1" customWidth="1"/>
    <col min="3083" max="3083" width="11.42578125" style="1"/>
    <col min="3084" max="3084" width="13" style="1" customWidth="1"/>
    <col min="3085" max="3085" width="14.5703125" style="1" bestFit="1" customWidth="1"/>
    <col min="3086" max="3086" width="13.85546875" style="1" bestFit="1" customWidth="1"/>
    <col min="3087" max="3087" width="11.42578125" style="1"/>
    <col min="3088" max="3088" width="13.85546875" style="1" bestFit="1" customWidth="1"/>
    <col min="3089" max="3089" width="11.42578125" style="1"/>
    <col min="3090" max="3090" width="13.85546875" style="1" bestFit="1" customWidth="1"/>
    <col min="3091" max="3091" width="12.140625" style="1" bestFit="1" customWidth="1"/>
    <col min="3092" max="3094" width="11.42578125" style="1"/>
    <col min="3095" max="3095" width="9.42578125" style="1" customWidth="1"/>
    <col min="3096" max="3096" width="12.7109375" style="1" bestFit="1" customWidth="1"/>
    <col min="3097" max="3097" width="14.28515625" style="1" bestFit="1" customWidth="1"/>
    <col min="3098" max="3328" width="11.42578125" style="1"/>
    <col min="3329" max="3329" width="26.140625" style="1" customWidth="1"/>
    <col min="3330" max="3330" width="25.85546875" style="1" customWidth="1"/>
    <col min="3331" max="3331" width="21.85546875" style="1" customWidth="1"/>
    <col min="3332" max="3332" width="22.7109375" style="1" customWidth="1"/>
    <col min="3333" max="3333" width="19.85546875" style="1" customWidth="1"/>
    <col min="3334" max="3334" width="20.28515625" style="1" customWidth="1"/>
    <col min="3335" max="3335" width="4.5703125" style="1" customWidth="1"/>
    <col min="3336" max="3336" width="14.5703125" style="1" customWidth="1"/>
    <col min="3337" max="3337" width="20.5703125" style="1" customWidth="1"/>
    <col min="3338" max="3338" width="15" style="1" bestFit="1" customWidth="1"/>
    <col min="3339" max="3339" width="11.42578125" style="1"/>
    <col min="3340" max="3340" width="13" style="1" customWidth="1"/>
    <col min="3341" max="3341" width="14.5703125" style="1" bestFit="1" customWidth="1"/>
    <col min="3342" max="3342" width="13.85546875" style="1" bestFit="1" customWidth="1"/>
    <col min="3343" max="3343" width="11.42578125" style="1"/>
    <col min="3344" max="3344" width="13.85546875" style="1" bestFit="1" customWidth="1"/>
    <col min="3345" max="3345" width="11.42578125" style="1"/>
    <col min="3346" max="3346" width="13.85546875" style="1" bestFit="1" customWidth="1"/>
    <col min="3347" max="3347" width="12.140625" style="1" bestFit="1" customWidth="1"/>
    <col min="3348" max="3350" width="11.42578125" style="1"/>
    <col min="3351" max="3351" width="9.42578125" style="1" customWidth="1"/>
    <col min="3352" max="3352" width="12.7109375" style="1" bestFit="1" customWidth="1"/>
    <col min="3353" max="3353" width="14.28515625" style="1" bestFit="1" customWidth="1"/>
    <col min="3354" max="3584" width="11.42578125" style="1"/>
    <col min="3585" max="3585" width="26.140625" style="1" customWidth="1"/>
    <col min="3586" max="3586" width="25.85546875" style="1" customWidth="1"/>
    <col min="3587" max="3587" width="21.85546875" style="1" customWidth="1"/>
    <col min="3588" max="3588" width="22.7109375" style="1" customWidth="1"/>
    <col min="3589" max="3589" width="19.85546875" style="1" customWidth="1"/>
    <col min="3590" max="3590" width="20.28515625" style="1" customWidth="1"/>
    <col min="3591" max="3591" width="4.5703125" style="1" customWidth="1"/>
    <col min="3592" max="3592" width="14.5703125" style="1" customWidth="1"/>
    <col min="3593" max="3593" width="20.5703125" style="1" customWidth="1"/>
    <col min="3594" max="3594" width="15" style="1" bestFit="1" customWidth="1"/>
    <col min="3595" max="3595" width="11.42578125" style="1"/>
    <col min="3596" max="3596" width="13" style="1" customWidth="1"/>
    <col min="3597" max="3597" width="14.5703125" style="1" bestFit="1" customWidth="1"/>
    <col min="3598" max="3598" width="13.85546875" style="1" bestFit="1" customWidth="1"/>
    <col min="3599" max="3599" width="11.42578125" style="1"/>
    <col min="3600" max="3600" width="13.85546875" style="1" bestFit="1" customWidth="1"/>
    <col min="3601" max="3601" width="11.42578125" style="1"/>
    <col min="3602" max="3602" width="13.85546875" style="1" bestFit="1" customWidth="1"/>
    <col min="3603" max="3603" width="12.140625" style="1" bestFit="1" customWidth="1"/>
    <col min="3604" max="3606" width="11.42578125" style="1"/>
    <col min="3607" max="3607" width="9.42578125" style="1" customWidth="1"/>
    <col min="3608" max="3608" width="12.7109375" style="1" bestFit="1" customWidth="1"/>
    <col min="3609" max="3609" width="14.28515625" style="1" bestFit="1" customWidth="1"/>
    <col min="3610" max="3840" width="11.42578125" style="1"/>
    <col min="3841" max="3841" width="26.140625" style="1" customWidth="1"/>
    <col min="3842" max="3842" width="25.85546875" style="1" customWidth="1"/>
    <col min="3843" max="3843" width="21.85546875" style="1" customWidth="1"/>
    <col min="3844" max="3844" width="22.7109375" style="1" customWidth="1"/>
    <col min="3845" max="3845" width="19.85546875" style="1" customWidth="1"/>
    <col min="3846" max="3846" width="20.28515625" style="1" customWidth="1"/>
    <col min="3847" max="3847" width="4.5703125" style="1" customWidth="1"/>
    <col min="3848" max="3848" width="14.5703125" style="1" customWidth="1"/>
    <col min="3849" max="3849" width="20.5703125" style="1" customWidth="1"/>
    <col min="3850" max="3850" width="15" style="1" bestFit="1" customWidth="1"/>
    <col min="3851" max="3851" width="11.42578125" style="1"/>
    <col min="3852" max="3852" width="13" style="1" customWidth="1"/>
    <col min="3853" max="3853" width="14.5703125" style="1" bestFit="1" customWidth="1"/>
    <col min="3854" max="3854" width="13.85546875" style="1" bestFit="1" customWidth="1"/>
    <col min="3855" max="3855" width="11.42578125" style="1"/>
    <col min="3856" max="3856" width="13.85546875" style="1" bestFit="1" customWidth="1"/>
    <col min="3857" max="3857" width="11.42578125" style="1"/>
    <col min="3858" max="3858" width="13.85546875" style="1" bestFit="1" customWidth="1"/>
    <col min="3859" max="3859" width="12.140625" style="1" bestFit="1" customWidth="1"/>
    <col min="3860" max="3862" width="11.42578125" style="1"/>
    <col min="3863" max="3863" width="9.42578125" style="1" customWidth="1"/>
    <col min="3864" max="3864" width="12.7109375" style="1" bestFit="1" customWidth="1"/>
    <col min="3865" max="3865" width="14.28515625" style="1" bestFit="1" customWidth="1"/>
    <col min="3866" max="4096" width="11.42578125" style="1"/>
    <col min="4097" max="4097" width="26.140625" style="1" customWidth="1"/>
    <col min="4098" max="4098" width="25.85546875" style="1" customWidth="1"/>
    <col min="4099" max="4099" width="21.85546875" style="1" customWidth="1"/>
    <col min="4100" max="4100" width="22.7109375" style="1" customWidth="1"/>
    <col min="4101" max="4101" width="19.85546875" style="1" customWidth="1"/>
    <col min="4102" max="4102" width="20.28515625" style="1" customWidth="1"/>
    <col min="4103" max="4103" width="4.5703125" style="1" customWidth="1"/>
    <col min="4104" max="4104" width="14.5703125" style="1" customWidth="1"/>
    <col min="4105" max="4105" width="20.5703125" style="1" customWidth="1"/>
    <col min="4106" max="4106" width="15" style="1" bestFit="1" customWidth="1"/>
    <col min="4107" max="4107" width="11.42578125" style="1"/>
    <col min="4108" max="4108" width="13" style="1" customWidth="1"/>
    <col min="4109" max="4109" width="14.5703125" style="1" bestFit="1" customWidth="1"/>
    <col min="4110" max="4110" width="13.85546875" style="1" bestFit="1" customWidth="1"/>
    <col min="4111" max="4111" width="11.42578125" style="1"/>
    <col min="4112" max="4112" width="13.85546875" style="1" bestFit="1" customWidth="1"/>
    <col min="4113" max="4113" width="11.42578125" style="1"/>
    <col min="4114" max="4114" width="13.85546875" style="1" bestFit="1" customWidth="1"/>
    <col min="4115" max="4115" width="12.140625" style="1" bestFit="1" customWidth="1"/>
    <col min="4116" max="4118" width="11.42578125" style="1"/>
    <col min="4119" max="4119" width="9.42578125" style="1" customWidth="1"/>
    <col min="4120" max="4120" width="12.7109375" style="1" bestFit="1" customWidth="1"/>
    <col min="4121" max="4121" width="14.28515625" style="1" bestFit="1" customWidth="1"/>
    <col min="4122" max="4352" width="11.42578125" style="1"/>
    <col min="4353" max="4353" width="26.140625" style="1" customWidth="1"/>
    <col min="4354" max="4354" width="25.85546875" style="1" customWidth="1"/>
    <col min="4355" max="4355" width="21.85546875" style="1" customWidth="1"/>
    <col min="4356" max="4356" width="22.7109375" style="1" customWidth="1"/>
    <col min="4357" max="4357" width="19.85546875" style="1" customWidth="1"/>
    <col min="4358" max="4358" width="20.28515625" style="1" customWidth="1"/>
    <col min="4359" max="4359" width="4.5703125" style="1" customWidth="1"/>
    <col min="4360" max="4360" width="14.5703125" style="1" customWidth="1"/>
    <col min="4361" max="4361" width="20.5703125" style="1" customWidth="1"/>
    <col min="4362" max="4362" width="15" style="1" bestFit="1" customWidth="1"/>
    <col min="4363" max="4363" width="11.42578125" style="1"/>
    <col min="4364" max="4364" width="13" style="1" customWidth="1"/>
    <col min="4365" max="4365" width="14.5703125" style="1" bestFit="1" customWidth="1"/>
    <col min="4366" max="4366" width="13.85546875" style="1" bestFit="1" customWidth="1"/>
    <col min="4367" max="4367" width="11.42578125" style="1"/>
    <col min="4368" max="4368" width="13.85546875" style="1" bestFit="1" customWidth="1"/>
    <col min="4369" max="4369" width="11.42578125" style="1"/>
    <col min="4370" max="4370" width="13.85546875" style="1" bestFit="1" customWidth="1"/>
    <col min="4371" max="4371" width="12.140625" style="1" bestFit="1" customWidth="1"/>
    <col min="4372" max="4374" width="11.42578125" style="1"/>
    <col min="4375" max="4375" width="9.42578125" style="1" customWidth="1"/>
    <col min="4376" max="4376" width="12.7109375" style="1" bestFit="1" customWidth="1"/>
    <col min="4377" max="4377" width="14.28515625" style="1" bestFit="1" customWidth="1"/>
    <col min="4378" max="4608" width="11.42578125" style="1"/>
    <col min="4609" max="4609" width="26.140625" style="1" customWidth="1"/>
    <col min="4610" max="4610" width="25.85546875" style="1" customWidth="1"/>
    <col min="4611" max="4611" width="21.85546875" style="1" customWidth="1"/>
    <col min="4612" max="4612" width="22.7109375" style="1" customWidth="1"/>
    <col min="4613" max="4613" width="19.85546875" style="1" customWidth="1"/>
    <col min="4614" max="4614" width="20.28515625" style="1" customWidth="1"/>
    <col min="4615" max="4615" width="4.5703125" style="1" customWidth="1"/>
    <col min="4616" max="4616" width="14.5703125" style="1" customWidth="1"/>
    <col min="4617" max="4617" width="20.5703125" style="1" customWidth="1"/>
    <col min="4618" max="4618" width="15" style="1" bestFit="1" customWidth="1"/>
    <col min="4619" max="4619" width="11.42578125" style="1"/>
    <col min="4620" max="4620" width="13" style="1" customWidth="1"/>
    <col min="4621" max="4621" width="14.5703125" style="1" bestFit="1" customWidth="1"/>
    <col min="4622" max="4622" width="13.85546875" style="1" bestFit="1" customWidth="1"/>
    <col min="4623" max="4623" width="11.42578125" style="1"/>
    <col min="4624" max="4624" width="13.85546875" style="1" bestFit="1" customWidth="1"/>
    <col min="4625" max="4625" width="11.42578125" style="1"/>
    <col min="4626" max="4626" width="13.85546875" style="1" bestFit="1" customWidth="1"/>
    <col min="4627" max="4627" width="12.140625" style="1" bestFit="1" customWidth="1"/>
    <col min="4628" max="4630" width="11.42578125" style="1"/>
    <col min="4631" max="4631" width="9.42578125" style="1" customWidth="1"/>
    <col min="4632" max="4632" width="12.7109375" style="1" bestFit="1" customWidth="1"/>
    <col min="4633" max="4633" width="14.28515625" style="1" bestFit="1" customWidth="1"/>
    <col min="4634" max="4864" width="11.42578125" style="1"/>
    <col min="4865" max="4865" width="26.140625" style="1" customWidth="1"/>
    <col min="4866" max="4866" width="25.85546875" style="1" customWidth="1"/>
    <col min="4867" max="4867" width="21.85546875" style="1" customWidth="1"/>
    <col min="4868" max="4868" width="22.7109375" style="1" customWidth="1"/>
    <col min="4869" max="4869" width="19.85546875" style="1" customWidth="1"/>
    <col min="4870" max="4870" width="20.28515625" style="1" customWidth="1"/>
    <col min="4871" max="4871" width="4.5703125" style="1" customWidth="1"/>
    <col min="4872" max="4872" width="14.5703125" style="1" customWidth="1"/>
    <col min="4873" max="4873" width="20.5703125" style="1" customWidth="1"/>
    <col min="4874" max="4874" width="15" style="1" bestFit="1" customWidth="1"/>
    <col min="4875" max="4875" width="11.42578125" style="1"/>
    <col min="4876" max="4876" width="13" style="1" customWidth="1"/>
    <col min="4877" max="4877" width="14.5703125" style="1" bestFit="1" customWidth="1"/>
    <col min="4878" max="4878" width="13.85546875" style="1" bestFit="1" customWidth="1"/>
    <col min="4879" max="4879" width="11.42578125" style="1"/>
    <col min="4880" max="4880" width="13.85546875" style="1" bestFit="1" customWidth="1"/>
    <col min="4881" max="4881" width="11.42578125" style="1"/>
    <col min="4882" max="4882" width="13.85546875" style="1" bestFit="1" customWidth="1"/>
    <col min="4883" max="4883" width="12.140625" style="1" bestFit="1" customWidth="1"/>
    <col min="4884" max="4886" width="11.42578125" style="1"/>
    <col min="4887" max="4887" width="9.42578125" style="1" customWidth="1"/>
    <col min="4888" max="4888" width="12.7109375" style="1" bestFit="1" customWidth="1"/>
    <col min="4889" max="4889" width="14.28515625" style="1" bestFit="1" customWidth="1"/>
    <col min="4890" max="5120" width="11.42578125" style="1"/>
    <col min="5121" max="5121" width="26.140625" style="1" customWidth="1"/>
    <col min="5122" max="5122" width="25.85546875" style="1" customWidth="1"/>
    <col min="5123" max="5123" width="21.85546875" style="1" customWidth="1"/>
    <col min="5124" max="5124" width="22.7109375" style="1" customWidth="1"/>
    <col min="5125" max="5125" width="19.85546875" style="1" customWidth="1"/>
    <col min="5126" max="5126" width="20.28515625" style="1" customWidth="1"/>
    <col min="5127" max="5127" width="4.5703125" style="1" customWidth="1"/>
    <col min="5128" max="5128" width="14.5703125" style="1" customWidth="1"/>
    <col min="5129" max="5129" width="20.5703125" style="1" customWidth="1"/>
    <col min="5130" max="5130" width="15" style="1" bestFit="1" customWidth="1"/>
    <col min="5131" max="5131" width="11.42578125" style="1"/>
    <col min="5132" max="5132" width="13" style="1" customWidth="1"/>
    <col min="5133" max="5133" width="14.5703125" style="1" bestFit="1" customWidth="1"/>
    <col min="5134" max="5134" width="13.85546875" style="1" bestFit="1" customWidth="1"/>
    <col min="5135" max="5135" width="11.42578125" style="1"/>
    <col min="5136" max="5136" width="13.85546875" style="1" bestFit="1" customWidth="1"/>
    <col min="5137" max="5137" width="11.42578125" style="1"/>
    <col min="5138" max="5138" width="13.85546875" style="1" bestFit="1" customWidth="1"/>
    <col min="5139" max="5139" width="12.140625" style="1" bestFit="1" customWidth="1"/>
    <col min="5140" max="5142" width="11.42578125" style="1"/>
    <col min="5143" max="5143" width="9.42578125" style="1" customWidth="1"/>
    <col min="5144" max="5144" width="12.7109375" style="1" bestFit="1" customWidth="1"/>
    <col min="5145" max="5145" width="14.28515625" style="1" bestFit="1" customWidth="1"/>
    <col min="5146" max="5376" width="11.42578125" style="1"/>
    <col min="5377" max="5377" width="26.140625" style="1" customWidth="1"/>
    <col min="5378" max="5378" width="25.85546875" style="1" customWidth="1"/>
    <col min="5379" max="5379" width="21.85546875" style="1" customWidth="1"/>
    <col min="5380" max="5380" width="22.7109375" style="1" customWidth="1"/>
    <col min="5381" max="5381" width="19.85546875" style="1" customWidth="1"/>
    <col min="5382" max="5382" width="20.28515625" style="1" customWidth="1"/>
    <col min="5383" max="5383" width="4.5703125" style="1" customWidth="1"/>
    <col min="5384" max="5384" width="14.5703125" style="1" customWidth="1"/>
    <col min="5385" max="5385" width="20.5703125" style="1" customWidth="1"/>
    <col min="5386" max="5386" width="15" style="1" bestFit="1" customWidth="1"/>
    <col min="5387" max="5387" width="11.42578125" style="1"/>
    <col min="5388" max="5388" width="13" style="1" customWidth="1"/>
    <col min="5389" max="5389" width="14.5703125" style="1" bestFit="1" customWidth="1"/>
    <col min="5390" max="5390" width="13.85546875" style="1" bestFit="1" customWidth="1"/>
    <col min="5391" max="5391" width="11.42578125" style="1"/>
    <col min="5392" max="5392" width="13.85546875" style="1" bestFit="1" customWidth="1"/>
    <col min="5393" max="5393" width="11.42578125" style="1"/>
    <col min="5394" max="5394" width="13.85546875" style="1" bestFit="1" customWidth="1"/>
    <col min="5395" max="5395" width="12.140625" style="1" bestFit="1" customWidth="1"/>
    <col min="5396" max="5398" width="11.42578125" style="1"/>
    <col min="5399" max="5399" width="9.42578125" style="1" customWidth="1"/>
    <col min="5400" max="5400" width="12.7109375" style="1" bestFit="1" customWidth="1"/>
    <col min="5401" max="5401" width="14.28515625" style="1" bestFit="1" customWidth="1"/>
    <col min="5402" max="5632" width="11.42578125" style="1"/>
    <col min="5633" max="5633" width="26.140625" style="1" customWidth="1"/>
    <col min="5634" max="5634" width="25.85546875" style="1" customWidth="1"/>
    <col min="5635" max="5635" width="21.85546875" style="1" customWidth="1"/>
    <col min="5636" max="5636" width="22.7109375" style="1" customWidth="1"/>
    <col min="5637" max="5637" width="19.85546875" style="1" customWidth="1"/>
    <col min="5638" max="5638" width="20.28515625" style="1" customWidth="1"/>
    <col min="5639" max="5639" width="4.5703125" style="1" customWidth="1"/>
    <col min="5640" max="5640" width="14.5703125" style="1" customWidth="1"/>
    <col min="5641" max="5641" width="20.5703125" style="1" customWidth="1"/>
    <col min="5642" max="5642" width="15" style="1" bestFit="1" customWidth="1"/>
    <col min="5643" max="5643" width="11.42578125" style="1"/>
    <col min="5644" max="5644" width="13" style="1" customWidth="1"/>
    <col min="5645" max="5645" width="14.5703125" style="1" bestFit="1" customWidth="1"/>
    <col min="5646" max="5646" width="13.85546875" style="1" bestFit="1" customWidth="1"/>
    <col min="5647" max="5647" width="11.42578125" style="1"/>
    <col min="5648" max="5648" width="13.85546875" style="1" bestFit="1" customWidth="1"/>
    <col min="5649" max="5649" width="11.42578125" style="1"/>
    <col min="5650" max="5650" width="13.85546875" style="1" bestFit="1" customWidth="1"/>
    <col min="5651" max="5651" width="12.140625" style="1" bestFit="1" customWidth="1"/>
    <col min="5652" max="5654" width="11.42578125" style="1"/>
    <col min="5655" max="5655" width="9.42578125" style="1" customWidth="1"/>
    <col min="5656" max="5656" width="12.7109375" style="1" bestFit="1" customWidth="1"/>
    <col min="5657" max="5657" width="14.28515625" style="1" bestFit="1" customWidth="1"/>
    <col min="5658" max="5888" width="11.42578125" style="1"/>
    <col min="5889" max="5889" width="26.140625" style="1" customWidth="1"/>
    <col min="5890" max="5890" width="25.85546875" style="1" customWidth="1"/>
    <col min="5891" max="5891" width="21.85546875" style="1" customWidth="1"/>
    <col min="5892" max="5892" width="22.7109375" style="1" customWidth="1"/>
    <col min="5893" max="5893" width="19.85546875" style="1" customWidth="1"/>
    <col min="5894" max="5894" width="20.28515625" style="1" customWidth="1"/>
    <col min="5895" max="5895" width="4.5703125" style="1" customWidth="1"/>
    <col min="5896" max="5896" width="14.5703125" style="1" customWidth="1"/>
    <col min="5897" max="5897" width="20.5703125" style="1" customWidth="1"/>
    <col min="5898" max="5898" width="15" style="1" bestFit="1" customWidth="1"/>
    <col min="5899" max="5899" width="11.42578125" style="1"/>
    <col min="5900" max="5900" width="13" style="1" customWidth="1"/>
    <col min="5901" max="5901" width="14.5703125" style="1" bestFit="1" customWidth="1"/>
    <col min="5902" max="5902" width="13.85546875" style="1" bestFit="1" customWidth="1"/>
    <col min="5903" max="5903" width="11.42578125" style="1"/>
    <col min="5904" max="5904" width="13.85546875" style="1" bestFit="1" customWidth="1"/>
    <col min="5905" max="5905" width="11.42578125" style="1"/>
    <col min="5906" max="5906" width="13.85546875" style="1" bestFit="1" customWidth="1"/>
    <col min="5907" max="5907" width="12.140625" style="1" bestFit="1" customWidth="1"/>
    <col min="5908" max="5910" width="11.42578125" style="1"/>
    <col min="5911" max="5911" width="9.42578125" style="1" customWidth="1"/>
    <col min="5912" max="5912" width="12.7109375" style="1" bestFit="1" customWidth="1"/>
    <col min="5913" max="5913" width="14.28515625" style="1" bestFit="1" customWidth="1"/>
    <col min="5914" max="6144" width="11.42578125" style="1"/>
    <col min="6145" max="6145" width="26.140625" style="1" customWidth="1"/>
    <col min="6146" max="6146" width="25.85546875" style="1" customWidth="1"/>
    <col min="6147" max="6147" width="21.85546875" style="1" customWidth="1"/>
    <col min="6148" max="6148" width="22.7109375" style="1" customWidth="1"/>
    <col min="6149" max="6149" width="19.85546875" style="1" customWidth="1"/>
    <col min="6150" max="6150" width="20.28515625" style="1" customWidth="1"/>
    <col min="6151" max="6151" width="4.5703125" style="1" customWidth="1"/>
    <col min="6152" max="6152" width="14.5703125" style="1" customWidth="1"/>
    <col min="6153" max="6153" width="20.5703125" style="1" customWidth="1"/>
    <col min="6154" max="6154" width="15" style="1" bestFit="1" customWidth="1"/>
    <col min="6155" max="6155" width="11.42578125" style="1"/>
    <col min="6156" max="6156" width="13" style="1" customWidth="1"/>
    <col min="6157" max="6157" width="14.5703125" style="1" bestFit="1" customWidth="1"/>
    <col min="6158" max="6158" width="13.85546875" style="1" bestFit="1" customWidth="1"/>
    <col min="6159" max="6159" width="11.42578125" style="1"/>
    <col min="6160" max="6160" width="13.85546875" style="1" bestFit="1" customWidth="1"/>
    <col min="6161" max="6161" width="11.42578125" style="1"/>
    <col min="6162" max="6162" width="13.85546875" style="1" bestFit="1" customWidth="1"/>
    <col min="6163" max="6163" width="12.140625" style="1" bestFit="1" customWidth="1"/>
    <col min="6164" max="6166" width="11.42578125" style="1"/>
    <col min="6167" max="6167" width="9.42578125" style="1" customWidth="1"/>
    <col min="6168" max="6168" width="12.7109375" style="1" bestFit="1" customWidth="1"/>
    <col min="6169" max="6169" width="14.28515625" style="1" bestFit="1" customWidth="1"/>
    <col min="6170" max="6400" width="11.42578125" style="1"/>
    <col min="6401" max="6401" width="26.140625" style="1" customWidth="1"/>
    <col min="6402" max="6402" width="25.85546875" style="1" customWidth="1"/>
    <col min="6403" max="6403" width="21.85546875" style="1" customWidth="1"/>
    <col min="6404" max="6404" width="22.7109375" style="1" customWidth="1"/>
    <col min="6405" max="6405" width="19.85546875" style="1" customWidth="1"/>
    <col min="6406" max="6406" width="20.28515625" style="1" customWidth="1"/>
    <col min="6407" max="6407" width="4.5703125" style="1" customWidth="1"/>
    <col min="6408" max="6408" width="14.5703125" style="1" customWidth="1"/>
    <col min="6409" max="6409" width="20.5703125" style="1" customWidth="1"/>
    <col min="6410" max="6410" width="15" style="1" bestFit="1" customWidth="1"/>
    <col min="6411" max="6411" width="11.42578125" style="1"/>
    <col min="6412" max="6412" width="13" style="1" customWidth="1"/>
    <col min="6413" max="6413" width="14.5703125" style="1" bestFit="1" customWidth="1"/>
    <col min="6414" max="6414" width="13.85546875" style="1" bestFit="1" customWidth="1"/>
    <col min="6415" max="6415" width="11.42578125" style="1"/>
    <col min="6416" max="6416" width="13.85546875" style="1" bestFit="1" customWidth="1"/>
    <col min="6417" max="6417" width="11.42578125" style="1"/>
    <col min="6418" max="6418" width="13.85546875" style="1" bestFit="1" customWidth="1"/>
    <col min="6419" max="6419" width="12.140625" style="1" bestFit="1" customWidth="1"/>
    <col min="6420" max="6422" width="11.42578125" style="1"/>
    <col min="6423" max="6423" width="9.42578125" style="1" customWidth="1"/>
    <col min="6424" max="6424" width="12.7109375" style="1" bestFit="1" customWidth="1"/>
    <col min="6425" max="6425" width="14.28515625" style="1" bestFit="1" customWidth="1"/>
    <col min="6426" max="6656" width="11.42578125" style="1"/>
    <col min="6657" max="6657" width="26.140625" style="1" customWidth="1"/>
    <col min="6658" max="6658" width="25.85546875" style="1" customWidth="1"/>
    <col min="6659" max="6659" width="21.85546875" style="1" customWidth="1"/>
    <col min="6660" max="6660" width="22.7109375" style="1" customWidth="1"/>
    <col min="6661" max="6661" width="19.85546875" style="1" customWidth="1"/>
    <col min="6662" max="6662" width="20.28515625" style="1" customWidth="1"/>
    <col min="6663" max="6663" width="4.5703125" style="1" customWidth="1"/>
    <col min="6664" max="6664" width="14.5703125" style="1" customWidth="1"/>
    <col min="6665" max="6665" width="20.5703125" style="1" customWidth="1"/>
    <col min="6666" max="6666" width="15" style="1" bestFit="1" customWidth="1"/>
    <col min="6667" max="6667" width="11.42578125" style="1"/>
    <col min="6668" max="6668" width="13" style="1" customWidth="1"/>
    <col min="6669" max="6669" width="14.5703125" style="1" bestFit="1" customWidth="1"/>
    <col min="6670" max="6670" width="13.85546875" style="1" bestFit="1" customWidth="1"/>
    <col min="6671" max="6671" width="11.42578125" style="1"/>
    <col min="6672" max="6672" width="13.85546875" style="1" bestFit="1" customWidth="1"/>
    <col min="6673" max="6673" width="11.42578125" style="1"/>
    <col min="6674" max="6674" width="13.85546875" style="1" bestFit="1" customWidth="1"/>
    <col min="6675" max="6675" width="12.140625" style="1" bestFit="1" customWidth="1"/>
    <col min="6676" max="6678" width="11.42578125" style="1"/>
    <col min="6679" max="6679" width="9.42578125" style="1" customWidth="1"/>
    <col min="6680" max="6680" width="12.7109375" style="1" bestFit="1" customWidth="1"/>
    <col min="6681" max="6681" width="14.28515625" style="1" bestFit="1" customWidth="1"/>
    <col min="6682" max="6912" width="11.42578125" style="1"/>
    <col min="6913" max="6913" width="26.140625" style="1" customWidth="1"/>
    <col min="6914" max="6914" width="25.85546875" style="1" customWidth="1"/>
    <col min="6915" max="6915" width="21.85546875" style="1" customWidth="1"/>
    <col min="6916" max="6916" width="22.7109375" style="1" customWidth="1"/>
    <col min="6917" max="6917" width="19.85546875" style="1" customWidth="1"/>
    <col min="6918" max="6918" width="20.28515625" style="1" customWidth="1"/>
    <col min="6919" max="6919" width="4.5703125" style="1" customWidth="1"/>
    <col min="6920" max="6920" width="14.5703125" style="1" customWidth="1"/>
    <col min="6921" max="6921" width="20.5703125" style="1" customWidth="1"/>
    <col min="6922" max="6922" width="15" style="1" bestFit="1" customWidth="1"/>
    <col min="6923" max="6923" width="11.42578125" style="1"/>
    <col min="6924" max="6924" width="13" style="1" customWidth="1"/>
    <col min="6925" max="6925" width="14.5703125" style="1" bestFit="1" customWidth="1"/>
    <col min="6926" max="6926" width="13.85546875" style="1" bestFit="1" customWidth="1"/>
    <col min="6927" max="6927" width="11.42578125" style="1"/>
    <col min="6928" max="6928" width="13.85546875" style="1" bestFit="1" customWidth="1"/>
    <col min="6929" max="6929" width="11.42578125" style="1"/>
    <col min="6930" max="6930" width="13.85546875" style="1" bestFit="1" customWidth="1"/>
    <col min="6931" max="6931" width="12.140625" style="1" bestFit="1" customWidth="1"/>
    <col min="6932" max="6934" width="11.42578125" style="1"/>
    <col min="6935" max="6935" width="9.42578125" style="1" customWidth="1"/>
    <col min="6936" max="6936" width="12.7109375" style="1" bestFit="1" customWidth="1"/>
    <col min="6937" max="6937" width="14.28515625" style="1" bestFit="1" customWidth="1"/>
    <col min="6938" max="7168" width="11.42578125" style="1"/>
    <col min="7169" max="7169" width="26.140625" style="1" customWidth="1"/>
    <col min="7170" max="7170" width="25.85546875" style="1" customWidth="1"/>
    <col min="7171" max="7171" width="21.85546875" style="1" customWidth="1"/>
    <col min="7172" max="7172" width="22.7109375" style="1" customWidth="1"/>
    <col min="7173" max="7173" width="19.85546875" style="1" customWidth="1"/>
    <col min="7174" max="7174" width="20.28515625" style="1" customWidth="1"/>
    <col min="7175" max="7175" width="4.5703125" style="1" customWidth="1"/>
    <col min="7176" max="7176" width="14.5703125" style="1" customWidth="1"/>
    <col min="7177" max="7177" width="20.5703125" style="1" customWidth="1"/>
    <col min="7178" max="7178" width="15" style="1" bestFit="1" customWidth="1"/>
    <col min="7179" max="7179" width="11.42578125" style="1"/>
    <col min="7180" max="7180" width="13" style="1" customWidth="1"/>
    <col min="7181" max="7181" width="14.5703125" style="1" bestFit="1" customWidth="1"/>
    <col min="7182" max="7182" width="13.85546875" style="1" bestFit="1" customWidth="1"/>
    <col min="7183" max="7183" width="11.42578125" style="1"/>
    <col min="7184" max="7184" width="13.85546875" style="1" bestFit="1" customWidth="1"/>
    <col min="7185" max="7185" width="11.42578125" style="1"/>
    <col min="7186" max="7186" width="13.85546875" style="1" bestFit="1" customWidth="1"/>
    <col min="7187" max="7187" width="12.140625" style="1" bestFit="1" customWidth="1"/>
    <col min="7188" max="7190" width="11.42578125" style="1"/>
    <col min="7191" max="7191" width="9.42578125" style="1" customWidth="1"/>
    <col min="7192" max="7192" width="12.7109375" style="1" bestFit="1" customWidth="1"/>
    <col min="7193" max="7193" width="14.28515625" style="1" bestFit="1" customWidth="1"/>
    <col min="7194" max="7424" width="11.42578125" style="1"/>
    <col min="7425" max="7425" width="26.140625" style="1" customWidth="1"/>
    <col min="7426" max="7426" width="25.85546875" style="1" customWidth="1"/>
    <col min="7427" max="7427" width="21.85546875" style="1" customWidth="1"/>
    <col min="7428" max="7428" width="22.7109375" style="1" customWidth="1"/>
    <col min="7429" max="7429" width="19.85546875" style="1" customWidth="1"/>
    <col min="7430" max="7430" width="20.28515625" style="1" customWidth="1"/>
    <col min="7431" max="7431" width="4.5703125" style="1" customWidth="1"/>
    <col min="7432" max="7432" width="14.5703125" style="1" customWidth="1"/>
    <col min="7433" max="7433" width="20.5703125" style="1" customWidth="1"/>
    <col min="7434" max="7434" width="15" style="1" bestFit="1" customWidth="1"/>
    <col min="7435" max="7435" width="11.42578125" style="1"/>
    <col min="7436" max="7436" width="13" style="1" customWidth="1"/>
    <col min="7437" max="7437" width="14.5703125" style="1" bestFit="1" customWidth="1"/>
    <col min="7438" max="7438" width="13.85546875" style="1" bestFit="1" customWidth="1"/>
    <col min="7439" max="7439" width="11.42578125" style="1"/>
    <col min="7440" max="7440" width="13.85546875" style="1" bestFit="1" customWidth="1"/>
    <col min="7441" max="7441" width="11.42578125" style="1"/>
    <col min="7442" max="7442" width="13.85546875" style="1" bestFit="1" customWidth="1"/>
    <col min="7443" max="7443" width="12.140625" style="1" bestFit="1" customWidth="1"/>
    <col min="7444" max="7446" width="11.42578125" style="1"/>
    <col min="7447" max="7447" width="9.42578125" style="1" customWidth="1"/>
    <col min="7448" max="7448" width="12.7109375" style="1" bestFit="1" customWidth="1"/>
    <col min="7449" max="7449" width="14.28515625" style="1" bestFit="1" customWidth="1"/>
    <col min="7450" max="7680" width="11.42578125" style="1"/>
    <col min="7681" max="7681" width="26.140625" style="1" customWidth="1"/>
    <col min="7682" max="7682" width="25.85546875" style="1" customWidth="1"/>
    <col min="7683" max="7683" width="21.85546875" style="1" customWidth="1"/>
    <col min="7684" max="7684" width="22.7109375" style="1" customWidth="1"/>
    <col min="7685" max="7685" width="19.85546875" style="1" customWidth="1"/>
    <col min="7686" max="7686" width="20.28515625" style="1" customWidth="1"/>
    <col min="7687" max="7687" width="4.5703125" style="1" customWidth="1"/>
    <col min="7688" max="7688" width="14.5703125" style="1" customWidth="1"/>
    <col min="7689" max="7689" width="20.5703125" style="1" customWidth="1"/>
    <col min="7690" max="7690" width="15" style="1" bestFit="1" customWidth="1"/>
    <col min="7691" max="7691" width="11.42578125" style="1"/>
    <col min="7692" max="7692" width="13" style="1" customWidth="1"/>
    <col min="7693" max="7693" width="14.5703125" style="1" bestFit="1" customWidth="1"/>
    <col min="7694" max="7694" width="13.85546875" style="1" bestFit="1" customWidth="1"/>
    <col min="7695" max="7695" width="11.42578125" style="1"/>
    <col min="7696" max="7696" width="13.85546875" style="1" bestFit="1" customWidth="1"/>
    <col min="7697" max="7697" width="11.42578125" style="1"/>
    <col min="7698" max="7698" width="13.85546875" style="1" bestFit="1" customWidth="1"/>
    <col min="7699" max="7699" width="12.140625" style="1" bestFit="1" customWidth="1"/>
    <col min="7700" max="7702" width="11.42578125" style="1"/>
    <col min="7703" max="7703" width="9.42578125" style="1" customWidth="1"/>
    <col min="7704" max="7704" width="12.7109375" style="1" bestFit="1" customWidth="1"/>
    <col min="7705" max="7705" width="14.28515625" style="1" bestFit="1" customWidth="1"/>
    <col min="7706" max="7936" width="11.42578125" style="1"/>
    <col min="7937" max="7937" width="26.140625" style="1" customWidth="1"/>
    <col min="7938" max="7938" width="25.85546875" style="1" customWidth="1"/>
    <col min="7939" max="7939" width="21.85546875" style="1" customWidth="1"/>
    <col min="7940" max="7940" width="22.7109375" style="1" customWidth="1"/>
    <col min="7941" max="7941" width="19.85546875" style="1" customWidth="1"/>
    <col min="7942" max="7942" width="20.28515625" style="1" customWidth="1"/>
    <col min="7943" max="7943" width="4.5703125" style="1" customWidth="1"/>
    <col min="7944" max="7944" width="14.5703125" style="1" customWidth="1"/>
    <col min="7945" max="7945" width="20.5703125" style="1" customWidth="1"/>
    <col min="7946" max="7946" width="15" style="1" bestFit="1" customWidth="1"/>
    <col min="7947" max="7947" width="11.42578125" style="1"/>
    <col min="7948" max="7948" width="13" style="1" customWidth="1"/>
    <col min="7949" max="7949" width="14.5703125" style="1" bestFit="1" customWidth="1"/>
    <col min="7950" max="7950" width="13.85546875" style="1" bestFit="1" customWidth="1"/>
    <col min="7951" max="7951" width="11.42578125" style="1"/>
    <col min="7952" max="7952" width="13.85546875" style="1" bestFit="1" customWidth="1"/>
    <col min="7953" max="7953" width="11.42578125" style="1"/>
    <col min="7954" max="7954" width="13.85546875" style="1" bestFit="1" customWidth="1"/>
    <col min="7955" max="7955" width="12.140625" style="1" bestFit="1" customWidth="1"/>
    <col min="7956" max="7958" width="11.42578125" style="1"/>
    <col min="7959" max="7959" width="9.42578125" style="1" customWidth="1"/>
    <col min="7960" max="7960" width="12.7109375" style="1" bestFit="1" customWidth="1"/>
    <col min="7961" max="7961" width="14.28515625" style="1" bestFit="1" customWidth="1"/>
    <col min="7962" max="8192" width="11.42578125" style="1"/>
    <col min="8193" max="8193" width="26.140625" style="1" customWidth="1"/>
    <col min="8194" max="8194" width="25.85546875" style="1" customWidth="1"/>
    <col min="8195" max="8195" width="21.85546875" style="1" customWidth="1"/>
    <col min="8196" max="8196" width="22.7109375" style="1" customWidth="1"/>
    <col min="8197" max="8197" width="19.85546875" style="1" customWidth="1"/>
    <col min="8198" max="8198" width="20.28515625" style="1" customWidth="1"/>
    <col min="8199" max="8199" width="4.5703125" style="1" customWidth="1"/>
    <col min="8200" max="8200" width="14.5703125" style="1" customWidth="1"/>
    <col min="8201" max="8201" width="20.5703125" style="1" customWidth="1"/>
    <col min="8202" max="8202" width="15" style="1" bestFit="1" customWidth="1"/>
    <col min="8203" max="8203" width="11.42578125" style="1"/>
    <col min="8204" max="8204" width="13" style="1" customWidth="1"/>
    <col min="8205" max="8205" width="14.5703125" style="1" bestFit="1" customWidth="1"/>
    <col min="8206" max="8206" width="13.85546875" style="1" bestFit="1" customWidth="1"/>
    <col min="8207" max="8207" width="11.42578125" style="1"/>
    <col min="8208" max="8208" width="13.85546875" style="1" bestFit="1" customWidth="1"/>
    <col min="8209" max="8209" width="11.42578125" style="1"/>
    <col min="8210" max="8210" width="13.85546875" style="1" bestFit="1" customWidth="1"/>
    <col min="8211" max="8211" width="12.140625" style="1" bestFit="1" customWidth="1"/>
    <col min="8212" max="8214" width="11.42578125" style="1"/>
    <col min="8215" max="8215" width="9.42578125" style="1" customWidth="1"/>
    <col min="8216" max="8216" width="12.7109375" style="1" bestFit="1" customWidth="1"/>
    <col min="8217" max="8217" width="14.28515625" style="1" bestFit="1" customWidth="1"/>
    <col min="8218" max="8448" width="11.42578125" style="1"/>
    <col min="8449" max="8449" width="26.140625" style="1" customWidth="1"/>
    <col min="8450" max="8450" width="25.85546875" style="1" customWidth="1"/>
    <col min="8451" max="8451" width="21.85546875" style="1" customWidth="1"/>
    <col min="8452" max="8452" width="22.7109375" style="1" customWidth="1"/>
    <col min="8453" max="8453" width="19.85546875" style="1" customWidth="1"/>
    <col min="8454" max="8454" width="20.28515625" style="1" customWidth="1"/>
    <col min="8455" max="8455" width="4.5703125" style="1" customWidth="1"/>
    <col min="8456" max="8456" width="14.5703125" style="1" customWidth="1"/>
    <col min="8457" max="8457" width="20.5703125" style="1" customWidth="1"/>
    <col min="8458" max="8458" width="15" style="1" bestFit="1" customWidth="1"/>
    <col min="8459" max="8459" width="11.42578125" style="1"/>
    <col min="8460" max="8460" width="13" style="1" customWidth="1"/>
    <col min="8461" max="8461" width="14.5703125" style="1" bestFit="1" customWidth="1"/>
    <col min="8462" max="8462" width="13.85546875" style="1" bestFit="1" customWidth="1"/>
    <col min="8463" max="8463" width="11.42578125" style="1"/>
    <col min="8464" max="8464" width="13.85546875" style="1" bestFit="1" customWidth="1"/>
    <col min="8465" max="8465" width="11.42578125" style="1"/>
    <col min="8466" max="8466" width="13.85546875" style="1" bestFit="1" customWidth="1"/>
    <col min="8467" max="8467" width="12.140625" style="1" bestFit="1" customWidth="1"/>
    <col min="8468" max="8470" width="11.42578125" style="1"/>
    <col min="8471" max="8471" width="9.42578125" style="1" customWidth="1"/>
    <col min="8472" max="8472" width="12.7109375" style="1" bestFit="1" customWidth="1"/>
    <col min="8473" max="8473" width="14.28515625" style="1" bestFit="1" customWidth="1"/>
    <col min="8474" max="8704" width="11.42578125" style="1"/>
    <col min="8705" max="8705" width="26.140625" style="1" customWidth="1"/>
    <col min="8706" max="8706" width="25.85546875" style="1" customWidth="1"/>
    <col min="8707" max="8707" width="21.85546875" style="1" customWidth="1"/>
    <col min="8708" max="8708" width="22.7109375" style="1" customWidth="1"/>
    <col min="8709" max="8709" width="19.85546875" style="1" customWidth="1"/>
    <col min="8710" max="8710" width="20.28515625" style="1" customWidth="1"/>
    <col min="8711" max="8711" width="4.5703125" style="1" customWidth="1"/>
    <col min="8712" max="8712" width="14.5703125" style="1" customWidth="1"/>
    <col min="8713" max="8713" width="20.5703125" style="1" customWidth="1"/>
    <col min="8714" max="8714" width="15" style="1" bestFit="1" customWidth="1"/>
    <col min="8715" max="8715" width="11.42578125" style="1"/>
    <col min="8716" max="8716" width="13" style="1" customWidth="1"/>
    <col min="8717" max="8717" width="14.5703125" style="1" bestFit="1" customWidth="1"/>
    <col min="8718" max="8718" width="13.85546875" style="1" bestFit="1" customWidth="1"/>
    <col min="8719" max="8719" width="11.42578125" style="1"/>
    <col min="8720" max="8720" width="13.85546875" style="1" bestFit="1" customWidth="1"/>
    <col min="8721" max="8721" width="11.42578125" style="1"/>
    <col min="8722" max="8722" width="13.85546875" style="1" bestFit="1" customWidth="1"/>
    <col min="8723" max="8723" width="12.140625" style="1" bestFit="1" customWidth="1"/>
    <col min="8724" max="8726" width="11.42578125" style="1"/>
    <col min="8727" max="8727" width="9.42578125" style="1" customWidth="1"/>
    <col min="8728" max="8728" width="12.7109375" style="1" bestFit="1" customWidth="1"/>
    <col min="8729" max="8729" width="14.28515625" style="1" bestFit="1" customWidth="1"/>
    <col min="8730" max="8960" width="11.42578125" style="1"/>
    <col min="8961" max="8961" width="26.140625" style="1" customWidth="1"/>
    <col min="8962" max="8962" width="25.85546875" style="1" customWidth="1"/>
    <col min="8963" max="8963" width="21.85546875" style="1" customWidth="1"/>
    <col min="8964" max="8964" width="22.7109375" style="1" customWidth="1"/>
    <col min="8965" max="8965" width="19.85546875" style="1" customWidth="1"/>
    <col min="8966" max="8966" width="20.28515625" style="1" customWidth="1"/>
    <col min="8967" max="8967" width="4.5703125" style="1" customWidth="1"/>
    <col min="8968" max="8968" width="14.5703125" style="1" customWidth="1"/>
    <col min="8969" max="8969" width="20.5703125" style="1" customWidth="1"/>
    <col min="8970" max="8970" width="15" style="1" bestFit="1" customWidth="1"/>
    <col min="8971" max="8971" width="11.42578125" style="1"/>
    <col min="8972" max="8972" width="13" style="1" customWidth="1"/>
    <col min="8973" max="8973" width="14.5703125" style="1" bestFit="1" customWidth="1"/>
    <col min="8974" max="8974" width="13.85546875" style="1" bestFit="1" customWidth="1"/>
    <col min="8975" max="8975" width="11.42578125" style="1"/>
    <col min="8976" max="8976" width="13.85546875" style="1" bestFit="1" customWidth="1"/>
    <col min="8977" max="8977" width="11.42578125" style="1"/>
    <col min="8978" max="8978" width="13.85546875" style="1" bestFit="1" customWidth="1"/>
    <col min="8979" max="8979" width="12.140625" style="1" bestFit="1" customWidth="1"/>
    <col min="8980" max="8982" width="11.42578125" style="1"/>
    <col min="8983" max="8983" width="9.42578125" style="1" customWidth="1"/>
    <col min="8984" max="8984" width="12.7109375" style="1" bestFit="1" customWidth="1"/>
    <col min="8985" max="8985" width="14.28515625" style="1" bestFit="1" customWidth="1"/>
    <col min="8986" max="9216" width="11.42578125" style="1"/>
    <col min="9217" max="9217" width="26.140625" style="1" customWidth="1"/>
    <col min="9218" max="9218" width="25.85546875" style="1" customWidth="1"/>
    <col min="9219" max="9219" width="21.85546875" style="1" customWidth="1"/>
    <col min="9220" max="9220" width="22.7109375" style="1" customWidth="1"/>
    <col min="9221" max="9221" width="19.85546875" style="1" customWidth="1"/>
    <col min="9222" max="9222" width="20.28515625" style="1" customWidth="1"/>
    <col min="9223" max="9223" width="4.5703125" style="1" customWidth="1"/>
    <col min="9224" max="9224" width="14.5703125" style="1" customWidth="1"/>
    <col min="9225" max="9225" width="20.5703125" style="1" customWidth="1"/>
    <col min="9226" max="9226" width="15" style="1" bestFit="1" customWidth="1"/>
    <col min="9227" max="9227" width="11.42578125" style="1"/>
    <col min="9228" max="9228" width="13" style="1" customWidth="1"/>
    <col min="9229" max="9229" width="14.5703125" style="1" bestFit="1" customWidth="1"/>
    <col min="9230" max="9230" width="13.85546875" style="1" bestFit="1" customWidth="1"/>
    <col min="9231" max="9231" width="11.42578125" style="1"/>
    <col min="9232" max="9232" width="13.85546875" style="1" bestFit="1" customWidth="1"/>
    <col min="9233" max="9233" width="11.42578125" style="1"/>
    <col min="9234" max="9234" width="13.85546875" style="1" bestFit="1" customWidth="1"/>
    <col min="9235" max="9235" width="12.140625" style="1" bestFit="1" customWidth="1"/>
    <col min="9236" max="9238" width="11.42578125" style="1"/>
    <col min="9239" max="9239" width="9.42578125" style="1" customWidth="1"/>
    <col min="9240" max="9240" width="12.7109375" style="1" bestFit="1" customWidth="1"/>
    <col min="9241" max="9241" width="14.28515625" style="1" bestFit="1" customWidth="1"/>
    <col min="9242" max="9472" width="11.42578125" style="1"/>
    <col min="9473" max="9473" width="26.140625" style="1" customWidth="1"/>
    <col min="9474" max="9474" width="25.85546875" style="1" customWidth="1"/>
    <col min="9475" max="9475" width="21.85546875" style="1" customWidth="1"/>
    <col min="9476" max="9476" width="22.7109375" style="1" customWidth="1"/>
    <col min="9477" max="9477" width="19.85546875" style="1" customWidth="1"/>
    <col min="9478" max="9478" width="20.28515625" style="1" customWidth="1"/>
    <col min="9479" max="9479" width="4.5703125" style="1" customWidth="1"/>
    <col min="9480" max="9480" width="14.5703125" style="1" customWidth="1"/>
    <col min="9481" max="9481" width="20.5703125" style="1" customWidth="1"/>
    <col min="9482" max="9482" width="15" style="1" bestFit="1" customWidth="1"/>
    <col min="9483" max="9483" width="11.42578125" style="1"/>
    <col min="9484" max="9484" width="13" style="1" customWidth="1"/>
    <col min="9485" max="9485" width="14.5703125" style="1" bestFit="1" customWidth="1"/>
    <col min="9486" max="9486" width="13.85546875" style="1" bestFit="1" customWidth="1"/>
    <col min="9487" max="9487" width="11.42578125" style="1"/>
    <col min="9488" max="9488" width="13.85546875" style="1" bestFit="1" customWidth="1"/>
    <col min="9489" max="9489" width="11.42578125" style="1"/>
    <col min="9490" max="9490" width="13.85546875" style="1" bestFit="1" customWidth="1"/>
    <col min="9491" max="9491" width="12.140625" style="1" bestFit="1" customWidth="1"/>
    <col min="9492" max="9494" width="11.42578125" style="1"/>
    <col min="9495" max="9495" width="9.42578125" style="1" customWidth="1"/>
    <col min="9496" max="9496" width="12.7109375" style="1" bestFit="1" customWidth="1"/>
    <col min="9497" max="9497" width="14.28515625" style="1" bestFit="1" customWidth="1"/>
    <col min="9498" max="9728" width="11.42578125" style="1"/>
    <col min="9729" max="9729" width="26.140625" style="1" customWidth="1"/>
    <col min="9730" max="9730" width="25.85546875" style="1" customWidth="1"/>
    <col min="9731" max="9731" width="21.85546875" style="1" customWidth="1"/>
    <col min="9732" max="9732" width="22.7109375" style="1" customWidth="1"/>
    <col min="9733" max="9733" width="19.85546875" style="1" customWidth="1"/>
    <col min="9734" max="9734" width="20.28515625" style="1" customWidth="1"/>
    <col min="9735" max="9735" width="4.5703125" style="1" customWidth="1"/>
    <col min="9736" max="9736" width="14.5703125" style="1" customWidth="1"/>
    <col min="9737" max="9737" width="20.5703125" style="1" customWidth="1"/>
    <col min="9738" max="9738" width="15" style="1" bestFit="1" customWidth="1"/>
    <col min="9739" max="9739" width="11.42578125" style="1"/>
    <col min="9740" max="9740" width="13" style="1" customWidth="1"/>
    <col min="9741" max="9741" width="14.5703125" style="1" bestFit="1" customWidth="1"/>
    <col min="9742" max="9742" width="13.85546875" style="1" bestFit="1" customWidth="1"/>
    <col min="9743" max="9743" width="11.42578125" style="1"/>
    <col min="9744" max="9744" width="13.85546875" style="1" bestFit="1" customWidth="1"/>
    <col min="9745" max="9745" width="11.42578125" style="1"/>
    <col min="9746" max="9746" width="13.85546875" style="1" bestFit="1" customWidth="1"/>
    <col min="9747" max="9747" width="12.140625" style="1" bestFit="1" customWidth="1"/>
    <col min="9748" max="9750" width="11.42578125" style="1"/>
    <col min="9751" max="9751" width="9.42578125" style="1" customWidth="1"/>
    <col min="9752" max="9752" width="12.7109375" style="1" bestFit="1" customWidth="1"/>
    <col min="9753" max="9753" width="14.28515625" style="1" bestFit="1" customWidth="1"/>
    <col min="9754" max="9984" width="11.42578125" style="1"/>
    <col min="9985" max="9985" width="26.140625" style="1" customWidth="1"/>
    <col min="9986" max="9986" width="25.85546875" style="1" customWidth="1"/>
    <col min="9987" max="9987" width="21.85546875" style="1" customWidth="1"/>
    <col min="9988" max="9988" width="22.7109375" style="1" customWidth="1"/>
    <col min="9989" max="9989" width="19.85546875" style="1" customWidth="1"/>
    <col min="9990" max="9990" width="20.28515625" style="1" customWidth="1"/>
    <col min="9991" max="9991" width="4.5703125" style="1" customWidth="1"/>
    <col min="9992" max="9992" width="14.5703125" style="1" customWidth="1"/>
    <col min="9993" max="9993" width="20.5703125" style="1" customWidth="1"/>
    <col min="9994" max="9994" width="15" style="1" bestFit="1" customWidth="1"/>
    <col min="9995" max="9995" width="11.42578125" style="1"/>
    <col min="9996" max="9996" width="13" style="1" customWidth="1"/>
    <col min="9997" max="9997" width="14.5703125" style="1" bestFit="1" customWidth="1"/>
    <col min="9998" max="9998" width="13.85546875" style="1" bestFit="1" customWidth="1"/>
    <col min="9999" max="9999" width="11.42578125" style="1"/>
    <col min="10000" max="10000" width="13.85546875" style="1" bestFit="1" customWidth="1"/>
    <col min="10001" max="10001" width="11.42578125" style="1"/>
    <col min="10002" max="10002" width="13.85546875" style="1" bestFit="1" customWidth="1"/>
    <col min="10003" max="10003" width="12.140625" style="1" bestFit="1" customWidth="1"/>
    <col min="10004" max="10006" width="11.42578125" style="1"/>
    <col min="10007" max="10007" width="9.42578125" style="1" customWidth="1"/>
    <col min="10008" max="10008" width="12.7109375" style="1" bestFit="1" customWidth="1"/>
    <col min="10009" max="10009" width="14.28515625" style="1" bestFit="1" customWidth="1"/>
    <col min="10010" max="10240" width="11.42578125" style="1"/>
    <col min="10241" max="10241" width="26.140625" style="1" customWidth="1"/>
    <col min="10242" max="10242" width="25.85546875" style="1" customWidth="1"/>
    <col min="10243" max="10243" width="21.85546875" style="1" customWidth="1"/>
    <col min="10244" max="10244" width="22.7109375" style="1" customWidth="1"/>
    <col min="10245" max="10245" width="19.85546875" style="1" customWidth="1"/>
    <col min="10246" max="10246" width="20.28515625" style="1" customWidth="1"/>
    <col min="10247" max="10247" width="4.5703125" style="1" customWidth="1"/>
    <col min="10248" max="10248" width="14.5703125" style="1" customWidth="1"/>
    <col min="10249" max="10249" width="20.5703125" style="1" customWidth="1"/>
    <col min="10250" max="10250" width="15" style="1" bestFit="1" customWidth="1"/>
    <col min="10251" max="10251" width="11.42578125" style="1"/>
    <col min="10252" max="10252" width="13" style="1" customWidth="1"/>
    <col min="10253" max="10253" width="14.5703125" style="1" bestFit="1" customWidth="1"/>
    <col min="10254" max="10254" width="13.85546875" style="1" bestFit="1" customWidth="1"/>
    <col min="10255" max="10255" width="11.42578125" style="1"/>
    <col min="10256" max="10256" width="13.85546875" style="1" bestFit="1" customWidth="1"/>
    <col min="10257" max="10257" width="11.42578125" style="1"/>
    <col min="10258" max="10258" width="13.85546875" style="1" bestFit="1" customWidth="1"/>
    <col min="10259" max="10259" width="12.140625" style="1" bestFit="1" customWidth="1"/>
    <col min="10260" max="10262" width="11.42578125" style="1"/>
    <col min="10263" max="10263" width="9.42578125" style="1" customWidth="1"/>
    <col min="10264" max="10264" width="12.7109375" style="1" bestFit="1" customWidth="1"/>
    <col min="10265" max="10265" width="14.28515625" style="1" bestFit="1" customWidth="1"/>
    <col min="10266" max="10496" width="11.42578125" style="1"/>
    <col min="10497" max="10497" width="26.140625" style="1" customWidth="1"/>
    <col min="10498" max="10498" width="25.85546875" style="1" customWidth="1"/>
    <col min="10499" max="10499" width="21.85546875" style="1" customWidth="1"/>
    <col min="10500" max="10500" width="22.7109375" style="1" customWidth="1"/>
    <col min="10501" max="10501" width="19.85546875" style="1" customWidth="1"/>
    <col min="10502" max="10502" width="20.28515625" style="1" customWidth="1"/>
    <col min="10503" max="10503" width="4.5703125" style="1" customWidth="1"/>
    <col min="10504" max="10504" width="14.5703125" style="1" customWidth="1"/>
    <col min="10505" max="10505" width="20.5703125" style="1" customWidth="1"/>
    <col min="10506" max="10506" width="15" style="1" bestFit="1" customWidth="1"/>
    <col min="10507" max="10507" width="11.42578125" style="1"/>
    <col min="10508" max="10508" width="13" style="1" customWidth="1"/>
    <col min="10509" max="10509" width="14.5703125" style="1" bestFit="1" customWidth="1"/>
    <col min="10510" max="10510" width="13.85546875" style="1" bestFit="1" customWidth="1"/>
    <col min="10511" max="10511" width="11.42578125" style="1"/>
    <col min="10512" max="10512" width="13.85546875" style="1" bestFit="1" customWidth="1"/>
    <col min="10513" max="10513" width="11.42578125" style="1"/>
    <col min="10514" max="10514" width="13.85546875" style="1" bestFit="1" customWidth="1"/>
    <col min="10515" max="10515" width="12.140625" style="1" bestFit="1" customWidth="1"/>
    <col min="10516" max="10518" width="11.42578125" style="1"/>
    <col min="10519" max="10519" width="9.42578125" style="1" customWidth="1"/>
    <col min="10520" max="10520" width="12.7109375" style="1" bestFit="1" customWidth="1"/>
    <col min="10521" max="10521" width="14.28515625" style="1" bestFit="1" customWidth="1"/>
    <col min="10522" max="10752" width="11.42578125" style="1"/>
    <col min="10753" max="10753" width="26.140625" style="1" customWidth="1"/>
    <col min="10754" max="10754" width="25.85546875" style="1" customWidth="1"/>
    <col min="10755" max="10755" width="21.85546875" style="1" customWidth="1"/>
    <col min="10756" max="10756" width="22.7109375" style="1" customWidth="1"/>
    <col min="10757" max="10757" width="19.85546875" style="1" customWidth="1"/>
    <col min="10758" max="10758" width="20.28515625" style="1" customWidth="1"/>
    <col min="10759" max="10759" width="4.5703125" style="1" customWidth="1"/>
    <col min="10760" max="10760" width="14.5703125" style="1" customWidth="1"/>
    <col min="10761" max="10761" width="20.5703125" style="1" customWidth="1"/>
    <col min="10762" max="10762" width="15" style="1" bestFit="1" customWidth="1"/>
    <col min="10763" max="10763" width="11.42578125" style="1"/>
    <col min="10764" max="10764" width="13" style="1" customWidth="1"/>
    <col min="10765" max="10765" width="14.5703125" style="1" bestFit="1" customWidth="1"/>
    <col min="10766" max="10766" width="13.85546875" style="1" bestFit="1" customWidth="1"/>
    <col min="10767" max="10767" width="11.42578125" style="1"/>
    <col min="10768" max="10768" width="13.85546875" style="1" bestFit="1" customWidth="1"/>
    <col min="10769" max="10769" width="11.42578125" style="1"/>
    <col min="10770" max="10770" width="13.85546875" style="1" bestFit="1" customWidth="1"/>
    <col min="10771" max="10771" width="12.140625" style="1" bestFit="1" customWidth="1"/>
    <col min="10772" max="10774" width="11.42578125" style="1"/>
    <col min="10775" max="10775" width="9.42578125" style="1" customWidth="1"/>
    <col min="10776" max="10776" width="12.7109375" style="1" bestFit="1" customWidth="1"/>
    <col min="10777" max="10777" width="14.28515625" style="1" bestFit="1" customWidth="1"/>
    <col min="10778" max="11008" width="11.42578125" style="1"/>
    <col min="11009" max="11009" width="26.140625" style="1" customWidth="1"/>
    <col min="11010" max="11010" width="25.85546875" style="1" customWidth="1"/>
    <col min="11011" max="11011" width="21.85546875" style="1" customWidth="1"/>
    <col min="11012" max="11012" width="22.7109375" style="1" customWidth="1"/>
    <col min="11013" max="11013" width="19.85546875" style="1" customWidth="1"/>
    <col min="11014" max="11014" width="20.28515625" style="1" customWidth="1"/>
    <col min="11015" max="11015" width="4.5703125" style="1" customWidth="1"/>
    <col min="11016" max="11016" width="14.5703125" style="1" customWidth="1"/>
    <col min="11017" max="11017" width="20.5703125" style="1" customWidth="1"/>
    <col min="11018" max="11018" width="15" style="1" bestFit="1" customWidth="1"/>
    <col min="11019" max="11019" width="11.42578125" style="1"/>
    <col min="11020" max="11020" width="13" style="1" customWidth="1"/>
    <col min="11021" max="11021" width="14.5703125" style="1" bestFit="1" customWidth="1"/>
    <col min="11022" max="11022" width="13.85546875" style="1" bestFit="1" customWidth="1"/>
    <col min="11023" max="11023" width="11.42578125" style="1"/>
    <col min="11024" max="11024" width="13.85546875" style="1" bestFit="1" customWidth="1"/>
    <col min="11025" max="11025" width="11.42578125" style="1"/>
    <col min="11026" max="11026" width="13.85546875" style="1" bestFit="1" customWidth="1"/>
    <col min="11027" max="11027" width="12.140625" style="1" bestFit="1" customWidth="1"/>
    <col min="11028" max="11030" width="11.42578125" style="1"/>
    <col min="11031" max="11031" width="9.42578125" style="1" customWidth="1"/>
    <col min="11032" max="11032" width="12.7109375" style="1" bestFit="1" customWidth="1"/>
    <col min="11033" max="11033" width="14.28515625" style="1" bestFit="1" customWidth="1"/>
    <col min="11034" max="11264" width="11.42578125" style="1"/>
    <col min="11265" max="11265" width="26.140625" style="1" customWidth="1"/>
    <col min="11266" max="11266" width="25.85546875" style="1" customWidth="1"/>
    <col min="11267" max="11267" width="21.85546875" style="1" customWidth="1"/>
    <col min="11268" max="11268" width="22.7109375" style="1" customWidth="1"/>
    <col min="11269" max="11269" width="19.85546875" style="1" customWidth="1"/>
    <col min="11270" max="11270" width="20.28515625" style="1" customWidth="1"/>
    <col min="11271" max="11271" width="4.5703125" style="1" customWidth="1"/>
    <col min="11272" max="11272" width="14.5703125" style="1" customWidth="1"/>
    <col min="11273" max="11273" width="20.5703125" style="1" customWidth="1"/>
    <col min="11274" max="11274" width="15" style="1" bestFit="1" customWidth="1"/>
    <col min="11275" max="11275" width="11.42578125" style="1"/>
    <col min="11276" max="11276" width="13" style="1" customWidth="1"/>
    <col min="11277" max="11277" width="14.5703125" style="1" bestFit="1" customWidth="1"/>
    <col min="11278" max="11278" width="13.85546875" style="1" bestFit="1" customWidth="1"/>
    <col min="11279" max="11279" width="11.42578125" style="1"/>
    <col min="11280" max="11280" width="13.85546875" style="1" bestFit="1" customWidth="1"/>
    <col min="11281" max="11281" width="11.42578125" style="1"/>
    <col min="11282" max="11282" width="13.85546875" style="1" bestFit="1" customWidth="1"/>
    <col min="11283" max="11283" width="12.140625" style="1" bestFit="1" customWidth="1"/>
    <col min="11284" max="11286" width="11.42578125" style="1"/>
    <col min="11287" max="11287" width="9.42578125" style="1" customWidth="1"/>
    <col min="11288" max="11288" width="12.7109375" style="1" bestFit="1" customWidth="1"/>
    <col min="11289" max="11289" width="14.28515625" style="1" bestFit="1" customWidth="1"/>
    <col min="11290" max="11520" width="11.42578125" style="1"/>
    <col min="11521" max="11521" width="26.140625" style="1" customWidth="1"/>
    <col min="11522" max="11522" width="25.85546875" style="1" customWidth="1"/>
    <col min="11523" max="11523" width="21.85546875" style="1" customWidth="1"/>
    <col min="11524" max="11524" width="22.7109375" style="1" customWidth="1"/>
    <col min="11525" max="11525" width="19.85546875" style="1" customWidth="1"/>
    <col min="11526" max="11526" width="20.28515625" style="1" customWidth="1"/>
    <col min="11527" max="11527" width="4.5703125" style="1" customWidth="1"/>
    <col min="11528" max="11528" width="14.5703125" style="1" customWidth="1"/>
    <col min="11529" max="11529" width="20.5703125" style="1" customWidth="1"/>
    <col min="11530" max="11530" width="15" style="1" bestFit="1" customWidth="1"/>
    <col min="11531" max="11531" width="11.42578125" style="1"/>
    <col min="11532" max="11532" width="13" style="1" customWidth="1"/>
    <col min="11533" max="11533" width="14.5703125" style="1" bestFit="1" customWidth="1"/>
    <col min="11534" max="11534" width="13.85546875" style="1" bestFit="1" customWidth="1"/>
    <col min="11535" max="11535" width="11.42578125" style="1"/>
    <col min="11536" max="11536" width="13.85546875" style="1" bestFit="1" customWidth="1"/>
    <col min="11537" max="11537" width="11.42578125" style="1"/>
    <col min="11538" max="11538" width="13.85546875" style="1" bestFit="1" customWidth="1"/>
    <col min="11539" max="11539" width="12.140625" style="1" bestFit="1" customWidth="1"/>
    <col min="11540" max="11542" width="11.42578125" style="1"/>
    <col min="11543" max="11543" width="9.42578125" style="1" customWidth="1"/>
    <col min="11544" max="11544" width="12.7109375" style="1" bestFit="1" customWidth="1"/>
    <col min="11545" max="11545" width="14.28515625" style="1" bestFit="1" customWidth="1"/>
    <col min="11546" max="11776" width="11.42578125" style="1"/>
    <col min="11777" max="11777" width="26.140625" style="1" customWidth="1"/>
    <col min="11778" max="11778" width="25.85546875" style="1" customWidth="1"/>
    <col min="11779" max="11779" width="21.85546875" style="1" customWidth="1"/>
    <col min="11780" max="11780" width="22.7109375" style="1" customWidth="1"/>
    <col min="11781" max="11781" width="19.85546875" style="1" customWidth="1"/>
    <col min="11782" max="11782" width="20.28515625" style="1" customWidth="1"/>
    <col min="11783" max="11783" width="4.5703125" style="1" customWidth="1"/>
    <col min="11784" max="11784" width="14.5703125" style="1" customWidth="1"/>
    <col min="11785" max="11785" width="20.5703125" style="1" customWidth="1"/>
    <col min="11786" max="11786" width="15" style="1" bestFit="1" customWidth="1"/>
    <col min="11787" max="11787" width="11.42578125" style="1"/>
    <col min="11788" max="11788" width="13" style="1" customWidth="1"/>
    <col min="11789" max="11789" width="14.5703125" style="1" bestFit="1" customWidth="1"/>
    <col min="11790" max="11790" width="13.85546875" style="1" bestFit="1" customWidth="1"/>
    <col min="11791" max="11791" width="11.42578125" style="1"/>
    <col min="11792" max="11792" width="13.85546875" style="1" bestFit="1" customWidth="1"/>
    <col min="11793" max="11793" width="11.42578125" style="1"/>
    <col min="11794" max="11794" width="13.85546875" style="1" bestFit="1" customWidth="1"/>
    <col min="11795" max="11795" width="12.140625" style="1" bestFit="1" customWidth="1"/>
    <col min="11796" max="11798" width="11.42578125" style="1"/>
    <col min="11799" max="11799" width="9.42578125" style="1" customWidth="1"/>
    <col min="11800" max="11800" width="12.7109375" style="1" bestFit="1" customWidth="1"/>
    <col min="11801" max="11801" width="14.28515625" style="1" bestFit="1" customWidth="1"/>
    <col min="11802" max="12032" width="11.42578125" style="1"/>
    <col min="12033" max="12033" width="26.140625" style="1" customWidth="1"/>
    <col min="12034" max="12034" width="25.85546875" style="1" customWidth="1"/>
    <col min="12035" max="12035" width="21.85546875" style="1" customWidth="1"/>
    <col min="12036" max="12036" width="22.7109375" style="1" customWidth="1"/>
    <col min="12037" max="12037" width="19.85546875" style="1" customWidth="1"/>
    <col min="12038" max="12038" width="20.28515625" style="1" customWidth="1"/>
    <col min="12039" max="12039" width="4.5703125" style="1" customWidth="1"/>
    <col min="12040" max="12040" width="14.5703125" style="1" customWidth="1"/>
    <col min="12041" max="12041" width="20.5703125" style="1" customWidth="1"/>
    <col min="12042" max="12042" width="15" style="1" bestFit="1" customWidth="1"/>
    <col min="12043" max="12043" width="11.42578125" style="1"/>
    <col min="12044" max="12044" width="13" style="1" customWidth="1"/>
    <col min="12045" max="12045" width="14.5703125" style="1" bestFit="1" customWidth="1"/>
    <col min="12046" max="12046" width="13.85546875" style="1" bestFit="1" customWidth="1"/>
    <col min="12047" max="12047" width="11.42578125" style="1"/>
    <col min="12048" max="12048" width="13.85546875" style="1" bestFit="1" customWidth="1"/>
    <col min="12049" max="12049" width="11.42578125" style="1"/>
    <col min="12050" max="12050" width="13.85546875" style="1" bestFit="1" customWidth="1"/>
    <col min="12051" max="12051" width="12.140625" style="1" bestFit="1" customWidth="1"/>
    <col min="12052" max="12054" width="11.42578125" style="1"/>
    <col min="12055" max="12055" width="9.42578125" style="1" customWidth="1"/>
    <col min="12056" max="12056" width="12.7109375" style="1" bestFit="1" customWidth="1"/>
    <col min="12057" max="12057" width="14.28515625" style="1" bestFit="1" customWidth="1"/>
    <col min="12058" max="12288" width="11.42578125" style="1"/>
    <col min="12289" max="12289" width="26.140625" style="1" customWidth="1"/>
    <col min="12290" max="12290" width="25.85546875" style="1" customWidth="1"/>
    <col min="12291" max="12291" width="21.85546875" style="1" customWidth="1"/>
    <col min="12292" max="12292" width="22.7109375" style="1" customWidth="1"/>
    <col min="12293" max="12293" width="19.85546875" style="1" customWidth="1"/>
    <col min="12294" max="12294" width="20.28515625" style="1" customWidth="1"/>
    <col min="12295" max="12295" width="4.5703125" style="1" customWidth="1"/>
    <col min="12296" max="12296" width="14.5703125" style="1" customWidth="1"/>
    <col min="12297" max="12297" width="20.5703125" style="1" customWidth="1"/>
    <col min="12298" max="12298" width="15" style="1" bestFit="1" customWidth="1"/>
    <col min="12299" max="12299" width="11.42578125" style="1"/>
    <col min="12300" max="12300" width="13" style="1" customWidth="1"/>
    <col min="12301" max="12301" width="14.5703125" style="1" bestFit="1" customWidth="1"/>
    <col min="12302" max="12302" width="13.85546875" style="1" bestFit="1" customWidth="1"/>
    <col min="12303" max="12303" width="11.42578125" style="1"/>
    <col min="12304" max="12304" width="13.85546875" style="1" bestFit="1" customWidth="1"/>
    <col min="12305" max="12305" width="11.42578125" style="1"/>
    <col min="12306" max="12306" width="13.85546875" style="1" bestFit="1" customWidth="1"/>
    <col min="12307" max="12307" width="12.140625" style="1" bestFit="1" customWidth="1"/>
    <col min="12308" max="12310" width="11.42578125" style="1"/>
    <col min="12311" max="12311" width="9.42578125" style="1" customWidth="1"/>
    <col min="12312" max="12312" width="12.7109375" style="1" bestFit="1" customWidth="1"/>
    <col min="12313" max="12313" width="14.28515625" style="1" bestFit="1" customWidth="1"/>
    <col min="12314" max="12544" width="11.42578125" style="1"/>
    <col min="12545" max="12545" width="26.140625" style="1" customWidth="1"/>
    <col min="12546" max="12546" width="25.85546875" style="1" customWidth="1"/>
    <col min="12547" max="12547" width="21.85546875" style="1" customWidth="1"/>
    <col min="12548" max="12548" width="22.7109375" style="1" customWidth="1"/>
    <col min="12549" max="12549" width="19.85546875" style="1" customWidth="1"/>
    <col min="12550" max="12550" width="20.28515625" style="1" customWidth="1"/>
    <col min="12551" max="12551" width="4.5703125" style="1" customWidth="1"/>
    <col min="12552" max="12552" width="14.5703125" style="1" customWidth="1"/>
    <col min="12553" max="12553" width="20.5703125" style="1" customWidth="1"/>
    <col min="12554" max="12554" width="15" style="1" bestFit="1" customWidth="1"/>
    <col min="12555" max="12555" width="11.42578125" style="1"/>
    <col min="12556" max="12556" width="13" style="1" customWidth="1"/>
    <col min="12557" max="12557" width="14.5703125" style="1" bestFit="1" customWidth="1"/>
    <col min="12558" max="12558" width="13.85546875" style="1" bestFit="1" customWidth="1"/>
    <col min="12559" max="12559" width="11.42578125" style="1"/>
    <col min="12560" max="12560" width="13.85546875" style="1" bestFit="1" customWidth="1"/>
    <col min="12561" max="12561" width="11.42578125" style="1"/>
    <col min="12562" max="12562" width="13.85546875" style="1" bestFit="1" customWidth="1"/>
    <col min="12563" max="12563" width="12.140625" style="1" bestFit="1" customWidth="1"/>
    <col min="12564" max="12566" width="11.42578125" style="1"/>
    <col min="12567" max="12567" width="9.42578125" style="1" customWidth="1"/>
    <col min="12568" max="12568" width="12.7109375" style="1" bestFit="1" customWidth="1"/>
    <col min="12569" max="12569" width="14.28515625" style="1" bestFit="1" customWidth="1"/>
    <col min="12570" max="12800" width="11.42578125" style="1"/>
    <col min="12801" max="12801" width="26.140625" style="1" customWidth="1"/>
    <col min="12802" max="12802" width="25.85546875" style="1" customWidth="1"/>
    <col min="12803" max="12803" width="21.85546875" style="1" customWidth="1"/>
    <col min="12804" max="12804" width="22.7109375" style="1" customWidth="1"/>
    <col min="12805" max="12805" width="19.85546875" style="1" customWidth="1"/>
    <col min="12806" max="12806" width="20.28515625" style="1" customWidth="1"/>
    <col min="12807" max="12807" width="4.5703125" style="1" customWidth="1"/>
    <col min="12808" max="12808" width="14.5703125" style="1" customWidth="1"/>
    <col min="12809" max="12809" width="20.5703125" style="1" customWidth="1"/>
    <col min="12810" max="12810" width="15" style="1" bestFit="1" customWidth="1"/>
    <col min="12811" max="12811" width="11.42578125" style="1"/>
    <col min="12812" max="12812" width="13" style="1" customWidth="1"/>
    <col min="12813" max="12813" width="14.5703125" style="1" bestFit="1" customWidth="1"/>
    <col min="12814" max="12814" width="13.85546875" style="1" bestFit="1" customWidth="1"/>
    <col min="12815" max="12815" width="11.42578125" style="1"/>
    <col min="12816" max="12816" width="13.85546875" style="1" bestFit="1" customWidth="1"/>
    <col min="12817" max="12817" width="11.42578125" style="1"/>
    <col min="12818" max="12818" width="13.85546875" style="1" bestFit="1" customWidth="1"/>
    <col min="12819" max="12819" width="12.140625" style="1" bestFit="1" customWidth="1"/>
    <col min="12820" max="12822" width="11.42578125" style="1"/>
    <col min="12823" max="12823" width="9.42578125" style="1" customWidth="1"/>
    <col min="12824" max="12824" width="12.7109375" style="1" bestFit="1" customWidth="1"/>
    <col min="12825" max="12825" width="14.28515625" style="1" bestFit="1" customWidth="1"/>
    <col min="12826" max="13056" width="11.42578125" style="1"/>
    <col min="13057" max="13057" width="26.140625" style="1" customWidth="1"/>
    <col min="13058" max="13058" width="25.85546875" style="1" customWidth="1"/>
    <col min="13059" max="13059" width="21.85546875" style="1" customWidth="1"/>
    <col min="13060" max="13060" width="22.7109375" style="1" customWidth="1"/>
    <col min="13061" max="13061" width="19.85546875" style="1" customWidth="1"/>
    <col min="13062" max="13062" width="20.28515625" style="1" customWidth="1"/>
    <col min="13063" max="13063" width="4.5703125" style="1" customWidth="1"/>
    <col min="13064" max="13064" width="14.5703125" style="1" customWidth="1"/>
    <col min="13065" max="13065" width="20.5703125" style="1" customWidth="1"/>
    <col min="13066" max="13066" width="15" style="1" bestFit="1" customWidth="1"/>
    <col min="13067" max="13067" width="11.42578125" style="1"/>
    <col min="13068" max="13068" width="13" style="1" customWidth="1"/>
    <col min="13069" max="13069" width="14.5703125" style="1" bestFit="1" customWidth="1"/>
    <col min="13070" max="13070" width="13.85546875" style="1" bestFit="1" customWidth="1"/>
    <col min="13071" max="13071" width="11.42578125" style="1"/>
    <col min="13072" max="13072" width="13.85546875" style="1" bestFit="1" customWidth="1"/>
    <col min="13073" max="13073" width="11.42578125" style="1"/>
    <col min="13074" max="13074" width="13.85546875" style="1" bestFit="1" customWidth="1"/>
    <col min="13075" max="13075" width="12.140625" style="1" bestFit="1" customWidth="1"/>
    <col min="13076" max="13078" width="11.42578125" style="1"/>
    <col min="13079" max="13079" width="9.42578125" style="1" customWidth="1"/>
    <col min="13080" max="13080" width="12.7109375" style="1" bestFit="1" customWidth="1"/>
    <col min="13081" max="13081" width="14.28515625" style="1" bestFit="1" customWidth="1"/>
    <col min="13082" max="13312" width="11.42578125" style="1"/>
    <col min="13313" max="13313" width="26.140625" style="1" customWidth="1"/>
    <col min="13314" max="13314" width="25.85546875" style="1" customWidth="1"/>
    <col min="13315" max="13315" width="21.85546875" style="1" customWidth="1"/>
    <col min="13316" max="13316" width="22.7109375" style="1" customWidth="1"/>
    <col min="13317" max="13317" width="19.85546875" style="1" customWidth="1"/>
    <col min="13318" max="13318" width="20.28515625" style="1" customWidth="1"/>
    <col min="13319" max="13319" width="4.5703125" style="1" customWidth="1"/>
    <col min="13320" max="13320" width="14.5703125" style="1" customWidth="1"/>
    <col min="13321" max="13321" width="20.5703125" style="1" customWidth="1"/>
    <col min="13322" max="13322" width="15" style="1" bestFit="1" customWidth="1"/>
    <col min="13323" max="13323" width="11.42578125" style="1"/>
    <col min="13324" max="13324" width="13" style="1" customWidth="1"/>
    <col min="13325" max="13325" width="14.5703125" style="1" bestFit="1" customWidth="1"/>
    <col min="13326" max="13326" width="13.85546875" style="1" bestFit="1" customWidth="1"/>
    <col min="13327" max="13327" width="11.42578125" style="1"/>
    <col min="13328" max="13328" width="13.85546875" style="1" bestFit="1" customWidth="1"/>
    <col min="13329" max="13329" width="11.42578125" style="1"/>
    <col min="13330" max="13330" width="13.85546875" style="1" bestFit="1" customWidth="1"/>
    <col min="13331" max="13331" width="12.140625" style="1" bestFit="1" customWidth="1"/>
    <col min="13332" max="13334" width="11.42578125" style="1"/>
    <col min="13335" max="13335" width="9.42578125" style="1" customWidth="1"/>
    <col min="13336" max="13336" width="12.7109375" style="1" bestFit="1" customWidth="1"/>
    <col min="13337" max="13337" width="14.28515625" style="1" bestFit="1" customWidth="1"/>
    <col min="13338" max="13568" width="11.42578125" style="1"/>
    <col min="13569" max="13569" width="26.140625" style="1" customWidth="1"/>
    <col min="13570" max="13570" width="25.85546875" style="1" customWidth="1"/>
    <col min="13571" max="13571" width="21.85546875" style="1" customWidth="1"/>
    <col min="13572" max="13572" width="22.7109375" style="1" customWidth="1"/>
    <col min="13573" max="13573" width="19.85546875" style="1" customWidth="1"/>
    <col min="13574" max="13574" width="20.28515625" style="1" customWidth="1"/>
    <col min="13575" max="13575" width="4.5703125" style="1" customWidth="1"/>
    <col min="13576" max="13576" width="14.5703125" style="1" customWidth="1"/>
    <col min="13577" max="13577" width="20.5703125" style="1" customWidth="1"/>
    <col min="13578" max="13578" width="15" style="1" bestFit="1" customWidth="1"/>
    <col min="13579" max="13579" width="11.42578125" style="1"/>
    <col min="13580" max="13580" width="13" style="1" customWidth="1"/>
    <col min="13581" max="13581" width="14.5703125" style="1" bestFit="1" customWidth="1"/>
    <col min="13582" max="13582" width="13.85546875" style="1" bestFit="1" customWidth="1"/>
    <col min="13583" max="13583" width="11.42578125" style="1"/>
    <col min="13584" max="13584" width="13.85546875" style="1" bestFit="1" customWidth="1"/>
    <col min="13585" max="13585" width="11.42578125" style="1"/>
    <col min="13586" max="13586" width="13.85546875" style="1" bestFit="1" customWidth="1"/>
    <col min="13587" max="13587" width="12.140625" style="1" bestFit="1" customWidth="1"/>
    <col min="13588" max="13590" width="11.42578125" style="1"/>
    <col min="13591" max="13591" width="9.42578125" style="1" customWidth="1"/>
    <col min="13592" max="13592" width="12.7109375" style="1" bestFit="1" customWidth="1"/>
    <col min="13593" max="13593" width="14.28515625" style="1" bestFit="1" customWidth="1"/>
    <col min="13594" max="13824" width="11.42578125" style="1"/>
    <col min="13825" max="13825" width="26.140625" style="1" customWidth="1"/>
    <col min="13826" max="13826" width="25.85546875" style="1" customWidth="1"/>
    <col min="13827" max="13827" width="21.85546875" style="1" customWidth="1"/>
    <col min="13828" max="13828" width="22.7109375" style="1" customWidth="1"/>
    <col min="13829" max="13829" width="19.85546875" style="1" customWidth="1"/>
    <col min="13830" max="13830" width="20.28515625" style="1" customWidth="1"/>
    <col min="13831" max="13831" width="4.5703125" style="1" customWidth="1"/>
    <col min="13832" max="13832" width="14.5703125" style="1" customWidth="1"/>
    <col min="13833" max="13833" width="20.5703125" style="1" customWidth="1"/>
    <col min="13834" max="13834" width="15" style="1" bestFit="1" customWidth="1"/>
    <col min="13835" max="13835" width="11.42578125" style="1"/>
    <col min="13836" max="13836" width="13" style="1" customWidth="1"/>
    <col min="13837" max="13837" width="14.5703125" style="1" bestFit="1" customWidth="1"/>
    <col min="13838" max="13838" width="13.85546875" style="1" bestFit="1" customWidth="1"/>
    <col min="13839" max="13839" width="11.42578125" style="1"/>
    <col min="13840" max="13840" width="13.85546875" style="1" bestFit="1" customWidth="1"/>
    <col min="13841" max="13841" width="11.42578125" style="1"/>
    <col min="13842" max="13842" width="13.85546875" style="1" bestFit="1" customWidth="1"/>
    <col min="13843" max="13843" width="12.140625" style="1" bestFit="1" customWidth="1"/>
    <col min="13844" max="13846" width="11.42578125" style="1"/>
    <col min="13847" max="13847" width="9.42578125" style="1" customWidth="1"/>
    <col min="13848" max="13848" width="12.7109375" style="1" bestFit="1" customWidth="1"/>
    <col min="13849" max="13849" width="14.28515625" style="1" bestFit="1" customWidth="1"/>
    <col min="13850" max="14080" width="11.42578125" style="1"/>
    <col min="14081" max="14081" width="26.140625" style="1" customWidth="1"/>
    <col min="14082" max="14082" width="25.85546875" style="1" customWidth="1"/>
    <col min="14083" max="14083" width="21.85546875" style="1" customWidth="1"/>
    <col min="14084" max="14084" width="22.7109375" style="1" customWidth="1"/>
    <col min="14085" max="14085" width="19.85546875" style="1" customWidth="1"/>
    <col min="14086" max="14086" width="20.28515625" style="1" customWidth="1"/>
    <col min="14087" max="14087" width="4.5703125" style="1" customWidth="1"/>
    <col min="14088" max="14088" width="14.5703125" style="1" customWidth="1"/>
    <col min="14089" max="14089" width="20.5703125" style="1" customWidth="1"/>
    <col min="14090" max="14090" width="15" style="1" bestFit="1" customWidth="1"/>
    <col min="14091" max="14091" width="11.42578125" style="1"/>
    <col min="14092" max="14092" width="13" style="1" customWidth="1"/>
    <col min="14093" max="14093" width="14.5703125" style="1" bestFit="1" customWidth="1"/>
    <col min="14094" max="14094" width="13.85546875" style="1" bestFit="1" customWidth="1"/>
    <col min="14095" max="14095" width="11.42578125" style="1"/>
    <col min="14096" max="14096" width="13.85546875" style="1" bestFit="1" customWidth="1"/>
    <col min="14097" max="14097" width="11.42578125" style="1"/>
    <col min="14098" max="14098" width="13.85546875" style="1" bestFit="1" customWidth="1"/>
    <col min="14099" max="14099" width="12.140625" style="1" bestFit="1" customWidth="1"/>
    <col min="14100" max="14102" width="11.42578125" style="1"/>
    <col min="14103" max="14103" width="9.42578125" style="1" customWidth="1"/>
    <col min="14104" max="14104" width="12.7109375" style="1" bestFit="1" customWidth="1"/>
    <col min="14105" max="14105" width="14.28515625" style="1" bestFit="1" customWidth="1"/>
    <col min="14106" max="14336" width="11.42578125" style="1"/>
    <col min="14337" max="14337" width="26.140625" style="1" customWidth="1"/>
    <col min="14338" max="14338" width="25.85546875" style="1" customWidth="1"/>
    <col min="14339" max="14339" width="21.85546875" style="1" customWidth="1"/>
    <col min="14340" max="14340" width="22.7109375" style="1" customWidth="1"/>
    <col min="14341" max="14341" width="19.85546875" style="1" customWidth="1"/>
    <col min="14342" max="14342" width="20.28515625" style="1" customWidth="1"/>
    <col min="14343" max="14343" width="4.5703125" style="1" customWidth="1"/>
    <col min="14344" max="14344" width="14.5703125" style="1" customWidth="1"/>
    <col min="14345" max="14345" width="20.5703125" style="1" customWidth="1"/>
    <col min="14346" max="14346" width="15" style="1" bestFit="1" customWidth="1"/>
    <col min="14347" max="14347" width="11.42578125" style="1"/>
    <col min="14348" max="14348" width="13" style="1" customWidth="1"/>
    <col min="14349" max="14349" width="14.5703125" style="1" bestFit="1" customWidth="1"/>
    <col min="14350" max="14350" width="13.85546875" style="1" bestFit="1" customWidth="1"/>
    <col min="14351" max="14351" width="11.42578125" style="1"/>
    <col min="14352" max="14352" width="13.85546875" style="1" bestFit="1" customWidth="1"/>
    <col min="14353" max="14353" width="11.42578125" style="1"/>
    <col min="14354" max="14354" width="13.85546875" style="1" bestFit="1" customWidth="1"/>
    <col min="14355" max="14355" width="12.140625" style="1" bestFit="1" customWidth="1"/>
    <col min="14356" max="14358" width="11.42578125" style="1"/>
    <col min="14359" max="14359" width="9.42578125" style="1" customWidth="1"/>
    <col min="14360" max="14360" width="12.7109375" style="1" bestFit="1" customWidth="1"/>
    <col min="14361" max="14361" width="14.28515625" style="1" bestFit="1" customWidth="1"/>
    <col min="14362" max="14592" width="11.42578125" style="1"/>
    <col min="14593" max="14593" width="26.140625" style="1" customWidth="1"/>
    <col min="14594" max="14594" width="25.85546875" style="1" customWidth="1"/>
    <col min="14595" max="14595" width="21.85546875" style="1" customWidth="1"/>
    <col min="14596" max="14596" width="22.7109375" style="1" customWidth="1"/>
    <col min="14597" max="14597" width="19.85546875" style="1" customWidth="1"/>
    <col min="14598" max="14598" width="20.28515625" style="1" customWidth="1"/>
    <col min="14599" max="14599" width="4.5703125" style="1" customWidth="1"/>
    <col min="14600" max="14600" width="14.5703125" style="1" customWidth="1"/>
    <col min="14601" max="14601" width="20.5703125" style="1" customWidth="1"/>
    <col min="14602" max="14602" width="15" style="1" bestFit="1" customWidth="1"/>
    <col min="14603" max="14603" width="11.42578125" style="1"/>
    <col min="14604" max="14604" width="13" style="1" customWidth="1"/>
    <col min="14605" max="14605" width="14.5703125" style="1" bestFit="1" customWidth="1"/>
    <col min="14606" max="14606" width="13.85546875" style="1" bestFit="1" customWidth="1"/>
    <col min="14607" max="14607" width="11.42578125" style="1"/>
    <col min="14608" max="14608" width="13.85546875" style="1" bestFit="1" customWidth="1"/>
    <col min="14609" max="14609" width="11.42578125" style="1"/>
    <col min="14610" max="14610" width="13.85546875" style="1" bestFit="1" customWidth="1"/>
    <col min="14611" max="14611" width="12.140625" style="1" bestFit="1" customWidth="1"/>
    <col min="14612" max="14614" width="11.42578125" style="1"/>
    <col min="14615" max="14615" width="9.42578125" style="1" customWidth="1"/>
    <col min="14616" max="14616" width="12.7109375" style="1" bestFit="1" customWidth="1"/>
    <col min="14617" max="14617" width="14.28515625" style="1" bestFit="1" customWidth="1"/>
    <col min="14618" max="14848" width="11.42578125" style="1"/>
    <col min="14849" max="14849" width="26.140625" style="1" customWidth="1"/>
    <col min="14850" max="14850" width="25.85546875" style="1" customWidth="1"/>
    <col min="14851" max="14851" width="21.85546875" style="1" customWidth="1"/>
    <col min="14852" max="14852" width="22.7109375" style="1" customWidth="1"/>
    <col min="14853" max="14853" width="19.85546875" style="1" customWidth="1"/>
    <col min="14854" max="14854" width="20.28515625" style="1" customWidth="1"/>
    <col min="14855" max="14855" width="4.5703125" style="1" customWidth="1"/>
    <col min="14856" max="14856" width="14.5703125" style="1" customWidth="1"/>
    <col min="14857" max="14857" width="20.5703125" style="1" customWidth="1"/>
    <col min="14858" max="14858" width="15" style="1" bestFit="1" customWidth="1"/>
    <col min="14859" max="14859" width="11.42578125" style="1"/>
    <col min="14860" max="14860" width="13" style="1" customWidth="1"/>
    <col min="14861" max="14861" width="14.5703125" style="1" bestFit="1" customWidth="1"/>
    <col min="14862" max="14862" width="13.85546875" style="1" bestFit="1" customWidth="1"/>
    <col min="14863" max="14863" width="11.42578125" style="1"/>
    <col min="14864" max="14864" width="13.85546875" style="1" bestFit="1" customWidth="1"/>
    <col min="14865" max="14865" width="11.42578125" style="1"/>
    <col min="14866" max="14866" width="13.85546875" style="1" bestFit="1" customWidth="1"/>
    <col min="14867" max="14867" width="12.140625" style="1" bestFit="1" customWidth="1"/>
    <col min="14868" max="14870" width="11.42578125" style="1"/>
    <col min="14871" max="14871" width="9.42578125" style="1" customWidth="1"/>
    <col min="14872" max="14872" width="12.7109375" style="1" bestFit="1" customWidth="1"/>
    <col min="14873" max="14873" width="14.28515625" style="1" bestFit="1" customWidth="1"/>
    <col min="14874" max="15104" width="11.42578125" style="1"/>
    <col min="15105" max="15105" width="26.140625" style="1" customWidth="1"/>
    <col min="15106" max="15106" width="25.85546875" style="1" customWidth="1"/>
    <col min="15107" max="15107" width="21.85546875" style="1" customWidth="1"/>
    <col min="15108" max="15108" width="22.7109375" style="1" customWidth="1"/>
    <col min="15109" max="15109" width="19.85546875" style="1" customWidth="1"/>
    <col min="15110" max="15110" width="20.28515625" style="1" customWidth="1"/>
    <col min="15111" max="15111" width="4.5703125" style="1" customWidth="1"/>
    <col min="15112" max="15112" width="14.5703125" style="1" customWidth="1"/>
    <col min="15113" max="15113" width="20.5703125" style="1" customWidth="1"/>
    <col min="15114" max="15114" width="15" style="1" bestFit="1" customWidth="1"/>
    <col min="15115" max="15115" width="11.42578125" style="1"/>
    <col min="15116" max="15116" width="13" style="1" customWidth="1"/>
    <col min="15117" max="15117" width="14.5703125" style="1" bestFit="1" customWidth="1"/>
    <col min="15118" max="15118" width="13.85546875" style="1" bestFit="1" customWidth="1"/>
    <col min="15119" max="15119" width="11.42578125" style="1"/>
    <col min="15120" max="15120" width="13.85546875" style="1" bestFit="1" customWidth="1"/>
    <col min="15121" max="15121" width="11.42578125" style="1"/>
    <col min="15122" max="15122" width="13.85546875" style="1" bestFit="1" customWidth="1"/>
    <col min="15123" max="15123" width="12.140625" style="1" bestFit="1" customWidth="1"/>
    <col min="15124" max="15126" width="11.42578125" style="1"/>
    <col min="15127" max="15127" width="9.42578125" style="1" customWidth="1"/>
    <col min="15128" max="15128" width="12.7109375" style="1" bestFit="1" customWidth="1"/>
    <col min="15129" max="15129" width="14.28515625" style="1" bestFit="1" customWidth="1"/>
    <col min="15130" max="15360" width="11.42578125" style="1"/>
    <col min="15361" max="15361" width="26.140625" style="1" customWidth="1"/>
    <col min="15362" max="15362" width="25.85546875" style="1" customWidth="1"/>
    <col min="15363" max="15363" width="21.85546875" style="1" customWidth="1"/>
    <col min="15364" max="15364" width="22.7109375" style="1" customWidth="1"/>
    <col min="15365" max="15365" width="19.85546875" style="1" customWidth="1"/>
    <col min="15366" max="15366" width="20.28515625" style="1" customWidth="1"/>
    <col min="15367" max="15367" width="4.5703125" style="1" customWidth="1"/>
    <col min="15368" max="15368" width="14.5703125" style="1" customWidth="1"/>
    <col min="15369" max="15369" width="20.5703125" style="1" customWidth="1"/>
    <col min="15370" max="15370" width="15" style="1" bestFit="1" customWidth="1"/>
    <col min="15371" max="15371" width="11.42578125" style="1"/>
    <col min="15372" max="15372" width="13" style="1" customWidth="1"/>
    <col min="15373" max="15373" width="14.5703125" style="1" bestFit="1" customWidth="1"/>
    <col min="15374" max="15374" width="13.85546875" style="1" bestFit="1" customWidth="1"/>
    <col min="15375" max="15375" width="11.42578125" style="1"/>
    <col min="15376" max="15376" width="13.85546875" style="1" bestFit="1" customWidth="1"/>
    <col min="15377" max="15377" width="11.42578125" style="1"/>
    <col min="15378" max="15378" width="13.85546875" style="1" bestFit="1" customWidth="1"/>
    <col min="15379" max="15379" width="12.140625" style="1" bestFit="1" customWidth="1"/>
    <col min="15380" max="15382" width="11.42578125" style="1"/>
    <col min="15383" max="15383" width="9.42578125" style="1" customWidth="1"/>
    <col min="15384" max="15384" width="12.7109375" style="1" bestFit="1" customWidth="1"/>
    <col min="15385" max="15385" width="14.28515625" style="1" bestFit="1" customWidth="1"/>
    <col min="15386" max="15616" width="11.42578125" style="1"/>
    <col min="15617" max="15617" width="26.140625" style="1" customWidth="1"/>
    <col min="15618" max="15618" width="25.85546875" style="1" customWidth="1"/>
    <col min="15619" max="15619" width="21.85546875" style="1" customWidth="1"/>
    <col min="15620" max="15620" width="22.7109375" style="1" customWidth="1"/>
    <col min="15621" max="15621" width="19.85546875" style="1" customWidth="1"/>
    <col min="15622" max="15622" width="20.28515625" style="1" customWidth="1"/>
    <col min="15623" max="15623" width="4.5703125" style="1" customWidth="1"/>
    <col min="15624" max="15624" width="14.5703125" style="1" customWidth="1"/>
    <col min="15625" max="15625" width="20.5703125" style="1" customWidth="1"/>
    <col min="15626" max="15626" width="15" style="1" bestFit="1" customWidth="1"/>
    <col min="15627" max="15627" width="11.42578125" style="1"/>
    <col min="15628" max="15628" width="13" style="1" customWidth="1"/>
    <col min="15629" max="15629" width="14.5703125" style="1" bestFit="1" customWidth="1"/>
    <col min="15630" max="15630" width="13.85546875" style="1" bestFit="1" customWidth="1"/>
    <col min="15631" max="15631" width="11.42578125" style="1"/>
    <col min="15632" max="15632" width="13.85546875" style="1" bestFit="1" customWidth="1"/>
    <col min="15633" max="15633" width="11.42578125" style="1"/>
    <col min="15634" max="15634" width="13.85546875" style="1" bestFit="1" customWidth="1"/>
    <col min="15635" max="15635" width="12.140625" style="1" bestFit="1" customWidth="1"/>
    <col min="15636" max="15638" width="11.42578125" style="1"/>
    <col min="15639" max="15639" width="9.42578125" style="1" customWidth="1"/>
    <col min="15640" max="15640" width="12.7109375" style="1" bestFit="1" customWidth="1"/>
    <col min="15641" max="15641" width="14.28515625" style="1" bestFit="1" customWidth="1"/>
    <col min="15642" max="15872" width="11.42578125" style="1"/>
    <col min="15873" max="15873" width="26.140625" style="1" customWidth="1"/>
    <col min="15874" max="15874" width="25.85546875" style="1" customWidth="1"/>
    <col min="15875" max="15875" width="21.85546875" style="1" customWidth="1"/>
    <col min="15876" max="15876" width="22.7109375" style="1" customWidth="1"/>
    <col min="15877" max="15877" width="19.85546875" style="1" customWidth="1"/>
    <col min="15878" max="15878" width="20.28515625" style="1" customWidth="1"/>
    <col min="15879" max="15879" width="4.5703125" style="1" customWidth="1"/>
    <col min="15880" max="15880" width="14.5703125" style="1" customWidth="1"/>
    <col min="15881" max="15881" width="20.5703125" style="1" customWidth="1"/>
    <col min="15882" max="15882" width="15" style="1" bestFit="1" customWidth="1"/>
    <col min="15883" max="15883" width="11.42578125" style="1"/>
    <col min="15884" max="15884" width="13" style="1" customWidth="1"/>
    <col min="15885" max="15885" width="14.5703125" style="1" bestFit="1" customWidth="1"/>
    <col min="15886" max="15886" width="13.85546875" style="1" bestFit="1" customWidth="1"/>
    <col min="15887" max="15887" width="11.42578125" style="1"/>
    <col min="15888" max="15888" width="13.85546875" style="1" bestFit="1" customWidth="1"/>
    <col min="15889" max="15889" width="11.42578125" style="1"/>
    <col min="15890" max="15890" width="13.85546875" style="1" bestFit="1" customWidth="1"/>
    <col min="15891" max="15891" width="12.140625" style="1" bestFit="1" customWidth="1"/>
    <col min="15892" max="15894" width="11.42578125" style="1"/>
    <col min="15895" max="15895" width="9.42578125" style="1" customWidth="1"/>
    <col min="15896" max="15896" width="12.7109375" style="1" bestFit="1" customWidth="1"/>
    <col min="15897" max="15897" width="14.28515625" style="1" bestFit="1" customWidth="1"/>
    <col min="15898" max="16128" width="11.42578125" style="1"/>
    <col min="16129" max="16129" width="26.140625" style="1" customWidth="1"/>
    <col min="16130" max="16130" width="25.85546875" style="1" customWidth="1"/>
    <col min="16131" max="16131" width="21.85546875" style="1" customWidth="1"/>
    <col min="16132" max="16132" width="22.7109375" style="1" customWidth="1"/>
    <col min="16133" max="16133" width="19.85546875" style="1" customWidth="1"/>
    <col min="16134" max="16134" width="20.28515625" style="1" customWidth="1"/>
    <col min="16135" max="16135" width="4.5703125" style="1" customWidth="1"/>
    <col min="16136" max="16136" width="14.5703125" style="1" customWidth="1"/>
    <col min="16137" max="16137" width="20.5703125" style="1" customWidth="1"/>
    <col min="16138" max="16138" width="15" style="1" bestFit="1" customWidth="1"/>
    <col min="16139" max="16139" width="11.42578125" style="1"/>
    <col min="16140" max="16140" width="13" style="1" customWidth="1"/>
    <col min="16141" max="16141" width="14.5703125" style="1" bestFit="1" customWidth="1"/>
    <col min="16142" max="16142" width="13.85546875" style="1" bestFit="1" customWidth="1"/>
    <col min="16143" max="16143" width="11.42578125" style="1"/>
    <col min="16144" max="16144" width="13.85546875" style="1" bestFit="1" customWidth="1"/>
    <col min="16145" max="16145" width="11.42578125" style="1"/>
    <col min="16146" max="16146" width="13.85546875" style="1" bestFit="1" customWidth="1"/>
    <col min="16147" max="16147" width="12.140625" style="1" bestFit="1" customWidth="1"/>
    <col min="16148" max="16150" width="11.42578125" style="1"/>
    <col min="16151" max="16151" width="9.42578125" style="1" customWidth="1"/>
    <col min="16152" max="16152" width="12.7109375" style="1" bestFit="1" customWidth="1"/>
    <col min="16153" max="16153" width="14.28515625" style="1" bestFit="1" customWidth="1"/>
    <col min="16154" max="16384" width="11.42578125" style="1"/>
  </cols>
  <sheetData>
    <row r="1" spans="1:20" ht="5.25" customHeight="1" thickBot="1" x14ac:dyDescent="0.25">
      <c r="C1" s="2"/>
      <c r="G1" s="3"/>
      <c r="H1" s="4"/>
    </row>
    <row r="2" spans="1:20" ht="30" customHeight="1" thickBot="1" x14ac:dyDescent="0.25">
      <c r="A2" s="420" t="s">
        <v>129</v>
      </c>
      <c r="B2" s="421"/>
      <c r="C2" s="421"/>
      <c r="D2" s="421"/>
      <c r="E2" s="422"/>
      <c r="G2" s="3"/>
      <c r="H2" s="6"/>
      <c r="O2" s="3"/>
      <c r="P2" s="3"/>
      <c r="Q2" s="3"/>
      <c r="R2" s="3"/>
      <c r="S2" s="3"/>
      <c r="T2" s="3"/>
    </row>
    <row r="3" spans="1:20" ht="32.25" customHeight="1" x14ac:dyDescent="0.2">
      <c r="A3" s="423" t="s">
        <v>156</v>
      </c>
      <c r="B3" s="424"/>
      <c r="C3" s="424"/>
      <c r="D3" s="424"/>
      <c r="E3" s="425"/>
      <c r="G3" s="3"/>
      <c r="H3" s="6"/>
      <c r="O3" s="3"/>
      <c r="P3" s="3"/>
      <c r="Q3" s="3"/>
      <c r="R3" s="3"/>
      <c r="S3" s="3"/>
      <c r="T3" s="3"/>
    </row>
    <row r="4" spans="1:20" ht="35.25" customHeight="1" thickBot="1" x14ac:dyDescent="0.25">
      <c r="A4" s="426" t="s">
        <v>157</v>
      </c>
      <c r="B4" s="427"/>
      <c r="C4" s="427"/>
      <c r="D4" s="427"/>
      <c r="E4" s="428"/>
      <c r="G4" s="3"/>
      <c r="H4" s="6"/>
      <c r="O4" s="3"/>
      <c r="P4" s="3"/>
      <c r="Q4" s="3"/>
      <c r="R4" s="3"/>
      <c r="S4" s="3"/>
      <c r="T4" s="3"/>
    </row>
    <row r="5" spans="1:20" ht="13.5" thickBot="1" x14ac:dyDescent="0.25">
      <c r="G5" s="7"/>
      <c r="H5" s="7"/>
      <c r="M5" s="5"/>
      <c r="P5" s="5"/>
    </row>
    <row r="6" spans="1:20" ht="34.5" customHeight="1" thickBot="1" x14ac:dyDescent="0.3">
      <c r="A6" s="8"/>
      <c r="B6" s="9" t="s">
        <v>0</v>
      </c>
      <c r="C6" s="258" t="s">
        <v>1</v>
      </c>
      <c r="D6" s="259" t="s">
        <v>2</v>
      </c>
      <c r="E6" s="258" t="s">
        <v>130</v>
      </c>
      <c r="F6" s="10"/>
      <c r="G6" s="11"/>
      <c r="H6" s="3"/>
      <c r="I6" s="3"/>
      <c r="J6" s="3"/>
      <c r="K6" s="3"/>
      <c r="L6" s="3"/>
      <c r="M6" s="3"/>
      <c r="N6" s="3"/>
      <c r="O6" s="3"/>
      <c r="P6" s="12"/>
      <c r="Q6" s="3"/>
      <c r="R6" s="3"/>
    </row>
    <row r="7" spans="1:20" ht="30" customHeight="1" thickBot="1" x14ac:dyDescent="0.3">
      <c r="A7" s="9"/>
      <c r="B7" s="260" t="s">
        <v>128</v>
      </c>
      <c r="C7" s="267">
        <v>28</v>
      </c>
      <c r="D7" s="268">
        <v>12</v>
      </c>
      <c r="E7" s="269">
        <v>110</v>
      </c>
      <c r="F7" s="13"/>
      <c r="G7" s="14"/>
      <c r="H7" s="14"/>
      <c r="I7" s="15"/>
      <c r="J7" s="14"/>
      <c r="K7" s="16"/>
      <c r="L7" s="17"/>
      <c r="M7" s="14"/>
      <c r="N7" s="14"/>
      <c r="O7" s="14"/>
      <c r="P7" s="18"/>
      <c r="Q7" s="3"/>
      <c r="R7" s="3"/>
    </row>
    <row r="8" spans="1:20" ht="30" customHeight="1" thickBot="1" x14ac:dyDescent="0.3">
      <c r="A8" s="9"/>
      <c r="B8" s="263" t="s">
        <v>127</v>
      </c>
      <c r="C8" s="270">
        <v>20</v>
      </c>
      <c r="D8" s="271">
        <v>12</v>
      </c>
      <c r="E8" s="272">
        <v>105</v>
      </c>
      <c r="F8" s="13"/>
      <c r="G8" s="14"/>
      <c r="H8" s="14"/>
      <c r="I8" s="15"/>
      <c r="J8" s="14"/>
      <c r="K8" s="19"/>
      <c r="L8" s="20"/>
      <c r="M8" s="14"/>
      <c r="N8" s="21"/>
      <c r="O8" s="22"/>
      <c r="P8" s="18"/>
      <c r="Q8" s="3"/>
      <c r="R8" s="3"/>
    </row>
    <row r="9" spans="1:20" ht="30.75" customHeight="1" thickBot="1" x14ac:dyDescent="0.3">
      <c r="A9" s="9"/>
      <c r="B9" s="261" t="s">
        <v>3</v>
      </c>
      <c r="C9" s="273">
        <f>C8-C7</f>
        <v>-8</v>
      </c>
      <c r="D9" s="273">
        <f>E15</f>
        <v>12</v>
      </c>
      <c r="E9" s="274">
        <f>SUM(E7:E8)</f>
        <v>215</v>
      </c>
      <c r="F9" s="13"/>
      <c r="G9" s="14"/>
      <c r="H9" s="14"/>
      <c r="I9" s="15"/>
      <c r="J9" s="23"/>
      <c r="K9" s="19"/>
      <c r="L9" s="20"/>
      <c r="M9" s="14"/>
      <c r="N9" s="21"/>
      <c r="O9" s="22"/>
      <c r="P9" s="3"/>
      <c r="Q9" s="3"/>
      <c r="R9" s="3"/>
    </row>
    <row r="10" spans="1:20" ht="15" hidden="1" x14ac:dyDescent="0.25">
      <c r="A10" s="9"/>
      <c r="B10" s="24"/>
      <c r="C10" s="25"/>
      <c r="D10" s="25"/>
      <c r="E10" s="26"/>
      <c r="F10" s="26"/>
      <c r="G10" s="14"/>
      <c r="H10" s="14"/>
      <c r="I10" s="14"/>
      <c r="J10" s="14"/>
      <c r="K10" s="19"/>
      <c r="L10" s="27"/>
      <c r="M10" s="14"/>
      <c r="N10" s="21"/>
      <c r="O10" s="22"/>
    </row>
    <row r="11" spans="1:20" ht="15" hidden="1" x14ac:dyDescent="0.25">
      <c r="A11" s="28" t="s">
        <v>4</v>
      </c>
      <c r="B11" s="29"/>
      <c r="C11" s="29"/>
      <c r="D11" s="29"/>
      <c r="E11" s="29"/>
      <c r="F11" s="29"/>
      <c r="G11" s="5"/>
      <c r="H11" s="5"/>
      <c r="I11" s="5"/>
      <c r="J11" s="5"/>
      <c r="K11" s="5"/>
      <c r="L11" s="5"/>
      <c r="M11" s="5"/>
      <c r="P11" s="5"/>
    </row>
    <row r="12" spans="1:20" ht="15" hidden="1" x14ac:dyDescent="0.25">
      <c r="A12" s="30"/>
      <c r="B12" s="31" t="s">
        <v>5</v>
      </c>
      <c r="C12" s="29"/>
      <c r="D12" s="29"/>
      <c r="E12" s="29"/>
      <c r="F12" s="29"/>
      <c r="G12" s="5"/>
      <c r="H12" s="5"/>
      <c r="I12" s="5"/>
      <c r="J12" s="5"/>
      <c r="K12" s="5"/>
      <c r="L12" s="5"/>
      <c r="M12" s="5"/>
      <c r="P12" s="5"/>
    </row>
    <row r="13" spans="1:20" ht="15.75" hidden="1" thickBot="1" x14ac:dyDescent="0.3">
      <c r="A13" s="32" t="s">
        <v>6</v>
      </c>
      <c r="B13" s="33"/>
      <c r="C13" s="34" t="s">
        <v>7</v>
      </c>
      <c r="D13" s="35">
        <f>(D7^2)/(D8^2)</f>
        <v>1</v>
      </c>
      <c r="E13" s="36"/>
      <c r="F13" s="37" t="s">
        <v>8</v>
      </c>
      <c r="G13" s="38">
        <f>FDIST(D13,E7-1,E8-1)</f>
        <v>0.50060598006233914</v>
      </c>
      <c r="H13" s="39" t="s">
        <v>9</v>
      </c>
      <c r="I13" s="5"/>
      <c r="J13" s="40"/>
      <c r="K13" s="5"/>
      <c r="L13" s="5"/>
      <c r="P13" s="5"/>
    </row>
    <row r="14" spans="1:20" ht="15.75" hidden="1" thickBot="1" x14ac:dyDescent="0.3">
      <c r="A14" s="32" t="s">
        <v>10</v>
      </c>
      <c r="B14" s="29" t="s">
        <v>155</v>
      </c>
      <c r="C14" s="5"/>
      <c r="D14" s="5"/>
      <c r="E14" s="5"/>
      <c r="F14" s="5"/>
      <c r="G14" s="5"/>
      <c r="K14" s="41">
        <f>((E7-1)*(D7^2)+(E8-1)*(D8^2))/(E7+E8-2)</f>
        <v>144</v>
      </c>
      <c r="M14" s="5" t="s">
        <v>11</v>
      </c>
      <c r="P14" s="5"/>
    </row>
    <row r="15" spans="1:20" ht="15.75" hidden="1" thickBot="1" x14ac:dyDescent="0.3">
      <c r="A15" s="29"/>
      <c r="B15" s="42"/>
      <c r="C15" s="43" t="s">
        <v>141</v>
      </c>
      <c r="D15" s="44" t="s">
        <v>12</v>
      </c>
      <c r="E15" s="45">
        <f>SQRT(K14)</f>
        <v>12</v>
      </c>
      <c r="F15" s="29"/>
      <c r="G15" s="5"/>
      <c r="H15" s="5"/>
      <c r="I15" s="5"/>
      <c r="J15" s="5"/>
      <c r="K15" s="5"/>
      <c r="L15" s="5"/>
      <c r="M15" s="5"/>
      <c r="N15" s="5" t="s">
        <v>13</v>
      </c>
      <c r="P15" s="5"/>
    </row>
    <row r="16" spans="1:20" ht="15.75" hidden="1" thickBot="1" x14ac:dyDescent="0.3">
      <c r="A16" s="32" t="s">
        <v>14</v>
      </c>
      <c r="B16" s="46" t="s">
        <v>15</v>
      </c>
      <c r="C16" s="29"/>
      <c r="D16" s="29"/>
      <c r="E16" s="29"/>
      <c r="F16" s="29"/>
      <c r="G16" s="5"/>
      <c r="H16" s="5"/>
      <c r="I16" s="5"/>
      <c r="J16" s="5"/>
      <c r="K16" s="5"/>
      <c r="L16" s="5"/>
      <c r="M16" s="5"/>
      <c r="P16" s="5"/>
    </row>
    <row r="17" spans="1:20" ht="15.75" hidden="1" thickBot="1" x14ac:dyDescent="0.3">
      <c r="A17" s="8"/>
      <c r="B17" s="47"/>
      <c r="C17" s="48"/>
      <c r="D17" s="49" t="s">
        <v>16</v>
      </c>
      <c r="E17" s="50">
        <f>E15*SQRT((1/E7)+(1/E8))</f>
        <v>1.6372292083026982</v>
      </c>
      <c r="F17" s="51"/>
      <c r="G17" s="52" t="s">
        <v>17</v>
      </c>
      <c r="H17" s="53">
        <f>TINV(0.05,E7+E8-2)</f>
        <v>1.9711638854652522</v>
      </c>
      <c r="I17" s="54"/>
      <c r="J17" s="55" t="s">
        <v>18</v>
      </c>
      <c r="K17" s="56">
        <f>E7+E8-2</f>
        <v>213</v>
      </c>
      <c r="L17" s="5"/>
      <c r="M17" s="57"/>
      <c r="N17" s="58" t="s">
        <v>19</v>
      </c>
      <c r="O17" s="59" t="s">
        <v>20</v>
      </c>
      <c r="P17" s="60"/>
      <c r="Q17" s="61"/>
      <c r="R17" s="62"/>
      <c r="S17" s="62"/>
      <c r="T17" s="63"/>
    </row>
    <row r="18" spans="1:20" ht="15.75" hidden="1" thickBot="1" x14ac:dyDescent="0.3">
      <c r="A18" s="29"/>
      <c r="B18" s="10"/>
      <c r="C18" s="13"/>
      <c r="D18" s="29"/>
      <c r="E18" s="29"/>
      <c r="F18" s="29"/>
      <c r="G18" s="5"/>
      <c r="H18" s="5"/>
      <c r="I18" s="5"/>
      <c r="J18" s="5"/>
      <c r="K18" s="5"/>
      <c r="L18" s="5"/>
      <c r="M18" s="64">
        <f>E7</f>
        <v>110</v>
      </c>
      <c r="N18" s="6" t="s">
        <v>21</v>
      </c>
      <c r="O18" s="12"/>
      <c r="P18" s="65"/>
      <c r="Q18" s="66"/>
      <c r="R18" s="67"/>
      <c r="S18" s="67"/>
      <c r="T18" s="68"/>
    </row>
    <row r="19" spans="1:20" ht="15.75" hidden="1" thickBot="1" x14ac:dyDescent="0.3">
      <c r="A19" s="32" t="s">
        <v>22</v>
      </c>
      <c r="B19" s="69"/>
      <c r="C19" s="43" t="s">
        <v>23</v>
      </c>
      <c r="D19" s="70">
        <f>C8-C7</f>
        <v>-8</v>
      </c>
      <c r="E19" s="71" t="s">
        <v>24</v>
      </c>
      <c r="F19" s="72">
        <f>D19-(H17*E17)</f>
        <v>-11.227247087635146</v>
      </c>
      <c r="G19" s="73" t="s">
        <v>25</v>
      </c>
      <c r="H19" s="74">
        <f>D19+(H17*E17)</f>
        <v>-4.7727529123648544</v>
      </c>
      <c r="I19" s="5"/>
      <c r="K19" s="75"/>
      <c r="L19" s="5"/>
      <c r="M19" s="76">
        <f>C9</f>
        <v>-8</v>
      </c>
      <c r="N19" s="6" t="s">
        <v>26</v>
      </c>
      <c r="O19" s="6"/>
      <c r="P19" s="6"/>
      <c r="Q19" s="6"/>
      <c r="R19" s="6"/>
      <c r="S19" s="6"/>
      <c r="T19" s="77"/>
    </row>
    <row r="20" spans="1:20" ht="15.75" hidden="1" thickBot="1" x14ac:dyDescent="0.3">
      <c r="A20" s="32"/>
      <c r="B20" s="69"/>
      <c r="C20" s="78"/>
      <c r="D20" s="79"/>
      <c r="E20" s="80"/>
      <c r="F20" s="79"/>
      <c r="G20" s="81"/>
      <c r="H20" s="82"/>
      <c r="I20" s="5"/>
      <c r="J20" s="5"/>
      <c r="K20" s="5"/>
      <c r="L20" s="5"/>
      <c r="M20" s="83">
        <f>E15^2</f>
        <v>144</v>
      </c>
      <c r="N20" s="84" t="s">
        <v>27</v>
      </c>
      <c r="O20" s="12"/>
      <c r="P20" s="65"/>
      <c r="Q20" s="66"/>
      <c r="R20" s="67"/>
      <c r="S20" s="67"/>
      <c r="T20" s="85"/>
    </row>
    <row r="21" spans="1:20" ht="15.75" hidden="1" thickBot="1" x14ac:dyDescent="0.3">
      <c r="A21" s="32" t="s">
        <v>28</v>
      </c>
      <c r="B21" s="86" t="s">
        <v>29</v>
      </c>
      <c r="C21" s="87"/>
      <c r="D21" s="88"/>
      <c r="E21" s="71"/>
      <c r="F21" s="89">
        <f>D19/E17</f>
        <v>-4.8863042263297594</v>
      </c>
      <c r="G21" s="73" t="s">
        <v>30</v>
      </c>
      <c r="H21" s="90" t="s">
        <v>31</v>
      </c>
      <c r="I21" s="330">
        <f>TDIST(SQRT(F21^2),E7+E8-2,2)</f>
        <v>2.018357220971345E-6</v>
      </c>
      <c r="J21" s="91" t="s">
        <v>32</v>
      </c>
      <c r="K21" s="91"/>
      <c r="L21" s="5"/>
      <c r="M21" s="92">
        <f>SQRT((M18*M19^2)/(2*M20))-H17</f>
        <v>2.9729684392651894</v>
      </c>
      <c r="N21" s="84" t="s">
        <v>20</v>
      </c>
      <c r="O21" s="6"/>
      <c r="P21" s="6"/>
      <c r="Q21" s="6"/>
      <c r="R21" s="6"/>
      <c r="S21" s="3"/>
      <c r="T21" s="68"/>
    </row>
    <row r="22" spans="1:20" s="5" customFormat="1" ht="15" hidden="1" x14ac:dyDescent="0.25">
      <c r="A22" s="32"/>
      <c r="B22" s="29"/>
      <c r="C22" s="10"/>
      <c r="D22" s="93"/>
      <c r="E22" s="10"/>
      <c r="F22" s="93"/>
      <c r="G22" s="12"/>
      <c r="K22" s="75"/>
      <c r="M22" s="94">
        <f>NORMSDIST(M21)</f>
        <v>0.99852532611779987</v>
      </c>
      <c r="N22" s="95" t="s">
        <v>33</v>
      </c>
      <c r="O22" s="96"/>
      <c r="P22" s="6"/>
      <c r="Q22" s="6"/>
      <c r="R22" s="6"/>
      <c r="S22" s="6"/>
      <c r="T22" s="85"/>
    </row>
    <row r="23" spans="1:20" ht="15.75" hidden="1" thickBot="1" x14ac:dyDescent="0.3">
      <c r="A23" s="97" t="s">
        <v>34</v>
      </c>
      <c r="B23" s="8"/>
      <c r="C23" s="8"/>
      <c r="D23" s="8"/>
      <c r="E23" s="8"/>
      <c r="F23" s="98"/>
      <c r="G23" s="99"/>
      <c r="H23" s="5"/>
      <c r="I23" s="5"/>
      <c r="J23" s="5"/>
      <c r="K23" s="5"/>
      <c r="L23" s="5"/>
      <c r="M23" s="100">
        <f>1-M22</f>
        <v>1.4746738822001282E-3</v>
      </c>
      <c r="N23" s="101" t="s">
        <v>35</v>
      </c>
      <c r="O23" s="102"/>
      <c r="P23" s="103"/>
      <c r="Q23" s="102"/>
      <c r="R23" s="102"/>
      <c r="S23" s="102"/>
      <c r="T23" s="104"/>
    </row>
    <row r="24" spans="1:20" ht="15.75" hidden="1" thickBot="1" x14ac:dyDescent="0.3">
      <c r="A24" s="105"/>
      <c r="B24" s="106"/>
      <c r="C24" s="107" t="s">
        <v>1</v>
      </c>
      <c r="D24" s="108" t="s">
        <v>36</v>
      </c>
      <c r="E24" s="108" t="s">
        <v>37</v>
      </c>
      <c r="F24" s="98"/>
      <c r="G24" s="109"/>
      <c r="H24" s="110"/>
      <c r="I24" s="5"/>
      <c r="J24" s="5"/>
      <c r="K24" s="5"/>
      <c r="L24" s="5"/>
    </row>
    <row r="25" spans="1:20" ht="15.75" hidden="1" thickBot="1" x14ac:dyDescent="0.3">
      <c r="A25" s="105"/>
      <c r="B25" s="111" t="s">
        <v>38</v>
      </c>
      <c r="C25" s="112">
        <f t="shared" ref="C25:E26" si="0">C7</f>
        <v>28</v>
      </c>
      <c r="D25" s="113">
        <f t="shared" si="0"/>
        <v>12</v>
      </c>
      <c r="E25" s="114">
        <f t="shared" si="0"/>
        <v>110</v>
      </c>
      <c r="F25" s="8"/>
      <c r="G25" s="99"/>
      <c r="H25" s="99"/>
      <c r="I25" s="99"/>
      <c r="J25" s="99"/>
      <c r="K25" s="99"/>
      <c r="L25" s="99"/>
      <c r="M25" s="115"/>
      <c r="N25" s="99"/>
    </row>
    <row r="26" spans="1:20" ht="15.75" hidden="1" thickBot="1" x14ac:dyDescent="0.3">
      <c r="A26" s="105"/>
      <c r="B26" s="111" t="s">
        <v>39</v>
      </c>
      <c r="C26" s="112">
        <f t="shared" si="0"/>
        <v>20</v>
      </c>
      <c r="D26" s="113">
        <f t="shared" si="0"/>
        <v>12</v>
      </c>
      <c r="E26" s="114">
        <f t="shared" si="0"/>
        <v>105</v>
      </c>
      <c r="F26" s="8"/>
      <c r="G26" s="109"/>
      <c r="H26" s="109"/>
      <c r="I26" s="109"/>
      <c r="J26" s="109"/>
      <c r="K26" s="109"/>
      <c r="L26" s="109"/>
      <c r="M26" s="116"/>
      <c r="N26" s="116"/>
      <c r="O26" s="117"/>
      <c r="Q26" s="118"/>
    </row>
    <row r="27" spans="1:20" s="6" customFormat="1" ht="15" hidden="1" x14ac:dyDescent="0.25">
      <c r="A27" s="119"/>
      <c r="B27" s="120"/>
      <c r="C27" s="120"/>
      <c r="D27" s="120"/>
      <c r="E27" s="120"/>
      <c r="F27" s="9"/>
      <c r="N27" s="3"/>
      <c r="O27" s="3"/>
      <c r="T27" s="3"/>
    </row>
    <row r="28" spans="1:20" ht="15" hidden="1" x14ac:dyDescent="0.25">
      <c r="A28" s="121" t="s">
        <v>6</v>
      </c>
      <c r="B28" s="122"/>
      <c r="C28" s="123" t="s">
        <v>40</v>
      </c>
      <c r="D28" s="124">
        <f>(D25^2)/(D26^2)</f>
        <v>1</v>
      </c>
      <c r="E28" s="125"/>
      <c r="F28" s="126" t="s">
        <v>8</v>
      </c>
      <c r="G28" s="127">
        <f>FDIST(D28,E25-1,E26-1)</f>
        <v>0.50060598006233914</v>
      </c>
      <c r="H28" s="39" t="s">
        <v>9</v>
      </c>
      <c r="M28" s="128"/>
    </row>
    <row r="29" spans="1:20" ht="15" hidden="1" x14ac:dyDescent="0.25">
      <c r="A29" s="121" t="s">
        <v>41</v>
      </c>
      <c r="B29" s="8" t="s">
        <v>153</v>
      </c>
      <c r="C29" s="8"/>
      <c r="D29" s="8"/>
      <c r="E29" s="8"/>
      <c r="F29" s="8"/>
    </row>
    <row r="30" spans="1:20" ht="15" hidden="1" x14ac:dyDescent="0.25">
      <c r="A30" s="121"/>
      <c r="B30" s="8" t="s">
        <v>145</v>
      </c>
      <c r="C30" s="8"/>
      <c r="D30" s="8"/>
      <c r="E30" s="8"/>
      <c r="F30" s="8"/>
    </row>
    <row r="31" spans="1:20" ht="15" hidden="1" x14ac:dyDescent="0.25">
      <c r="A31" s="121" t="s">
        <v>42</v>
      </c>
      <c r="B31" s="129" t="s">
        <v>146</v>
      </c>
      <c r="C31" s="8"/>
      <c r="D31" s="8"/>
      <c r="E31" s="8"/>
      <c r="F31" s="8"/>
    </row>
    <row r="32" spans="1:20" ht="15" hidden="1" x14ac:dyDescent="0.25">
      <c r="A32" s="8"/>
      <c r="B32" s="8" t="s">
        <v>43</v>
      </c>
      <c r="C32" s="69" t="s">
        <v>44</v>
      </c>
      <c r="D32" s="130">
        <f>D25/E25</f>
        <v>0.10909090909090909</v>
      </c>
      <c r="E32" s="69" t="s">
        <v>45</v>
      </c>
      <c r="F32" s="130">
        <f>D26/E26</f>
        <v>0.11428571428571428</v>
      </c>
      <c r="G32" s="131"/>
      <c r="H32" s="131" t="s">
        <v>46</v>
      </c>
      <c r="I32" s="132">
        <f>(D32+F32)^2</f>
        <v>4.9897115871141838E-2</v>
      </c>
      <c r="J32" s="5"/>
      <c r="K32" s="133"/>
      <c r="L32" s="133"/>
    </row>
    <row r="33" spans="1:20" ht="15" hidden="1" x14ac:dyDescent="0.25">
      <c r="A33" s="8"/>
      <c r="B33" s="8"/>
      <c r="C33" s="69" t="s">
        <v>47</v>
      </c>
      <c r="D33" s="134">
        <f>E25+1</f>
        <v>111</v>
      </c>
      <c r="E33" s="69" t="s">
        <v>48</v>
      </c>
      <c r="F33" s="134">
        <f>E26+1</f>
        <v>106</v>
      </c>
      <c r="G33" s="131" t="s">
        <v>49</v>
      </c>
      <c r="H33" s="135">
        <f>D32^2</f>
        <v>1.1900826446280991E-2</v>
      </c>
      <c r="I33" s="131" t="s">
        <v>50</v>
      </c>
      <c r="J33" s="136">
        <f>F32^2</f>
        <v>1.3061224489795917E-2</v>
      </c>
    </row>
    <row r="34" spans="1:20" ht="15" hidden="1" x14ac:dyDescent="0.25">
      <c r="A34" s="8"/>
      <c r="B34" s="8"/>
      <c r="C34" s="29"/>
      <c r="D34" s="69" t="s">
        <v>51</v>
      </c>
      <c r="E34" s="137">
        <f>H33/D33</f>
        <v>1.0721465266919811E-4</v>
      </c>
      <c r="F34" s="29"/>
      <c r="G34" s="131" t="s">
        <v>52</v>
      </c>
      <c r="H34" s="138">
        <f>J33/F33</f>
        <v>1.2321909896033885E-4</v>
      </c>
      <c r="I34" s="5"/>
      <c r="J34" s="5"/>
    </row>
    <row r="35" spans="1:20" ht="15" hidden="1" x14ac:dyDescent="0.25">
      <c r="A35" s="8"/>
      <c r="B35" s="348"/>
      <c r="C35" s="349" t="s">
        <v>53</v>
      </c>
      <c r="D35" s="139">
        <f>I32/(E34+H34)</f>
        <v>216.53562257390263</v>
      </c>
      <c r="E35" s="140" t="s">
        <v>54</v>
      </c>
      <c r="F35" s="140"/>
      <c r="G35" s="141"/>
      <c r="H35" s="141"/>
      <c r="I35" s="142"/>
      <c r="J35" s="5"/>
      <c r="K35" s="133"/>
      <c r="L35" s="138"/>
    </row>
    <row r="36" spans="1:20" ht="15" hidden="1" x14ac:dyDescent="0.25">
      <c r="A36" s="121" t="s">
        <v>22</v>
      </c>
      <c r="B36" s="8"/>
      <c r="C36" s="347" t="s">
        <v>147</v>
      </c>
      <c r="D36" s="125"/>
      <c r="E36" s="144" t="s">
        <v>55</v>
      </c>
      <c r="F36" s="338">
        <f>TINV(0.05,D35)</f>
        <v>1.9710074720044739</v>
      </c>
      <c r="G36" s="81"/>
      <c r="H36" s="145"/>
      <c r="I36" s="343" t="s">
        <v>154</v>
      </c>
      <c r="J36" s="146">
        <f>SQRT(D32+F32)</f>
        <v>0.47262736206934036</v>
      </c>
    </row>
    <row r="37" spans="1:20" ht="15.75" hidden="1" thickBot="1" x14ac:dyDescent="0.3">
      <c r="A37" s="8"/>
      <c r="B37" s="8"/>
      <c r="C37" s="8"/>
      <c r="D37" s="8"/>
      <c r="E37" s="8"/>
      <c r="F37" s="8"/>
    </row>
    <row r="38" spans="1:20" ht="15.75" hidden="1" thickBot="1" x14ac:dyDescent="0.3">
      <c r="A38" s="121" t="s">
        <v>28</v>
      </c>
      <c r="B38" s="147"/>
      <c r="C38" s="43" t="s">
        <v>23</v>
      </c>
      <c r="D38" s="148">
        <f>C26-C25</f>
        <v>-8</v>
      </c>
      <c r="E38" s="149" t="s">
        <v>24</v>
      </c>
      <c r="F38" s="150">
        <f>D38-(F36*J36)</f>
        <v>-8.9315520621124342</v>
      </c>
      <c r="G38" s="151" t="s">
        <v>25</v>
      </c>
      <c r="H38" s="337">
        <f>D38+(F36*J36)</f>
        <v>-7.0684479378875666</v>
      </c>
    </row>
    <row r="39" spans="1:20" ht="15.75" hidden="1" thickBot="1" x14ac:dyDescent="0.3">
      <c r="A39" s="8"/>
      <c r="B39" s="121"/>
      <c r="C39" s="121"/>
      <c r="D39" s="121"/>
      <c r="E39" s="121"/>
      <c r="F39" s="121"/>
      <c r="G39" s="121"/>
      <c r="H39" s="121"/>
      <c r="I39" s="121"/>
    </row>
    <row r="40" spans="1:20" ht="15.75" hidden="1" thickBot="1" x14ac:dyDescent="0.3">
      <c r="A40" s="8"/>
      <c r="B40" s="86" t="s">
        <v>143</v>
      </c>
      <c r="C40" s="87"/>
      <c r="D40" s="88"/>
      <c r="E40" s="71"/>
      <c r="F40" s="89">
        <f>ABS(D38/J36)</f>
        <v>16.926654362483355</v>
      </c>
      <c r="G40" s="73" t="s">
        <v>30</v>
      </c>
      <c r="H40" s="90" t="s">
        <v>31</v>
      </c>
      <c r="I40" s="345">
        <f>TDIST(F40,D35,2)</f>
        <v>1.786273035811368E-41</v>
      </c>
      <c r="J40" s="91" t="s">
        <v>32</v>
      </c>
      <c r="K40" s="91"/>
    </row>
    <row r="41" spans="1:20" ht="15" hidden="1" x14ac:dyDescent="0.25">
      <c r="A41" s="152"/>
      <c r="B41" s="152"/>
      <c r="C41" s="152"/>
      <c r="D41" s="152"/>
      <c r="E41" s="152"/>
      <c r="F41" s="152"/>
      <c r="G41" s="3"/>
      <c r="H41" s="3"/>
      <c r="I41" s="3"/>
      <c r="J41" s="3"/>
      <c r="K41" s="3"/>
      <c r="L41" s="3"/>
      <c r="M41" s="3"/>
      <c r="N41" s="3"/>
      <c r="O41" s="3"/>
      <c r="P41" s="3"/>
      <c r="Q41" s="3"/>
      <c r="R41" s="3"/>
      <c r="S41" s="3"/>
      <c r="T41" s="3"/>
    </row>
    <row r="42" spans="1:20" ht="15" hidden="1" x14ac:dyDescent="0.25">
      <c r="A42" s="152"/>
      <c r="B42" s="153"/>
      <c r="C42" s="154"/>
      <c r="D42" s="341" t="s">
        <v>148</v>
      </c>
      <c r="E42" s="342">
        <f>I21</f>
        <v>2.018357220971345E-6</v>
      </c>
      <c r="F42" s="342">
        <f>I40</f>
        <v>1.786273035811368E-41</v>
      </c>
      <c r="G42" s="155"/>
      <c r="H42" s="155"/>
      <c r="I42" s="155"/>
      <c r="J42" s="156"/>
      <c r="K42" s="3"/>
      <c r="L42" s="3"/>
      <c r="M42" s="3"/>
      <c r="N42" s="3"/>
      <c r="O42" s="3"/>
      <c r="P42" s="3"/>
      <c r="Q42" s="3"/>
      <c r="R42" s="3"/>
      <c r="S42" s="3"/>
      <c r="T42" s="3"/>
    </row>
    <row r="43" spans="1:20" ht="15" hidden="1" x14ac:dyDescent="0.25">
      <c r="A43" s="152"/>
      <c r="B43" s="339"/>
      <c r="C43" s="152"/>
      <c r="D43" s="152"/>
      <c r="E43" s="152" t="s">
        <v>56</v>
      </c>
      <c r="F43" s="152" t="s">
        <v>57</v>
      </c>
      <c r="G43" s="3"/>
      <c r="H43" s="3"/>
      <c r="I43" s="3"/>
      <c r="J43" s="340"/>
      <c r="K43" s="3"/>
      <c r="L43" s="3"/>
      <c r="M43" s="3"/>
      <c r="N43" s="3"/>
      <c r="O43" s="3"/>
      <c r="P43" s="3"/>
      <c r="Q43" s="3"/>
      <c r="R43" s="3"/>
      <c r="S43" s="3"/>
      <c r="T43" s="3"/>
    </row>
    <row r="44" spans="1:20" ht="15" hidden="1" x14ac:dyDescent="0.25">
      <c r="A44" s="157"/>
      <c r="B44" s="158" t="s">
        <v>58</v>
      </c>
      <c r="C44" s="159">
        <f>C7</f>
        <v>28</v>
      </c>
      <c r="D44" s="159">
        <f>C8</f>
        <v>20</v>
      </c>
      <c r="E44" s="159">
        <f>ROUND(D19,2)</f>
        <v>-8</v>
      </c>
      <c r="F44" s="159">
        <f>ROUND(D38,2)</f>
        <v>-8</v>
      </c>
      <c r="G44" s="6" t="s">
        <v>133</v>
      </c>
      <c r="H44" s="161">
        <f>M22</f>
        <v>0.99852532611779987</v>
      </c>
      <c r="I44" s="162"/>
      <c r="J44" s="163"/>
      <c r="K44" s="3"/>
      <c r="L44" s="3"/>
      <c r="M44" s="3"/>
      <c r="N44" s="3"/>
      <c r="O44" s="3"/>
      <c r="P44" s="3"/>
      <c r="Q44" s="3"/>
      <c r="R44" s="3"/>
      <c r="S44" s="3"/>
      <c r="T44" s="3"/>
    </row>
    <row r="45" spans="1:20" ht="15" hidden="1" x14ac:dyDescent="0.25">
      <c r="A45" s="164"/>
      <c r="B45" s="158" t="s">
        <v>59</v>
      </c>
      <c r="C45" s="159">
        <f>D7</f>
        <v>12</v>
      </c>
      <c r="D45" s="159">
        <f>D8</f>
        <v>12</v>
      </c>
      <c r="E45" s="159">
        <f>ROUND(F19,2)</f>
        <v>-11.23</v>
      </c>
      <c r="F45" s="159">
        <f>ROUND(F38,2)</f>
        <v>-8.93</v>
      </c>
      <c r="G45" s="160">
        <f>I21</f>
        <v>2.018357220971345E-6</v>
      </c>
      <c r="H45" s="166"/>
      <c r="I45" s="162"/>
      <c r="J45" s="163"/>
      <c r="K45" s="3"/>
      <c r="L45" s="3"/>
      <c r="M45" s="3"/>
      <c r="N45" s="3"/>
      <c r="O45" s="3"/>
      <c r="P45" s="3"/>
      <c r="Q45" s="3"/>
      <c r="R45" s="3"/>
      <c r="S45" s="3"/>
      <c r="T45" s="3"/>
    </row>
    <row r="46" spans="1:20" ht="15" hidden="1" x14ac:dyDescent="0.25">
      <c r="A46" s="152"/>
      <c r="B46" s="158" t="s">
        <v>60</v>
      </c>
      <c r="C46" s="167" t="s">
        <v>61</v>
      </c>
      <c r="D46" s="167" t="s">
        <v>61</v>
      </c>
      <c r="E46" s="159">
        <f>ROUND(H19,2)</f>
        <v>-4.7699999999999996</v>
      </c>
      <c r="F46" s="159">
        <f>ROUND(H38,2)</f>
        <v>-7.07</v>
      </c>
      <c r="G46" s="165"/>
      <c r="H46" s="166"/>
      <c r="I46" s="162"/>
      <c r="J46" s="163"/>
      <c r="K46" s="3"/>
      <c r="L46" s="3"/>
      <c r="M46" s="3"/>
      <c r="N46" s="3"/>
      <c r="O46" s="3"/>
      <c r="P46" s="3"/>
      <c r="Q46" s="3"/>
      <c r="R46" s="3"/>
      <c r="S46" s="3"/>
      <c r="T46" s="3"/>
    </row>
    <row r="47" spans="1:20" ht="15" hidden="1" x14ac:dyDescent="0.25">
      <c r="A47" s="152"/>
      <c r="B47" s="158" t="s">
        <v>62</v>
      </c>
      <c r="C47" s="167" t="s">
        <v>63</v>
      </c>
      <c r="D47" s="167" t="s">
        <v>64</v>
      </c>
      <c r="E47" s="167" t="s">
        <v>65</v>
      </c>
      <c r="F47" s="167" t="s">
        <v>65</v>
      </c>
      <c r="G47" s="6"/>
      <c r="H47" s="168" t="s">
        <v>66</v>
      </c>
      <c r="I47" s="168" t="s">
        <v>67</v>
      </c>
      <c r="J47" s="169" t="s">
        <v>68</v>
      </c>
      <c r="K47" s="3"/>
      <c r="L47" s="3"/>
      <c r="M47" s="3"/>
      <c r="N47" s="3"/>
      <c r="O47" s="3"/>
      <c r="P47" s="3"/>
      <c r="Q47" s="3"/>
      <c r="R47" s="3"/>
      <c r="S47" s="3"/>
      <c r="T47" s="3"/>
    </row>
    <row r="48" spans="1:20" s="346" customFormat="1" ht="15" hidden="1" x14ac:dyDescent="0.25">
      <c r="A48" s="10"/>
      <c r="B48" s="170" t="s">
        <v>25</v>
      </c>
      <c r="C48" s="171" t="str">
        <f>CONCATENATE(C44," ",B44,C46," ",C45,B46)</f>
        <v>28 (DE 12)</v>
      </c>
      <c r="D48" s="171" t="str">
        <f>CONCATENATE(D44," ",B44,D46," ",D45,B46)</f>
        <v>20 (DE 12)</v>
      </c>
      <c r="E48" s="172" t="str">
        <f>CONCATENATE(E44," ",B44,E45," ",B48," ",E46,B46)</f>
        <v>-8 (-11,23 a -4,77)</v>
      </c>
      <c r="F48" s="172" t="str">
        <f>CONCATENATE(F44," ",B44,F45," ",B48," ",F46,B46)</f>
        <v>-8 (-8,93 a -7,07)</v>
      </c>
      <c r="G48" s="173">
        <f>G45</f>
        <v>2.018357220971345E-6</v>
      </c>
      <c r="H48" s="174">
        <f>H44</f>
        <v>0.99852532611779987</v>
      </c>
      <c r="I48" s="175">
        <f>D13</f>
        <v>1</v>
      </c>
      <c r="J48" s="176">
        <f>G28</f>
        <v>0.50060598006233914</v>
      </c>
      <c r="K48" s="12"/>
      <c r="L48" s="12"/>
      <c r="M48" s="12"/>
      <c r="N48" s="12"/>
      <c r="O48" s="12"/>
      <c r="P48" s="12"/>
      <c r="Q48" s="12"/>
      <c r="R48" s="12"/>
      <c r="S48" s="12"/>
      <c r="T48" s="12"/>
    </row>
    <row r="49" spans="1:36" ht="8.25" customHeight="1" thickBot="1" x14ac:dyDescent="0.3">
      <c r="A49" s="152"/>
      <c r="B49" s="152"/>
      <c r="C49" s="152"/>
      <c r="D49" s="152"/>
      <c r="E49" s="152"/>
      <c r="F49" s="152"/>
      <c r="G49" s="3"/>
      <c r="H49" s="3"/>
      <c r="I49" s="3"/>
      <c r="J49" s="3"/>
      <c r="K49" s="3"/>
      <c r="L49" s="3"/>
      <c r="M49" s="3"/>
      <c r="N49" s="3"/>
      <c r="O49" s="3"/>
      <c r="P49" s="3"/>
      <c r="Q49" s="3"/>
      <c r="R49" s="3"/>
      <c r="S49" s="3"/>
      <c r="T49" s="3"/>
    </row>
    <row r="50" spans="1:36" ht="40.5" customHeight="1" thickBot="1" x14ac:dyDescent="0.3">
      <c r="A50" s="177"/>
      <c r="B50" s="285" t="s">
        <v>63</v>
      </c>
      <c r="C50" s="284" t="s">
        <v>64</v>
      </c>
      <c r="D50" s="284" t="s">
        <v>65</v>
      </c>
      <c r="E50" s="286" t="s">
        <v>131</v>
      </c>
      <c r="F50" s="287" t="s">
        <v>66</v>
      </c>
      <c r="H50" s="262" t="s">
        <v>69</v>
      </c>
      <c r="J50" s="178"/>
      <c r="K50" s="3"/>
      <c r="L50" s="3"/>
      <c r="M50" s="3"/>
      <c r="N50" s="3"/>
      <c r="O50" s="3"/>
      <c r="P50" s="3"/>
      <c r="Q50" s="3"/>
      <c r="R50" s="3"/>
      <c r="S50" s="3"/>
      <c r="T50" s="3"/>
    </row>
    <row r="51" spans="1:36" ht="39.950000000000003" customHeight="1" thickBot="1" x14ac:dyDescent="0.25">
      <c r="A51" s="281" t="s">
        <v>70</v>
      </c>
      <c r="B51" s="275" t="str">
        <f>C48</f>
        <v>28 (DE 12)</v>
      </c>
      <c r="C51" s="276" t="str">
        <f>D48</f>
        <v>20 (DE 12)</v>
      </c>
      <c r="D51" s="276" t="str">
        <f>E48</f>
        <v>-8 (-11,23 a -4,77)</v>
      </c>
      <c r="E51" s="331">
        <f>G48</f>
        <v>2.018357220971345E-6</v>
      </c>
      <c r="F51" s="288">
        <f>H48</f>
        <v>0.99852532611779987</v>
      </c>
      <c r="H51" s="266">
        <f>J48</f>
        <v>0.50060598006233914</v>
      </c>
      <c r="I51" s="430" t="s">
        <v>71</v>
      </c>
      <c r="J51" s="431"/>
      <c r="K51" s="3"/>
      <c r="L51" s="3"/>
      <c r="M51" s="3"/>
      <c r="N51" s="3"/>
      <c r="O51" s="3"/>
      <c r="P51" s="3"/>
      <c r="Q51" s="3"/>
      <c r="R51" s="3"/>
      <c r="S51" s="3"/>
      <c r="T51" s="3"/>
    </row>
    <row r="52" spans="1:36" ht="9" customHeight="1" thickBot="1" x14ac:dyDescent="0.25">
      <c r="A52" s="281"/>
      <c r="B52" s="281"/>
      <c r="C52" s="281"/>
      <c r="D52" s="281"/>
      <c r="E52" s="281"/>
      <c r="F52" s="281"/>
      <c r="G52" s="281"/>
      <c r="H52" s="281"/>
      <c r="I52" s="281"/>
      <c r="J52" s="264"/>
      <c r="K52" s="3"/>
      <c r="L52" s="3"/>
      <c r="M52" s="3"/>
      <c r="N52" s="3"/>
      <c r="O52" s="3"/>
      <c r="P52" s="3"/>
      <c r="Q52" s="3"/>
      <c r="R52" s="3"/>
      <c r="S52" s="3"/>
      <c r="T52" s="3"/>
    </row>
    <row r="53" spans="1:36" ht="39.950000000000003" customHeight="1" thickBot="1" x14ac:dyDescent="0.25">
      <c r="A53" s="282" t="s">
        <v>72</v>
      </c>
      <c r="B53" s="265" t="str">
        <f>B51</f>
        <v>28 (DE 12)</v>
      </c>
      <c r="C53" s="283" t="str">
        <f>C51</f>
        <v>20 (DE 12)</v>
      </c>
      <c r="D53" s="276" t="str">
        <f>F48</f>
        <v>-8 (-8,93 a -7,07)</v>
      </c>
      <c r="E53" s="332">
        <f>E51</f>
        <v>2.018357220971345E-6</v>
      </c>
      <c r="F53" s="350"/>
      <c r="G53" s="181"/>
      <c r="H53" s="289">
        <f>H51</f>
        <v>0.50060598006233914</v>
      </c>
      <c r="I53" s="432" t="s">
        <v>73</v>
      </c>
      <c r="J53" s="43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ht="15" x14ac:dyDescent="0.25">
      <c r="A54" s="183"/>
      <c r="E54" s="184"/>
      <c r="F54" s="184"/>
      <c r="G54" s="12"/>
      <c r="H54" s="12"/>
      <c r="I54" s="185"/>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ht="11.25" customHeight="1" thickBot="1" x14ac:dyDescent="0.3">
      <c r="A55" s="10"/>
      <c r="B55" s="186"/>
      <c r="C55" s="187"/>
      <c r="D55" s="180"/>
      <c r="E55" s="184"/>
      <c r="F55" s="184"/>
      <c r="G55" s="12"/>
      <c r="H55" s="12"/>
      <c r="I55" s="18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20.25" hidden="1" customHeight="1" x14ac:dyDescent="0.25">
      <c r="A56" s="188" t="s">
        <v>74</v>
      </c>
      <c r="B56" s="189"/>
      <c r="C56" s="189"/>
      <c r="D56" s="189"/>
      <c r="E56" s="190"/>
      <c r="F56" s="190"/>
      <c r="G56" s="191"/>
      <c r="H56" s="12"/>
      <c r="I56" s="185"/>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ht="38.25" hidden="1" customHeight="1" x14ac:dyDescent="0.2">
      <c r="A57" s="429" t="s">
        <v>75</v>
      </c>
      <c r="B57" s="429"/>
      <c r="C57" s="429"/>
      <c r="D57" s="429"/>
      <c r="E57" s="429"/>
      <c r="F57" s="429"/>
      <c r="G57" s="192"/>
      <c r="H57" s="12"/>
      <c r="I57" s="185"/>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ht="15" hidden="1" x14ac:dyDescent="0.25">
      <c r="A58" s="193" t="s">
        <v>76</v>
      </c>
      <c r="B58" s="152"/>
      <c r="C58" s="152"/>
      <c r="D58" s="194"/>
      <c r="E58" s="152"/>
      <c r="F58" s="152"/>
      <c r="G58" s="3"/>
      <c r="H58" s="12"/>
      <c r="I58" s="185"/>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ht="15" hidden="1" x14ac:dyDescent="0.25">
      <c r="A59" s="193"/>
      <c r="B59" s="152"/>
      <c r="C59" s="152"/>
      <c r="D59" s="194"/>
      <c r="E59" s="152"/>
      <c r="F59" s="152"/>
      <c r="G59" s="3"/>
      <c r="H59" s="12"/>
      <c r="I59" s="185"/>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ht="15" hidden="1" x14ac:dyDescent="0.25">
      <c r="A60" s="195" t="s">
        <v>77</v>
      </c>
      <c r="B60" s="8"/>
      <c r="C60" s="8"/>
      <c r="D60" s="8"/>
      <c r="E60" s="8"/>
      <c r="F60" s="8"/>
      <c r="H60" s="12"/>
      <c r="I60" s="185"/>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5" hidden="1" x14ac:dyDescent="0.25">
      <c r="A61" s="193" t="s">
        <v>78</v>
      </c>
      <c r="B61" s="8"/>
      <c r="C61" s="8"/>
      <c r="D61" s="8"/>
      <c r="E61" s="8"/>
      <c r="F61" s="8"/>
      <c r="H61" s="12"/>
      <c r="I61" s="185"/>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15" hidden="1" x14ac:dyDescent="0.25">
      <c r="A62" s="10"/>
      <c r="B62" s="10"/>
      <c r="C62" s="10"/>
      <c r="D62" s="184"/>
      <c r="E62" s="184"/>
      <c r="F62" s="184"/>
      <c r="G62" s="12"/>
      <c r="H62" s="12"/>
      <c r="I62" s="185"/>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5" hidden="1" x14ac:dyDescent="0.25">
      <c r="A63" s="152"/>
      <c r="B63" s="129" t="s">
        <v>79</v>
      </c>
      <c r="C63" s="196" t="s">
        <v>80</v>
      </c>
      <c r="D63" s="196" t="s">
        <v>61</v>
      </c>
      <c r="E63" s="147"/>
      <c r="F63" s="15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5" hidden="1" x14ac:dyDescent="0.25">
      <c r="A64" s="152"/>
      <c r="B64" s="122" t="s">
        <v>81</v>
      </c>
      <c r="C64" s="197">
        <f>C7</f>
        <v>28</v>
      </c>
      <c r="D64" s="197">
        <f>D7</f>
        <v>12</v>
      </c>
      <c r="E64" s="147"/>
      <c r="F64" s="15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ht="15" hidden="1" x14ac:dyDescent="0.25">
      <c r="A65" s="198"/>
      <c r="B65" s="122" t="s">
        <v>82</v>
      </c>
      <c r="C65" s="197">
        <f>C8</f>
        <v>20</v>
      </c>
      <c r="D65" s="197">
        <f>D8</f>
        <v>12</v>
      </c>
      <c r="E65" s="147"/>
      <c r="F65" s="15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5" hidden="1" x14ac:dyDescent="0.25">
      <c r="A66" s="152"/>
      <c r="B66" s="122" t="s">
        <v>83</v>
      </c>
      <c r="C66" s="199">
        <f>C65-C64</f>
        <v>-8</v>
      </c>
      <c r="D66" s="200"/>
      <c r="E66" s="201"/>
      <c r="F66" s="15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15" hidden="1" x14ac:dyDescent="0.25">
      <c r="A67" s="152"/>
      <c r="B67" s="122" t="s">
        <v>84</v>
      </c>
      <c r="C67" s="200"/>
      <c r="D67" s="202">
        <f>AVERAGE(D64:D65)</f>
        <v>12</v>
      </c>
      <c r="E67" s="147"/>
      <c r="F67" s="15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ht="15" hidden="1" x14ac:dyDescent="0.25">
      <c r="A68" s="26"/>
      <c r="B68" s="203" t="s">
        <v>85</v>
      </c>
      <c r="C68" s="204"/>
      <c r="D68" s="204"/>
      <c r="E68" s="205">
        <f>D19/D67</f>
        <v>-0.66666666666666663</v>
      </c>
      <c r="F68" s="8"/>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5" hidden="1" x14ac:dyDescent="0.25">
      <c r="A69" s="78"/>
      <c r="B69" s="206"/>
      <c r="C69" s="152"/>
      <c r="D69" s="152"/>
      <c r="E69" s="152"/>
      <c r="F69" s="15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5.75" hidden="1" thickBot="1" x14ac:dyDescent="0.3">
      <c r="A70" s="78"/>
      <c r="B70" s="70">
        <f>E68</f>
        <v>-0.66666666666666663</v>
      </c>
      <c r="C70" s="150">
        <f>F19/D67</f>
        <v>-0.93560392396959546</v>
      </c>
      <c r="D70" s="207">
        <f>H19/D67</f>
        <v>-0.39772940936373785</v>
      </c>
      <c r="E70" s="152"/>
      <c r="F70" s="15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5" hidden="1" x14ac:dyDescent="0.25">
      <c r="A71" s="208"/>
      <c r="B71" s="208"/>
      <c r="C71" s="208"/>
      <c r="D71" s="26"/>
      <c r="E71" s="152"/>
      <c r="F71" s="152"/>
      <c r="G71" s="12"/>
      <c r="H71" s="209"/>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5" hidden="1" x14ac:dyDescent="0.25">
      <c r="A72" s="10"/>
      <c r="B72" s="210">
        <f>ROUND(B70,2)</f>
        <v>-0.67</v>
      </c>
      <c r="C72" s="10"/>
      <c r="D72" s="10"/>
      <c r="E72" s="152"/>
      <c r="F72" s="152"/>
      <c r="G72" s="12"/>
      <c r="H72" s="12"/>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ht="15" hidden="1" x14ac:dyDescent="0.25">
      <c r="A73" s="26"/>
      <c r="B73" s="159">
        <f>ROUND(C70,2)</f>
        <v>-0.94</v>
      </c>
      <c r="C73" s="26"/>
      <c r="D73" s="152"/>
      <c r="E73" s="184"/>
      <c r="F73" s="78"/>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ht="12.75" hidden="1" customHeight="1" x14ac:dyDescent="0.25">
      <c r="A74" s="152"/>
      <c r="B74" s="159">
        <f>ROUND(D70,2)</f>
        <v>-0.4</v>
      </c>
      <c r="C74" s="152"/>
      <c r="D74" s="206"/>
      <c r="E74" s="152"/>
      <c r="F74" s="10"/>
      <c r="G74" s="12"/>
      <c r="H74" s="3"/>
      <c r="I74" s="211"/>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ht="15" hidden="1" x14ac:dyDescent="0.25">
      <c r="A75" s="10"/>
      <c r="B75" s="167" t="s">
        <v>86</v>
      </c>
      <c r="C75" s="10"/>
      <c r="D75" s="10"/>
      <c r="E75" s="184"/>
      <c r="F75" s="184"/>
      <c r="G75" s="212"/>
      <c r="H75" s="12"/>
      <c r="I75" s="12"/>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ht="15" hidden="1" x14ac:dyDescent="0.25">
      <c r="A76" s="10"/>
      <c r="B76" s="167" t="str">
        <f>CONCATENATE(B72," ",B44,B73," ",B48," ",B74,B46)</f>
        <v>-0,67 (-0,94 a -0,4)</v>
      </c>
      <c r="C76" s="10"/>
      <c r="D76" s="10"/>
      <c r="E76" s="184"/>
      <c r="F76" s="184"/>
      <c r="G76" s="212"/>
      <c r="H76" s="12"/>
      <c r="I76" s="12"/>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ht="54.75" customHeight="1" thickBot="1" x14ac:dyDescent="0.3">
      <c r="A77" s="10"/>
      <c r="B77" s="278" t="s">
        <v>63</v>
      </c>
      <c r="C77" s="279" t="s">
        <v>64</v>
      </c>
      <c r="D77" s="280" t="s">
        <v>87</v>
      </c>
      <c r="E77" s="184"/>
      <c r="F77" s="8"/>
      <c r="G77" s="212"/>
      <c r="H77" s="12"/>
      <c r="I77" s="12"/>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ht="34.5" customHeight="1" thickBot="1" x14ac:dyDescent="0.3">
      <c r="A78" s="10"/>
      <c r="B78" s="275" t="str">
        <f>B51</f>
        <v>28 (DE 12)</v>
      </c>
      <c r="C78" s="276" t="str">
        <f>C51</f>
        <v>20 (DE 12)</v>
      </c>
      <c r="D78" s="277" t="str">
        <f>B76</f>
        <v>-0,67 (-0,94 a -0,4)</v>
      </c>
      <c r="E78" s="213" t="s">
        <v>88</v>
      </c>
      <c r="F78" s="8"/>
      <c r="G78" s="212"/>
      <c r="H78" s="12"/>
      <c r="I78" s="12"/>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x14ac:dyDescent="0.2">
      <c r="H79" s="12"/>
      <c r="I79" s="12"/>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x14ac:dyDescent="0.2">
      <c r="H80" s="12"/>
      <c r="I80" s="12"/>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1:36" x14ac:dyDescent="0.2">
      <c r="A81" s="3"/>
      <c r="B81" s="3"/>
      <c r="C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x14ac:dyDescent="0.2">
      <c r="A82" s="3"/>
      <c r="B82" s="3"/>
      <c r="C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x14ac:dyDescent="0.2">
      <c r="A83" s="3"/>
      <c r="B83" s="3"/>
      <c r="C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x14ac:dyDescent="0.2">
      <c r="A84" s="3"/>
      <c r="B84" s="3"/>
      <c r="C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row>
    <row r="86" spans="1:36"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row>
    <row r="88" spans="1:36"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row>
    <row r="89" spans="1:36"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row>
    <row r="90" spans="1:36"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row>
    <row r="91" spans="1:36"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row>
    <row r="92" spans="1:36"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row>
    <row r="93" spans="1:36"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row>
    <row r="94" spans="1:36"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row>
    <row r="95" spans="1:36"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row>
    <row r="96" spans="1:36"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1:36"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1:36"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row r="99" spans="1:36"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row>
    <row r="100" spans="1:36"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row>
    <row r="101" spans="1:36"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row>
    <row r="102" spans="1:36"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row>
    <row r="103" spans="1:36"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row>
    <row r="104" spans="1:36"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row>
    <row r="105" spans="1:36"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row>
    <row r="106" spans="1:36"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row>
    <row r="107" spans="1:36"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row>
    <row r="108" spans="1:36"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row>
    <row r="109" spans="1:36"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row>
    <row r="110" spans="1:36"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row>
    <row r="111" spans="1:36"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row>
    <row r="112" spans="1:36"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row>
    <row r="113" spans="1:36"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row>
    <row r="114" spans="1:36"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row>
  </sheetData>
  <mergeCells count="6">
    <mergeCell ref="A2:E2"/>
    <mergeCell ref="A3:E3"/>
    <mergeCell ref="A4:E4"/>
    <mergeCell ref="A57:F57"/>
    <mergeCell ref="I51:J51"/>
    <mergeCell ref="I53:J53"/>
  </mergeCells>
  <pageMargins left="0.7" right="0.7" top="0.75" bottom="0.75" header="0.3" footer="0.3"/>
  <pageSetup paperSize="9" orientation="portrait" horizontalDpi="0" verticalDpi="0" r:id="rId1"/>
  <ignoredErrors>
    <ignoredError sqref="D5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 Medias grup Ind y d Cohen</vt:lpstr>
      <vt:lpstr>Tamaño muestra</vt:lpstr>
      <vt:lpstr>para pdf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cp:lastModifiedBy>
  <dcterms:created xsi:type="dcterms:W3CDTF">2015-03-07T11:38:16Z</dcterms:created>
  <dcterms:modified xsi:type="dcterms:W3CDTF">2018-08-18T17:41:10Z</dcterms:modified>
</cp:coreProperties>
</file>