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20170514-Galo\0-Datos\020-Elab formales\20170526-Screen CCR\07-EvPD\"/>
    </mc:Choice>
  </mc:AlternateContent>
  <bookViews>
    <workbookView xWindow="0" yWindow="0" windowWidth="14625" windowHeight="4455"/>
  </bookViews>
  <sheets>
    <sheet name="EvPD Hemoccult"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6" i="1" l="1"/>
  <c r="J29" i="1"/>
  <c r="C29" i="1"/>
  <c r="J28" i="1"/>
  <c r="D28" i="1"/>
  <c r="C28" i="1"/>
  <c r="J27" i="1"/>
  <c r="C27" i="1"/>
  <c r="J26" i="1"/>
  <c r="C26" i="1"/>
  <c r="J68" i="1"/>
  <c r="J67" i="1"/>
  <c r="C67" i="1"/>
  <c r="J66" i="1"/>
  <c r="J65" i="1"/>
  <c r="C65" i="1"/>
  <c r="H28" i="1" l="1"/>
  <c r="F26" i="1"/>
  <c r="F28" i="1"/>
  <c r="F27" i="1"/>
  <c r="F29" i="1"/>
  <c r="E28" i="1"/>
  <c r="K28" i="1" s="1"/>
  <c r="D32" i="1" s="1"/>
  <c r="F67" i="1"/>
  <c r="F65" i="1"/>
  <c r="G28" i="1" l="1"/>
  <c r="G14" i="1"/>
  <c r="D132" i="1"/>
  <c r="D130" i="1"/>
  <c r="C145" i="1" s="1"/>
  <c r="J146" i="1"/>
  <c r="J145" i="1"/>
  <c r="J144" i="1"/>
  <c r="J143" i="1"/>
  <c r="J107" i="1"/>
  <c r="C107" i="1"/>
  <c r="J106" i="1"/>
  <c r="C106" i="1"/>
  <c r="J105" i="1"/>
  <c r="C105" i="1"/>
  <c r="J104" i="1"/>
  <c r="C104" i="1"/>
  <c r="F104" i="1" s="1"/>
  <c r="F95" i="1"/>
  <c r="C111" i="1" s="1"/>
  <c r="E95" i="1"/>
  <c r="D105" i="1" s="1"/>
  <c r="D95" i="1"/>
  <c r="D98" i="1" s="1"/>
  <c r="F93" i="1"/>
  <c r="D107" i="1" s="1"/>
  <c r="F91" i="1"/>
  <c r="G92" i="1" s="1"/>
  <c r="F106" i="1" l="1"/>
  <c r="M28" i="1"/>
  <c r="D34" i="1" s="1"/>
  <c r="L28" i="1"/>
  <c r="D33" i="1" s="1"/>
  <c r="F107" i="1"/>
  <c r="C143" i="1"/>
  <c r="F143" i="1" s="1"/>
  <c r="C110" i="1"/>
  <c r="D89" i="1"/>
  <c r="E89" i="1" s="1"/>
  <c r="F145" i="1"/>
  <c r="G94" i="1"/>
  <c r="E98" i="1"/>
  <c r="C90" i="1" s="1"/>
  <c r="H105" i="1"/>
  <c r="E105" i="1"/>
  <c r="K105" i="1" s="1"/>
  <c r="G110" i="1" s="1"/>
  <c r="H107" i="1"/>
  <c r="E107" i="1"/>
  <c r="K107" i="1" s="1"/>
  <c r="E110" i="1" s="1"/>
  <c r="C89" i="1"/>
  <c r="D104" i="1"/>
  <c r="H104" i="1" s="1"/>
  <c r="F105" i="1"/>
  <c r="D106" i="1"/>
  <c r="H106" i="1" s="1"/>
  <c r="D36" i="1" l="1"/>
  <c r="C40" i="1" s="1"/>
  <c r="G107" i="1"/>
  <c r="M107" i="1" s="1"/>
  <c r="E112" i="1" s="1"/>
  <c r="E106" i="1"/>
  <c r="K106" i="1" s="1"/>
  <c r="D110" i="1" s="1"/>
  <c r="D99" i="1"/>
  <c r="H112" i="1" s="1"/>
  <c r="H114" i="1" s="1"/>
  <c r="G118" i="1" s="1"/>
  <c r="C88" i="1"/>
  <c r="C112" i="1" s="1"/>
  <c r="C114" i="1" s="1"/>
  <c r="B118" i="1" s="1"/>
  <c r="E104" i="1"/>
  <c r="K104" i="1" s="1"/>
  <c r="F110" i="1" s="1"/>
  <c r="G105" i="1"/>
  <c r="M105" i="1" s="1"/>
  <c r="G112" i="1" s="1"/>
  <c r="L107" i="1" l="1"/>
  <c r="E111" i="1" s="1"/>
  <c r="E114" i="1" s="1"/>
  <c r="D118" i="1" s="1"/>
  <c r="G104" i="1"/>
  <c r="L104" i="1" s="1"/>
  <c r="F111" i="1" s="1"/>
  <c r="F114" i="1" s="1"/>
  <c r="L105" i="1"/>
  <c r="G111" i="1" s="1"/>
  <c r="G114" i="1" s="1"/>
  <c r="F118" i="1" s="1"/>
  <c r="G106" i="1"/>
  <c r="L106" i="1" s="1"/>
  <c r="D111" i="1" s="1"/>
  <c r="M104" i="1"/>
  <c r="F112" i="1" s="1"/>
  <c r="M106" i="1" l="1"/>
  <c r="D112" i="1" s="1"/>
  <c r="D114" i="1" s="1"/>
  <c r="C118" i="1" s="1"/>
  <c r="E118" i="1"/>
  <c r="F56" i="1" l="1"/>
  <c r="D56" i="1"/>
  <c r="C49" i="1" l="1"/>
  <c r="C73" i="1" s="1"/>
  <c r="D50" i="1"/>
  <c r="E50" i="1" s="1"/>
  <c r="C71" i="1"/>
  <c r="D65" i="1"/>
  <c r="E56" i="1"/>
  <c r="D66" i="1" s="1"/>
  <c r="H66" i="1" s="1"/>
  <c r="C72" i="1"/>
  <c r="C50" i="1"/>
  <c r="D59" i="1"/>
  <c r="H65" i="1" l="1"/>
  <c r="E65" i="1"/>
  <c r="C75" i="1"/>
  <c r="B79" i="1" s="1"/>
  <c r="K65" i="1" l="1"/>
  <c r="F71" i="1" s="1"/>
  <c r="G65" i="1"/>
  <c r="L65" i="1" l="1"/>
  <c r="F72" i="1" s="1"/>
  <c r="F75" i="1" s="1"/>
  <c r="M65" i="1"/>
  <c r="F73" i="1" s="1"/>
  <c r="E79" i="1" l="1"/>
  <c r="F17" i="1" l="1"/>
  <c r="C33" i="1" s="1"/>
  <c r="D17" i="1"/>
  <c r="D11" i="1" s="1"/>
  <c r="E11" i="1" s="1"/>
  <c r="F15" i="1"/>
  <c r="E13" i="1"/>
  <c r="F5" i="1"/>
  <c r="G16" i="1" l="1"/>
  <c r="D29" i="1"/>
  <c r="C32" i="1"/>
  <c r="D26" i="1"/>
  <c r="E17" i="1"/>
  <c r="D134" i="1"/>
  <c r="C11" i="1"/>
  <c r="C12" i="1"/>
  <c r="E20" i="1" s="1"/>
  <c r="C10" i="1"/>
  <c r="C34" i="1" s="1"/>
  <c r="D20" i="1"/>
  <c r="C36" i="1" l="1"/>
  <c r="B40" i="1" s="1"/>
  <c r="H26" i="1"/>
  <c r="E26" i="1"/>
  <c r="H29" i="1"/>
  <c r="E29" i="1"/>
  <c r="E134" i="1"/>
  <c r="D144" i="1" s="1"/>
  <c r="D27" i="1"/>
  <c r="D21" i="1"/>
  <c r="H34" i="1" s="1"/>
  <c r="H36" i="1" s="1"/>
  <c r="G40" i="1" s="1"/>
  <c r="C149" i="1"/>
  <c r="F134" i="1"/>
  <c r="C150" i="1" s="1"/>
  <c r="D137" i="1"/>
  <c r="D143" i="1"/>
  <c r="H27" i="1" l="1"/>
  <c r="E27" i="1"/>
  <c r="K26" i="1"/>
  <c r="F32" i="1" s="1"/>
  <c r="G26" i="1"/>
  <c r="K29" i="1"/>
  <c r="E32" i="1" s="1"/>
  <c r="G29" i="1"/>
  <c r="C128" i="1"/>
  <c r="H144" i="1"/>
  <c r="C127" i="1"/>
  <c r="H143" i="1"/>
  <c r="E143" i="1"/>
  <c r="L29" i="1" l="1"/>
  <c r="E33" i="1" s="1"/>
  <c r="M29" i="1"/>
  <c r="E34" i="1" s="1"/>
  <c r="K27" i="1"/>
  <c r="G32" i="1" s="1"/>
  <c r="G27" i="1"/>
  <c r="M26" i="1"/>
  <c r="F34" i="1" s="1"/>
  <c r="L26" i="1"/>
  <c r="F33" i="1" s="1"/>
  <c r="F36" i="1" s="1"/>
  <c r="C151" i="1"/>
  <c r="C153" i="1" s="1"/>
  <c r="B157" i="1" s="1"/>
  <c r="K143" i="1"/>
  <c r="F149" i="1" s="1"/>
  <c r="G143" i="1"/>
  <c r="E36" i="1" l="1"/>
  <c r="D40" i="1" s="1"/>
  <c r="E40" i="1"/>
  <c r="M27" i="1"/>
  <c r="G34" i="1" s="1"/>
  <c r="L27" i="1"/>
  <c r="G33" i="1" s="1"/>
  <c r="G36" i="1" s="1"/>
  <c r="F40" i="1" s="1"/>
  <c r="M143" i="1"/>
  <c r="F151" i="1" s="1"/>
  <c r="L143" i="1"/>
  <c r="F150" i="1" s="1"/>
  <c r="F153" i="1" l="1"/>
  <c r="E157" i="1" s="1"/>
  <c r="G53" i="1" l="1"/>
  <c r="D67" i="1"/>
  <c r="H67" i="1" s="1"/>
  <c r="E52" i="1"/>
  <c r="E130" i="1" s="1"/>
  <c r="F130" i="1" s="1"/>
  <c r="G131" i="1" l="1"/>
  <c r="D145" i="1"/>
  <c r="E54" i="1"/>
  <c r="E67" i="1"/>
  <c r="F54" i="1" l="1"/>
  <c r="D68" i="1" s="1"/>
  <c r="H68" i="1" s="1"/>
  <c r="C68" i="1"/>
  <c r="E132" i="1"/>
  <c r="E59" i="1"/>
  <c r="D60" i="1" s="1"/>
  <c r="H73" i="1" s="1"/>
  <c r="H75" i="1" s="1"/>
  <c r="G79" i="1" s="1"/>
  <c r="C66" i="1"/>
  <c r="C51" i="1"/>
  <c r="K67" i="1"/>
  <c r="D71" i="1" s="1"/>
  <c r="G67" i="1"/>
  <c r="E145" i="1"/>
  <c r="H145" i="1"/>
  <c r="G55" i="1" l="1"/>
  <c r="C144" i="1"/>
  <c r="C146" i="1"/>
  <c r="F132" i="1"/>
  <c r="D146" i="1" s="1"/>
  <c r="H146" i="1" s="1"/>
  <c r="E137" i="1"/>
  <c r="G145" i="1"/>
  <c r="K145" i="1"/>
  <c r="D149" i="1" s="1"/>
  <c r="F68" i="1"/>
  <c r="E68" i="1"/>
  <c r="K68" i="1" s="1"/>
  <c r="E71" i="1" s="1"/>
  <c r="G68" i="1"/>
  <c r="L67" i="1"/>
  <c r="D72" i="1" s="1"/>
  <c r="M67" i="1"/>
  <c r="D73" i="1" s="1"/>
  <c r="F66" i="1"/>
  <c r="E66" i="1"/>
  <c r="K66" i="1" s="1"/>
  <c r="G71" i="1" s="1"/>
  <c r="D75" i="1" l="1"/>
  <c r="C79" i="1" s="1"/>
  <c r="M145" i="1"/>
  <c r="D151" i="1" s="1"/>
  <c r="L145" i="1"/>
  <c r="D150" i="1" s="1"/>
  <c r="F146" i="1"/>
  <c r="E146" i="1"/>
  <c r="K146" i="1" s="1"/>
  <c r="E149" i="1" s="1"/>
  <c r="G66" i="1"/>
  <c r="L66" i="1" s="1"/>
  <c r="G72" i="1" s="1"/>
  <c r="F144" i="1"/>
  <c r="E144" i="1"/>
  <c r="K144" i="1" s="1"/>
  <c r="G149" i="1" s="1"/>
  <c r="M68" i="1"/>
  <c r="E73" i="1" s="1"/>
  <c r="L68" i="1"/>
  <c r="E72" i="1" s="1"/>
  <c r="C129" i="1"/>
  <c r="D138" i="1"/>
  <c r="H151" i="1" s="1"/>
  <c r="H153" i="1" s="1"/>
  <c r="G157" i="1" s="1"/>
  <c r="G133" i="1"/>
  <c r="E75" i="1" l="1"/>
  <c r="D79" i="1" s="1"/>
  <c r="D153" i="1"/>
  <c r="C157" i="1" s="1"/>
  <c r="M66" i="1"/>
  <c r="G73" i="1" s="1"/>
  <c r="G75" i="1" s="1"/>
  <c r="F79" i="1" s="1"/>
  <c r="G144" i="1"/>
  <c r="L144" i="1" s="1"/>
  <c r="G150" i="1" s="1"/>
  <c r="G146" i="1"/>
  <c r="M146" i="1" s="1"/>
  <c r="E151" i="1" s="1"/>
  <c r="L146" i="1" l="1"/>
  <c r="E150" i="1" s="1"/>
  <c r="E153" i="1" s="1"/>
  <c r="D157" i="1" s="1"/>
  <c r="M144" i="1"/>
  <c r="G151" i="1" s="1"/>
  <c r="G153" i="1" s="1"/>
  <c r="F157" i="1" s="1"/>
</calcChain>
</file>

<file path=xl/sharedStrings.xml><?xml version="1.0" encoding="utf-8"?>
<sst xmlns="http://schemas.openxmlformats.org/spreadsheetml/2006/main" count="309" uniqueCount="84">
  <si>
    <t>Inicial</t>
  </si>
  <si>
    <t>Restar CCR o Mort antes aleat</t>
  </si>
  <si>
    <t>Restar No respond a invitac</t>
  </si>
  <si>
    <t>Total para EvPrDiag</t>
  </si>
  <si>
    <t>Muestra N=</t>
  </si>
  <si>
    <t>Prevalencia previa=</t>
  </si>
  <si>
    <t>Total</t>
  </si>
  <si>
    <t>Sensibilidad=</t>
  </si>
  <si>
    <t>Especificidad=</t>
  </si>
  <si>
    <t>Hemoccult deshidratado</t>
  </si>
  <si>
    <t>Test positivo</t>
  </si>
  <si>
    <t>Test negativo</t>
  </si>
  <si>
    <t>Sensibilidad</t>
  </si>
  <si>
    <t>Especificidad</t>
  </si>
  <si>
    <t xml:space="preserve">Factor de Bayes = Likelihood ratio (+) = </t>
  </si>
  <si>
    <t>Para calcular el IC 95% se sigue la iteración de calcular tres valores, que denominamos A, B y C. Pues bien, el IC = (A+-B) / C; y sale directamente sin sumar ni restar a la estimación puntual. Se observará que los extremos tienen distinta extensión.</t>
  </si>
  <si>
    <t>A= 2*eventos + z^2</t>
  </si>
  <si>
    <t>C= 2(n+z^2)</t>
  </si>
  <si>
    <t>IC = (A+-B)/C</t>
  </si>
  <si>
    <t>Nº que coinciden (ej. Verdaderos + o Verdaderos -)</t>
  </si>
  <si>
    <t>n (de muestra)</t>
  </si>
  <si>
    <t>p (proporción) = eventos / n</t>
  </si>
  <si>
    <r>
      <t xml:space="preserve">B= z * Raíz [z^2 + 4*eventos (1 - </t>
    </r>
    <r>
      <rPr>
        <b/>
        <i/>
        <sz val="10"/>
        <rFont val="Calibri"/>
        <family val="2"/>
      </rPr>
      <t>p</t>
    </r>
    <r>
      <rPr>
        <b/>
        <sz val="10"/>
        <rFont val="Calibri"/>
        <family val="2"/>
      </rPr>
      <t xml:space="preserve">)] </t>
    </r>
  </si>
  <si>
    <t>Z α/2 (0,05)</t>
  </si>
  <si>
    <t>Proporción o Sensibilidad o Especificidad</t>
  </si>
  <si>
    <t>Límite inferior del IC</t>
  </si>
  <si>
    <t>Límite superior del IC</t>
  </si>
  <si>
    <t>Operar</t>
  </si>
  <si>
    <t>Valor Predict +</t>
  </si>
  <si>
    <t>Valor Predict -</t>
  </si>
  <si>
    <t xml:space="preserve">en </t>
  </si>
  <si>
    <t>…….</t>
  </si>
  <si>
    <t>años</t>
  </si>
  <si>
    <t>(</t>
  </si>
  <si>
    <t>-</t>
  </si>
  <si>
    <t>)</t>
  </si>
  <si>
    <t>%</t>
  </si>
  <si>
    <t>VPP</t>
  </si>
  <si>
    <t>VPN</t>
  </si>
  <si>
    <t>Factor Bayes +</t>
  </si>
  <si>
    <t>a</t>
  </si>
  <si>
    <t>/</t>
  </si>
  <si>
    <t>Nottingham 1996</t>
  </si>
  <si>
    <t>19961130-ECA Nottingham a 7,8, =CCR =MortCCR =Mort. Hardcastle ++</t>
  </si>
  <si>
    <t>Hardcastle JD, Chamberlain JO, Robinson MH, Moss SM, Amar SS, Balfour TW, James PD, Mangham CM. Randomised controlled trial of faecal-occult-blood screening for colorectal cancer. Lancet 1996 Nov 30;348(9040):1472–1477.</t>
  </si>
  <si>
    <t>Muestras analizadas=</t>
  </si>
  <si>
    <t xml:space="preserve">19890930-EvPD ECA Minnesota 7y, Hemoccult, VPP 1,6pc si -60y, 3,6pc si 70y. Mandel </t>
  </si>
  <si>
    <t>Mandel JS, Bond JH, Bradley M, Snover DC, et al. Sensitivity, specificity, and positive predictivity of the Hemoccult test in screening for colorectal cancers. The University of Minnesota's Colon Cancer Control Study. Gastroenterology. 1989 Sep;97(3):597-600.</t>
  </si>
  <si>
    <t>Muestras analizadas</t>
  </si>
  <si>
    <t>Detección +</t>
  </si>
  <si>
    <t>Detección -</t>
  </si>
  <si>
    <t>MÉTODO DE WILSON: Que puede utilizarse sin necesidad de estar pendientes del tamaño del amuestra o de proporciones cuyo p &lt;5 / n. Por ello puede utilizarse para las excepciones anteriores y para todas todas</t>
  </si>
  <si>
    <r>
      <t>p</t>
    </r>
    <r>
      <rPr>
        <b/>
        <sz val="10"/>
        <rFont val="Calibri"/>
        <family val="2"/>
      </rPr>
      <t xml:space="preserve"> = eventos / n</t>
    </r>
  </si>
  <si>
    <t>Prevalencia</t>
  </si>
  <si>
    <t>19961130-ECA Funen a 9,09y, =CCR =MortCCR =Mort. Kronborg ++</t>
  </si>
  <si>
    <t>Kronborg, O, Fenger, C, Olsen, J, Jorgensen, O.D, Sondergaard, O. Randomised study of screening for colorectal cancer with faecal-occult-blood test. Lancet 1996 Nov 30; 348(9040):1467–71.</t>
  </si>
  <si>
    <t>00-EvPD 8y, 138590 sanos Fun+Nott+Minn, SOH colono, Prev 0,27 VPP 5,5 VPN 99,9, Bayes 20</t>
  </si>
  <si>
    <t>Funen 1996</t>
  </si>
  <si>
    <t>Hemoccult rehidratado</t>
  </si>
  <si>
    <t>Nº de CCR detectados</t>
  </si>
  <si>
    <t>Valor Predictivo Positivo</t>
  </si>
  <si>
    <t>Valor Predictivo Negativo</t>
  </si>
  <si>
    <r>
      <t>Resultados de un test de detección de CCR</t>
    </r>
    <r>
      <rPr>
        <b/>
        <sz val="10"/>
        <rFont val="Calibri"/>
        <family val="2"/>
      </rPr>
      <t xml:space="preserve"> mediante sangre oculta en heces con </t>
    </r>
    <r>
      <rPr>
        <b/>
        <sz val="10"/>
        <color rgb="FF669900"/>
        <rFont val="Calibri"/>
        <family val="2"/>
      </rPr>
      <t>Hemoccult (guayaco)</t>
    </r>
    <r>
      <rPr>
        <b/>
        <sz val="10"/>
        <rFont val="Calibri"/>
        <family val="2"/>
      </rPr>
      <t>, tomando todos los iniciales y sucesivos tests que se hicieron a los 138.590 participantes en el grupo de screening del FUNEN, NOTTINGHAM y MINNESOTA, en un promedio de 8 años de seguimiento.</t>
    </r>
  </si>
  <si>
    <r>
      <t>Resultados de un test de detección de CCR</t>
    </r>
    <r>
      <rPr>
        <b/>
        <sz val="10"/>
        <rFont val="Calibri"/>
        <family val="2"/>
      </rPr>
      <t xml:space="preserve"> mediante sangre oculta en heces con </t>
    </r>
    <r>
      <rPr>
        <b/>
        <sz val="10"/>
        <color rgb="FF669900"/>
        <rFont val="Calibri"/>
        <family val="2"/>
      </rPr>
      <t>Hemoccult (guayaco)</t>
    </r>
    <r>
      <rPr>
        <b/>
        <sz val="10"/>
        <rFont val="Calibri"/>
        <family val="2"/>
      </rPr>
      <t>, tomando todos los iniciales y sucesivos tests que se hicieron a 30,754 participantes en el grupo de screening del FUNEN, en los primeros 9,09 años intervención y seguimiento.</t>
    </r>
  </si>
  <si>
    <r>
      <t>Resultados de un test de detección de CCR</t>
    </r>
    <r>
      <rPr>
        <b/>
        <sz val="10"/>
        <rFont val="Calibri"/>
        <family val="2"/>
      </rPr>
      <t xml:space="preserve"> mediante sangre oculta en heces con </t>
    </r>
    <r>
      <rPr>
        <b/>
        <sz val="10"/>
        <color rgb="FF669900"/>
        <rFont val="Calibri"/>
        <family val="2"/>
      </rPr>
      <t>Hemoccult (guayaco)</t>
    </r>
    <r>
      <rPr>
        <b/>
        <sz val="10"/>
        <rFont val="Calibri"/>
        <family val="2"/>
      </rPr>
      <t>, tomando todos los iniciales y sucesivos tests que se hicieron a los 76.466 participantes en elgrupo de screening del NOTTINGHAM, en los primeros 7,8 años intervención y seguimiento.</t>
    </r>
  </si>
  <si>
    <r>
      <t>Resultados de un test de detección de CCR</t>
    </r>
    <r>
      <rPr>
        <b/>
        <sz val="10"/>
        <rFont val="Calibri"/>
        <family val="2"/>
      </rPr>
      <t xml:space="preserve"> mediante sangre oculta en heces con </t>
    </r>
    <r>
      <rPr>
        <b/>
        <sz val="10"/>
        <color rgb="FF669900"/>
        <rFont val="Calibri"/>
        <family val="2"/>
      </rPr>
      <t>Hemoccult (guayaco)</t>
    </r>
    <r>
      <rPr>
        <b/>
        <sz val="10"/>
        <rFont val="Calibri"/>
        <family val="2"/>
      </rPr>
      <t>, tomando todos los iniciales y sucesivos tests que se hicieron a los 31.157 participantes en elgrupo de screening del MINNESOTA, en los primeros 7 años intervención y seguimiento.</t>
    </r>
  </si>
  <si>
    <t>FUNEN + NOTTINGHAM + MINNESOTA</t>
  </si>
  <si>
    <t xml:space="preserve">Hemoccult </t>
  </si>
  <si>
    <t>Test negattivo</t>
  </si>
  <si>
    <t>Si prevalencia previa</t>
  </si>
  <si>
    <t>VPP (IC 95%)</t>
  </si>
  <si>
    <t>VPN (IC 95%)</t>
  </si>
  <si>
    <t>Sensibilidad (IC 95%)</t>
  </si>
  <si>
    <t>Especificidad (IC 95%)</t>
  </si>
  <si>
    <t>Enfermos</t>
  </si>
  <si>
    <t>Sanos</t>
  </si>
  <si>
    <r>
      <t xml:space="preserve">FUNEN </t>
    </r>
    <r>
      <rPr>
        <sz val="12"/>
        <color rgb="FF0070C0"/>
        <rFont val="Calibri"/>
        <family val="2"/>
        <scheme val="minor"/>
      </rPr>
      <t>(16)</t>
    </r>
  </si>
  <si>
    <r>
      <t xml:space="preserve">NOTTINGHAM </t>
    </r>
    <r>
      <rPr>
        <sz val="12"/>
        <color rgb="FF0070C0"/>
        <rFont val="Calibri"/>
        <family val="2"/>
        <scheme val="minor"/>
      </rPr>
      <t>(26)</t>
    </r>
  </si>
  <si>
    <r>
      <t xml:space="preserve">MINNESOTA </t>
    </r>
    <r>
      <rPr>
        <sz val="12"/>
        <color rgb="FF0070C0"/>
        <rFont val="Calibri"/>
        <family val="2"/>
        <scheme val="minor"/>
      </rPr>
      <t>(48)</t>
    </r>
  </si>
  <si>
    <t>Verdaderos Positivos</t>
  </si>
  <si>
    <t>Falsos Positivos</t>
  </si>
  <si>
    <t>Falsos Negativos</t>
  </si>
  <si>
    <t>Verdaderos Negativos</t>
  </si>
  <si>
    <t xml:space="preserve"> Verdaderos Negativos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</si>
</sst>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 _€_-;\-* #,##0\ _€_-;_-* &quot;-&quot;??\ _€_-;_-@_-"/>
    <numFmt numFmtId="165" formatCode="0.0%"/>
    <numFmt numFmtId="166" formatCode="_-* #,##0.000000\ _€_-;\-* #,##0.000000\ _€_-;_-* &quot;-&quot;??\ _€_-;_-@_-"/>
    <numFmt numFmtId="167" formatCode="_-* #,##0.000\ _€_-;\-* #,##0.000\ _€_-;_-* &quot;-&quot;??\ _€_-;_-@_-"/>
    <numFmt numFmtId="168" formatCode="0.0"/>
  </numFmts>
  <fonts count="23" x14ac:knownFonts="1">
    <font>
      <sz val="11"/>
      <color theme="1"/>
      <name val="Calibri"/>
      <family val="2"/>
      <scheme val="minor"/>
    </font>
    <font>
      <sz val="11"/>
      <color theme="1"/>
      <name val="Calibri"/>
      <family val="2"/>
      <scheme val="minor"/>
    </font>
    <font>
      <sz val="10"/>
      <name val="Calibri"/>
      <family val="2"/>
      <scheme val="minor"/>
    </font>
    <font>
      <b/>
      <u/>
      <sz val="14"/>
      <name val="Calibri"/>
      <family val="2"/>
      <scheme val="minor"/>
    </font>
    <font>
      <sz val="11"/>
      <color indexed="12"/>
      <name val="Calibri"/>
      <family val="2"/>
      <scheme val="minor"/>
    </font>
    <font>
      <b/>
      <u/>
      <sz val="11"/>
      <name val="Calibri"/>
      <family val="2"/>
      <scheme val="minor"/>
    </font>
    <font>
      <b/>
      <sz val="10"/>
      <name val="Calibri"/>
      <family val="2"/>
      <scheme val="minor"/>
    </font>
    <font>
      <sz val="10"/>
      <color indexed="10"/>
      <name val="Calibri"/>
      <family val="2"/>
      <scheme val="minor"/>
    </font>
    <font>
      <b/>
      <sz val="10"/>
      <color indexed="17"/>
      <name val="Calibri"/>
      <family val="2"/>
    </font>
    <font>
      <b/>
      <sz val="10"/>
      <color indexed="10"/>
      <name val="Calibri"/>
      <family val="2"/>
    </font>
    <font>
      <sz val="10"/>
      <color indexed="54"/>
      <name val="Calibri"/>
      <family val="2"/>
      <scheme val="minor"/>
    </font>
    <font>
      <b/>
      <sz val="10"/>
      <color indexed="50"/>
      <name val="Calibri"/>
      <family val="2"/>
      <scheme val="minor"/>
    </font>
    <font>
      <b/>
      <i/>
      <sz val="10"/>
      <name val="Calibri"/>
      <family val="2"/>
    </font>
    <font>
      <b/>
      <sz val="10"/>
      <name val="Calibri"/>
      <family val="2"/>
    </font>
    <font>
      <sz val="10"/>
      <color rgb="FF0000FF"/>
      <name val="Calibri"/>
      <family val="2"/>
      <scheme val="minor"/>
    </font>
    <font>
      <b/>
      <sz val="10"/>
      <color rgb="FF0000FF"/>
      <name val="Calibri"/>
      <family val="2"/>
      <scheme val="minor"/>
    </font>
    <font>
      <b/>
      <sz val="10"/>
      <color rgb="FF669900"/>
      <name val="Calibri"/>
      <family val="2"/>
    </font>
    <font>
      <b/>
      <sz val="10"/>
      <color rgb="FF009900"/>
      <name val="Calibri"/>
      <family val="2"/>
      <scheme val="minor"/>
    </font>
    <font>
      <b/>
      <i/>
      <sz val="10"/>
      <name val="Calibri"/>
      <family val="2"/>
      <scheme val="minor"/>
    </font>
    <font>
      <b/>
      <sz val="14"/>
      <name val="Calibri"/>
      <family val="2"/>
      <scheme val="minor"/>
    </font>
    <font>
      <sz val="10"/>
      <color rgb="FF008000"/>
      <name val="Calibri"/>
      <family val="2"/>
      <scheme val="minor"/>
    </font>
    <font>
      <sz val="10"/>
      <color rgb="FFFF0000"/>
      <name val="Calibri"/>
      <family val="2"/>
      <scheme val="minor"/>
    </font>
    <font>
      <sz val="12"/>
      <color rgb="FF0070C0"/>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11"/>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rgb="FFFFFF99"/>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6">
    <xf numFmtId="0" fontId="0" fillId="0" borderId="0" xfId="0"/>
    <xf numFmtId="0" fontId="2" fillId="0" borderId="0" xfId="0" applyFont="1" applyFill="1" applyBorder="1"/>
    <xf numFmtId="0" fontId="3" fillId="0" borderId="0" xfId="0" applyFont="1" applyFill="1" applyBorder="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4" fillId="0" borderId="0" xfId="0" applyFont="1" applyFill="1" applyBorder="1"/>
    <xf numFmtId="0" fontId="5" fillId="0" borderId="0" xfId="0" applyFont="1" applyFill="1" applyBorder="1"/>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6" fillId="0" borderId="0" xfId="0" applyFont="1" applyBorder="1" applyAlignment="1">
      <alignment horizontal="justify" vertical="top" wrapText="1"/>
    </xf>
    <xf numFmtId="43" fontId="2" fillId="0" borderId="0" xfId="0" applyNumberFormat="1" applyFont="1" applyFill="1" applyBorder="1"/>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vertical="distributed" wrapText="1"/>
    </xf>
    <xf numFmtId="0" fontId="2" fillId="0" borderId="12" xfId="0" applyFont="1" applyFill="1" applyBorder="1"/>
    <xf numFmtId="0" fontId="2" fillId="0" borderId="9" xfId="0" applyFont="1" applyFill="1" applyBorder="1"/>
    <xf numFmtId="1" fontId="6" fillId="0" borderId="10" xfId="0" applyNumberFormat="1" applyFont="1" applyFill="1" applyBorder="1" applyAlignment="1">
      <alignment horizontal="center" vertical="top" wrapText="1"/>
    </xf>
    <xf numFmtId="3" fontId="6" fillId="0" borderId="10" xfId="0" applyNumberFormat="1" applyFont="1" applyFill="1" applyBorder="1" applyAlignment="1">
      <alignment horizontal="center" vertical="top" wrapText="1"/>
    </xf>
    <xf numFmtId="0" fontId="6" fillId="0" borderId="7" xfId="0" applyFont="1" applyFill="1" applyBorder="1" applyAlignment="1">
      <alignment horizontal="center"/>
    </xf>
    <xf numFmtId="0" fontId="6" fillId="0" borderId="11" xfId="0" applyFont="1" applyFill="1" applyBorder="1" applyAlignment="1">
      <alignment horizontal="center"/>
    </xf>
    <xf numFmtId="10" fontId="2" fillId="0" borderId="16" xfId="2" applyNumberFormat="1" applyFont="1" applyFill="1" applyBorder="1" applyAlignment="1">
      <alignment horizontal="center"/>
    </xf>
    <xf numFmtId="10" fontId="2" fillId="0" borderId="13" xfId="2" applyNumberFormat="1" applyFont="1" applyFill="1" applyBorder="1" applyAlignment="1">
      <alignment horizontal="center"/>
    </xf>
    <xf numFmtId="0" fontId="10" fillId="0" borderId="0" xfId="0" applyFont="1" applyFill="1" applyBorder="1"/>
    <xf numFmtId="0" fontId="2" fillId="0" borderId="17" xfId="0" applyFont="1" applyFill="1" applyBorder="1" applyAlignment="1">
      <alignment vertical="center"/>
    </xf>
    <xf numFmtId="0" fontId="6" fillId="0" borderId="18" xfId="0" applyFont="1" applyFill="1" applyBorder="1" applyAlignment="1">
      <alignment horizontal="right" vertical="center"/>
    </xf>
    <xf numFmtId="43" fontId="6" fillId="0" borderId="19" xfId="1" applyFont="1" applyFill="1" applyBorder="1" applyAlignment="1">
      <alignment horizontal="left" vertical="center"/>
    </xf>
    <xf numFmtId="43" fontId="11" fillId="0" borderId="15" xfId="1" applyFont="1" applyFill="1" applyBorder="1" applyAlignment="1">
      <alignment horizontal="left"/>
    </xf>
    <xf numFmtId="0" fontId="2" fillId="0" borderId="15" xfId="0" applyFont="1" applyFill="1" applyBorder="1"/>
    <xf numFmtId="43" fontId="11" fillId="0" borderId="0" xfId="1" applyFont="1" applyFill="1" applyBorder="1" applyAlignment="1">
      <alignment horizontal="left"/>
    </xf>
    <xf numFmtId="0" fontId="6" fillId="0" borderId="0" xfId="0" applyFont="1" applyFill="1" applyBorder="1" applyAlignment="1">
      <alignment horizontal="left"/>
    </xf>
    <xf numFmtId="0" fontId="2" fillId="0" borderId="0" xfId="0" applyFont="1" applyFill="1" applyBorder="1" applyAlignment="1">
      <alignment horizontal="center"/>
    </xf>
    <xf numFmtId="10" fontId="6" fillId="0" borderId="0" xfId="2" applyNumberFormat="1" applyFont="1" applyFill="1" applyBorder="1" applyAlignment="1"/>
    <xf numFmtId="43" fontId="6" fillId="0" borderId="0" xfId="1" applyFont="1" applyFill="1" applyBorder="1" applyAlignment="1"/>
    <xf numFmtId="0" fontId="6" fillId="0" borderId="20" xfId="0" applyFont="1" applyFill="1" applyBorder="1" applyAlignment="1">
      <alignment horizontal="center" vertical="distributed"/>
    </xf>
    <xf numFmtId="0" fontId="6" fillId="0" borderId="20" xfId="0" applyFont="1" applyBorder="1" applyAlignment="1">
      <alignment horizontal="center" vertical="distributed"/>
    </xf>
    <xf numFmtId="0" fontId="6" fillId="0" borderId="21" xfId="0" applyFont="1" applyFill="1" applyBorder="1" applyAlignment="1">
      <alignment horizontal="center" vertical="distributed"/>
    </xf>
    <xf numFmtId="0" fontId="6" fillId="3" borderId="20" xfId="0" applyFont="1" applyFill="1" applyBorder="1" applyAlignment="1">
      <alignment horizontal="center"/>
    </xf>
    <xf numFmtId="0" fontId="6" fillId="0" borderId="20" xfId="0" applyFont="1" applyFill="1" applyBorder="1" applyAlignment="1">
      <alignment horizontal="center"/>
    </xf>
    <xf numFmtId="43" fontId="6" fillId="0" borderId="20" xfId="1" applyFont="1" applyBorder="1" applyAlignment="1">
      <alignment horizontal="center"/>
    </xf>
    <xf numFmtId="43" fontId="6" fillId="0" borderId="20" xfId="0" applyNumberFormat="1" applyFont="1" applyBorder="1" applyAlignment="1">
      <alignment horizontal="center"/>
    </xf>
    <xf numFmtId="0" fontId="6" fillId="0" borderId="20" xfId="0" applyFont="1" applyBorder="1" applyAlignment="1">
      <alignment horizontal="center"/>
    </xf>
    <xf numFmtId="43" fontId="6" fillId="0" borderId="20" xfId="1" applyFont="1" applyFill="1" applyBorder="1" applyAlignment="1">
      <alignment horizontal="center"/>
    </xf>
    <xf numFmtId="10" fontId="6" fillId="4" borderId="20" xfId="2" applyNumberFormat="1" applyFont="1" applyFill="1" applyBorder="1" applyAlignment="1"/>
    <xf numFmtId="1" fontId="6" fillId="0" borderId="20" xfId="0" applyNumberFormat="1" applyFont="1" applyFill="1" applyBorder="1" applyAlignment="1">
      <alignment horizontal="center"/>
    </xf>
    <xf numFmtId="0" fontId="6" fillId="2" borderId="20" xfId="0" applyFont="1" applyFill="1" applyBorder="1"/>
    <xf numFmtId="0" fontId="6" fillId="0" borderId="0" xfId="0" applyFont="1" applyFill="1" applyBorder="1"/>
    <xf numFmtId="0" fontId="6" fillId="0" borderId="0" xfId="0" applyFont="1" applyFill="1" applyBorder="1" applyAlignment="1">
      <alignment horizontal="center"/>
    </xf>
    <xf numFmtId="43" fontId="6" fillId="0" borderId="0" xfId="1" applyFont="1" applyFill="1" applyBorder="1" applyAlignment="1">
      <alignment horizontal="center"/>
    </xf>
    <xf numFmtId="49" fontId="2" fillId="5" borderId="17" xfId="0" applyNumberFormat="1" applyFont="1" applyFill="1" applyBorder="1"/>
    <xf numFmtId="49" fontId="2" fillId="5" borderId="18" xfId="0" applyNumberFormat="1" applyFont="1" applyFill="1" applyBorder="1"/>
    <xf numFmtId="49" fontId="2" fillId="5" borderId="2" xfId="0" applyNumberFormat="1" applyFont="1" applyFill="1" applyBorder="1" applyAlignment="1">
      <alignment horizontal="right"/>
    </xf>
    <xf numFmtId="0" fontId="2" fillId="0" borderId="8" xfId="0" applyFont="1" applyBorder="1"/>
    <xf numFmtId="49" fontId="2" fillId="5" borderId="7" xfId="0" applyNumberFormat="1" applyFont="1" applyFill="1" applyBorder="1"/>
    <xf numFmtId="0" fontId="2" fillId="6" borderId="0" xfId="0" applyFont="1" applyFill="1" applyBorder="1" applyAlignment="1">
      <alignment horizontal="center"/>
    </xf>
    <xf numFmtId="167" fontId="2" fillId="5" borderId="0" xfId="0" applyNumberFormat="1" applyFont="1" applyFill="1" applyBorder="1" applyAlignment="1">
      <alignment horizontal="center" vertical="center"/>
    </xf>
    <xf numFmtId="167" fontId="2" fillId="5" borderId="0" xfId="0" applyNumberFormat="1" applyFont="1" applyFill="1" applyBorder="1" applyAlignment="1">
      <alignment horizontal="center"/>
    </xf>
    <xf numFmtId="0" fontId="2" fillId="0" borderId="10" xfId="0" applyFont="1" applyBorder="1"/>
    <xf numFmtId="49" fontId="2" fillId="5" borderId="9" xfId="0" applyNumberFormat="1" applyFont="1" applyFill="1" applyBorder="1"/>
    <xf numFmtId="3" fontId="2" fillId="6" borderId="0" xfId="0" applyNumberFormat="1" applyFont="1" applyFill="1" applyBorder="1" applyAlignment="1">
      <alignment horizontal="center"/>
    </xf>
    <xf numFmtId="10" fontId="2" fillId="5" borderId="0" xfId="1" applyNumberFormat="1" applyFont="1" applyFill="1" applyBorder="1" applyAlignment="1">
      <alignment horizontal="center"/>
    </xf>
    <xf numFmtId="43" fontId="2" fillId="5" borderId="10" xfId="0" applyNumberFormat="1" applyFont="1" applyFill="1" applyBorder="1" applyAlignment="1">
      <alignment horizontal="center"/>
    </xf>
    <xf numFmtId="49" fontId="2" fillId="5" borderId="20" xfId="0" applyNumberFormat="1" applyFont="1" applyFill="1" applyBorder="1" applyAlignment="1">
      <alignment horizontal="center"/>
    </xf>
    <xf numFmtId="49" fontId="2" fillId="5" borderId="22" xfId="0" applyNumberFormat="1" applyFont="1" applyFill="1" applyBorder="1" applyAlignment="1">
      <alignment horizontal="center"/>
    </xf>
    <xf numFmtId="0" fontId="2" fillId="5" borderId="23" xfId="0" applyFont="1" applyFill="1" applyBorder="1" applyAlignment="1">
      <alignment horizontal="center"/>
    </xf>
    <xf numFmtId="0" fontId="2" fillId="5" borderId="9" xfId="0" applyFont="1" applyFill="1" applyBorder="1"/>
    <xf numFmtId="0" fontId="2" fillId="5" borderId="20" xfId="0" applyFont="1" applyFill="1" applyBorder="1" applyAlignment="1">
      <alignment horizontal="center"/>
    </xf>
    <xf numFmtId="43" fontId="2" fillId="5" borderId="23" xfId="0" applyNumberFormat="1" applyFont="1" applyFill="1" applyBorder="1" applyAlignment="1">
      <alignment horizontal="center"/>
    </xf>
    <xf numFmtId="49" fontId="2" fillId="5" borderId="16" xfId="0" applyNumberFormat="1" applyFont="1" applyFill="1" applyBorder="1"/>
    <xf numFmtId="0" fontId="2" fillId="5" borderId="15" xfId="0" applyFont="1" applyFill="1" applyBorder="1"/>
    <xf numFmtId="0" fontId="2" fillId="5" borderId="14" xfId="0" applyFont="1" applyFill="1" applyBorder="1"/>
    <xf numFmtId="49" fontId="6" fillId="5" borderId="20" xfId="0" applyNumberFormat="1" applyFont="1" applyFill="1" applyBorder="1" applyAlignment="1">
      <alignment horizontal="center" vertical="distributed"/>
    </xf>
    <xf numFmtId="0" fontId="6" fillId="5" borderId="20" xfId="0" applyFont="1" applyFill="1" applyBorder="1" applyAlignment="1">
      <alignment horizontal="center" vertical="distributed"/>
    </xf>
    <xf numFmtId="0" fontId="2" fillId="0" borderId="20" xfId="0" applyFont="1" applyBorder="1" applyAlignment="1">
      <alignment horizontal="center" vertical="distributed"/>
    </xf>
    <xf numFmtId="1"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0" fontId="14" fillId="0" borderId="0" xfId="0" applyFont="1" applyFill="1" applyBorder="1"/>
    <xf numFmtId="0" fontId="15"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3" fontId="6" fillId="0" borderId="0" xfId="1" applyFont="1" applyBorder="1" applyAlignment="1">
      <alignment horizontal="center"/>
    </xf>
    <xf numFmtId="0" fontId="6" fillId="0" borderId="0" xfId="0" applyFont="1" applyBorder="1" applyAlignment="1">
      <alignment horizontal="center"/>
    </xf>
    <xf numFmtId="166" fontId="6" fillId="0" borderId="0" xfId="1" applyNumberFormat="1" applyFont="1" applyBorder="1" applyAlignment="1">
      <alignment horizontal="center"/>
    </xf>
    <xf numFmtId="0" fontId="6" fillId="0" borderId="9" xfId="0" applyFont="1" applyFill="1" applyBorder="1" applyAlignment="1">
      <alignment horizontal="right"/>
    </xf>
    <xf numFmtId="164" fontId="6" fillId="2" borderId="0" xfId="1" applyNumberFormat="1" applyFont="1" applyFill="1" applyBorder="1" applyAlignment="1">
      <alignment horizontal="justify" vertical="top" wrapText="1"/>
    </xf>
    <xf numFmtId="10" fontId="6" fillId="0" borderId="0" xfId="0" applyNumberFormat="1" applyFont="1" applyFill="1" applyBorder="1"/>
    <xf numFmtId="10" fontId="6" fillId="6" borderId="0" xfId="0" applyNumberFormat="1" applyFont="1" applyFill="1" applyBorder="1" applyAlignment="1">
      <alignment horizontal="right" vertical="top" wrapText="1"/>
    </xf>
    <xf numFmtId="10" fontId="6" fillId="0" borderId="0" xfId="2" applyNumberFormat="1" applyFont="1" applyFill="1" applyBorder="1"/>
    <xf numFmtId="165" fontId="6" fillId="0" borderId="0" xfId="2" applyNumberFormat="1" applyFont="1" applyFill="1" applyBorder="1"/>
    <xf numFmtId="0" fontId="6" fillId="0" borderId="13" xfId="0" applyFont="1" applyFill="1" applyBorder="1"/>
    <xf numFmtId="0" fontId="2" fillId="0" borderId="0" xfId="0" applyFont="1" applyFill="1" applyBorder="1" applyAlignment="1">
      <alignment vertical="distributed"/>
    </xf>
    <xf numFmtId="165" fontId="6" fillId="0" borderId="13" xfId="2" applyNumberFormat="1" applyFont="1" applyFill="1" applyBorder="1" applyAlignment="1">
      <alignment horizontal="center" vertical="distributed"/>
    </xf>
    <xf numFmtId="10" fontId="6" fillId="0" borderId="13" xfId="2" applyNumberFormat="1" applyFont="1" applyFill="1" applyBorder="1" applyAlignment="1">
      <alignment horizontal="center" vertical="distributed"/>
    </xf>
    <xf numFmtId="0" fontId="6" fillId="0" borderId="9" xfId="0" applyFont="1" applyFill="1" applyBorder="1"/>
    <xf numFmtId="0" fontId="2" fillId="0" borderId="9" xfId="0" applyFont="1" applyFill="1" applyBorder="1" applyAlignment="1">
      <alignment vertical="distributed"/>
    </xf>
    <xf numFmtId="165" fontId="6" fillId="0" borderId="13" xfId="2" applyNumberFormat="1" applyFont="1" applyFill="1" applyBorder="1" applyAlignment="1">
      <alignment horizontal="center"/>
    </xf>
    <xf numFmtId="166" fontId="6" fillId="0" borderId="0" xfId="1" applyNumberFormat="1" applyFont="1" applyFill="1" applyBorder="1" applyAlignment="1">
      <alignment horizontal="center"/>
    </xf>
    <xf numFmtId="0" fontId="18" fillId="0" borderId="0" xfId="0" applyFont="1"/>
    <xf numFmtId="0" fontId="6" fillId="0" borderId="0" xfId="0" applyFont="1"/>
    <xf numFmtId="168" fontId="2" fillId="0" borderId="20" xfId="0" applyNumberFormat="1" applyFont="1" applyBorder="1" applyAlignment="1">
      <alignment horizontal="center" vertical="distributed"/>
    </xf>
    <xf numFmtId="1" fontId="6" fillId="0" borderId="0" xfId="0" applyNumberFormat="1" applyFont="1" applyFill="1" applyBorder="1"/>
    <xf numFmtId="0" fontId="15" fillId="0" borderId="0" xfId="0" applyFont="1"/>
    <xf numFmtId="0" fontId="14" fillId="0" borderId="0" xfId="0" applyFont="1"/>
    <xf numFmtId="0" fontId="6" fillId="0" borderId="17" xfId="0" applyFont="1" applyFill="1" applyBorder="1" applyAlignment="1">
      <alignment vertical="center"/>
    </xf>
    <xf numFmtId="43" fontId="6" fillId="0" borderId="15" xfId="1" applyFont="1" applyFill="1" applyBorder="1" applyAlignment="1">
      <alignment horizontal="left" vertical="center"/>
    </xf>
    <xf numFmtId="0" fontId="6" fillId="0" borderId="9" xfId="0" applyFont="1" applyFill="1" applyBorder="1" applyAlignment="1">
      <alignment horizontal="right" vertical="center"/>
    </xf>
    <xf numFmtId="164" fontId="6" fillId="2" borderId="0" xfId="1" applyNumberFormat="1" applyFont="1" applyFill="1" applyBorder="1" applyAlignment="1">
      <alignment horizontal="justify" vertical="center" wrapText="1"/>
    </xf>
    <xf numFmtId="10" fontId="6" fillId="6" borderId="0" xfId="0" applyNumberFormat="1" applyFont="1" applyFill="1" applyBorder="1" applyAlignment="1">
      <alignment horizontal="right" vertical="center" wrapText="1"/>
    </xf>
    <xf numFmtId="0" fontId="6" fillId="0" borderId="11" xfId="0" applyFont="1" applyFill="1" applyBorder="1" applyAlignment="1">
      <alignment horizontal="center" vertical="distributed" wrapText="1"/>
    </xf>
    <xf numFmtId="0" fontId="6" fillId="0" borderId="13" xfId="0" applyFont="1" applyFill="1" applyBorder="1" applyAlignment="1">
      <alignment horizontal="center" vertical="distributed" wrapText="1"/>
    </xf>
    <xf numFmtId="0" fontId="6" fillId="0" borderId="14" xfId="0" applyFont="1" applyFill="1" applyBorder="1" applyAlignment="1">
      <alignment horizontal="center" vertical="top"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43" fontId="19" fillId="0" borderId="0" xfId="1" applyFont="1" applyBorder="1" applyAlignment="1">
      <alignment horizontal="center" vertical="center"/>
    </xf>
    <xf numFmtId="0" fontId="19" fillId="0" borderId="0" xfId="0" applyFont="1" applyBorder="1" applyAlignment="1">
      <alignment horizontal="center" vertical="center"/>
    </xf>
    <xf numFmtId="166" fontId="19" fillId="0" borderId="0" xfId="1" applyNumberFormat="1" applyFont="1" applyBorder="1" applyAlignment="1">
      <alignment horizontal="center" vertical="center"/>
    </xf>
    <xf numFmtId="43" fontId="19" fillId="0" borderId="0" xfId="1" applyFont="1" applyFill="1" applyBorder="1" applyAlignment="1">
      <alignment horizontal="center" vertical="center"/>
    </xf>
    <xf numFmtId="10" fontId="19" fillId="0" borderId="0" xfId="2" applyNumberFormat="1" applyFont="1" applyFill="1" applyBorder="1" applyAlignment="1">
      <alignment vertical="center"/>
    </xf>
    <xf numFmtId="2" fontId="6" fillId="0" borderId="19" xfId="1" applyNumberFormat="1" applyFont="1" applyFill="1" applyBorder="1" applyAlignment="1">
      <alignment horizontal="center" vertical="center"/>
    </xf>
    <xf numFmtId="2" fontId="11" fillId="0" borderId="15" xfId="1" applyNumberFormat="1" applyFont="1" applyFill="1" applyBorder="1" applyAlignment="1">
      <alignment horizontal="center"/>
    </xf>
    <xf numFmtId="0" fontId="2" fillId="0" borderId="10" xfId="0" applyFont="1" applyFill="1" applyBorder="1"/>
    <xf numFmtId="0" fontId="11" fillId="0" borderId="10" xfId="0" applyFont="1" applyFill="1" applyBorder="1" applyAlignment="1">
      <alignment horizontal="right"/>
    </xf>
    <xf numFmtId="0" fontId="6" fillId="0" borderId="10" xfId="0" applyFont="1" applyFill="1" applyBorder="1"/>
    <xf numFmtId="0" fontId="2" fillId="0" borderId="14" xfId="0" applyFont="1" applyFill="1" applyBorder="1"/>
    <xf numFmtId="0" fontId="2" fillId="0" borderId="0" xfId="0" applyFont="1" applyBorder="1" applyAlignment="1">
      <alignment horizontal="center" vertical="distributed"/>
    </xf>
    <xf numFmtId="168" fontId="2" fillId="0" borderId="0" xfId="0" applyNumberFormat="1" applyFont="1" applyBorder="1" applyAlignment="1">
      <alignment horizontal="center" vertical="distributed"/>
    </xf>
    <xf numFmtId="10" fontId="6" fillId="0" borderId="10" xfId="0" applyNumberFormat="1" applyFont="1" applyFill="1" applyBorder="1"/>
    <xf numFmtId="0" fontId="2" fillId="0" borderId="10" xfId="0" applyFont="1" applyFill="1" applyBorder="1" applyAlignment="1">
      <alignment vertical="distributed"/>
    </xf>
    <xf numFmtId="3" fontId="20" fillId="7" borderId="10" xfId="0" applyNumberFormat="1" applyFont="1" applyFill="1" applyBorder="1" applyAlignment="1">
      <alignment horizontal="center" vertical="top" wrapText="1"/>
    </xf>
    <xf numFmtId="3" fontId="21" fillId="7" borderId="10" xfId="0" applyNumberFormat="1" applyFont="1" applyFill="1" applyBorder="1" applyAlignment="1">
      <alignment horizontal="center" vertical="top" wrapText="1"/>
    </xf>
    <xf numFmtId="0" fontId="17" fillId="7" borderId="10" xfId="0" applyFont="1" applyFill="1" applyBorder="1" applyAlignment="1">
      <alignment horizontal="center" vertical="top" wrapText="1"/>
    </xf>
    <xf numFmtId="1" fontId="7" fillId="7" borderId="8" xfId="0" applyNumberFormat="1" applyFont="1" applyFill="1" applyBorder="1" applyAlignment="1">
      <alignment horizontal="center" vertical="top" wrapText="1"/>
    </xf>
    <xf numFmtId="3" fontId="6" fillId="0" borderId="0" xfId="0" applyNumberFormat="1" applyFont="1" applyFill="1" applyBorder="1" applyAlignment="1">
      <alignment horizontal="center" vertical="top" wrapText="1"/>
    </xf>
    <xf numFmtId="0" fontId="17" fillId="7" borderId="11" xfId="0" applyFont="1" applyFill="1" applyBorder="1" applyAlignment="1">
      <alignment horizontal="center" vertical="top" wrapText="1"/>
    </xf>
    <xf numFmtId="3" fontId="21" fillId="7" borderId="8" xfId="0" applyNumberFormat="1" applyFont="1" applyFill="1" applyBorder="1" applyAlignment="1">
      <alignment horizontal="center" vertical="top" wrapText="1"/>
    </xf>
    <xf numFmtId="3" fontId="6" fillId="0" borderId="11" xfId="0" applyNumberFormat="1" applyFont="1" applyFill="1" applyBorder="1" applyAlignment="1">
      <alignment horizontal="center" vertical="top" wrapText="1"/>
    </xf>
    <xf numFmtId="3" fontId="6" fillId="0" borderId="12" xfId="0" applyNumberFormat="1"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6"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distributed" wrapText="1"/>
    </xf>
    <xf numFmtId="0" fontId="6" fillId="0" borderId="13" xfId="0" applyFont="1" applyFill="1" applyBorder="1" applyAlignment="1">
      <alignment horizontal="center" vertical="distributed" wrapText="1"/>
    </xf>
    <xf numFmtId="0" fontId="6" fillId="0" borderId="12" xfId="0" applyFont="1" applyBorder="1" applyAlignment="1">
      <alignment horizontal="center" vertical="distributed" wrapText="1"/>
    </xf>
    <xf numFmtId="0" fontId="6" fillId="0" borderId="13" xfId="0" applyFont="1" applyBorder="1" applyAlignment="1">
      <alignment horizontal="center" vertical="distributed" wrapText="1"/>
    </xf>
    <xf numFmtId="3" fontId="6" fillId="0" borderId="12" xfId="0" applyNumberFormat="1" applyFont="1" applyBorder="1" applyAlignment="1">
      <alignment horizontal="center" vertical="top" wrapText="1"/>
    </xf>
    <xf numFmtId="3" fontId="6" fillId="0" borderId="13" xfId="0" applyNumberFormat="1" applyFont="1" applyBorder="1" applyAlignment="1">
      <alignment horizontal="center" vertical="top" wrapText="1"/>
    </xf>
    <xf numFmtId="0" fontId="8" fillId="0" borderId="13" xfId="0" applyFont="1" applyFill="1" applyBorder="1" applyAlignment="1">
      <alignment horizontal="center" vertical="top" wrapText="1"/>
    </xf>
    <xf numFmtId="0" fontId="9" fillId="0" borderId="14" xfId="0" applyFont="1" applyFill="1" applyBorder="1" applyAlignment="1">
      <alignment horizontal="center" vertical="top" wrapText="1"/>
    </xf>
    <xf numFmtId="0" fontId="8" fillId="0" borderId="14" xfId="0" applyFont="1" applyFill="1" applyBorder="1" applyAlignment="1">
      <alignment horizontal="center" vertical="top"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8"/>
  <sheetViews>
    <sheetView tabSelected="1" topLeftCell="A6" zoomScaleNormal="100" workbookViewId="0">
      <selection activeCell="H17" sqref="H17"/>
    </sheetView>
  </sheetViews>
  <sheetFormatPr baseColWidth="10" defaultRowHeight="12.75" x14ac:dyDescent="0.2"/>
  <cols>
    <col min="1" max="1" width="3.140625" style="1" customWidth="1"/>
    <col min="2" max="2" width="18.85546875" style="1" customWidth="1"/>
    <col min="3" max="3" width="18.140625" style="1" customWidth="1"/>
    <col min="4" max="5" width="23.7109375" style="1" customWidth="1"/>
    <col min="6" max="6" width="20.7109375" style="1" customWidth="1"/>
    <col min="7" max="7" width="23.85546875" style="1" customWidth="1"/>
    <col min="8" max="8" width="13.28515625" style="1" customWidth="1"/>
    <col min="9" max="9" width="11.85546875" style="1" customWidth="1"/>
    <col min="10" max="10" width="13.42578125" style="1" customWidth="1"/>
    <col min="11" max="11" width="17.42578125" style="1" customWidth="1"/>
    <col min="12" max="12" width="12.7109375" style="1" customWidth="1"/>
    <col min="13" max="16" width="11.42578125" style="1"/>
    <col min="17" max="17" width="12.28515625" style="1" customWidth="1"/>
    <col min="18" max="256" width="11.42578125" style="1"/>
    <col min="257" max="257" width="7" style="1" customWidth="1"/>
    <col min="258" max="258" width="18" style="1" customWidth="1"/>
    <col min="259" max="259" width="19.140625" style="1" customWidth="1"/>
    <col min="260" max="260" width="19.85546875" style="1" customWidth="1"/>
    <col min="261" max="261" width="20.5703125" style="1" customWidth="1"/>
    <col min="262" max="262" width="18.7109375" style="1" customWidth="1"/>
    <col min="263" max="263" width="15.42578125" style="1" customWidth="1"/>
    <col min="264" max="264" width="11.85546875" style="1" customWidth="1"/>
    <col min="265" max="265" width="9.85546875" style="1" customWidth="1"/>
    <col min="266" max="266" width="13.42578125" style="1" customWidth="1"/>
    <col min="267" max="267" width="11.85546875" style="1" customWidth="1"/>
    <col min="268" max="268" width="12.7109375" style="1" customWidth="1"/>
    <col min="269" max="272" width="11.42578125" style="1"/>
    <col min="273" max="273" width="12.28515625" style="1" customWidth="1"/>
    <col min="274" max="512" width="11.42578125" style="1"/>
    <col min="513" max="513" width="7" style="1" customWidth="1"/>
    <col min="514" max="514" width="18" style="1" customWidth="1"/>
    <col min="515" max="515" width="19.140625" style="1" customWidth="1"/>
    <col min="516" max="516" width="19.85546875" style="1" customWidth="1"/>
    <col min="517" max="517" width="20.5703125" style="1" customWidth="1"/>
    <col min="518" max="518" width="18.7109375" style="1" customWidth="1"/>
    <col min="519" max="519" width="15.42578125" style="1" customWidth="1"/>
    <col min="520" max="520" width="11.85546875" style="1" customWidth="1"/>
    <col min="521" max="521" width="9.85546875" style="1" customWidth="1"/>
    <col min="522" max="522" width="13.42578125" style="1" customWidth="1"/>
    <col min="523" max="523" width="11.85546875" style="1" customWidth="1"/>
    <col min="524" max="524" width="12.7109375" style="1" customWidth="1"/>
    <col min="525" max="528" width="11.42578125" style="1"/>
    <col min="529" max="529" width="12.28515625" style="1" customWidth="1"/>
    <col min="530" max="768" width="11.42578125" style="1"/>
    <col min="769" max="769" width="7" style="1" customWidth="1"/>
    <col min="770" max="770" width="18" style="1" customWidth="1"/>
    <col min="771" max="771" width="19.140625" style="1" customWidth="1"/>
    <col min="772" max="772" width="19.85546875" style="1" customWidth="1"/>
    <col min="773" max="773" width="20.5703125" style="1" customWidth="1"/>
    <col min="774" max="774" width="18.7109375" style="1" customWidth="1"/>
    <col min="775" max="775" width="15.42578125" style="1" customWidth="1"/>
    <col min="776" max="776" width="11.85546875" style="1" customWidth="1"/>
    <col min="777" max="777" width="9.85546875" style="1" customWidth="1"/>
    <col min="778" max="778" width="13.42578125" style="1" customWidth="1"/>
    <col min="779" max="779" width="11.85546875" style="1" customWidth="1"/>
    <col min="780" max="780" width="12.7109375" style="1" customWidth="1"/>
    <col min="781" max="784" width="11.42578125" style="1"/>
    <col min="785" max="785" width="12.28515625" style="1" customWidth="1"/>
    <col min="786" max="1024" width="11.42578125" style="1"/>
    <col min="1025" max="1025" width="7" style="1" customWidth="1"/>
    <col min="1026" max="1026" width="18" style="1" customWidth="1"/>
    <col min="1027" max="1027" width="19.140625" style="1" customWidth="1"/>
    <col min="1028" max="1028" width="19.85546875" style="1" customWidth="1"/>
    <col min="1029" max="1029" width="20.5703125" style="1" customWidth="1"/>
    <col min="1030" max="1030" width="18.7109375" style="1" customWidth="1"/>
    <col min="1031" max="1031" width="15.42578125" style="1" customWidth="1"/>
    <col min="1032" max="1032" width="11.85546875" style="1" customWidth="1"/>
    <col min="1033" max="1033" width="9.85546875" style="1" customWidth="1"/>
    <col min="1034" max="1034" width="13.42578125" style="1" customWidth="1"/>
    <col min="1035" max="1035" width="11.85546875" style="1" customWidth="1"/>
    <col min="1036" max="1036" width="12.7109375" style="1" customWidth="1"/>
    <col min="1037" max="1040" width="11.42578125" style="1"/>
    <col min="1041" max="1041" width="12.28515625" style="1" customWidth="1"/>
    <col min="1042" max="1280" width="11.42578125" style="1"/>
    <col min="1281" max="1281" width="7" style="1" customWidth="1"/>
    <col min="1282" max="1282" width="18" style="1" customWidth="1"/>
    <col min="1283" max="1283" width="19.140625" style="1" customWidth="1"/>
    <col min="1284" max="1284" width="19.85546875" style="1" customWidth="1"/>
    <col min="1285" max="1285" width="20.5703125" style="1" customWidth="1"/>
    <col min="1286" max="1286" width="18.7109375" style="1" customWidth="1"/>
    <col min="1287" max="1287" width="15.42578125" style="1" customWidth="1"/>
    <col min="1288" max="1288" width="11.85546875" style="1" customWidth="1"/>
    <col min="1289" max="1289" width="9.85546875" style="1" customWidth="1"/>
    <col min="1290" max="1290" width="13.42578125" style="1" customWidth="1"/>
    <col min="1291" max="1291" width="11.85546875" style="1" customWidth="1"/>
    <col min="1292" max="1292" width="12.7109375" style="1" customWidth="1"/>
    <col min="1293" max="1296" width="11.42578125" style="1"/>
    <col min="1297" max="1297" width="12.28515625" style="1" customWidth="1"/>
    <col min="1298" max="1536" width="11.42578125" style="1"/>
    <col min="1537" max="1537" width="7" style="1" customWidth="1"/>
    <col min="1538" max="1538" width="18" style="1" customWidth="1"/>
    <col min="1539" max="1539" width="19.140625" style="1" customWidth="1"/>
    <col min="1540" max="1540" width="19.85546875" style="1" customWidth="1"/>
    <col min="1541" max="1541" width="20.5703125" style="1" customWidth="1"/>
    <col min="1542" max="1542" width="18.7109375" style="1" customWidth="1"/>
    <col min="1543" max="1543" width="15.42578125" style="1" customWidth="1"/>
    <col min="1544" max="1544" width="11.85546875" style="1" customWidth="1"/>
    <col min="1545" max="1545" width="9.85546875" style="1" customWidth="1"/>
    <col min="1546" max="1546" width="13.42578125" style="1" customWidth="1"/>
    <col min="1547" max="1547" width="11.85546875" style="1" customWidth="1"/>
    <col min="1548" max="1548" width="12.7109375" style="1" customWidth="1"/>
    <col min="1549" max="1552" width="11.42578125" style="1"/>
    <col min="1553" max="1553" width="12.28515625" style="1" customWidth="1"/>
    <col min="1554" max="1792" width="11.42578125" style="1"/>
    <col min="1793" max="1793" width="7" style="1" customWidth="1"/>
    <col min="1794" max="1794" width="18" style="1" customWidth="1"/>
    <col min="1795" max="1795" width="19.140625" style="1" customWidth="1"/>
    <col min="1796" max="1796" width="19.85546875" style="1" customWidth="1"/>
    <col min="1797" max="1797" width="20.5703125" style="1" customWidth="1"/>
    <col min="1798" max="1798" width="18.7109375" style="1" customWidth="1"/>
    <col min="1799" max="1799" width="15.42578125" style="1" customWidth="1"/>
    <col min="1800" max="1800" width="11.85546875" style="1" customWidth="1"/>
    <col min="1801" max="1801" width="9.85546875" style="1" customWidth="1"/>
    <col min="1802" max="1802" width="13.42578125" style="1" customWidth="1"/>
    <col min="1803" max="1803" width="11.85546875" style="1" customWidth="1"/>
    <col min="1804" max="1804" width="12.7109375" style="1" customWidth="1"/>
    <col min="1805" max="1808" width="11.42578125" style="1"/>
    <col min="1809" max="1809" width="12.28515625" style="1" customWidth="1"/>
    <col min="1810" max="2048" width="11.42578125" style="1"/>
    <col min="2049" max="2049" width="7" style="1" customWidth="1"/>
    <col min="2050" max="2050" width="18" style="1" customWidth="1"/>
    <col min="2051" max="2051" width="19.140625" style="1" customWidth="1"/>
    <col min="2052" max="2052" width="19.85546875" style="1" customWidth="1"/>
    <col min="2053" max="2053" width="20.5703125" style="1" customWidth="1"/>
    <col min="2054" max="2054" width="18.7109375" style="1" customWidth="1"/>
    <col min="2055" max="2055" width="15.42578125" style="1" customWidth="1"/>
    <col min="2056" max="2056" width="11.85546875" style="1" customWidth="1"/>
    <col min="2057" max="2057" width="9.85546875" style="1" customWidth="1"/>
    <col min="2058" max="2058" width="13.42578125" style="1" customWidth="1"/>
    <col min="2059" max="2059" width="11.85546875" style="1" customWidth="1"/>
    <col min="2060" max="2060" width="12.7109375" style="1" customWidth="1"/>
    <col min="2061" max="2064" width="11.42578125" style="1"/>
    <col min="2065" max="2065" width="12.28515625" style="1" customWidth="1"/>
    <col min="2066" max="2304" width="11.42578125" style="1"/>
    <col min="2305" max="2305" width="7" style="1" customWidth="1"/>
    <col min="2306" max="2306" width="18" style="1" customWidth="1"/>
    <col min="2307" max="2307" width="19.140625" style="1" customWidth="1"/>
    <col min="2308" max="2308" width="19.85546875" style="1" customWidth="1"/>
    <col min="2309" max="2309" width="20.5703125" style="1" customWidth="1"/>
    <col min="2310" max="2310" width="18.7109375" style="1" customWidth="1"/>
    <col min="2311" max="2311" width="15.42578125" style="1" customWidth="1"/>
    <col min="2312" max="2312" width="11.85546875" style="1" customWidth="1"/>
    <col min="2313" max="2313" width="9.85546875" style="1" customWidth="1"/>
    <col min="2314" max="2314" width="13.42578125" style="1" customWidth="1"/>
    <col min="2315" max="2315" width="11.85546875" style="1" customWidth="1"/>
    <col min="2316" max="2316" width="12.7109375" style="1" customWidth="1"/>
    <col min="2317" max="2320" width="11.42578125" style="1"/>
    <col min="2321" max="2321" width="12.28515625" style="1" customWidth="1"/>
    <col min="2322" max="2560" width="11.42578125" style="1"/>
    <col min="2561" max="2561" width="7" style="1" customWidth="1"/>
    <col min="2562" max="2562" width="18" style="1" customWidth="1"/>
    <col min="2563" max="2563" width="19.140625" style="1" customWidth="1"/>
    <col min="2564" max="2564" width="19.85546875" style="1" customWidth="1"/>
    <col min="2565" max="2565" width="20.5703125" style="1" customWidth="1"/>
    <col min="2566" max="2566" width="18.7109375" style="1" customWidth="1"/>
    <col min="2567" max="2567" width="15.42578125" style="1" customWidth="1"/>
    <col min="2568" max="2568" width="11.85546875" style="1" customWidth="1"/>
    <col min="2569" max="2569" width="9.85546875" style="1" customWidth="1"/>
    <col min="2570" max="2570" width="13.42578125" style="1" customWidth="1"/>
    <col min="2571" max="2571" width="11.85546875" style="1" customWidth="1"/>
    <col min="2572" max="2572" width="12.7109375" style="1" customWidth="1"/>
    <col min="2573" max="2576" width="11.42578125" style="1"/>
    <col min="2577" max="2577" width="12.28515625" style="1" customWidth="1"/>
    <col min="2578" max="2816" width="11.42578125" style="1"/>
    <col min="2817" max="2817" width="7" style="1" customWidth="1"/>
    <col min="2818" max="2818" width="18" style="1" customWidth="1"/>
    <col min="2819" max="2819" width="19.140625" style="1" customWidth="1"/>
    <col min="2820" max="2820" width="19.85546875" style="1" customWidth="1"/>
    <col min="2821" max="2821" width="20.5703125" style="1" customWidth="1"/>
    <col min="2822" max="2822" width="18.7109375" style="1" customWidth="1"/>
    <col min="2823" max="2823" width="15.42578125" style="1" customWidth="1"/>
    <col min="2824" max="2824" width="11.85546875" style="1" customWidth="1"/>
    <col min="2825" max="2825" width="9.85546875" style="1" customWidth="1"/>
    <col min="2826" max="2826" width="13.42578125" style="1" customWidth="1"/>
    <col min="2827" max="2827" width="11.85546875" style="1" customWidth="1"/>
    <col min="2828" max="2828" width="12.7109375" style="1" customWidth="1"/>
    <col min="2829" max="2832" width="11.42578125" style="1"/>
    <col min="2833" max="2833" width="12.28515625" style="1" customWidth="1"/>
    <col min="2834" max="3072" width="11.42578125" style="1"/>
    <col min="3073" max="3073" width="7" style="1" customWidth="1"/>
    <col min="3074" max="3074" width="18" style="1" customWidth="1"/>
    <col min="3075" max="3075" width="19.140625" style="1" customWidth="1"/>
    <col min="3076" max="3076" width="19.85546875" style="1" customWidth="1"/>
    <col min="3077" max="3077" width="20.5703125" style="1" customWidth="1"/>
    <col min="3078" max="3078" width="18.7109375" style="1" customWidth="1"/>
    <col min="3079" max="3079" width="15.42578125" style="1" customWidth="1"/>
    <col min="3080" max="3080" width="11.85546875" style="1" customWidth="1"/>
    <col min="3081" max="3081" width="9.85546875" style="1" customWidth="1"/>
    <col min="3082" max="3082" width="13.42578125" style="1" customWidth="1"/>
    <col min="3083" max="3083" width="11.85546875" style="1" customWidth="1"/>
    <col min="3084" max="3084" width="12.7109375" style="1" customWidth="1"/>
    <col min="3085" max="3088" width="11.42578125" style="1"/>
    <col min="3089" max="3089" width="12.28515625" style="1" customWidth="1"/>
    <col min="3090" max="3328" width="11.42578125" style="1"/>
    <col min="3329" max="3329" width="7" style="1" customWidth="1"/>
    <col min="3330" max="3330" width="18" style="1" customWidth="1"/>
    <col min="3331" max="3331" width="19.140625" style="1" customWidth="1"/>
    <col min="3332" max="3332" width="19.85546875" style="1" customWidth="1"/>
    <col min="3333" max="3333" width="20.5703125" style="1" customWidth="1"/>
    <col min="3334" max="3334" width="18.7109375" style="1" customWidth="1"/>
    <col min="3335" max="3335" width="15.42578125" style="1" customWidth="1"/>
    <col min="3336" max="3336" width="11.85546875" style="1" customWidth="1"/>
    <col min="3337" max="3337" width="9.85546875" style="1" customWidth="1"/>
    <col min="3338" max="3338" width="13.42578125" style="1" customWidth="1"/>
    <col min="3339" max="3339" width="11.85546875" style="1" customWidth="1"/>
    <col min="3340" max="3340" width="12.7109375" style="1" customWidth="1"/>
    <col min="3341" max="3344" width="11.42578125" style="1"/>
    <col min="3345" max="3345" width="12.28515625" style="1" customWidth="1"/>
    <col min="3346" max="3584" width="11.42578125" style="1"/>
    <col min="3585" max="3585" width="7" style="1" customWidth="1"/>
    <col min="3586" max="3586" width="18" style="1" customWidth="1"/>
    <col min="3587" max="3587" width="19.140625" style="1" customWidth="1"/>
    <col min="3588" max="3588" width="19.85546875" style="1" customWidth="1"/>
    <col min="3589" max="3589" width="20.5703125" style="1" customWidth="1"/>
    <col min="3590" max="3590" width="18.7109375" style="1" customWidth="1"/>
    <col min="3591" max="3591" width="15.42578125" style="1" customWidth="1"/>
    <col min="3592" max="3592" width="11.85546875" style="1" customWidth="1"/>
    <col min="3593" max="3593" width="9.85546875" style="1" customWidth="1"/>
    <col min="3594" max="3594" width="13.42578125" style="1" customWidth="1"/>
    <col min="3595" max="3595" width="11.85546875" style="1" customWidth="1"/>
    <col min="3596" max="3596" width="12.7109375" style="1" customWidth="1"/>
    <col min="3597" max="3600" width="11.42578125" style="1"/>
    <col min="3601" max="3601" width="12.28515625" style="1" customWidth="1"/>
    <col min="3602" max="3840" width="11.42578125" style="1"/>
    <col min="3841" max="3841" width="7" style="1" customWidth="1"/>
    <col min="3842" max="3842" width="18" style="1" customWidth="1"/>
    <col min="3843" max="3843" width="19.140625" style="1" customWidth="1"/>
    <col min="3844" max="3844" width="19.85546875" style="1" customWidth="1"/>
    <col min="3845" max="3845" width="20.5703125" style="1" customWidth="1"/>
    <col min="3846" max="3846" width="18.7109375" style="1" customWidth="1"/>
    <col min="3847" max="3847" width="15.42578125" style="1" customWidth="1"/>
    <col min="3848" max="3848" width="11.85546875" style="1" customWidth="1"/>
    <col min="3849" max="3849" width="9.85546875" style="1" customWidth="1"/>
    <col min="3850" max="3850" width="13.42578125" style="1" customWidth="1"/>
    <col min="3851" max="3851" width="11.85546875" style="1" customWidth="1"/>
    <col min="3852" max="3852" width="12.7109375" style="1" customWidth="1"/>
    <col min="3853" max="3856" width="11.42578125" style="1"/>
    <col min="3857" max="3857" width="12.28515625" style="1" customWidth="1"/>
    <col min="3858" max="4096" width="11.42578125" style="1"/>
    <col min="4097" max="4097" width="7" style="1" customWidth="1"/>
    <col min="4098" max="4098" width="18" style="1" customWidth="1"/>
    <col min="4099" max="4099" width="19.140625" style="1" customWidth="1"/>
    <col min="4100" max="4100" width="19.85546875" style="1" customWidth="1"/>
    <col min="4101" max="4101" width="20.5703125" style="1" customWidth="1"/>
    <col min="4102" max="4102" width="18.7109375" style="1" customWidth="1"/>
    <col min="4103" max="4103" width="15.42578125" style="1" customWidth="1"/>
    <col min="4104" max="4104" width="11.85546875" style="1" customWidth="1"/>
    <col min="4105" max="4105" width="9.85546875" style="1" customWidth="1"/>
    <col min="4106" max="4106" width="13.42578125" style="1" customWidth="1"/>
    <col min="4107" max="4107" width="11.85546875" style="1" customWidth="1"/>
    <col min="4108" max="4108" width="12.7109375" style="1" customWidth="1"/>
    <col min="4109" max="4112" width="11.42578125" style="1"/>
    <col min="4113" max="4113" width="12.28515625" style="1" customWidth="1"/>
    <col min="4114" max="4352" width="11.42578125" style="1"/>
    <col min="4353" max="4353" width="7" style="1" customWidth="1"/>
    <col min="4354" max="4354" width="18" style="1" customWidth="1"/>
    <col min="4355" max="4355" width="19.140625" style="1" customWidth="1"/>
    <col min="4356" max="4356" width="19.85546875" style="1" customWidth="1"/>
    <col min="4357" max="4357" width="20.5703125" style="1" customWidth="1"/>
    <col min="4358" max="4358" width="18.7109375" style="1" customWidth="1"/>
    <col min="4359" max="4359" width="15.42578125" style="1" customWidth="1"/>
    <col min="4360" max="4360" width="11.85546875" style="1" customWidth="1"/>
    <col min="4361" max="4361" width="9.85546875" style="1" customWidth="1"/>
    <col min="4362" max="4362" width="13.42578125" style="1" customWidth="1"/>
    <col min="4363" max="4363" width="11.85546875" style="1" customWidth="1"/>
    <col min="4364" max="4364" width="12.7109375" style="1" customWidth="1"/>
    <col min="4365" max="4368" width="11.42578125" style="1"/>
    <col min="4369" max="4369" width="12.28515625" style="1" customWidth="1"/>
    <col min="4370" max="4608" width="11.42578125" style="1"/>
    <col min="4609" max="4609" width="7" style="1" customWidth="1"/>
    <col min="4610" max="4610" width="18" style="1" customWidth="1"/>
    <col min="4611" max="4611" width="19.140625" style="1" customWidth="1"/>
    <col min="4612" max="4612" width="19.85546875" style="1" customWidth="1"/>
    <col min="4613" max="4613" width="20.5703125" style="1" customWidth="1"/>
    <col min="4614" max="4614" width="18.7109375" style="1" customWidth="1"/>
    <col min="4615" max="4615" width="15.42578125" style="1" customWidth="1"/>
    <col min="4616" max="4616" width="11.85546875" style="1" customWidth="1"/>
    <col min="4617" max="4617" width="9.85546875" style="1" customWidth="1"/>
    <col min="4618" max="4618" width="13.42578125" style="1" customWidth="1"/>
    <col min="4619" max="4619" width="11.85546875" style="1" customWidth="1"/>
    <col min="4620" max="4620" width="12.7109375" style="1" customWidth="1"/>
    <col min="4621" max="4624" width="11.42578125" style="1"/>
    <col min="4625" max="4625" width="12.28515625" style="1" customWidth="1"/>
    <col min="4626" max="4864" width="11.42578125" style="1"/>
    <col min="4865" max="4865" width="7" style="1" customWidth="1"/>
    <col min="4866" max="4866" width="18" style="1" customWidth="1"/>
    <col min="4867" max="4867" width="19.140625" style="1" customWidth="1"/>
    <col min="4868" max="4868" width="19.85546875" style="1" customWidth="1"/>
    <col min="4869" max="4869" width="20.5703125" style="1" customWidth="1"/>
    <col min="4870" max="4870" width="18.7109375" style="1" customWidth="1"/>
    <col min="4871" max="4871" width="15.42578125" style="1" customWidth="1"/>
    <col min="4872" max="4872" width="11.85546875" style="1" customWidth="1"/>
    <col min="4873" max="4873" width="9.85546875" style="1" customWidth="1"/>
    <col min="4874" max="4874" width="13.42578125" style="1" customWidth="1"/>
    <col min="4875" max="4875" width="11.85546875" style="1" customWidth="1"/>
    <col min="4876" max="4876" width="12.7109375" style="1" customWidth="1"/>
    <col min="4877" max="4880" width="11.42578125" style="1"/>
    <col min="4881" max="4881" width="12.28515625" style="1" customWidth="1"/>
    <col min="4882" max="5120" width="11.42578125" style="1"/>
    <col min="5121" max="5121" width="7" style="1" customWidth="1"/>
    <col min="5122" max="5122" width="18" style="1" customWidth="1"/>
    <col min="5123" max="5123" width="19.140625" style="1" customWidth="1"/>
    <col min="5124" max="5124" width="19.85546875" style="1" customWidth="1"/>
    <col min="5125" max="5125" width="20.5703125" style="1" customWidth="1"/>
    <col min="5126" max="5126" width="18.7109375" style="1" customWidth="1"/>
    <col min="5127" max="5127" width="15.42578125" style="1" customWidth="1"/>
    <col min="5128" max="5128" width="11.85546875" style="1" customWidth="1"/>
    <col min="5129" max="5129" width="9.85546875" style="1" customWidth="1"/>
    <col min="5130" max="5130" width="13.42578125" style="1" customWidth="1"/>
    <col min="5131" max="5131" width="11.85546875" style="1" customWidth="1"/>
    <col min="5132" max="5132" width="12.7109375" style="1" customWidth="1"/>
    <col min="5133" max="5136" width="11.42578125" style="1"/>
    <col min="5137" max="5137" width="12.28515625" style="1" customWidth="1"/>
    <col min="5138" max="5376" width="11.42578125" style="1"/>
    <col min="5377" max="5377" width="7" style="1" customWidth="1"/>
    <col min="5378" max="5378" width="18" style="1" customWidth="1"/>
    <col min="5379" max="5379" width="19.140625" style="1" customWidth="1"/>
    <col min="5380" max="5380" width="19.85546875" style="1" customWidth="1"/>
    <col min="5381" max="5381" width="20.5703125" style="1" customWidth="1"/>
    <col min="5382" max="5382" width="18.7109375" style="1" customWidth="1"/>
    <col min="5383" max="5383" width="15.42578125" style="1" customWidth="1"/>
    <col min="5384" max="5384" width="11.85546875" style="1" customWidth="1"/>
    <col min="5385" max="5385" width="9.85546875" style="1" customWidth="1"/>
    <col min="5386" max="5386" width="13.42578125" style="1" customWidth="1"/>
    <col min="5387" max="5387" width="11.85546875" style="1" customWidth="1"/>
    <col min="5388" max="5388" width="12.7109375" style="1" customWidth="1"/>
    <col min="5389" max="5392" width="11.42578125" style="1"/>
    <col min="5393" max="5393" width="12.28515625" style="1" customWidth="1"/>
    <col min="5394" max="5632" width="11.42578125" style="1"/>
    <col min="5633" max="5633" width="7" style="1" customWidth="1"/>
    <col min="5634" max="5634" width="18" style="1" customWidth="1"/>
    <col min="5635" max="5635" width="19.140625" style="1" customWidth="1"/>
    <col min="5636" max="5636" width="19.85546875" style="1" customWidth="1"/>
    <col min="5637" max="5637" width="20.5703125" style="1" customWidth="1"/>
    <col min="5638" max="5638" width="18.7109375" style="1" customWidth="1"/>
    <col min="5639" max="5639" width="15.42578125" style="1" customWidth="1"/>
    <col min="5640" max="5640" width="11.85546875" style="1" customWidth="1"/>
    <col min="5641" max="5641" width="9.85546875" style="1" customWidth="1"/>
    <col min="5642" max="5642" width="13.42578125" style="1" customWidth="1"/>
    <col min="5643" max="5643" width="11.85546875" style="1" customWidth="1"/>
    <col min="5644" max="5644" width="12.7109375" style="1" customWidth="1"/>
    <col min="5645" max="5648" width="11.42578125" style="1"/>
    <col min="5649" max="5649" width="12.28515625" style="1" customWidth="1"/>
    <col min="5650" max="5888" width="11.42578125" style="1"/>
    <col min="5889" max="5889" width="7" style="1" customWidth="1"/>
    <col min="5890" max="5890" width="18" style="1" customWidth="1"/>
    <col min="5891" max="5891" width="19.140625" style="1" customWidth="1"/>
    <col min="5892" max="5892" width="19.85546875" style="1" customWidth="1"/>
    <col min="5893" max="5893" width="20.5703125" style="1" customWidth="1"/>
    <col min="5894" max="5894" width="18.7109375" style="1" customWidth="1"/>
    <col min="5895" max="5895" width="15.42578125" style="1" customWidth="1"/>
    <col min="5896" max="5896" width="11.85546875" style="1" customWidth="1"/>
    <col min="5897" max="5897" width="9.85546875" style="1" customWidth="1"/>
    <col min="5898" max="5898" width="13.42578125" style="1" customWidth="1"/>
    <col min="5899" max="5899" width="11.85546875" style="1" customWidth="1"/>
    <col min="5900" max="5900" width="12.7109375" style="1" customWidth="1"/>
    <col min="5901" max="5904" width="11.42578125" style="1"/>
    <col min="5905" max="5905" width="12.28515625" style="1" customWidth="1"/>
    <col min="5906" max="6144" width="11.42578125" style="1"/>
    <col min="6145" max="6145" width="7" style="1" customWidth="1"/>
    <col min="6146" max="6146" width="18" style="1" customWidth="1"/>
    <col min="6147" max="6147" width="19.140625" style="1" customWidth="1"/>
    <col min="6148" max="6148" width="19.85546875" style="1" customWidth="1"/>
    <col min="6149" max="6149" width="20.5703125" style="1" customWidth="1"/>
    <col min="6150" max="6150" width="18.7109375" style="1" customWidth="1"/>
    <col min="6151" max="6151" width="15.42578125" style="1" customWidth="1"/>
    <col min="6152" max="6152" width="11.85546875" style="1" customWidth="1"/>
    <col min="6153" max="6153" width="9.85546875" style="1" customWidth="1"/>
    <col min="6154" max="6154" width="13.42578125" style="1" customWidth="1"/>
    <col min="6155" max="6155" width="11.85546875" style="1" customWidth="1"/>
    <col min="6156" max="6156" width="12.7109375" style="1" customWidth="1"/>
    <col min="6157" max="6160" width="11.42578125" style="1"/>
    <col min="6161" max="6161" width="12.28515625" style="1" customWidth="1"/>
    <col min="6162" max="6400" width="11.42578125" style="1"/>
    <col min="6401" max="6401" width="7" style="1" customWidth="1"/>
    <col min="6402" max="6402" width="18" style="1" customWidth="1"/>
    <col min="6403" max="6403" width="19.140625" style="1" customWidth="1"/>
    <col min="6404" max="6404" width="19.85546875" style="1" customWidth="1"/>
    <col min="6405" max="6405" width="20.5703125" style="1" customWidth="1"/>
    <col min="6406" max="6406" width="18.7109375" style="1" customWidth="1"/>
    <col min="6407" max="6407" width="15.42578125" style="1" customWidth="1"/>
    <col min="6408" max="6408" width="11.85546875" style="1" customWidth="1"/>
    <col min="6409" max="6409" width="9.85546875" style="1" customWidth="1"/>
    <col min="6410" max="6410" width="13.42578125" style="1" customWidth="1"/>
    <col min="6411" max="6411" width="11.85546875" style="1" customWidth="1"/>
    <col min="6412" max="6412" width="12.7109375" style="1" customWidth="1"/>
    <col min="6413" max="6416" width="11.42578125" style="1"/>
    <col min="6417" max="6417" width="12.28515625" style="1" customWidth="1"/>
    <col min="6418" max="6656" width="11.42578125" style="1"/>
    <col min="6657" max="6657" width="7" style="1" customWidth="1"/>
    <col min="6658" max="6658" width="18" style="1" customWidth="1"/>
    <col min="6659" max="6659" width="19.140625" style="1" customWidth="1"/>
    <col min="6660" max="6660" width="19.85546875" style="1" customWidth="1"/>
    <col min="6661" max="6661" width="20.5703125" style="1" customWidth="1"/>
    <col min="6662" max="6662" width="18.7109375" style="1" customWidth="1"/>
    <col min="6663" max="6663" width="15.42578125" style="1" customWidth="1"/>
    <col min="6664" max="6664" width="11.85546875" style="1" customWidth="1"/>
    <col min="6665" max="6665" width="9.85546875" style="1" customWidth="1"/>
    <col min="6666" max="6666" width="13.42578125" style="1" customWidth="1"/>
    <col min="6667" max="6667" width="11.85546875" style="1" customWidth="1"/>
    <col min="6668" max="6668" width="12.7109375" style="1" customWidth="1"/>
    <col min="6669" max="6672" width="11.42578125" style="1"/>
    <col min="6673" max="6673" width="12.28515625" style="1" customWidth="1"/>
    <col min="6674" max="6912" width="11.42578125" style="1"/>
    <col min="6913" max="6913" width="7" style="1" customWidth="1"/>
    <col min="6914" max="6914" width="18" style="1" customWidth="1"/>
    <col min="6915" max="6915" width="19.140625" style="1" customWidth="1"/>
    <col min="6916" max="6916" width="19.85546875" style="1" customWidth="1"/>
    <col min="6917" max="6917" width="20.5703125" style="1" customWidth="1"/>
    <col min="6918" max="6918" width="18.7109375" style="1" customWidth="1"/>
    <col min="6919" max="6919" width="15.42578125" style="1" customWidth="1"/>
    <col min="6920" max="6920" width="11.85546875" style="1" customWidth="1"/>
    <col min="6921" max="6921" width="9.85546875" style="1" customWidth="1"/>
    <col min="6922" max="6922" width="13.42578125" style="1" customWidth="1"/>
    <col min="6923" max="6923" width="11.85546875" style="1" customWidth="1"/>
    <col min="6924" max="6924" width="12.7109375" style="1" customWidth="1"/>
    <col min="6925" max="6928" width="11.42578125" style="1"/>
    <col min="6929" max="6929" width="12.28515625" style="1" customWidth="1"/>
    <col min="6930" max="7168" width="11.42578125" style="1"/>
    <col min="7169" max="7169" width="7" style="1" customWidth="1"/>
    <col min="7170" max="7170" width="18" style="1" customWidth="1"/>
    <col min="7171" max="7171" width="19.140625" style="1" customWidth="1"/>
    <col min="7172" max="7172" width="19.85546875" style="1" customWidth="1"/>
    <col min="7173" max="7173" width="20.5703125" style="1" customWidth="1"/>
    <col min="7174" max="7174" width="18.7109375" style="1" customWidth="1"/>
    <col min="7175" max="7175" width="15.42578125" style="1" customWidth="1"/>
    <col min="7176" max="7176" width="11.85546875" style="1" customWidth="1"/>
    <col min="7177" max="7177" width="9.85546875" style="1" customWidth="1"/>
    <col min="7178" max="7178" width="13.42578125" style="1" customWidth="1"/>
    <col min="7179" max="7179" width="11.85546875" style="1" customWidth="1"/>
    <col min="7180" max="7180" width="12.7109375" style="1" customWidth="1"/>
    <col min="7181" max="7184" width="11.42578125" style="1"/>
    <col min="7185" max="7185" width="12.28515625" style="1" customWidth="1"/>
    <col min="7186" max="7424" width="11.42578125" style="1"/>
    <col min="7425" max="7425" width="7" style="1" customWidth="1"/>
    <col min="7426" max="7426" width="18" style="1" customWidth="1"/>
    <col min="7427" max="7427" width="19.140625" style="1" customWidth="1"/>
    <col min="7428" max="7428" width="19.85546875" style="1" customWidth="1"/>
    <col min="7429" max="7429" width="20.5703125" style="1" customWidth="1"/>
    <col min="7430" max="7430" width="18.7109375" style="1" customWidth="1"/>
    <col min="7431" max="7431" width="15.42578125" style="1" customWidth="1"/>
    <col min="7432" max="7432" width="11.85546875" style="1" customWidth="1"/>
    <col min="7433" max="7433" width="9.85546875" style="1" customWidth="1"/>
    <col min="7434" max="7434" width="13.42578125" style="1" customWidth="1"/>
    <col min="7435" max="7435" width="11.85546875" style="1" customWidth="1"/>
    <col min="7436" max="7436" width="12.7109375" style="1" customWidth="1"/>
    <col min="7437" max="7440" width="11.42578125" style="1"/>
    <col min="7441" max="7441" width="12.28515625" style="1" customWidth="1"/>
    <col min="7442" max="7680" width="11.42578125" style="1"/>
    <col min="7681" max="7681" width="7" style="1" customWidth="1"/>
    <col min="7682" max="7682" width="18" style="1" customWidth="1"/>
    <col min="7683" max="7683" width="19.140625" style="1" customWidth="1"/>
    <col min="7684" max="7684" width="19.85546875" style="1" customWidth="1"/>
    <col min="7685" max="7685" width="20.5703125" style="1" customWidth="1"/>
    <col min="7686" max="7686" width="18.7109375" style="1" customWidth="1"/>
    <col min="7687" max="7687" width="15.42578125" style="1" customWidth="1"/>
    <col min="7688" max="7688" width="11.85546875" style="1" customWidth="1"/>
    <col min="7689" max="7689" width="9.85546875" style="1" customWidth="1"/>
    <col min="7690" max="7690" width="13.42578125" style="1" customWidth="1"/>
    <col min="7691" max="7691" width="11.85546875" style="1" customWidth="1"/>
    <col min="7692" max="7692" width="12.7109375" style="1" customWidth="1"/>
    <col min="7693" max="7696" width="11.42578125" style="1"/>
    <col min="7697" max="7697" width="12.28515625" style="1" customWidth="1"/>
    <col min="7698" max="7936" width="11.42578125" style="1"/>
    <col min="7937" max="7937" width="7" style="1" customWidth="1"/>
    <col min="7938" max="7938" width="18" style="1" customWidth="1"/>
    <col min="7939" max="7939" width="19.140625" style="1" customWidth="1"/>
    <col min="7940" max="7940" width="19.85546875" style="1" customWidth="1"/>
    <col min="7941" max="7941" width="20.5703125" style="1" customWidth="1"/>
    <col min="7942" max="7942" width="18.7109375" style="1" customWidth="1"/>
    <col min="7943" max="7943" width="15.42578125" style="1" customWidth="1"/>
    <col min="7944" max="7944" width="11.85546875" style="1" customWidth="1"/>
    <col min="7945" max="7945" width="9.85546875" style="1" customWidth="1"/>
    <col min="7946" max="7946" width="13.42578125" style="1" customWidth="1"/>
    <col min="7947" max="7947" width="11.85546875" style="1" customWidth="1"/>
    <col min="7948" max="7948" width="12.7109375" style="1" customWidth="1"/>
    <col min="7949" max="7952" width="11.42578125" style="1"/>
    <col min="7953" max="7953" width="12.28515625" style="1" customWidth="1"/>
    <col min="7954" max="8192" width="11.42578125" style="1"/>
    <col min="8193" max="8193" width="7" style="1" customWidth="1"/>
    <col min="8194" max="8194" width="18" style="1" customWidth="1"/>
    <col min="8195" max="8195" width="19.140625" style="1" customWidth="1"/>
    <col min="8196" max="8196" width="19.85546875" style="1" customWidth="1"/>
    <col min="8197" max="8197" width="20.5703125" style="1" customWidth="1"/>
    <col min="8198" max="8198" width="18.7109375" style="1" customWidth="1"/>
    <col min="8199" max="8199" width="15.42578125" style="1" customWidth="1"/>
    <col min="8200" max="8200" width="11.85546875" style="1" customWidth="1"/>
    <col min="8201" max="8201" width="9.85546875" style="1" customWidth="1"/>
    <col min="8202" max="8202" width="13.42578125" style="1" customWidth="1"/>
    <col min="8203" max="8203" width="11.85546875" style="1" customWidth="1"/>
    <col min="8204" max="8204" width="12.7109375" style="1" customWidth="1"/>
    <col min="8205" max="8208" width="11.42578125" style="1"/>
    <col min="8209" max="8209" width="12.28515625" style="1" customWidth="1"/>
    <col min="8210" max="8448" width="11.42578125" style="1"/>
    <col min="8449" max="8449" width="7" style="1" customWidth="1"/>
    <col min="8450" max="8450" width="18" style="1" customWidth="1"/>
    <col min="8451" max="8451" width="19.140625" style="1" customWidth="1"/>
    <col min="8452" max="8452" width="19.85546875" style="1" customWidth="1"/>
    <col min="8453" max="8453" width="20.5703125" style="1" customWidth="1"/>
    <col min="8454" max="8454" width="18.7109375" style="1" customWidth="1"/>
    <col min="8455" max="8455" width="15.42578125" style="1" customWidth="1"/>
    <col min="8456" max="8456" width="11.85546875" style="1" customWidth="1"/>
    <col min="8457" max="8457" width="9.85546875" style="1" customWidth="1"/>
    <col min="8458" max="8458" width="13.42578125" style="1" customWidth="1"/>
    <col min="8459" max="8459" width="11.85546875" style="1" customWidth="1"/>
    <col min="8460" max="8460" width="12.7109375" style="1" customWidth="1"/>
    <col min="8461" max="8464" width="11.42578125" style="1"/>
    <col min="8465" max="8465" width="12.28515625" style="1" customWidth="1"/>
    <col min="8466" max="8704" width="11.42578125" style="1"/>
    <col min="8705" max="8705" width="7" style="1" customWidth="1"/>
    <col min="8706" max="8706" width="18" style="1" customWidth="1"/>
    <col min="8707" max="8707" width="19.140625" style="1" customWidth="1"/>
    <col min="8708" max="8708" width="19.85546875" style="1" customWidth="1"/>
    <col min="8709" max="8709" width="20.5703125" style="1" customWidth="1"/>
    <col min="8710" max="8710" width="18.7109375" style="1" customWidth="1"/>
    <col min="8711" max="8711" width="15.42578125" style="1" customWidth="1"/>
    <col min="8712" max="8712" width="11.85546875" style="1" customWidth="1"/>
    <col min="8713" max="8713" width="9.85546875" style="1" customWidth="1"/>
    <col min="8714" max="8714" width="13.42578125" style="1" customWidth="1"/>
    <col min="8715" max="8715" width="11.85546875" style="1" customWidth="1"/>
    <col min="8716" max="8716" width="12.7109375" style="1" customWidth="1"/>
    <col min="8717" max="8720" width="11.42578125" style="1"/>
    <col min="8721" max="8721" width="12.28515625" style="1" customWidth="1"/>
    <col min="8722" max="8960" width="11.42578125" style="1"/>
    <col min="8961" max="8961" width="7" style="1" customWidth="1"/>
    <col min="8962" max="8962" width="18" style="1" customWidth="1"/>
    <col min="8963" max="8963" width="19.140625" style="1" customWidth="1"/>
    <col min="8964" max="8964" width="19.85546875" style="1" customWidth="1"/>
    <col min="8965" max="8965" width="20.5703125" style="1" customWidth="1"/>
    <col min="8966" max="8966" width="18.7109375" style="1" customWidth="1"/>
    <col min="8967" max="8967" width="15.42578125" style="1" customWidth="1"/>
    <col min="8968" max="8968" width="11.85546875" style="1" customWidth="1"/>
    <col min="8969" max="8969" width="9.85546875" style="1" customWidth="1"/>
    <col min="8970" max="8970" width="13.42578125" style="1" customWidth="1"/>
    <col min="8971" max="8971" width="11.85546875" style="1" customWidth="1"/>
    <col min="8972" max="8972" width="12.7109375" style="1" customWidth="1"/>
    <col min="8973" max="8976" width="11.42578125" style="1"/>
    <col min="8977" max="8977" width="12.28515625" style="1" customWidth="1"/>
    <col min="8978" max="9216" width="11.42578125" style="1"/>
    <col min="9217" max="9217" width="7" style="1" customWidth="1"/>
    <col min="9218" max="9218" width="18" style="1" customWidth="1"/>
    <col min="9219" max="9219" width="19.140625" style="1" customWidth="1"/>
    <col min="9220" max="9220" width="19.85546875" style="1" customWidth="1"/>
    <col min="9221" max="9221" width="20.5703125" style="1" customWidth="1"/>
    <col min="9222" max="9222" width="18.7109375" style="1" customWidth="1"/>
    <col min="9223" max="9223" width="15.42578125" style="1" customWidth="1"/>
    <col min="9224" max="9224" width="11.85546875" style="1" customWidth="1"/>
    <col min="9225" max="9225" width="9.85546875" style="1" customWidth="1"/>
    <col min="9226" max="9226" width="13.42578125" style="1" customWidth="1"/>
    <col min="9227" max="9227" width="11.85546875" style="1" customWidth="1"/>
    <col min="9228" max="9228" width="12.7109375" style="1" customWidth="1"/>
    <col min="9229" max="9232" width="11.42578125" style="1"/>
    <col min="9233" max="9233" width="12.28515625" style="1" customWidth="1"/>
    <col min="9234" max="9472" width="11.42578125" style="1"/>
    <col min="9473" max="9473" width="7" style="1" customWidth="1"/>
    <col min="9474" max="9474" width="18" style="1" customWidth="1"/>
    <col min="9475" max="9475" width="19.140625" style="1" customWidth="1"/>
    <col min="9476" max="9476" width="19.85546875" style="1" customWidth="1"/>
    <col min="9477" max="9477" width="20.5703125" style="1" customWidth="1"/>
    <col min="9478" max="9478" width="18.7109375" style="1" customWidth="1"/>
    <col min="9479" max="9479" width="15.42578125" style="1" customWidth="1"/>
    <col min="9480" max="9480" width="11.85546875" style="1" customWidth="1"/>
    <col min="9481" max="9481" width="9.85546875" style="1" customWidth="1"/>
    <col min="9482" max="9482" width="13.42578125" style="1" customWidth="1"/>
    <col min="9483" max="9483" width="11.85546875" style="1" customWidth="1"/>
    <col min="9484" max="9484" width="12.7109375" style="1" customWidth="1"/>
    <col min="9485" max="9488" width="11.42578125" style="1"/>
    <col min="9489" max="9489" width="12.28515625" style="1" customWidth="1"/>
    <col min="9490" max="9728" width="11.42578125" style="1"/>
    <col min="9729" max="9729" width="7" style="1" customWidth="1"/>
    <col min="9730" max="9730" width="18" style="1" customWidth="1"/>
    <col min="9731" max="9731" width="19.140625" style="1" customWidth="1"/>
    <col min="9732" max="9732" width="19.85546875" style="1" customWidth="1"/>
    <col min="9733" max="9733" width="20.5703125" style="1" customWidth="1"/>
    <col min="9734" max="9734" width="18.7109375" style="1" customWidth="1"/>
    <col min="9735" max="9735" width="15.42578125" style="1" customWidth="1"/>
    <col min="9736" max="9736" width="11.85546875" style="1" customWidth="1"/>
    <col min="9737" max="9737" width="9.85546875" style="1" customWidth="1"/>
    <col min="9738" max="9738" width="13.42578125" style="1" customWidth="1"/>
    <col min="9739" max="9739" width="11.85546875" style="1" customWidth="1"/>
    <col min="9740" max="9740" width="12.7109375" style="1" customWidth="1"/>
    <col min="9741" max="9744" width="11.42578125" style="1"/>
    <col min="9745" max="9745" width="12.28515625" style="1" customWidth="1"/>
    <col min="9746" max="9984" width="11.42578125" style="1"/>
    <col min="9985" max="9985" width="7" style="1" customWidth="1"/>
    <col min="9986" max="9986" width="18" style="1" customWidth="1"/>
    <col min="9987" max="9987" width="19.140625" style="1" customWidth="1"/>
    <col min="9988" max="9988" width="19.85546875" style="1" customWidth="1"/>
    <col min="9989" max="9989" width="20.5703125" style="1" customWidth="1"/>
    <col min="9990" max="9990" width="18.7109375" style="1" customWidth="1"/>
    <col min="9991" max="9991" width="15.42578125" style="1" customWidth="1"/>
    <col min="9992" max="9992" width="11.85546875" style="1" customWidth="1"/>
    <col min="9993" max="9993" width="9.85546875" style="1" customWidth="1"/>
    <col min="9994" max="9994" width="13.42578125" style="1" customWidth="1"/>
    <col min="9995" max="9995" width="11.85546875" style="1" customWidth="1"/>
    <col min="9996" max="9996" width="12.7109375" style="1" customWidth="1"/>
    <col min="9997" max="10000" width="11.42578125" style="1"/>
    <col min="10001" max="10001" width="12.28515625" style="1" customWidth="1"/>
    <col min="10002" max="10240" width="11.42578125" style="1"/>
    <col min="10241" max="10241" width="7" style="1" customWidth="1"/>
    <col min="10242" max="10242" width="18" style="1" customWidth="1"/>
    <col min="10243" max="10243" width="19.140625" style="1" customWidth="1"/>
    <col min="10244" max="10244" width="19.85546875" style="1" customWidth="1"/>
    <col min="10245" max="10245" width="20.5703125" style="1" customWidth="1"/>
    <col min="10246" max="10246" width="18.7109375" style="1" customWidth="1"/>
    <col min="10247" max="10247" width="15.42578125" style="1" customWidth="1"/>
    <col min="10248" max="10248" width="11.85546875" style="1" customWidth="1"/>
    <col min="10249" max="10249" width="9.85546875" style="1" customWidth="1"/>
    <col min="10250" max="10250" width="13.42578125" style="1" customWidth="1"/>
    <col min="10251" max="10251" width="11.85546875" style="1" customWidth="1"/>
    <col min="10252" max="10252" width="12.7109375" style="1" customWidth="1"/>
    <col min="10253" max="10256" width="11.42578125" style="1"/>
    <col min="10257" max="10257" width="12.28515625" style="1" customWidth="1"/>
    <col min="10258" max="10496" width="11.42578125" style="1"/>
    <col min="10497" max="10497" width="7" style="1" customWidth="1"/>
    <col min="10498" max="10498" width="18" style="1" customWidth="1"/>
    <col min="10499" max="10499" width="19.140625" style="1" customWidth="1"/>
    <col min="10500" max="10500" width="19.85546875" style="1" customWidth="1"/>
    <col min="10501" max="10501" width="20.5703125" style="1" customWidth="1"/>
    <col min="10502" max="10502" width="18.7109375" style="1" customWidth="1"/>
    <col min="10503" max="10503" width="15.42578125" style="1" customWidth="1"/>
    <col min="10504" max="10504" width="11.85546875" style="1" customWidth="1"/>
    <col min="10505" max="10505" width="9.85546875" style="1" customWidth="1"/>
    <col min="10506" max="10506" width="13.42578125" style="1" customWidth="1"/>
    <col min="10507" max="10507" width="11.85546875" style="1" customWidth="1"/>
    <col min="10508" max="10508" width="12.7109375" style="1" customWidth="1"/>
    <col min="10509" max="10512" width="11.42578125" style="1"/>
    <col min="10513" max="10513" width="12.28515625" style="1" customWidth="1"/>
    <col min="10514" max="10752" width="11.42578125" style="1"/>
    <col min="10753" max="10753" width="7" style="1" customWidth="1"/>
    <col min="10754" max="10754" width="18" style="1" customWidth="1"/>
    <col min="10755" max="10755" width="19.140625" style="1" customWidth="1"/>
    <col min="10756" max="10756" width="19.85546875" style="1" customWidth="1"/>
    <col min="10757" max="10757" width="20.5703125" style="1" customWidth="1"/>
    <col min="10758" max="10758" width="18.7109375" style="1" customWidth="1"/>
    <col min="10759" max="10759" width="15.42578125" style="1" customWidth="1"/>
    <col min="10760" max="10760" width="11.85546875" style="1" customWidth="1"/>
    <col min="10761" max="10761" width="9.85546875" style="1" customWidth="1"/>
    <col min="10762" max="10762" width="13.42578125" style="1" customWidth="1"/>
    <col min="10763" max="10763" width="11.85546875" style="1" customWidth="1"/>
    <col min="10764" max="10764" width="12.7109375" style="1" customWidth="1"/>
    <col min="10765" max="10768" width="11.42578125" style="1"/>
    <col min="10769" max="10769" width="12.28515625" style="1" customWidth="1"/>
    <col min="10770" max="11008" width="11.42578125" style="1"/>
    <col min="11009" max="11009" width="7" style="1" customWidth="1"/>
    <col min="11010" max="11010" width="18" style="1" customWidth="1"/>
    <col min="11011" max="11011" width="19.140625" style="1" customWidth="1"/>
    <col min="11012" max="11012" width="19.85546875" style="1" customWidth="1"/>
    <col min="11013" max="11013" width="20.5703125" style="1" customWidth="1"/>
    <col min="11014" max="11014" width="18.7109375" style="1" customWidth="1"/>
    <col min="11015" max="11015" width="15.42578125" style="1" customWidth="1"/>
    <col min="11016" max="11016" width="11.85546875" style="1" customWidth="1"/>
    <col min="11017" max="11017" width="9.85546875" style="1" customWidth="1"/>
    <col min="11018" max="11018" width="13.42578125" style="1" customWidth="1"/>
    <col min="11019" max="11019" width="11.85546875" style="1" customWidth="1"/>
    <col min="11020" max="11020" width="12.7109375" style="1" customWidth="1"/>
    <col min="11021" max="11024" width="11.42578125" style="1"/>
    <col min="11025" max="11025" width="12.28515625" style="1" customWidth="1"/>
    <col min="11026" max="11264" width="11.42578125" style="1"/>
    <col min="11265" max="11265" width="7" style="1" customWidth="1"/>
    <col min="11266" max="11266" width="18" style="1" customWidth="1"/>
    <col min="11267" max="11267" width="19.140625" style="1" customWidth="1"/>
    <col min="11268" max="11268" width="19.85546875" style="1" customWidth="1"/>
    <col min="11269" max="11269" width="20.5703125" style="1" customWidth="1"/>
    <col min="11270" max="11270" width="18.7109375" style="1" customWidth="1"/>
    <col min="11271" max="11271" width="15.42578125" style="1" customWidth="1"/>
    <col min="11272" max="11272" width="11.85546875" style="1" customWidth="1"/>
    <col min="11273" max="11273" width="9.85546875" style="1" customWidth="1"/>
    <col min="11274" max="11274" width="13.42578125" style="1" customWidth="1"/>
    <col min="11275" max="11275" width="11.85546875" style="1" customWidth="1"/>
    <col min="11276" max="11276" width="12.7109375" style="1" customWidth="1"/>
    <col min="11277" max="11280" width="11.42578125" style="1"/>
    <col min="11281" max="11281" width="12.28515625" style="1" customWidth="1"/>
    <col min="11282" max="11520" width="11.42578125" style="1"/>
    <col min="11521" max="11521" width="7" style="1" customWidth="1"/>
    <col min="11522" max="11522" width="18" style="1" customWidth="1"/>
    <col min="11523" max="11523" width="19.140625" style="1" customWidth="1"/>
    <col min="11524" max="11524" width="19.85546875" style="1" customWidth="1"/>
    <col min="11525" max="11525" width="20.5703125" style="1" customWidth="1"/>
    <col min="11526" max="11526" width="18.7109375" style="1" customWidth="1"/>
    <col min="11527" max="11527" width="15.42578125" style="1" customWidth="1"/>
    <col min="11528" max="11528" width="11.85546875" style="1" customWidth="1"/>
    <col min="11529" max="11529" width="9.85546875" style="1" customWidth="1"/>
    <col min="11530" max="11530" width="13.42578125" style="1" customWidth="1"/>
    <col min="11531" max="11531" width="11.85546875" style="1" customWidth="1"/>
    <col min="11532" max="11532" width="12.7109375" style="1" customWidth="1"/>
    <col min="11533" max="11536" width="11.42578125" style="1"/>
    <col min="11537" max="11537" width="12.28515625" style="1" customWidth="1"/>
    <col min="11538" max="11776" width="11.42578125" style="1"/>
    <col min="11777" max="11777" width="7" style="1" customWidth="1"/>
    <col min="11778" max="11778" width="18" style="1" customWidth="1"/>
    <col min="11779" max="11779" width="19.140625" style="1" customWidth="1"/>
    <col min="11780" max="11780" width="19.85546875" style="1" customWidth="1"/>
    <col min="11781" max="11781" width="20.5703125" style="1" customWidth="1"/>
    <col min="11782" max="11782" width="18.7109375" style="1" customWidth="1"/>
    <col min="11783" max="11783" width="15.42578125" style="1" customWidth="1"/>
    <col min="11784" max="11784" width="11.85546875" style="1" customWidth="1"/>
    <col min="11785" max="11785" width="9.85546875" style="1" customWidth="1"/>
    <col min="11786" max="11786" width="13.42578125" style="1" customWidth="1"/>
    <col min="11787" max="11787" width="11.85546875" style="1" customWidth="1"/>
    <col min="11788" max="11788" width="12.7109375" style="1" customWidth="1"/>
    <col min="11789" max="11792" width="11.42578125" style="1"/>
    <col min="11793" max="11793" width="12.28515625" style="1" customWidth="1"/>
    <col min="11794" max="12032" width="11.42578125" style="1"/>
    <col min="12033" max="12033" width="7" style="1" customWidth="1"/>
    <col min="12034" max="12034" width="18" style="1" customWidth="1"/>
    <col min="12035" max="12035" width="19.140625" style="1" customWidth="1"/>
    <col min="12036" max="12036" width="19.85546875" style="1" customWidth="1"/>
    <col min="12037" max="12037" width="20.5703125" style="1" customWidth="1"/>
    <col min="12038" max="12038" width="18.7109375" style="1" customWidth="1"/>
    <col min="12039" max="12039" width="15.42578125" style="1" customWidth="1"/>
    <col min="12040" max="12040" width="11.85546875" style="1" customWidth="1"/>
    <col min="12041" max="12041" width="9.85546875" style="1" customWidth="1"/>
    <col min="12042" max="12042" width="13.42578125" style="1" customWidth="1"/>
    <col min="12043" max="12043" width="11.85546875" style="1" customWidth="1"/>
    <col min="12044" max="12044" width="12.7109375" style="1" customWidth="1"/>
    <col min="12045" max="12048" width="11.42578125" style="1"/>
    <col min="12049" max="12049" width="12.28515625" style="1" customWidth="1"/>
    <col min="12050" max="12288" width="11.42578125" style="1"/>
    <col min="12289" max="12289" width="7" style="1" customWidth="1"/>
    <col min="12290" max="12290" width="18" style="1" customWidth="1"/>
    <col min="12291" max="12291" width="19.140625" style="1" customWidth="1"/>
    <col min="12292" max="12292" width="19.85546875" style="1" customWidth="1"/>
    <col min="12293" max="12293" width="20.5703125" style="1" customWidth="1"/>
    <col min="12294" max="12294" width="18.7109375" style="1" customWidth="1"/>
    <col min="12295" max="12295" width="15.42578125" style="1" customWidth="1"/>
    <col min="12296" max="12296" width="11.85546875" style="1" customWidth="1"/>
    <col min="12297" max="12297" width="9.85546875" style="1" customWidth="1"/>
    <col min="12298" max="12298" width="13.42578125" style="1" customWidth="1"/>
    <col min="12299" max="12299" width="11.85546875" style="1" customWidth="1"/>
    <col min="12300" max="12300" width="12.7109375" style="1" customWidth="1"/>
    <col min="12301" max="12304" width="11.42578125" style="1"/>
    <col min="12305" max="12305" width="12.28515625" style="1" customWidth="1"/>
    <col min="12306" max="12544" width="11.42578125" style="1"/>
    <col min="12545" max="12545" width="7" style="1" customWidth="1"/>
    <col min="12546" max="12546" width="18" style="1" customWidth="1"/>
    <col min="12547" max="12547" width="19.140625" style="1" customWidth="1"/>
    <col min="12548" max="12548" width="19.85546875" style="1" customWidth="1"/>
    <col min="12549" max="12549" width="20.5703125" style="1" customWidth="1"/>
    <col min="12550" max="12550" width="18.7109375" style="1" customWidth="1"/>
    <col min="12551" max="12551" width="15.42578125" style="1" customWidth="1"/>
    <col min="12552" max="12552" width="11.85546875" style="1" customWidth="1"/>
    <col min="12553" max="12553" width="9.85546875" style="1" customWidth="1"/>
    <col min="12554" max="12554" width="13.42578125" style="1" customWidth="1"/>
    <col min="12555" max="12555" width="11.85546875" style="1" customWidth="1"/>
    <col min="12556" max="12556" width="12.7109375" style="1" customWidth="1"/>
    <col min="12557" max="12560" width="11.42578125" style="1"/>
    <col min="12561" max="12561" width="12.28515625" style="1" customWidth="1"/>
    <col min="12562" max="12800" width="11.42578125" style="1"/>
    <col min="12801" max="12801" width="7" style="1" customWidth="1"/>
    <col min="12802" max="12802" width="18" style="1" customWidth="1"/>
    <col min="12803" max="12803" width="19.140625" style="1" customWidth="1"/>
    <col min="12804" max="12804" width="19.85546875" style="1" customWidth="1"/>
    <col min="12805" max="12805" width="20.5703125" style="1" customWidth="1"/>
    <col min="12806" max="12806" width="18.7109375" style="1" customWidth="1"/>
    <col min="12807" max="12807" width="15.42578125" style="1" customWidth="1"/>
    <col min="12808" max="12808" width="11.85546875" style="1" customWidth="1"/>
    <col min="12809" max="12809" width="9.85546875" style="1" customWidth="1"/>
    <col min="12810" max="12810" width="13.42578125" style="1" customWidth="1"/>
    <col min="12811" max="12811" width="11.85546875" style="1" customWidth="1"/>
    <col min="12812" max="12812" width="12.7109375" style="1" customWidth="1"/>
    <col min="12813" max="12816" width="11.42578125" style="1"/>
    <col min="12817" max="12817" width="12.28515625" style="1" customWidth="1"/>
    <col min="12818" max="13056" width="11.42578125" style="1"/>
    <col min="13057" max="13057" width="7" style="1" customWidth="1"/>
    <col min="13058" max="13058" width="18" style="1" customWidth="1"/>
    <col min="13059" max="13059" width="19.140625" style="1" customWidth="1"/>
    <col min="13060" max="13060" width="19.85546875" style="1" customWidth="1"/>
    <col min="13061" max="13061" width="20.5703125" style="1" customWidth="1"/>
    <col min="13062" max="13062" width="18.7109375" style="1" customWidth="1"/>
    <col min="13063" max="13063" width="15.42578125" style="1" customWidth="1"/>
    <col min="13064" max="13064" width="11.85546875" style="1" customWidth="1"/>
    <col min="13065" max="13065" width="9.85546875" style="1" customWidth="1"/>
    <col min="13066" max="13066" width="13.42578125" style="1" customWidth="1"/>
    <col min="13067" max="13067" width="11.85546875" style="1" customWidth="1"/>
    <col min="13068" max="13068" width="12.7109375" style="1" customWidth="1"/>
    <col min="13069" max="13072" width="11.42578125" style="1"/>
    <col min="13073" max="13073" width="12.28515625" style="1" customWidth="1"/>
    <col min="13074" max="13312" width="11.42578125" style="1"/>
    <col min="13313" max="13313" width="7" style="1" customWidth="1"/>
    <col min="13314" max="13314" width="18" style="1" customWidth="1"/>
    <col min="13315" max="13315" width="19.140625" style="1" customWidth="1"/>
    <col min="13316" max="13316" width="19.85546875" style="1" customWidth="1"/>
    <col min="13317" max="13317" width="20.5703125" style="1" customWidth="1"/>
    <col min="13318" max="13318" width="18.7109375" style="1" customWidth="1"/>
    <col min="13319" max="13319" width="15.42578125" style="1" customWidth="1"/>
    <col min="13320" max="13320" width="11.85546875" style="1" customWidth="1"/>
    <col min="13321" max="13321" width="9.85546875" style="1" customWidth="1"/>
    <col min="13322" max="13322" width="13.42578125" style="1" customWidth="1"/>
    <col min="13323" max="13323" width="11.85546875" style="1" customWidth="1"/>
    <col min="13324" max="13324" width="12.7109375" style="1" customWidth="1"/>
    <col min="13325" max="13328" width="11.42578125" style="1"/>
    <col min="13329" max="13329" width="12.28515625" style="1" customWidth="1"/>
    <col min="13330" max="13568" width="11.42578125" style="1"/>
    <col min="13569" max="13569" width="7" style="1" customWidth="1"/>
    <col min="13570" max="13570" width="18" style="1" customWidth="1"/>
    <col min="13571" max="13571" width="19.140625" style="1" customWidth="1"/>
    <col min="13572" max="13572" width="19.85546875" style="1" customWidth="1"/>
    <col min="13573" max="13573" width="20.5703125" style="1" customWidth="1"/>
    <col min="13574" max="13574" width="18.7109375" style="1" customWidth="1"/>
    <col min="13575" max="13575" width="15.42578125" style="1" customWidth="1"/>
    <col min="13576" max="13576" width="11.85546875" style="1" customWidth="1"/>
    <col min="13577" max="13577" width="9.85546875" style="1" customWidth="1"/>
    <col min="13578" max="13578" width="13.42578125" style="1" customWidth="1"/>
    <col min="13579" max="13579" width="11.85546875" style="1" customWidth="1"/>
    <col min="13580" max="13580" width="12.7109375" style="1" customWidth="1"/>
    <col min="13581" max="13584" width="11.42578125" style="1"/>
    <col min="13585" max="13585" width="12.28515625" style="1" customWidth="1"/>
    <col min="13586" max="13824" width="11.42578125" style="1"/>
    <col min="13825" max="13825" width="7" style="1" customWidth="1"/>
    <col min="13826" max="13826" width="18" style="1" customWidth="1"/>
    <col min="13827" max="13827" width="19.140625" style="1" customWidth="1"/>
    <col min="13828" max="13828" width="19.85546875" style="1" customWidth="1"/>
    <col min="13829" max="13829" width="20.5703125" style="1" customWidth="1"/>
    <col min="13830" max="13830" width="18.7109375" style="1" customWidth="1"/>
    <col min="13831" max="13831" width="15.42578125" style="1" customWidth="1"/>
    <col min="13832" max="13832" width="11.85546875" style="1" customWidth="1"/>
    <col min="13833" max="13833" width="9.85546875" style="1" customWidth="1"/>
    <col min="13834" max="13834" width="13.42578125" style="1" customWidth="1"/>
    <col min="13835" max="13835" width="11.85546875" style="1" customWidth="1"/>
    <col min="13836" max="13836" width="12.7109375" style="1" customWidth="1"/>
    <col min="13837" max="13840" width="11.42578125" style="1"/>
    <col min="13841" max="13841" width="12.28515625" style="1" customWidth="1"/>
    <col min="13842" max="14080" width="11.42578125" style="1"/>
    <col min="14081" max="14081" width="7" style="1" customWidth="1"/>
    <col min="14082" max="14082" width="18" style="1" customWidth="1"/>
    <col min="14083" max="14083" width="19.140625" style="1" customWidth="1"/>
    <col min="14084" max="14084" width="19.85546875" style="1" customWidth="1"/>
    <col min="14085" max="14085" width="20.5703125" style="1" customWidth="1"/>
    <col min="14086" max="14086" width="18.7109375" style="1" customWidth="1"/>
    <col min="14087" max="14087" width="15.42578125" style="1" customWidth="1"/>
    <col min="14088" max="14088" width="11.85546875" style="1" customWidth="1"/>
    <col min="14089" max="14089" width="9.85546875" style="1" customWidth="1"/>
    <col min="14090" max="14090" width="13.42578125" style="1" customWidth="1"/>
    <col min="14091" max="14091" width="11.85546875" style="1" customWidth="1"/>
    <col min="14092" max="14092" width="12.7109375" style="1" customWidth="1"/>
    <col min="14093" max="14096" width="11.42578125" style="1"/>
    <col min="14097" max="14097" width="12.28515625" style="1" customWidth="1"/>
    <col min="14098" max="14336" width="11.42578125" style="1"/>
    <col min="14337" max="14337" width="7" style="1" customWidth="1"/>
    <col min="14338" max="14338" width="18" style="1" customWidth="1"/>
    <col min="14339" max="14339" width="19.140625" style="1" customWidth="1"/>
    <col min="14340" max="14340" width="19.85546875" style="1" customWidth="1"/>
    <col min="14341" max="14341" width="20.5703125" style="1" customWidth="1"/>
    <col min="14342" max="14342" width="18.7109375" style="1" customWidth="1"/>
    <col min="14343" max="14343" width="15.42578125" style="1" customWidth="1"/>
    <col min="14344" max="14344" width="11.85546875" style="1" customWidth="1"/>
    <col min="14345" max="14345" width="9.85546875" style="1" customWidth="1"/>
    <col min="14346" max="14346" width="13.42578125" style="1" customWidth="1"/>
    <col min="14347" max="14347" width="11.85546875" style="1" customWidth="1"/>
    <col min="14348" max="14348" width="12.7109375" style="1" customWidth="1"/>
    <col min="14349" max="14352" width="11.42578125" style="1"/>
    <col min="14353" max="14353" width="12.28515625" style="1" customWidth="1"/>
    <col min="14354" max="14592" width="11.42578125" style="1"/>
    <col min="14593" max="14593" width="7" style="1" customWidth="1"/>
    <col min="14594" max="14594" width="18" style="1" customWidth="1"/>
    <col min="14595" max="14595" width="19.140625" style="1" customWidth="1"/>
    <col min="14596" max="14596" width="19.85546875" style="1" customWidth="1"/>
    <col min="14597" max="14597" width="20.5703125" style="1" customWidth="1"/>
    <col min="14598" max="14598" width="18.7109375" style="1" customWidth="1"/>
    <col min="14599" max="14599" width="15.42578125" style="1" customWidth="1"/>
    <col min="14600" max="14600" width="11.85546875" style="1" customWidth="1"/>
    <col min="14601" max="14601" width="9.85546875" style="1" customWidth="1"/>
    <col min="14602" max="14602" width="13.42578125" style="1" customWidth="1"/>
    <col min="14603" max="14603" width="11.85546875" style="1" customWidth="1"/>
    <col min="14604" max="14604" width="12.7109375" style="1" customWidth="1"/>
    <col min="14605" max="14608" width="11.42578125" style="1"/>
    <col min="14609" max="14609" width="12.28515625" style="1" customWidth="1"/>
    <col min="14610" max="14848" width="11.42578125" style="1"/>
    <col min="14849" max="14849" width="7" style="1" customWidth="1"/>
    <col min="14850" max="14850" width="18" style="1" customWidth="1"/>
    <col min="14851" max="14851" width="19.140625" style="1" customWidth="1"/>
    <col min="14852" max="14852" width="19.85546875" style="1" customWidth="1"/>
    <col min="14853" max="14853" width="20.5703125" style="1" customWidth="1"/>
    <col min="14854" max="14854" width="18.7109375" style="1" customWidth="1"/>
    <col min="14855" max="14855" width="15.42578125" style="1" customWidth="1"/>
    <col min="14856" max="14856" width="11.85546875" style="1" customWidth="1"/>
    <col min="14857" max="14857" width="9.85546875" style="1" customWidth="1"/>
    <col min="14858" max="14858" width="13.42578125" style="1" customWidth="1"/>
    <col min="14859" max="14859" width="11.85546875" style="1" customWidth="1"/>
    <col min="14860" max="14860" width="12.7109375" style="1" customWidth="1"/>
    <col min="14861" max="14864" width="11.42578125" style="1"/>
    <col min="14865" max="14865" width="12.28515625" style="1" customWidth="1"/>
    <col min="14866" max="15104" width="11.42578125" style="1"/>
    <col min="15105" max="15105" width="7" style="1" customWidth="1"/>
    <col min="15106" max="15106" width="18" style="1" customWidth="1"/>
    <col min="15107" max="15107" width="19.140625" style="1" customWidth="1"/>
    <col min="15108" max="15108" width="19.85546875" style="1" customWidth="1"/>
    <col min="15109" max="15109" width="20.5703125" style="1" customWidth="1"/>
    <col min="15110" max="15110" width="18.7109375" style="1" customWidth="1"/>
    <col min="15111" max="15111" width="15.42578125" style="1" customWidth="1"/>
    <col min="15112" max="15112" width="11.85546875" style="1" customWidth="1"/>
    <col min="15113" max="15113" width="9.85546875" style="1" customWidth="1"/>
    <col min="15114" max="15114" width="13.42578125" style="1" customWidth="1"/>
    <col min="15115" max="15115" width="11.85546875" style="1" customWidth="1"/>
    <col min="15116" max="15116" width="12.7109375" style="1" customWidth="1"/>
    <col min="15117" max="15120" width="11.42578125" style="1"/>
    <col min="15121" max="15121" width="12.28515625" style="1" customWidth="1"/>
    <col min="15122" max="15360" width="11.42578125" style="1"/>
    <col min="15361" max="15361" width="7" style="1" customWidth="1"/>
    <col min="15362" max="15362" width="18" style="1" customWidth="1"/>
    <col min="15363" max="15363" width="19.140625" style="1" customWidth="1"/>
    <col min="15364" max="15364" width="19.85546875" style="1" customWidth="1"/>
    <col min="15365" max="15365" width="20.5703125" style="1" customWidth="1"/>
    <col min="15366" max="15366" width="18.7109375" style="1" customWidth="1"/>
    <col min="15367" max="15367" width="15.42578125" style="1" customWidth="1"/>
    <col min="15368" max="15368" width="11.85546875" style="1" customWidth="1"/>
    <col min="15369" max="15369" width="9.85546875" style="1" customWidth="1"/>
    <col min="15370" max="15370" width="13.42578125" style="1" customWidth="1"/>
    <col min="15371" max="15371" width="11.85546875" style="1" customWidth="1"/>
    <col min="15372" max="15372" width="12.7109375" style="1" customWidth="1"/>
    <col min="15373" max="15376" width="11.42578125" style="1"/>
    <col min="15377" max="15377" width="12.28515625" style="1" customWidth="1"/>
    <col min="15378" max="15616" width="11.42578125" style="1"/>
    <col min="15617" max="15617" width="7" style="1" customWidth="1"/>
    <col min="15618" max="15618" width="18" style="1" customWidth="1"/>
    <col min="15619" max="15619" width="19.140625" style="1" customWidth="1"/>
    <col min="15620" max="15620" width="19.85546875" style="1" customWidth="1"/>
    <col min="15621" max="15621" width="20.5703125" style="1" customWidth="1"/>
    <col min="15622" max="15622" width="18.7109375" style="1" customWidth="1"/>
    <col min="15623" max="15623" width="15.42578125" style="1" customWidth="1"/>
    <col min="15624" max="15624" width="11.85546875" style="1" customWidth="1"/>
    <col min="15625" max="15625" width="9.85546875" style="1" customWidth="1"/>
    <col min="15626" max="15626" width="13.42578125" style="1" customWidth="1"/>
    <col min="15627" max="15627" width="11.85546875" style="1" customWidth="1"/>
    <col min="15628" max="15628" width="12.7109375" style="1" customWidth="1"/>
    <col min="15629" max="15632" width="11.42578125" style="1"/>
    <col min="15633" max="15633" width="12.28515625" style="1" customWidth="1"/>
    <col min="15634" max="15872" width="11.42578125" style="1"/>
    <col min="15873" max="15873" width="7" style="1" customWidth="1"/>
    <col min="15874" max="15874" width="18" style="1" customWidth="1"/>
    <col min="15875" max="15875" width="19.140625" style="1" customWidth="1"/>
    <col min="15876" max="15876" width="19.85546875" style="1" customWidth="1"/>
    <col min="15877" max="15877" width="20.5703125" style="1" customWidth="1"/>
    <col min="15878" max="15878" width="18.7109375" style="1" customWidth="1"/>
    <col min="15879" max="15879" width="15.42578125" style="1" customWidth="1"/>
    <col min="15880" max="15880" width="11.85546875" style="1" customWidth="1"/>
    <col min="15881" max="15881" width="9.85546875" style="1" customWidth="1"/>
    <col min="15882" max="15882" width="13.42578125" style="1" customWidth="1"/>
    <col min="15883" max="15883" width="11.85546875" style="1" customWidth="1"/>
    <col min="15884" max="15884" width="12.7109375" style="1" customWidth="1"/>
    <col min="15885" max="15888" width="11.42578125" style="1"/>
    <col min="15889" max="15889" width="12.28515625" style="1" customWidth="1"/>
    <col min="15890" max="16128" width="11.42578125" style="1"/>
    <col min="16129" max="16129" width="7" style="1" customWidth="1"/>
    <col min="16130" max="16130" width="18" style="1" customWidth="1"/>
    <col min="16131" max="16131" width="19.140625" style="1" customWidth="1"/>
    <col min="16132" max="16132" width="19.85546875" style="1" customWidth="1"/>
    <col min="16133" max="16133" width="20.5703125" style="1" customWidth="1"/>
    <col min="16134" max="16134" width="18.7109375" style="1" customWidth="1"/>
    <col min="16135" max="16135" width="15.42578125" style="1" customWidth="1"/>
    <col min="16136" max="16136" width="11.85546875" style="1" customWidth="1"/>
    <col min="16137" max="16137" width="9.85546875" style="1" customWidth="1"/>
    <col min="16138" max="16138" width="13.42578125" style="1" customWidth="1"/>
    <col min="16139" max="16139" width="11.85546875" style="1" customWidth="1"/>
    <col min="16140" max="16140" width="12.7109375" style="1" customWidth="1"/>
    <col min="16141" max="16144" width="11.42578125" style="1"/>
    <col min="16145" max="16145" width="12.28515625" style="1" customWidth="1"/>
    <col min="16146" max="16384" width="11.42578125" style="1"/>
  </cols>
  <sheetData>
    <row r="1" spans="1:256" hidden="1" x14ac:dyDescent="0.2">
      <c r="B1" s="78" t="s">
        <v>57</v>
      </c>
    </row>
    <row r="2" spans="1:256" hidden="1" x14ac:dyDescent="0.2">
      <c r="B2" s="102" t="s">
        <v>54</v>
      </c>
    </row>
    <row r="3" spans="1:256" ht="13.5" hidden="1" thickBot="1" x14ac:dyDescent="0.25">
      <c r="B3" s="103" t="s">
        <v>55</v>
      </c>
    </row>
    <row r="4" spans="1:256" ht="18.75" hidden="1" x14ac:dyDescent="0.3">
      <c r="B4" s="2"/>
      <c r="C4" s="3" t="s">
        <v>0</v>
      </c>
      <c r="D4" s="4" t="s">
        <v>1</v>
      </c>
      <c r="E4" s="4" t="s">
        <v>2</v>
      </c>
      <c r="F4" s="5" t="s">
        <v>3</v>
      </c>
      <c r="G4" s="2"/>
      <c r="H4" s="2"/>
      <c r="I4" s="2"/>
      <c r="J4" s="6"/>
      <c r="K4" s="7"/>
      <c r="L4" s="7"/>
      <c r="M4" s="7"/>
      <c r="N4" s="7"/>
      <c r="O4" s="7"/>
      <c r="P4" s="7"/>
      <c r="Q4" s="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9.5" hidden="1" thickBot="1" x14ac:dyDescent="0.35">
      <c r="A5" s="2"/>
      <c r="B5" s="2"/>
      <c r="C5" s="8">
        <v>30967</v>
      </c>
      <c r="D5" s="9">
        <v>18</v>
      </c>
      <c r="E5" s="9">
        <v>195</v>
      </c>
      <c r="F5" s="10">
        <f>C5-D5-E5</f>
        <v>30754</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6.75" customHeight="1" x14ac:dyDescent="0.3">
      <c r="A6" s="2"/>
      <c r="B6" s="2"/>
      <c r="C6" s="32"/>
      <c r="D6" s="32"/>
      <c r="E6" s="32"/>
      <c r="F6" s="3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112" customFormat="1" ht="18" customHeight="1" thickBot="1" x14ac:dyDescent="0.3">
      <c r="B7" s="112" t="s">
        <v>76</v>
      </c>
      <c r="C7" s="113"/>
      <c r="D7" s="113"/>
      <c r="E7" s="114"/>
      <c r="F7" s="114"/>
      <c r="G7" s="115"/>
      <c r="H7" s="115"/>
      <c r="I7" s="116"/>
      <c r="J7" s="117"/>
      <c r="K7" s="118"/>
      <c r="L7" s="118"/>
    </row>
    <row r="8" spans="1:256" ht="29.25" customHeight="1" thickBot="1" x14ac:dyDescent="0.35">
      <c r="B8" s="139" t="s">
        <v>63</v>
      </c>
      <c r="C8" s="140"/>
      <c r="D8" s="140"/>
      <c r="E8" s="140"/>
      <c r="F8" s="140"/>
      <c r="G8" s="141"/>
      <c r="H8" s="2"/>
      <c r="I8" s="2"/>
      <c r="J8" s="2"/>
    </row>
    <row r="9" spans="1:256" ht="13.5" customHeight="1" thickBot="1" x14ac:dyDescent="0.35">
      <c r="B9" s="106" t="s">
        <v>4</v>
      </c>
      <c r="C9" s="107">
        <v>30754</v>
      </c>
      <c r="D9" s="142" t="s">
        <v>59</v>
      </c>
      <c r="E9" s="143"/>
      <c r="F9" s="11"/>
      <c r="G9" s="121"/>
      <c r="H9" s="2"/>
      <c r="I9" s="2"/>
      <c r="J9" s="2"/>
    </row>
    <row r="10" spans="1:256" ht="13.5" customHeight="1" x14ac:dyDescent="0.3">
      <c r="B10" s="106" t="s">
        <v>5</v>
      </c>
      <c r="C10" s="108">
        <f>D17/C9</f>
        <v>8.714313585224686E-3</v>
      </c>
      <c r="D10" s="13" t="s">
        <v>49</v>
      </c>
      <c r="E10" s="13" t="s">
        <v>50</v>
      </c>
      <c r="F10" s="109" t="s">
        <v>6</v>
      </c>
      <c r="G10" s="122"/>
      <c r="H10" s="2"/>
      <c r="I10" s="2"/>
      <c r="J10" s="2"/>
    </row>
    <row r="11" spans="1:256" ht="13.5" customHeight="1" x14ac:dyDescent="0.3">
      <c r="B11" s="106" t="s">
        <v>7</v>
      </c>
      <c r="C11" s="108">
        <f>D13/D17</f>
        <v>0.44776119402985076</v>
      </c>
      <c r="D11" s="14">
        <f>D17</f>
        <v>268</v>
      </c>
      <c r="E11" s="19">
        <f>C9-D11</f>
        <v>30486</v>
      </c>
      <c r="F11" s="15"/>
      <c r="G11" s="123"/>
      <c r="H11" s="2"/>
      <c r="I11" s="2"/>
      <c r="J11" s="2"/>
    </row>
    <row r="12" spans="1:256" ht="13.5" customHeight="1" thickBot="1" x14ac:dyDescent="0.35">
      <c r="B12" s="106" t="s">
        <v>8</v>
      </c>
      <c r="C12" s="108">
        <f>E15/E17</f>
        <v>0.97159351833628549</v>
      </c>
      <c r="D12" s="16"/>
      <c r="E12" s="16"/>
      <c r="F12" s="15"/>
      <c r="G12" s="123"/>
      <c r="H12" s="2"/>
      <c r="I12" s="2"/>
      <c r="J12" s="2"/>
    </row>
    <row r="13" spans="1:256" ht="13.5" customHeight="1" x14ac:dyDescent="0.3">
      <c r="B13" s="144" t="s">
        <v>9</v>
      </c>
      <c r="C13" s="147" t="s">
        <v>10</v>
      </c>
      <c r="D13" s="134">
        <v>120</v>
      </c>
      <c r="E13" s="135">
        <f>F13-D13</f>
        <v>866</v>
      </c>
      <c r="F13" s="136">
        <v>986</v>
      </c>
      <c r="G13" s="21" t="s">
        <v>60</v>
      </c>
      <c r="H13" s="2"/>
      <c r="I13" s="2"/>
      <c r="J13" s="2"/>
    </row>
    <row r="14" spans="1:256" ht="24.95" customHeight="1" thickBot="1" x14ac:dyDescent="0.35">
      <c r="B14" s="145"/>
      <c r="C14" s="148"/>
      <c r="D14" s="153" t="s">
        <v>79</v>
      </c>
      <c r="E14" s="154" t="s">
        <v>80</v>
      </c>
      <c r="F14" s="110" t="s">
        <v>10</v>
      </c>
      <c r="G14" s="92">
        <f>D13/F13</f>
        <v>0.12170385395537525</v>
      </c>
      <c r="H14" s="2"/>
      <c r="I14" s="2"/>
      <c r="J14" s="2"/>
    </row>
    <row r="15" spans="1:256" ht="13.5" customHeight="1" x14ac:dyDescent="0.3">
      <c r="B15" s="145"/>
      <c r="C15" s="147" t="s">
        <v>11</v>
      </c>
      <c r="D15" s="132">
        <v>148</v>
      </c>
      <c r="E15" s="129">
        <v>29620</v>
      </c>
      <c r="F15" s="137">
        <f>D15+E15</f>
        <v>29768</v>
      </c>
      <c r="G15" s="21" t="s">
        <v>61</v>
      </c>
      <c r="H15" s="2"/>
      <c r="I15" s="2"/>
      <c r="J15" s="2"/>
    </row>
    <row r="16" spans="1:256" ht="24.95" customHeight="1" thickBot="1" x14ac:dyDescent="0.35">
      <c r="B16" s="146"/>
      <c r="C16" s="148"/>
      <c r="D16" s="154" t="s">
        <v>81</v>
      </c>
      <c r="E16" s="155" t="s">
        <v>82</v>
      </c>
      <c r="F16" s="110" t="s">
        <v>68</v>
      </c>
      <c r="G16" s="93">
        <f>E15/F15</f>
        <v>0.99502821822090837</v>
      </c>
      <c r="H16" s="2"/>
      <c r="I16" s="2"/>
      <c r="J16" s="2"/>
    </row>
    <row r="17" spans="2:13" ht="18.75" x14ac:dyDescent="0.3">
      <c r="B17" s="17"/>
      <c r="C17" s="149" t="s">
        <v>6</v>
      </c>
      <c r="D17" s="18">
        <f>D13+D15</f>
        <v>268</v>
      </c>
      <c r="E17" s="19">
        <f>E13+E15</f>
        <v>30486</v>
      </c>
      <c r="F17" s="151">
        <f>C9</f>
        <v>30754</v>
      </c>
      <c r="G17" s="123"/>
      <c r="H17" s="2"/>
      <c r="I17" s="2"/>
      <c r="J17" s="2"/>
    </row>
    <row r="18" spans="2:13" ht="19.5" thickBot="1" x14ac:dyDescent="0.35">
      <c r="B18" s="17"/>
      <c r="C18" s="150"/>
      <c r="D18" s="111" t="s">
        <v>74</v>
      </c>
      <c r="E18" s="111" t="s">
        <v>75</v>
      </c>
      <c r="F18" s="152"/>
      <c r="G18" s="123"/>
      <c r="H18" s="2"/>
      <c r="I18" s="2"/>
      <c r="J18" s="2"/>
    </row>
    <row r="19" spans="2:13" ht="18.75" x14ac:dyDescent="0.3">
      <c r="B19" s="17"/>
      <c r="D19" s="20" t="s">
        <v>12</v>
      </c>
      <c r="E19" s="21" t="s">
        <v>13</v>
      </c>
      <c r="G19" s="121"/>
      <c r="H19" s="2"/>
      <c r="I19" s="133"/>
      <c r="J19" s="2"/>
    </row>
    <row r="20" spans="2:13" ht="19.5" thickBot="1" x14ac:dyDescent="0.35">
      <c r="B20" s="17"/>
      <c r="D20" s="22">
        <f>D13/D17</f>
        <v>0.44776119402985076</v>
      </c>
      <c r="E20" s="23">
        <f>C12</f>
        <v>0.97159351833628549</v>
      </c>
      <c r="F20" s="24"/>
      <c r="G20" s="121"/>
      <c r="H20" s="2"/>
      <c r="I20" s="2"/>
      <c r="J20" s="2"/>
    </row>
    <row r="21" spans="2:13" ht="20.25" customHeight="1" thickBot="1" x14ac:dyDescent="0.35">
      <c r="B21" s="25"/>
      <c r="C21" s="26" t="s">
        <v>14</v>
      </c>
      <c r="D21" s="27">
        <f>D20/(1-E20)</f>
        <v>15.762641756575082</v>
      </c>
      <c r="E21" s="28"/>
      <c r="F21" s="29"/>
      <c r="G21" s="124"/>
      <c r="H21" s="2"/>
      <c r="I21" s="2"/>
      <c r="J21" s="2"/>
    </row>
    <row r="22" spans="2:13" s="47" customFormat="1" hidden="1" x14ac:dyDescent="0.2">
      <c r="B22" s="31" t="s">
        <v>51</v>
      </c>
      <c r="D22" s="48"/>
      <c r="E22" s="81"/>
      <c r="F22" s="81"/>
      <c r="G22" s="82"/>
      <c r="H22" s="82"/>
      <c r="I22" s="83"/>
      <c r="J22" s="49"/>
      <c r="K22" s="33"/>
      <c r="L22" s="33"/>
    </row>
    <row r="23" spans="2:13" s="47" customFormat="1" hidden="1" x14ac:dyDescent="0.2">
      <c r="B23" s="31" t="s">
        <v>15</v>
      </c>
      <c r="D23" s="48"/>
      <c r="E23" s="49"/>
      <c r="F23" s="49"/>
      <c r="G23" s="48"/>
      <c r="H23" s="48"/>
      <c r="I23" s="97"/>
      <c r="J23" s="49"/>
      <c r="K23" s="34"/>
      <c r="L23" s="34"/>
      <c r="M23" s="34"/>
    </row>
    <row r="24" spans="2:13" s="47" customFormat="1" hidden="1" x14ac:dyDescent="0.2">
      <c r="B24" s="98" t="s">
        <v>52</v>
      </c>
      <c r="D24" s="99" t="s">
        <v>16</v>
      </c>
      <c r="F24" s="99" t="s">
        <v>22</v>
      </c>
      <c r="G24" s="99"/>
      <c r="H24" s="99" t="s">
        <v>17</v>
      </c>
      <c r="I24" s="99"/>
      <c r="J24" s="99" t="s">
        <v>18</v>
      </c>
      <c r="K24" s="34"/>
      <c r="L24" s="34"/>
      <c r="M24" s="34"/>
    </row>
    <row r="25" spans="2:13" s="47" customFormat="1" ht="38.25" hidden="1" x14ac:dyDescent="0.2">
      <c r="C25" s="35" t="s">
        <v>19</v>
      </c>
      <c r="D25" s="35" t="s">
        <v>20</v>
      </c>
      <c r="E25" s="36" t="s">
        <v>21</v>
      </c>
      <c r="F25" s="36" t="s">
        <v>16</v>
      </c>
      <c r="G25" s="36" t="s">
        <v>22</v>
      </c>
      <c r="H25" s="36" t="s">
        <v>17</v>
      </c>
      <c r="I25" s="36" t="s">
        <v>18</v>
      </c>
      <c r="J25" s="37" t="s">
        <v>23</v>
      </c>
      <c r="K25" s="36" t="s">
        <v>24</v>
      </c>
      <c r="L25" s="36" t="s">
        <v>25</v>
      </c>
      <c r="M25" s="36" t="s">
        <v>26</v>
      </c>
    </row>
    <row r="26" spans="2:13" s="47" customFormat="1" hidden="1" x14ac:dyDescent="0.2">
      <c r="B26" s="38" t="s">
        <v>12</v>
      </c>
      <c r="C26" s="39">
        <f>D13</f>
        <v>120</v>
      </c>
      <c r="D26" s="39">
        <f>D17</f>
        <v>268</v>
      </c>
      <c r="E26" s="40">
        <f>C26/D26</f>
        <v>0.44776119402985076</v>
      </c>
      <c r="F26" s="40">
        <f>2*C26+J26^2</f>
        <v>243.84145882069413</v>
      </c>
      <c r="G26" s="40">
        <f>J26*SQRT((J26^2)+(4*C26*(1-E26)))</f>
        <v>32.140785139545471</v>
      </c>
      <c r="H26" s="41">
        <f>2*(D26+J26^2)</f>
        <v>543.68291764138826</v>
      </c>
      <c r="I26" s="42" t="s">
        <v>27</v>
      </c>
      <c r="J26" s="43">
        <f>-NORMSINV(2.5/100)</f>
        <v>1.9599639845400538</v>
      </c>
      <c r="K26" s="44">
        <f>E26</f>
        <v>0.44776119402985076</v>
      </c>
      <c r="L26" s="44">
        <f>(F26-G26)/H26</f>
        <v>0.38938261036331812</v>
      </c>
      <c r="M26" s="44">
        <f>(F26+G26)/H26</f>
        <v>0.50761617664485226</v>
      </c>
    </row>
    <row r="27" spans="2:13" s="47" customFormat="1" hidden="1" x14ac:dyDescent="0.2">
      <c r="B27" s="38" t="s">
        <v>13</v>
      </c>
      <c r="C27" s="39">
        <f>E15</f>
        <v>29620</v>
      </c>
      <c r="D27" s="39">
        <f>E17</f>
        <v>30486</v>
      </c>
      <c r="E27" s="40">
        <f>C27/D27</f>
        <v>0.97159351833628549</v>
      </c>
      <c r="F27" s="40">
        <f>2*C27+J27^2</f>
        <v>59243.841458820694</v>
      </c>
      <c r="G27" s="40">
        <f>J27*SQRT((J27^2)+(4*C27*(1-E27)))</f>
        <v>113.76981326866783</v>
      </c>
      <c r="H27" s="41">
        <f>2*(D27+J27^2)</f>
        <v>60979.682917641388</v>
      </c>
      <c r="I27" s="42" t="s">
        <v>27</v>
      </c>
      <c r="J27" s="43">
        <f>-NORMSINV(2.5/100)</f>
        <v>1.9599639845400538</v>
      </c>
      <c r="K27" s="44">
        <f>E27</f>
        <v>0.97159351833628549</v>
      </c>
      <c r="L27" s="44">
        <f>(F27-G27)/H27</f>
        <v>0.96966840128395826</v>
      </c>
      <c r="M27" s="44">
        <f>(F27+G27)/H27</f>
        <v>0.97339980190217157</v>
      </c>
    </row>
    <row r="28" spans="2:13" s="47" customFormat="1" hidden="1" x14ac:dyDescent="0.2">
      <c r="B28" s="46" t="s">
        <v>28</v>
      </c>
      <c r="C28" s="39">
        <f>D13</f>
        <v>120</v>
      </c>
      <c r="D28" s="45">
        <f>F13</f>
        <v>986</v>
      </c>
      <c r="E28" s="40">
        <f>C28/D28</f>
        <v>0.12170385395537525</v>
      </c>
      <c r="F28" s="40">
        <f>2*C28+J28^2</f>
        <v>243.84145882069413</v>
      </c>
      <c r="G28" s="40">
        <f>J28*SQRT((J28^2)+(4*C28*(1-E28)))</f>
        <v>40.425824358018758</v>
      </c>
      <c r="H28" s="41">
        <f>2*(D28+J28^2)</f>
        <v>1979.6829176413883</v>
      </c>
      <c r="I28" s="42" t="s">
        <v>27</v>
      </c>
      <c r="J28" s="43">
        <f>-NORMSINV(2.5/100)</f>
        <v>1.9599639845400538</v>
      </c>
      <c r="K28" s="44">
        <f>E28</f>
        <v>0.12170385395537525</v>
      </c>
      <c r="L28" s="44">
        <f>(F28-G28)/H28</f>
        <v>0.10275162383328869</v>
      </c>
      <c r="M28" s="44">
        <f>(F28+G28)/H28</f>
        <v>0.14359233018860992</v>
      </c>
    </row>
    <row r="29" spans="2:13" s="47" customFormat="1" hidden="1" x14ac:dyDescent="0.2">
      <c r="B29" s="46" t="s">
        <v>29</v>
      </c>
      <c r="C29" s="39">
        <f>E15</f>
        <v>29620</v>
      </c>
      <c r="D29" s="45">
        <f>F15</f>
        <v>29768</v>
      </c>
      <c r="E29" s="40">
        <f>C29/D29</f>
        <v>0.99502821822090837</v>
      </c>
      <c r="F29" s="40">
        <f>2*C29+J29^2</f>
        <v>59243.841458820694</v>
      </c>
      <c r="G29" s="40">
        <f>J29*SQRT((J29^2)+(4*C29*(1-E29)))</f>
        <v>47.724143595247995</v>
      </c>
      <c r="H29" s="41">
        <f>2*(D29+J29^2)</f>
        <v>59543.682917641388</v>
      </c>
      <c r="I29" s="42" t="s">
        <v>27</v>
      </c>
      <c r="J29" s="43">
        <f>-NORMSINV(2.5/100)</f>
        <v>1.9599639845400538</v>
      </c>
      <c r="K29" s="44">
        <f>E29</f>
        <v>0.99502821822090837</v>
      </c>
      <c r="L29" s="44">
        <f>(F29-G29)/H29</f>
        <v>0.99416284674737576</v>
      </c>
      <c r="M29" s="44">
        <f>(F29+G29)/H29</f>
        <v>0.99576584277505698</v>
      </c>
    </row>
    <row r="30" spans="2:13" s="47" customFormat="1" ht="13.5" hidden="1" thickBot="1" x14ac:dyDescent="0.25"/>
    <row r="31" spans="2:13" s="47" customFormat="1" ht="13.5" hidden="1" thickBot="1" x14ac:dyDescent="0.25">
      <c r="B31" s="50"/>
      <c r="C31" s="51"/>
      <c r="D31" s="51"/>
      <c r="E31" s="52" t="s">
        <v>30</v>
      </c>
      <c r="F31" s="52" t="s">
        <v>31</v>
      </c>
      <c r="G31" s="52" t="s">
        <v>32</v>
      </c>
      <c r="H31" s="53"/>
    </row>
    <row r="32" spans="2:13" s="47" customFormat="1" hidden="1" x14ac:dyDescent="0.2">
      <c r="B32" s="54" t="s">
        <v>33</v>
      </c>
      <c r="C32" s="55">
        <f>D17</f>
        <v>268</v>
      </c>
      <c r="D32" s="56" t="str">
        <f>ROUND(K28,3)*100&amp;B35</f>
        <v>12,2%</v>
      </c>
      <c r="E32" s="57" t="str">
        <f>ROUND(K29,3)*100&amp;B35</f>
        <v>99,5%</v>
      </c>
      <c r="F32" s="57" t="str">
        <f>ROUND(K26,3)*100&amp;B35</f>
        <v>44,8%</v>
      </c>
      <c r="G32" s="57" t="str">
        <f>ROUND(K27,3)*100&amp;B35</f>
        <v>97,2%</v>
      </c>
      <c r="H32" s="58"/>
    </row>
    <row r="33" spans="1:256" s="47" customFormat="1" hidden="1" x14ac:dyDescent="0.2">
      <c r="B33" s="59" t="s">
        <v>34</v>
      </c>
      <c r="C33" s="60">
        <f>F17</f>
        <v>30754</v>
      </c>
      <c r="D33" s="56" t="str">
        <f>ROUND(L28,3)*100&amp;B35</f>
        <v>10,3%</v>
      </c>
      <c r="E33" s="57" t="str">
        <f>ROUND(L29,3)*100&amp;B35</f>
        <v>99,4%</v>
      </c>
      <c r="F33" s="57" t="str">
        <f>ROUND(L26,3)*100&amp;B35</f>
        <v>38,9%</v>
      </c>
      <c r="G33" s="57" t="str">
        <f>ROUND(L27,3)*100&amp;B35</f>
        <v>97%</v>
      </c>
      <c r="H33" s="58"/>
    </row>
    <row r="34" spans="1:256" s="47" customFormat="1" hidden="1" x14ac:dyDescent="0.2">
      <c r="B34" s="59" t="s">
        <v>35</v>
      </c>
      <c r="C34" s="61">
        <f>ROUND(C10,4)</f>
        <v>8.6999999999999994E-3</v>
      </c>
      <c r="D34" s="56" t="str">
        <f>ROUND(M28,3)*100&amp;B35</f>
        <v>14,4%</v>
      </c>
      <c r="E34" s="57" t="str">
        <f>ROUND(M29,3)*100&amp;B35</f>
        <v>99,6%</v>
      </c>
      <c r="F34" s="57" t="str">
        <f>ROUND(M26,3)*100&amp;B35</f>
        <v>50,8%</v>
      </c>
      <c r="G34" s="57" t="str">
        <f>ROUND(M27,3)*100&amp;B35</f>
        <v>97,3%</v>
      </c>
      <c r="H34" s="62">
        <f>D21</f>
        <v>15.762641756575082</v>
      </c>
    </row>
    <row r="35" spans="1:256" s="47" customFormat="1" hidden="1" x14ac:dyDescent="0.2">
      <c r="B35" s="59" t="s">
        <v>36</v>
      </c>
      <c r="C35" s="63" t="s">
        <v>53</v>
      </c>
      <c r="D35" s="63" t="s">
        <v>37</v>
      </c>
      <c r="E35" s="63" t="s">
        <v>38</v>
      </c>
      <c r="F35" s="63" t="s">
        <v>12</v>
      </c>
      <c r="G35" s="64" t="s">
        <v>13</v>
      </c>
      <c r="H35" s="65" t="s">
        <v>39</v>
      </c>
    </row>
    <row r="36" spans="1:256" s="47" customFormat="1" hidden="1" x14ac:dyDescent="0.2">
      <c r="B36" s="66" t="s">
        <v>40</v>
      </c>
      <c r="C36" s="67" t="str">
        <f>C32&amp;B37&amp;C33&amp;" "&amp;B32&amp;C34*100&amp;B35&amp;B34</f>
        <v>268/30754 (0,87%)</v>
      </c>
      <c r="D36" s="67" t="str">
        <f>CONCATENATE(D32," ",B32,D33," ",B36," ",D34,B34)</f>
        <v>12,2% (10,3% a 14,4%)</v>
      </c>
      <c r="E36" s="67" t="str">
        <f>CONCATENATE(E32," ",B32,E33," ",B36," ",E34,B34)</f>
        <v>99,5% (99,4% a 99,6%)</v>
      </c>
      <c r="F36" s="67" t="str">
        <f>CONCATENATE(F32," ",B32,F33," ",B36," ",F34,B34)</f>
        <v>44,8% (38,9% a 50,8%)</v>
      </c>
      <c r="G36" s="67" t="str">
        <f>CONCATENATE(G32," ",B32,G33," ",B36," ",G34,B34)</f>
        <v>97,2% (97% a 97,3%)</v>
      </c>
      <c r="H36" s="68">
        <f>H34</f>
        <v>15.762641756575082</v>
      </c>
    </row>
    <row r="37" spans="1:256" s="47" customFormat="1" ht="13.5" hidden="1" thickBot="1" x14ac:dyDescent="0.25">
      <c r="B37" s="69" t="s">
        <v>41</v>
      </c>
      <c r="C37" s="70"/>
      <c r="D37" s="70"/>
      <c r="E37" s="70"/>
      <c r="F37" s="70"/>
      <c r="G37" s="70"/>
      <c r="H37" s="71"/>
    </row>
    <row r="38" spans="1:256" s="47" customFormat="1" x14ac:dyDescent="0.2"/>
    <row r="39" spans="1:256" s="47" customFormat="1" ht="18.75" customHeight="1" x14ac:dyDescent="0.2">
      <c r="B39" s="72" t="s">
        <v>69</v>
      </c>
      <c r="C39" s="72" t="s">
        <v>70</v>
      </c>
      <c r="D39" s="73" t="s">
        <v>71</v>
      </c>
      <c r="E39" s="73" t="s">
        <v>72</v>
      </c>
      <c r="F39" s="73" t="s">
        <v>73</v>
      </c>
      <c r="G39" s="73" t="s">
        <v>39</v>
      </c>
    </row>
    <row r="40" spans="1:256" s="47" customFormat="1" ht="22.5" customHeight="1" x14ac:dyDescent="0.2">
      <c r="B40" s="74" t="str">
        <f t="shared" ref="B40" si="0">C36</f>
        <v>268/30754 (0,87%)</v>
      </c>
      <c r="C40" s="74" t="str">
        <f t="shared" ref="C40" si="1">D36</f>
        <v>12,2% (10,3% a 14,4%)</v>
      </c>
      <c r="D40" s="74" t="str">
        <f t="shared" ref="D40" si="2">E36</f>
        <v>99,5% (99,4% a 99,6%)</v>
      </c>
      <c r="E40" s="74" t="str">
        <f t="shared" ref="E40" si="3">F36</f>
        <v>44,8% (38,9% a 50,8%)</v>
      </c>
      <c r="F40" s="74" t="str">
        <f t="shared" ref="F40" si="4">G36</f>
        <v>97,2% (97% a 97,3%)</v>
      </c>
      <c r="G40" s="100">
        <f t="shared" ref="G40" si="5">H36</f>
        <v>15.762641756575082</v>
      </c>
    </row>
    <row r="41" spans="1:256" s="47" customFormat="1" ht="11.25" customHeight="1" x14ac:dyDescent="0.2">
      <c r="B41" s="125"/>
      <c r="C41" s="125"/>
      <c r="D41" s="125"/>
      <c r="E41" s="125"/>
      <c r="F41" s="125"/>
      <c r="G41" s="126"/>
    </row>
    <row r="42" spans="1:256" ht="14.1" customHeight="1" x14ac:dyDescent="0.3">
      <c r="A42" s="47"/>
      <c r="B42" s="75"/>
      <c r="C42" s="75"/>
      <c r="D42" s="49"/>
      <c r="E42" s="49"/>
      <c r="F42" s="49"/>
      <c r="G42" s="76"/>
      <c r="H42" s="2"/>
      <c r="I42" s="2"/>
      <c r="J42" s="2"/>
      <c r="K42" s="33"/>
      <c r="L42" s="33"/>
    </row>
    <row r="43" spans="1:256" ht="14.1" hidden="1" customHeight="1" x14ac:dyDescent="0.3">
      <c r="B43" s="78" t="s">
        <v>42</v>
      </c>
      <c r="H43" s="2"/>
      <c r="I43" s="2"/>
      <c r="J43" s="2"/>
    </row>
    <row r="44" spans="1:256" ht="14.1" hidden="1" customHeight="1" x14ac:dyDescent="0.3">
      <c r="B44" s="78" t="s">
        <v>43</v>
      </c>
      <c r="H44" s="2"/>
      <c r="I44" s="2"/>
      <c r="J44" s="2"/>
    </row>
    <row r="45" spans="1:256" ht="14.1" hidden="1" customHeight="1" x14ac:dyDescent="0.3">
      <c r="A45" s="2"/>
      <c r="B45" s="77" t="s">
        <v>44</v>
      </c>
      <c r="C45" s="79"/>
      <c r="D45" s="80"/>
      <c r="E45" s="80"/>
      <c r="F45" s="79"/>
      <c r="G45" s="2"/>
      <c r="H45" s="2"/>
      <c r="I45" s="2"/>
      <c r="J45" s="2"/>
      <c r="K45" s="7"/>
      <c r="L45" s="7"/>
      <c r="M45" s="7"/>
      <c r="N45" s="7"/>
      <c r="O45" s="7"/>
      <c r="P45" s="7"/>
      <c r="Q45" s="7"/>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s="112" customFormat="1" ht="18" customHeight="1" thickBot="1" x14ac:dyDescent="0.3">
      <c r="B46" s="112" t="s">
        <v>77</v>
      </c>
      <c r="C46" s="113"/>
      <c r="D46" s="113"/>
      <c r="E46" s="114"/>
      <c r="F46" s="114"/>
      <c r="G46" s="115"/>
      <c r="H46" s="115"/>
      <c r="I46" s="116"/>
      <c r="J46" s="117"/>
      <c r="K46" s="118"/>
      <c r="L46" s="118"/>
    </row>
    <row r="47" spans="1:256" ht="28.5" customHeight="1" thickBot="1" x14ac:dyDescent="0.35">
      <c r="B47" s="139" t="s">
        <v>64</v>
      </c>
      <c r="C47" s="140"/>
      <c r="D47" s="140"/>
      <c r="E47" s="140"/>
      <c r="F47" s="140"/>
      <c r="G47" s="141"/>
      <c r="H47" s="2"/>
      <c r="I47" s="2"/>
    </row>
    <row r="48" spans="1:256" ht="13.5" customHeight="1" thickBot="1" x14ac:dyDescent="0.35">
      <c r="B48" s="106" t="s">
        <v>45</v>
      </c>
      <c r="C48" s="107">
        <v>132996</v>
      </c>
      <c r="D48" s="142" t="s">
        <v>59</v>
      </c>
      <c r="E48" s="143"/>
      <c r="F48" s="11"/>
      <c r="G48" s="121"/>
      <c r="H48" s="2"/>
      <c r="I48" s="2"/>
      <c r="J48" s="12"/>
    </row>
    <row r="49" spans="2:13" ht="13.5" customHeight="1" x14ac:dyDescent="0.3">
      <c r="B49" s="106" t="s">
        <v>5</v>
      </c>
      <c r="C49" s="108">
        <f>D56/C48</f>
        <v>1.8346416433576949E-3</v>
      </c>
      <c r="D49" s="13" t="s">
        <v>49</v>
      </c>
      <c r="E49" s="13" t="s">
        <v>50</v>
      </c>
      <c r="F49" s="109" t="s">
        <v>6</v>
      </c>
      <c r="G49" s="122"/>
      <c r="H49" s="2"/>
      <c r="I49" s="2"/>
    </row>
    <row r="50" spans="2:13" ht="13.5" customHeight="1" x14ac:dyDescent="0.3">
      <c r="B50" s="106" t="s">
        <v>7</v>
      </c>
      <c r="C50" s="108">
        <f>D52/D56</f>
        <v>0.96721311475409832</v>
      </c>
      <c r="D50" s="14">
        <f>D56</f>
        <v>244</v>
      </c>
      <c r="E50" s="19">
        <f>C48-D50</f>
        <v>132752</v>
      </c>
      <c r="F50" s="15"/>
      <c r="G50" s="123"/>
      <c r="H50" s="2"/>
      <c r="I50" s="2"/>
    </row>
    <row r="51" spans="2:13" ht="13.5" customHeight="1" thickBot="1" x14ac:dyDescent="0.35">
      <c r="B51" s="106" t="s">
        <v>8</v>
      </c>
      <c r="C51" s="108">
        <f>E54/E56</f>
        <v>0.98633542244184647</v>
      </c>
      <c r="D51" s="16"/>
      <c r="E51" s="16"/>
      <c r="F51" s="15"/>
      <c r="G51" s="123"/>
      <c r="H51" s="2"/>
      <c r="I51" s="2"/>
    </row>
    <row r="52" spans="2:13" ht="12.75" customHeight="1" x14ac:dyDescent="0.3">
      <c r="B52" s="144" t="s">
        <v>9</v>
      </c>
      <c r="C52" s="147" t="s">
        <v>10</v>
      </c>
      <c r="D52" s="134">
        <v>236</v>
      </c>
      <c r="E52" s="135">
        <f>F52-D52</f>
        <v>1814</v>
      </c>
      <c r="F52" s="136">
        <v>2050</v>
      </c>
      <c r="G52" s="21" t="s">
        <v>60</v>
      </c>
      <c r="H52" s="2"/>
      <c r="I52" s="2"/>
    </row>
    <row r="53" spans="2:13" ht="24.95" customHeight="1" thickBot="1" x14ac:dyDescent="0.35">
      <c r="B53" s="145"/>
      <c r="C53" s="148"/>
      <c r="D53" s="153" t="s">
        <v>79</v>
      </c>
      <c r="E53" s="154" t="s">
        <v>80</v>
      </c>
      <c r="F53" s="110" t="s">
        <v>10</v>
      </c>
      <c r="G53" s="92">
        <f>D52/F52</f>
        <v>0.1151219512195122</v>
      </c>
      <c r="H53" s="2"/>
      <c r="I53" s="2"/>
    </row>
    <row r="54" spans="2:13" ht="18.75" x14ac:dyDescent="0.3">
      <c r="B54" s="145"/>
      <c r="C54" s="147" t="s">
        <v>11</v>
      </c>
      <c r="D54" s="132">
        <v>8</v>
      </c>
      <c r="E54" s="129">
        <f>E56-E52</f>
        <v>130938</v>
      </c>
      <c r="F54" s="137">
        <f>D54+E54</f>
        <v>130946</v>
      </c>
      <c r="G54" s="21" t="s">
        <v>61</v>
      </c>
      <c r="H54" s="2"/>
      <c r="I54" s="2"/>
    </row>
    <row r="55" spans="2:13" ht="24.95" customHeight="1" thickBot="1" x14ac:dyDescent="0.35">
      <c r="B55" s="146"/>
      <c r="C55" s="148"/>
      <c r="D55" s="154" t="s">
        <v>81</v>
      </c>
      <c r="E55" s="155" t="s">
        <v>83</v>
      </c>
      <c r="F55" s="110" t="s">
        <v>68</v>
      </c>
      <c r="G55" s="93">
        <f>E54/F54</f>
        <v>0.99993890611397063</v>
      </c>
      <c r="H55" s="2"/>
      <c r="I55" s="2"/>
    </row>
    <row r="56" spans="2:13" ht="18.75" x14ac:dyDescent="0.3">
      <c r="B56" s="17"/>
      <c r="C56" s="149" t="s">
        <v>6</v>
      </c>
      <c r="D56" s="18">
        <f>D52+D54</f>
        <v>244</v>
      </c>
      <c r="E56" s="19">
        <f>F56-D56</f>
        <v>132752</v>
      </c>
      <c r="F56" s="151">
        <f>C48</f>
        <v>132996</v>
      </c>
      <c r="G56" s="123"/>
      <c r="H56" s="2"/>
      <c r="I56" s="2"/>
    </row>
    <row r="57" spans="2:13" ht="19.5" thickBot="1" x14ac:dyDescent="0.35">
      <c r="B57" s="17"/>
      <c r="C57" s="150"/>
      <c r="D57" s="138" t="s">
        <v>74</v>
      </c>
      <c r="E57" s="138" t="s">
        <v>75</v>
      </c>
      <c r="F57" s="152"/>
      <c r="G57" s="123"/>
      <c r="H57" s="2"/>
      <c r="I57" s="2"/>
    </row>
    <row r="58" spans="2:13" ht="18.75" x14ac:dyDescent="0.3">
      <c r="B58" s="17"/>
      <c r="D58" s="20" t="s">
        <v>12</v>
      </c>
      <c r="E58" s="21" t="s">
        <v>13</v>
      </c>
      <c r="G58" s="121"/>
      <c r="H58" s="2"/>
      <c r="I58" s="2"/>
    </row>
    <row r="59" spans="2:13" ht="19.5" thickBot="1" x14ac:dyDescent="0.35">
      <c r="B59" s="17"/>
      <c r="D59" s="22">
        <f>D52/D56</f>
        <v>0.96721311475409832</v>
      </c>
      <c r="E59" s="23">
        <f>E54/E56</f>
        <v>0.98633542244184647</v>
      </c>
      <c r="F59" s="24"/>
      <c r="G59" s="121"/>
      <c r="H59" s="2"/>
      <c r="I59" s="2"/>
    </row>
    <row r="60" spans="2:13" ht="20.25" customHeight="1" thickBot="1" x14ac:dyDescent="0.35">
      <c r="B60" s="25"/>
      <c r="C60" s="26" t="s">
        <v>14</v>
      </c>
      <c r="D60" s="27">
        <f>D59/(1-E59)</f>
        <v>70.782511251287872</v>
      </c>
      <c r="E60" s="28"/>
      <c r="F60" s="29"/>
      <c r="G60" s="124"/>
      <c r="H60" s="2"/>
      <c r="I60" s="2"/>
    </row>
    <row r="61" spans="2:13" s="47" customFormat="1" hidden="1" x14ac:dyDescent="0.2">
      <c r="B61" s="31" t="s">
        <v>51</v>
      </c>
      <c r="D61" s="48"/>
      <c r="E61" s="81"/>
      <c r="F61" s="81"/>
      <c r="G61" s="82"/>
      <c r="H61" s="82"/>
      <c r="I61" s="83"/>
      <c r="J61" s="49"/>
      <c r="K61" s="33"/>
      <c r="L61" s="33"/>
    </row>
    <row r="62" spans="2:13" s="47" customFormat="1" hidden="1" x14ac:dyDescent="0.2">
      <c r="B62" s="31" t="s">
        <v>15</v>
      </c>
      <c r="D62" s="48"/>
      <c r="E62" s="49"/>
      <c r="F62" s="49"/>
      <c r="G62" s="48"/>
      <c r="H62" s="48"/>
      <c r="I62" s="97"/>
      <c r="J62" s="49"/>
      <c r="K62" s="34"/>
      <c r="L62" s="34"/>
      <c r="M62" s="34"/>
    </row>
    <row r="63" spans="2:13" s="47" customFormat="1" hidden="1" x14ac:dyDescent="0.2">
      <c r="B63" s="98" t="s">
        <v>52</v>
      </c>
      <c r="D63" s="99" t="s">
        <v>16</v>
      </c>
      <c r="F63" s="99" t="s">
        <v>22</v>
      </c>
      <c r="G63" s="99"/>
      <c r="H63" s="99" t="s">
        <v>17</v>
      </c>
      <c r="I63" s="99"/>
      <c r="J63" s="99" t="s">
        <v>18</v>
      </c>
      <c r="K63" s="34"/>
      <c r="L63" s="34"/>
      <c r="M63" s="34"/>
    </row>
    <row r="64" spans="2:13" s="47" customFormat="1" ht="38.25" hidden="1" x14ac:dyDescent="0.2">
      <c r="C64" s="35" t="s">
        <v>19</v>
      </c>
      <c r="D64" s="35" t="s">
        <v>20</v>
      </c>
      <c r="E64" s="36" t="s">
        <v>21</v>
      </c>
      <c r="F64" s="36" t="s">
        <v>16</v>
      </c>
      <c r="G64" s="36" t="s">
        <v>22</v>
      </c>
      <c r="H64" s="36" t="s">
        <v>17</v>
      </c>
      <c r="I64" s="36" t="s">
        <v>18</v>
      </c>
      <c r="J64" s="37" t="s">
        <v>23</v>
      </c>
      <c r="K64" s="36" t="s">
        <v>24</v>
      </c>
      <c r="L64" s="36" t="s">
        <v>25</v>
      </c>
      <c r="M64" s="36" t="s">
        <v>26</v>
      </c>
    </row>
    <row r="65" spans="1:13" s="47" customFormat="1" hidden="1" x14ac:dyDescent="0.2">
      <c r="B65" s="38" t="s">
        <v>12</v>
      </c>
      <c r="C65" s="39">
        <f>D52</f>
        <v>236</v>
      </c>
      <c r="D65" s="39">
        <f>D56</f>
        <v>244</v>
      </c>
      <c r="E65" s="40">
        <f>C65/D65</f>
        <v>0.96721311475409832</v>
      </c>
      <c r="F65" s="40">
        <f>2*C65+J65^2</f>
        <v>475.84145882069413</v>
      </c>
      <c r="G65" s="40">
        <f>J65*SQRT((J65^2)+(4*C65*(1-E65)))</f>
        <v>11.560843615770876</v>
      </c>
      <c r="H65" s="41">
        <f>2*(D65+J65^2)</f>
        <v>495.68291764138826</v>
      </c>
      <c r="I65" s="42" t="s">
        <v>27</v>
      </c>
      <c r="J65" s="43">
        <f>-NORMSINV(2.5/100)</f>
        <v>1.9599639845400538</v>
      </c>
      <c r="K65" s="44">
        <f>E65</f>
        <v>0.96721311475409832</v>
      </c>
      <c r="L65" s="44">
        <f>(F65-G65)/H65</f>
        <v>0.93664840703834051</v>
      </c>
      <c r="M65" s="44">
        <f>(F65+G65)/H65</f>
        <v>0.98329453182626314</v>
      </c>
    </row>
    <row r="66" spans="1:13" s="47" customFormat="1" hidden="1" x14ac:dyDescent="0.2">
      <c r="B66" s="38" t="s">
        <v>13</v>
      </c>
      <c r="C66" s="39">
        <f>E54</f>
        <v>130938</v>
      </c>
      <c r="D66" s="39">
        <f>E56</f>
        <v>132752</v>
      </c>
      <c r="E66" s="40">
        <f>C66/D66</f>
        <v>0.98633542244184647</v>
      </c>
      <c r="F66" s="40">
        <f>2*C66+J66^2</f>
        <v>261879.84145882068</v>
      </c>
      <c r="G66" s="40">
        <f>J66*SQRT((J66^2)+(4*C66*(1-E66)))</f>
        <v>165.85385342347317</v>
      </c>
      <c r="H66" s="41">
        <f>2*(D66+J66^2)</f>
        <v>265511.68291764136</v>
      </c>
      <c r="I66" s="42" t="s">
        <v>27</v>
      </c>
      <c r="J66" s="43">
        <f>-NORMSINV(2.5/100)</f>
        <v>1.9599639845400538</v>
      </c>
      <c r="K66" s="44">
        <f>E66</f>
        <v>0.98633542244184647</v>
      </c>
      <c r="L66" s="44">
        <f>(F66-G66)/H66</f>
        <v>0.98569669224904821</v>
      </c>
      <c r="M66" s="44">
        <f>(F66+G66)/H66</f>
        <v>0.98694600716883585</v>
      </c>
    </row>
    <row r="67" spans="1:13" s="47" customFormat="1" hidden="1" x14ac:dyDescent="0.2">
      <c r="B67" s="46" t="s">
        <v>28</v>
      </c>
      <c r="C67" s="39">
        <f>D52</f>
        <v>236</v>
      </c>
      <c r="D67" s="45">
        <f>F52</f>
        <v>2050</v>
      </c>
      <c r="E67" s="40">
        <f>C67/D67</f>
        <v>0.1151219512195122</v>
      </c>
      <c r="F67" s="40">
        <f>2*C67+J67^2</f>
        <v>475.84145882069413</v>
      </c>
      <c r="G67" s="40">
        <f>J67*SQRT((J67^2)+(4*C67*(1-E67)))</f>
        <v>56.776957709944448</v>
      </c>
      <c r="H67" s="41">
        <f>2*(D67+J67^2)</f>
        <v>4107.6829176413885</v>
      </c>
      <c r="I67" s="42" t="s">
        <v>27</v>
      </c>
      <c r="J67" s="43">
        <f>-NORMSINV(2.5/100)</f>
        <v>1.9599639845400538</v>
      </c>
      <c r="K67" s="44">
        <f>E67</f>
        <v>0.1151219512195122</v>
      </c>
      <c r="L67" s="44">
        <f>(F67-G67)/H67</f>
        <v>0.10201968104962067</v>
      </c>
      <c r="M67" s="44">
        <f>(F67+G67)/H67</f>
        <v>0.12966395586260721</v>
      </c>
    </row>
    <row r="68" spans="1:13" s="47" customFormat="1" hidden="1" x14ac:dyDescent="0.2">
      <c r="B68" s="46" t="s">
        <v>29</v>
      </c>
      <c r="C68" s="39">
        <f>E54</f>
        <v>130938</v>
      </c>
      <c r="D68" s="45">
        <f>F54</f>
        <v>130946</v>
      </c>
      <c r="E68" s="40">
        <f>C68/D68</f>
        <v>0.99993890611397063</v>
      </c>
      <c r="F68" s="40">
        <f>2*C68+J68^2</f>
        <v>261879.84145882068</v>
      </c>
      <c r="G68" s="40">
        <f>J68*SQRT((J68^2)+(4*C68*(1-E68)))</f>
        <v>11.733540730087388</v>
      </c>
      <c r="H68" s="41">
        <f>2*(D68+J68^2)</f>
        <v>261899.68291764139</v>
      </c>
      <c r="I68" s="42" t="s">
        <v>27</v>
      </c>
      <c r="J68" s="43">
        <f>-NORMSINV(2.5/100)</f>
        <v>1.9599639845400538</v>
      </c>
      <c r="K68" s="44">
        <f>E68</f>
        <v>0.99993890611397063</v>
      </c>
      <c r="L68" s="44">
        <f>(F68-G68)/H68</f>
        <v>0.99987943857281902</v>
      </c>
      <c r="M68" s="44">
        <f>(F68+G68)/H68</f>
        <v>0.9999690418942081</v>
      </c>
    </row>
    <row r="69" spans="1:13" s="47" customFormat="1" ht="13.5" hidden="1" thickBot="1" x14ac:dyDescent="0.25"/>
    <row r="70" spans="1:13" s="47" customFormat="1" ht="13.5" hidden="1" thickBot="1" x14ac:dyDescent="0.25">
      <c r="B70" s="50"/>
      <c r="C70" s="51"/>
      <c r="D70" s="51"/>
      <c r="E70" s="52" t="s">
        <v>30</v>
      </c>
      <c r="F70" s="52" t="s">
        <v>31</v>
      </c>
      <c r="G70" s="52" t="s">
        <v>32</v>
      </c>
      <c r="H70" s="53"/>
    </row>
    <row r="71" spans="1:13" s="47" customFormat="1" hidden="1" x14ac:dyDescent="0.2">
      <c r="B71" s="54" t="s">
        <v>33</v>
      </c>
      <c r="C71" s="55">
        <f>D56</f>
        <v>244</v>
      </c>
      <c r="D71" s="56" t="str">
        <f>ROUND(K67,3)*100&amp;B74</f>
        <v>11,5%</v>
      </c>
      <c r="E71" s="57" t="str">
        <f>ROUND(K68,3)*100&amp;B74</f>
        <v>100%</v>
      </c>
      <c r="F71" s="57" t="str">
        <f>ROUND(K65,3)*100&amp;B74</f>
        <v>96,7%</v>
      </c>
      <c r="G71" s="57" t="str">
        <f>ROUND(K66,3)*100&amp;B74</f>
        <v>98,6%</v>
      </c>
      <c r="H71" s="58"/>
    </row>
    <row r="72" spans="1:13" s="47" customFormat="1" hidden="1" x14ac:dyDescent="0.2">
      <c r="B72" s="59" t="s">
        <v>34</v>
      </c>
      <c r="C72" s="60">
        <f>F56</f>
        <v>132996</v>
      </c>
      <c r="D72" s="56" t="str">
        <f>ROUND(L67,3)*100&amp;B74</f>
        <v>10,2%</v>
      </c>
      <c r="E72" s="57" t="str">
        <f>ROUND(L68,3)*100&amp;B74</f>
        <v>100%</v>
      </c>
      <c r="F72" s="57" t="str">
        <f>ROUND(L65,3)*100&amp;B74</f>
        <v>93,7%</v>
      </c>
      <c r="G72" s="57" t="str">
        <f>ROUND(L66,3)*100&amp;B74</f>
        <v>98,6%</v>
      </c>
      <c r="H72" s="58"/>
    </row>
    <row r="73" spans="1:13" s="47" customFormat="1" hidden="1" x14ac:dyDescent="0.2">
      <c r="B73" s="59" t="s">
        <v>35</v>
      </c>
      <c r="C73" s="61">
        <f>ROUND(C49,4)</f>
        <v>1.8E-3</v>
      </c>
      <c r="D73" s="56" t="str">
        <f>ROUND(M67,3)*100&amp;B74</f>
        <v>13%</v>
      </c>
      <c r="E73" s="57" t="str">
        <f>ROUND(M68,3)*100&amp;B74</f>
        <v>100%</v>
      </c>
      <c r="F73" s="57" t="str">
        <f>ROUND(M65,3)*100&amp;B74</f>
        <v>98,3%</v>
      </c>
      <c r="G73" s="57" t="str">
        <f>ROUND(M66,3)*100&amp;B74</f>
        <v>98,7%</v>
      </c>
      <c r="H73" s="62">
        <f>D60</f>
        <v>70.782511251287872</v>
      </c>
    </row>
    <row r="74" spans="1:13" s="47" customFormat="1" hidden="1" x14ac:dyDescent="0.2">
      <c r="B74" s="59" t="s">
        <v>36</v>
      </c>
      <c r="C74" s="63" t="s">
        <v>53</v>
      </c>
      <c r="D74" s="63" t="s">
        <v>37</v>
      </c>
      <c r="E74" s="63" t="s">
        <v>38</v>
      </c>
      <c r="F74" s="63" t="s">
        <v>12</v>
      </c>
      <c r="G74" s="64" t="s">
        <v>13</v>
      </c>
      <c r="H74" s="65" t="s">
        <v>39</v>
      </c>
    </row>
    <row r="75" spans="1:13" s="47" customFormat="1" hidden="1" x14ac:dyDescent="0.2">
      <c r="B75" s="66" t="s">
        <v>40</v>
      </c>
      <c r="C75" s="67" t="str">
        <f>C71&amp;B76&amp;C72&amp;" "&amp;B71&amp;C73*100&amp;B74&amp;B73</f>
        <v>244/132996 (0,18%)</v>
      </c>
      <c r="D75" s="67" t="str">
        <f>CONCATENATE(D71," ",B71,D72," ",B75," ",D73,B73)</f>
        <v>11,5% (10,2% a 13%)</v>
      </c>
      <c r="E75" s="67" t="str">
        <f>CONCATENATE(E71," ",B71,E72," ",B75," ",E73,B73)</f>
        <v>100% (100% a 100%)</v>
      </c>
      <c r="F75" s="67" t="str">
        <f>CONCATENATE(F71," ",B71,F72," ",B75," ",F73,B73)</f>
        <v>96,7% (93,7% a 98,3%)</v>
      </c>
      <c r="G75" s="67" t="str">
        <f>CONCATENATE(G71," ",B71,G72," ",B75," ",G73,B73)</f>
        <v>98,6% (98,6% a 98,7%)</v>
      </c>
      <c r="H75" s="68">
        <f>H73</f>
        <v>70.782511251287872</v>
      </c>
    </row>
    <row r="76" spans="1:13" s="47" customFormat="1" ht="13.5" hidden="1" thickBot="1" x14ac:dyDescent="0.25">
      <c r="B76" s="69" t="s">
        <v>41</v>
      </c>
      <c r="C76" s="70"/>
      <c r="D76" s="70"/>
      <c r="E76" s="70"/>
      <c r="F76" s="70"/>
      <c r="G76" s="70"/>
      <c r="H76" s="71"/>
    </row>
    <row r="77" spans="1:13" s="47" customFormat="1" x14ac:dyDescent="0.2"/>
    <row r="78" spans="1:13" s="47" customFormat="1" ht="18.75" customHeight="1" x14ac:dyDescent="0.2">
      <c r="B78" s="72" t="s">
        <v>69</v>
      </c>
      <c r="C78" s="72" t="s">
        <v>70</v>
      </c>
      <c r="D78" s="73" t="s">
        <v>71</v>
      </c>
      <c r="E78" s="73" t="s">
        <v>72</v>
      </c>
      <c r="F78" s="73" t="s">
        <v>73</v>
      </c>
      <c r="G78" s="73" t="s">
        <v>39</v>
      </c>
    </row>
    <row r="79" spans="1:13" s="47" customFormat="1" ht="22.5" customHeight="1" x14ac:dyDescent="0.2">
      <c r="B79" s="74" t="str">
        <f t="shared" ref="B79" si="6">C75</f>
        <v>244/132996 (0,18%)</v>
      </c>
      <c r="C79" s="74" t="str">
        <f t="shared" ref="C79" si="7">D75</f>
        <v>11,5% (10,2% a 13%)</v>
      </c>
      <c r="D79" s="74" t="str">
        <f t="shared" ref="D79" si="8">E75</f>
        <v>100% (100% a 100%)</v>
      </c>
      <c r="E79" s="74" t="str">
        <f t="shared" ref="E79" si="9">F75</f>
        <v>96,7% (93,7% a 98,3%)</v>
      </c>
      <c r="F79" s="74" t="str">
        <f t="shared" ref="F79" si="10">G75</f>
        <v>98,6% (98,6% a 98,7%)</v>
      </c>
      <c r="G79" s="100">
        <f t="shared" ref="G79" si="11">H75</f>
        <v>70.782511251287872</v>
      </c>
    </row>
    <row r="80" spans="1:13" x14ac:dyDescent="0.2">
      <c r="A80" s="47"/>
      <c r="B80" s="75"/>
      <c r="C80" s="75"/>
      <c r="D80" s="49"/>
      <c r="E80" s="49"/>
      <c r="F80" s="49"/>
      <c r="G80" s="76"/>
      <c r="H80" s="48"/>
      <c r="I80" s="49"/>
      <c r="J80" s="33"/>
      <c r="K80" s="33"/>
      <c r="L80" s="33"/>
    </row>
    <row r="81" spans="2:12" hidden="1" x14ac:dyDescent="0.2"/>
    <row r="82" spans="2:12" s="47" customFormat="1" hidden="1" x14ac:dyDescent="0.2">
      <c r="B82" s="78" t="s">
        <v>46</v>
      </c>
    </row>
    <row r="83" spans="2:12" s="47" customFormat="1" hidden="1" x14ac:dyDescent="0.2">
      <c r="B83" s="77" t="s">
        <v>47</v>
      </c>
    </row>
    <row r="84" spans="2:12" s="47" customFormat="1" x14ac:dyDescent="0.2"/>
    <row r="85" spans="2:12" s="112" customFormat="1" ht="18" customHeight="1" thickBot="1" x14ac:dyDescent="0.3">
      <c r="B85" s="112" t="s">
        <v>78</v>
      </c>
      <c r="C85" s="113"/>
      <c r="D85" s="113"/>
      <c r="E85" s="114"/>
      <c r="F85" s="114"/>
      <c r="G85" s="115"/>
      <c r="H85" s="115"/>
      <c r="I85" s="116"/>
      <c r="J85" s="117"/>
      <c r="K85" s="118"/>
      <c r="L85" s="118"/>
    </row>
    <row r="86" spans="2:12" s="47" customFormat="1" ht="27.75" customHeight="1" thickBot="1" x14ac:dyDescent="0.25">
      <c r="B86" s="139" t="s">
        <v>65</v>
      </c>
      <c r="C86" s="140"/>
      <c r="D86" s="140"/>
      <c r="E86" s="140"/>
      <c r="F86" s="140"/>
      <c r="G86" s="141"/>
    </row>
    <row r="87" spans="2:12" s="47" customFormat="1" ht="13.5" customHeight="1" thickBot="1" x14ac:dyDescent="0.25">
      <c r="B87" s="106" t="s">
        <v>48</v>
      </c>
      <c r="C87" s="107">
        <v>97205</v>
      </c>
      <c r="D87" s="142" t="s">
        <v>59</v>
      </c>
      <c r="E87" s="143"/>
      <c r="F87" s="11"/>
      <c r="G87" s="121"/>
      <c r="H87" s="86"/>
    </row>
    <row r="88" spans="2:12" s="47" customFormat="1" x14ac:dyDescent="0.2">
      <c r="B88" s="106" t="s">
        <v>5</v>
      </c>
      <c r="C88" s="108">
        <f>D89/C87</f>
        <v>2.108945013116609E-3</v>
      </c>
      <c r="D88" s="13" t="s">
        <v>49</v>
      </c>
      <c r="E88" s="13" t="s">
        <v>50</v>
      </c>
      <c r="F88" s="109" t="s">
        <v>6</v>
      </c>
      <c r="G88" s="122"/>
      <c r="H88" s="30"/>
      <c r="I88" s="88"/>
      <c r="K88" s="89"/>
    </row>
    <row r="89" spans="2:12" s="47" customFormat="1" x14ac:dyDescent="0.2">
      <c r="B89" s="106" t="s">
        <v>7</v>
      </c>
      <c r="C89" s="108">
        <f>D98</f>
        <v>0.89268292682926831</v>
      </c>
      <c r="D89" s="14">
        <f>D95</f>
        <v>205</v>
      </c>
      <c r="E89" s="19">
        <f>C87-D89</f>
        <v>97000</v>
      </c>
      <c r="F89" s="15"/>
      <c r="G89" s="123"/>
    </row>
    <row r="90" spans="2:12" s="47" customFormat="1" ht="13.5" thickBot="1" x14ac:dyDescent="0.25">
      <c r="B90" s="106" t="s">
        <v>8</v>
      </c>
      <c r="C90" s="108">
        <f>E98</f>
        <v>0.92735051546391756</v>
      </c>
      <c r="D90" s="16"/>
      <c r="E90" s="16"/>
      <c r="F90" s="15"/>
      <c r="G90" s="123"/>
    </row>
    <row r="91" spans="2:12" s="47" customFormat="1" ht="12.75" customHeight="1" x14ac:dyDescent="0.2">
      <c r="B91" s="144" t="s">
        <v>58</v>
      </c>
      <c r="C91" s="147" t="s">
        <v>10</v>
      </c>
      <c r="D91" s="134">
        <v>183</v>
      </c>
      <c r="E91" s="135">
        <v>7047</v>
      </c>
      <c r="F91" s="136">
        <f>SUM(D91:E91)</f>
        <v>7230</v>
      </c>
      <c r="G91" s="21" t="s">
        <v>60</v>
      </c>
      <c r="H91" s="91"/>
      <c r="I91" s="91"/>
    </row>
    <row r="92" spans="2:12" s="47" customFormat="1" ht="24.95" customHeight="1" thickBot="1" x14ac:dyDescent="0.25">
      <c r="B92" s="145"/>
      <c r="C92" s="148"/>
      <c r="D92" s="153" t="s">
        <v>79</v>
      </c>
      <c r="E92" s="154" t="s">
        <v>80</v>
      </c>
      <c r="F92" s="110" t="s">
        <v>10</v>
      </c>
      <c r="G92" s="92">
        <f>D91/F91</f>
        <v>2.5311203319502075E-2</v>
      </c>
      <c r="H92" s="91"/>
      <c r="I92" s="91"/>
    </row>
    <row r="93" spans="2:12" s="47" customFormat="1" x14ac:dyDescent="0.2">
      <c r="B93" s="145"/>
      <c r="C93" s="147" t="s">
        <v>11</v>
      </c>
      <c r="D93" s="132">
        <v>22</v>
      </c>
      <c r="E93" s="129">
        <v>89953</v>
      </c>
      <c r="F93" s="137">
        <f>SUM(D93:E93)</f>
        <v>89975</v>
      </c>
      <c r="G93" s="21" t="s">
        <v>61</v>
      </c>
      <c r="H93" s="91"/>
      <c r="I93" s="91"/>
    </row>
    <row r="94" spans="2:12" s="47" customFormat="1" ht="24.95" customHeight="1" thickBot="1" x14ac:dyDescent="0.25">
      <c r="B94" s="146"/>
      <c r="C94" s="148"/>
      <c r="D94" s="154" t="s">
        <v>81</v>
      </c>
      <c r="E94" s="155" t="s">
        <v>83</v>
      </c>
      <c r="F94" s="110" t="s">
        <v>68</v>
      </c>
      <c r="G94" s="93">
        <f>E93/F93</f>
        <v>0.9997554876354543</v>
      </c>
      <c r="H94" s="91"/>
      <c r="I94" s="91"/>
    </row>
    <row r="95" spans="2:12" s="47" customFormat="1" x14ac:dyDescent="0.2">
      <c r="B95" s="17"/>
      <c r="C95" s="149" t="s">
        <v>6</v>
      </c>
      <c r="D95" s="18">
        <f>D91+D93</f>
        <v>205</v>
      </c>
      <c r="E95" s="19">
        <f>E93+E91</f>
        <v>97000</v>
      </c>
      <c r="F95" s="151">
        <f>C87</f>
        <v>97205</v>
      </c>
      <c r="G95" s="123"/>
    </row>
    <row r="96" spans="2:12" s="47" customFormat="1" ht="13.5" thickBot="1" x14ac:dyDescent="0.25">
      <c r="B96" s="17"/>
      <c r="C96" s="150"/>
      <c r="D96" s="138" t="s">
        <v>74</v>
      </c>
      <c r="E96" s="138" t="s">
        <v>75</v>
      </c>
      <c r="F96" s="152"/>
      <c r="G96" s="123"/>
    </row>
    <row r="97" spans="2:13" s="47" customFormat="1" x14ac:dyDescent="0.2">
      <c r="B97" s="17"/>
      <c r="C97" s="1"/>
      <c r="D97" s="20" t="s">
        <v>12</v>
      </c>
      <c r="E97" s="21" t="s">
        <v>13</v>
      </c>
      <c r="F97" s="1"/>
      <c r="G97" s="121"/>
      <c r="H97" s="91"/>
    </row>
    <row r="98" spans="2:13" s="47" customFormat="1" ht="13.5" thickBot="1" x14ac:dyDescent="0.25">
      <c r="B98" s="17"/>
      <c r="C98" s="1"/>
      <c r="D98" s="22">
        <f>D91/D95</f>
        <v>0.89268292682926831</v>
      </c>
      <c r="E98" s="23">
        <f>E93/E95</f>
        <v>0.92735051546391756</v>
      </c>
      <c r="F98" s="24"/>
      <c r="G98" s="121"/>
      <c r="H98" s="91"/>
    </row>
    <row r="99" spans="2:13" s="47" customFormat="1" ht="14.1" customHeight="1" thickBot="1" x14ac:dyDescent="0.25">
      <c r="B99" s="25"/>
      <c r="C99" s="26" t="s">
        <v>14</v>
      </c>
      <c r="D99" s="119">
        <f>D98/(1-E98)</f>
        <v>12.287532837014199</v>
      </c>
      <c r="E99" s="120"/>
      <c r="F99" s="29"/>
      <c r="G99" s="124"/>
    </row>
    <row r="100" spans="2:13" s="47" customFormat="1" hidden="1" x14ac:dyDescent="0.2">
      <c r="B100" s="31" t="s">
        <v>51</v>
      </c>
      <c r="D100" s="48"/>
      <c r="E100" s="81"/>
      <c r="F100" s="81"/>
      <c r="G100" s="82"/>
      <c r="H100" s="82"/>
      <c r="I100" s="83"/>
      <c r="J100" s="49"/>
      <c r="K100" s="33"/>
      <c r="L100" s="33"/>
    </row>
    <row r="101" spans="2:13" s="47" customFormat="1" hidden="1" x14ac:dyDescent="0.2">
      <c r="B101" s="31" t="s">
        <v>15</v>
      </c>
      <c r="D101" s="48"/>
      <c r="E101" s="49"/>
      <c r="F101" s="49"/>
      <c r="G101" s="48"/>
      <c r="H101" s="48"/>
      <c r="I101" s="97"/>
      <c r="J101" s="49"/>
      <c r="K101" s="34"/>
      <c r="L101" s="34"/>
      <c r="M101" s="34"/>
    </row>
    <row r="102" spans="2:13" s="47" customFormat="1" hidden="1" x14ac:dyDescent="0.2">
      <c r="B102" s="98" t="s">
        <v>52</v>
      </c>
      <c r="D102" s="99" t="s">
        <v>16</v>
      </c>
      <c r="F102" s="99" t="s">
        <v>22</v>
      </c>
      <c r="G102" s="99"/>
      <c r="H102" s="99" t="s">
        <v>17</v>
      </c>
      <c r="I102" s="99"/>
      <c r="J102" s="99" t="s">
        <v>18</v>
      </c>
      <c r="K102" s="34"/>
      <c r="L102" s="34"/>
      <c r="M102" s="34"/>
    </row>
    <row r="103" spans="2:13" s="47" customFormat="1" ht="38.25" hidden="1" x14ac:dyDescent="0.2">
      <c r="C103" s="35" t="s">
        <v>19</v>
      </c>
      <c r="D103" s="35" t="s">
        <v>20</v>
      </c>
      <c r="E103" s="36" t="s">
        <v>21</v>
      </c>
      <c r="F103" s="36" t="s">
        <v>16</v>
      </c>
      <c r="G103" s="36" t="s">
        <v>22</v>
      </c>
      <c r="H103" s="36" t="s">
        <v>17</v>
      </c>
      <c r="I103" s="36" t="s">
        <v>18</v>
      </c>
      <c r="J103" s="37" t="s">
        <v>23</v>
      </c>
      <c r="K103" s="36" t="s">
        <v>24</v>
      </c>
      <c r="L103" s="36" t="s">
        <v>25</v>
      </c>
      <c r="M103" s="36" t="s">
        <v>26</v>
      </c>
    </row>
    <row r="104" spans="2:13" s="47" customFormat="1" hidden="1" x14ac:dyDescent="0.2">
      <c r="B104" s="38" t="s">
        <v>12</v>
      </c>
      <c r="C104" s="39">
        <f>D91</f>
        <v>183</v>
      </c>
      <c r="D104" s="39">
        <f>D95</f>
        <v>205</v>
      </c>
      <c r="E104" s="40">
        <f>C104/D104</f>
        <v>0.89268292682926831</v>
      </c>
      <c r="F104" s="40">
        <f>2*C104+J104^2</f>
        <v>369.84145882069413</v>
      </c>
      <c r="G104" s="40">
        <f>J104*SQRT((J104^2)+(4*C104*(1-E104)))</f>
        <v>17.791200627445203</v>
      </c>
      <c r="H104" s="41">
        <f>2*(D104+J104^2)</f>
        <v>417.68291764138826</v>
      </c>
      <c r="I104" s="42" t="s">
        <v>27</v>
      </c>
      <c r="J104" s="43">
        <f>-NORMSINV(2.5/100)</f>
        <v>1.9599639845400538</v>
      </c>
      <c r="K104" s="44">
        <f>E104</f>
        <v>0.89268292682926831</v>
      </c>
      <c r="L104" s="44">
        <f>(F104-G104)/H104</f>
        <v>0.8428648702734598</v>
      </c>
      <c r="M104" s="44">
        <f>(F104+G104)/H104</f>
        <v>0.92805485471385907</v>
      </c>
    </row>
    <row r="105" spans="2:13" s="47" customFormat="1" hidden="1" x14ac:dyDescent="0.2">
      <c r="B105" s="38" t="s">
        <v>13</v>
      </c>
      <c r="C105" s="39">
        <f>E93</f>
        <v>89953</v>
      </c>
      <c r="D105" s="39">
        <f>E95</f>
        <v>97000</v>
      </c>
      <c r="E105" s="40">
        <f>C105/D105</f>
        <v>0.92735051546391756</v>
      </c>
      <c r="F105" s="40">
        <f>2*C105+J105^2</f>
        <v>179909.84145882068</v>
      </c>
      <c r="G105" s="40">
        <f>J105*SQRT((J105^2)+(4*C105*(1-E105)))</f>
        <v>316.90864758424766</v>
      </c>
      <c r="H105" s="41">
        <f>2*(D105+J105^2)</f>
        <v>194007.68291764139</v>
      </c>
      <c r="I105" s="42" t="s">
        <v>27</v>
      </c>
      <c r="J105" s="43">
        <f>-NORMSINV(2.5/100)</f>
        <v>1.9599639845400538</v>
      </c>
      <c r="K105" s="44">
        <f>E105</f>
        <v>0.92735051546391756</v>
      </c>
      <c r="L105" s="44">
        <f>(F105-G105)/H105</f>
        <v>0.92570010687399329</v>
      </c>
      <c r="M105" s="44">
        <f>(F105+G105)/H105</f>
        <v>0.92896707695289238</v>
      </c>
    </row>
    <row r="106" spans="2:13" s="47" customFormat="1" hidden="1" x14ac:dyDescent="0.2">
      <c r="B106" s="46" t="s">
        <v>28</v>
      </c>
      <c r="C106" s="39">
        <f>D91</f>
        <v>183</v>
      </c>
      <c r="D106" s="45">
        <f>F91</f>
        <v>7230</v>
      </c>
      <c r="E106" s="40">
        <f>C106/D106</f>
        <v>2.5311203319502075E-2</v>
      </c>
      <c r="F106" s="40">
        <f>2*C106+J106^2</f>
        <v>369.84145882069413</v>
      </c>
      <c r="G106" s="40">
        <f>J106*SQRT((J106^2)+(4*C106*(1-E106)))</f>
        <v>52.493150778870174</v>
      </c>
      <c r="H106" s="41">
        <f>2*(D106+J106^2)</f>
        <v>14467.682917641388</v>
      </c>
      <c r="I106" s="42" t="s">
        <v>27</v>
      </c>
      <c r="J106" s="43">
        <f>-NORMSINV(2.5/100)</f>
        <v>1.9599639845400538</v>
      </c>
      <c r="K106" s="44">
        <f>E106</f>
        <v>2.5311203319502075E-2</v>
      </c>
      <c r="L106" s="44">
        <f>(F106-G106)/H106</f>
        <v>2.1934978105917741E-2</v>
      </c>
      <c r="M106" s="44">
        <f>(F106+G106)/H106</f>
        <v>2.9191585964645671E-2</v>
      </c>
    </row>
    <row r="107" spans="2:13" s="47" customFormat="1" hidden="1" x14ac:dyDescent="0.2">
      <c r="B107" s="46" t="s">
        <v>29</v>
      </c>
      <c r="C107" s="39">
        <f>E93</f>
        <v>89953</v>
      </c>
      <c r="D107" s="45">
        <f>F93</f>
        <v>89975</v>
      </c>
      <c r="E107" s="40">
        <f>C107/D107</f>
        <v>0.9997554876354543</v>
      </c>
      <c r="F107" s="40">
        <f>2*C107+J107^2</f>
        <v>179909.84145882068</v>
      </c>
      <c r="G107" s="40">
        <f>J107*SQRT((J107^2)+(4*C107*(1-E107)))</f>
        <v>18.780908526595915</v>
      </c>
      <c r="H107" s="41">
        <f>2*(D107+J107^2)</f>
        <v>179957.68291764139</v>
      </c>
      <c r="I107" s="42" t="s">
        <v>27</v>
      </c>
      <c r="J107" s="43">
        <f>-NORMSINV(2.5/100)</f>
        <v>1.9599639845400538</v>
      </c>
      <c r="K107" s="44">
        <f>E107</f>
        <v>0.9997554876354543</v>
      </c>
      <c r="L107" s="44">
        <f>(F107-G107)/H107</f>
        <v>0.99962978870217067</v>
      </c>
      <c r="M107" s="44">
        <f>(F107+G107)/H107</f>
        <v>0.99983851453395622</v>
      </c>
    </row>
    <row r="108" spans="2:13" s="47" customFormat="1" ht="13.5" hidden="1" thickBot="1" x14ac:dyDescent="0.25"/>
    <row r="109" spans="2:13" s="47" customFormat="1" ht="13.5" hidden="1" thickBot="1" x14ac:dyDescent="0.25">
      <c r="B109" s="50"/>
      <c r="C109" s="51"/>
      <c r="D109" s="51"/>
      <c r="E109" s="52" t="s">
        <v>30</v>
      </c>
      <c r="F109" s="52" t="s">
        <v>31</v>
      </c>
      <c r="G109" s="52" t="s">
        <v>32</v>
      </c>
      <c r="H109" s="53"/>
    </row>
    <row r="110" spans="2:13" s="47" customFormat="1" hidden="1" x14ac:dyDescent="0.2">
      <c r="B110" s="54" t="s">
        <v>33</v>
      </c>
      <c r="C110" s="55">
        <f>D95</f>
        <v>205</v>
      </c>
      <c r="D110" s="56" t="str">
        <f>ROUND(K106,3)*100&amp;B113</f>
        <v>2,5%</v>
      </c>
      <c r="E110" s="57" t="str">
        <f>ROUND(K107,3)*100&amp;B113</f>
        <v>100%</v>
      </c>
      <c r="F110" s="57" t="str">
        <f>ROUND(K104,3)*100&amp;B113</f>
        <v>89,3%</v>
      </c>
      <c r="G110" s="57" t="str">
        <f>ROUND(K105,3)*100&amp;B113</f>
        <v>92,7%</v>
      </c>
      <c r="H110" s="58"/>
    </row>
    <row r="111" spans="2:13" s="47" customFormat="1" hidden="1" x14ac:dyDescent="0.2">
      <c r="B111" s="59" t="s">
        <v>34</v>
      </c>
      <c r="C111" s="60">
        <f>F95</f>
        <v>97205</v>
      </c>
      <c r="D111" s="56" t="str">
        <f>ROUND(L106,3)*100&amp;B113</f>
        <v>2,2%</v>
      </c>
      <c r="E111" s="57" t="str">
        <f>ROUND(L107,3)*100&amp;B113</f>
        <v>100%</v>
      </c>
      <c r="F111" s="57" t="str">
        <f>ROUND(L104,3)*100&amp;B113</f>
        <v>84,3%</v>
      </c>
      <c r="G111" s="57" t="str">
        <f>ROUND(L105,3)*100&amp;B113</f>
        <v>92,6%</v>
      </c>
      <c r="H111" s="58"/>
    </row>
    <row r="112" spans="2:13" s="47" customFormat="1" hidden="1" x14ac:dyDescent="0.2">
      <c r="B112" s="59" t="s">
        <v>35</v>
      </c>
      <c r="C112" s="61">
        <f>ROUND(C88,4)</f>
        <v>2.0999999999999999E-3</v>
      </c>
      <c r="D112" s="56" t="str">
        <f>ROUND(M106,3)*100&amp;B113</f>
        <v>2,9%</v>
      </c>
      <c r="E112" s="57" t="str">
        <f>ROUND(M107,3)*100&amp;B113</f>
        <v>100%</v>
      </c>
      <c r="F112" s="57" t="str">
        <f>ROUND(M104,3)*100&amp;B113</f>
        <v>92,8%</v>
      </c>
      <c r="G112" s="57" t="str">
        <f>ROUND(M105,3)*100&amp;B113</f>
        <v>92,9%</v>
      </c>
      <c r="H112" s="62">
        <f>D99</f>
        <v>12.287532837014199</v>
      </c>
    </row>
    <row r="113" spans="2:12" s="47" customFormat="1" hidden="1" x14ac:dyDescent="0.2">
      <c r="B113" s="59" t="s">
        <v>36</v>
      </c>
      <c r="C113" s="63" t="s">
        <v>53</v>
      </c>
      <c r="D113" s="63" t="s">
        <v>37</v>
      </c>
      <c r="E113" s="63" t="s">
        <v>38</v>
      </c>
      <c r="F113" s="63" t="s">
        <v>12</v>
      </c>
      <c r="G113" s="64" t="s">
        <v>13</v>
      </c>
      <c r="H113" s="65" t="s">
        <v>39</v>
      </c>
    </row>
    <row r="114" spans="2:12" s="47" customFormat="1" hidden="1" x14ac:dyDescent="0.2">
      <c r="B114" s="66" t="s">
        <v>40</v>
      </c>
      <c r="C114" s="67" t="str">
        <f>C110&amp;B115&amp;C111&amp;" "&amp;B110&amp;C112*100&amp;B113&amp;B112</f>
        <v>205/97205 (0,21%)</v>
      </c>
      <c r="D114" s="67" t="str">
        <f>CONCATENATE(D110," ",B110,D111," ",B114," ",D112,B112)</f>
        <v>2,5% (2,2% a 2,9%)</v>
      </c>
      <c r="E114" s="67" t="str">
        <f>CONCATENATE(E110," ",B110,E111," ",B114," ",E112,B112)</f>
        <v>100% (100% a 100%)</v>
      </c>
      <c r="F114" s="67" t="str">
        <f>CONCATENATE(F110," ",B110,F111," ",B114," ",F112,B112)</f>
        <v>89,3% (84,3% a 92,8%)</v>
      </c>
      <c r="G114" s="67" t="str">
        <f>CONCATENATE(G110," ",B110,G111," ",B114," ",G112,B112)</f>
        <v>92,7% (92,6% a 92,9%)</v>
      </c>
      <c r="H114" s="68">
        <f>H112</f>
        <v>12.287532837014199</v>
      </c>
    </row>
    <row r="115" spans="2:12" s="47" customFormat="1" ht="13.5" hidden="1" thickBot="1" x14ac:dyDescent="0.25">
      <c r="B115" s="69" t="s">
        <v>41</v>
      </c>
      <c r="C115" s="70"/>
      <c r="D115" s="70"/>
      <c r="E115" s="70"/>
      <c r="F115" s="70"/>
      <c r="G115" s="70"/>
      <c r="H115" s="71"/>
    </row>
    <row r="116" spans="2:12" s="47" customFormat="1" x14ac:dyDescent="0.2"/>
    <row r="117" spans="2:12" s="47" customFormat="1" ht="18.75" customHeight="1" x14ac:dyDescent="0.2">
      <c r="B117" s="72" t="s">
        <v>69</v>
      </c>
      <c r="C117" s="72" t="s">
        <v>70</v>
      </c>
      <c r="D117" s="73" t="s">
        <v>71</v>
      </c>
      <c r="E117" s="73" t="s">
        <v>72</v>
      </c>
      <c r="F117" s="73" t="s">
        <v>73</v>
      </c>
      <c r="G117" s="73" t="s">
        <v>39</v>
      </c>
    </row>
    <row r="118" spans="2:12" s="47" customFormat="1" ht="22.5" customHeight="1" x14ac:dyDescent="0.2">
      <c r="B118" s="74" t="str">
        <f t="shared" ref="B118:G118" si="12">C114</f>
        <v>205/97205 (0,21%)</v>
      </c>
      <c r="C118" s="74" t="str">
        <f t="shared" si="12"/>
        <v>2,5% (2,2% a 2,9%)</v>
      </c>
      <c r="D118" s="74" t="str">
        <f t="shared" si="12"/>
        <v>100% (100% a 100%)</v>
      </c>
      <c r="E118" s="74" t="str">
        <f t="shared" si="12"/>
        <v>89,3% (84,3% a 92,8%)</v>
      </c>
      <c r="F118" s="74" t="str">
        <f t="shared" si="12"/>
        <v>92,7% (92,6% a 92,9%)</v>
      </c>
      <c r="G118" s="100">
        <f t="shared" si="12"/>
        <v>12.287532837014199</v>
      </c>
    </row>
    <row r="119" spans="2:12" s="47" customFormat="1" x14ac:dyDescent="0.2"/>
    <row r="121" spans="2:12" s="47" customFormat="1" hidden="1" x14ac:dyDescent="0.2">
      <c r="B121" s="78"/>
    </row>
    <row r="122" spans="2:12" s="47" customFormat="1" hidden="1" x14ac:dyDescent="0.2">
      <c r="B122" s="77"/>
      <c r="D122" s="101"/>
    </row>
    <row r="123" spans="2:12" s="47" customFormat="1" hidden="1" x14ac:dyDescent="0.2">
      <c r="B123" s="78" t="s">
        <v>56</v>
      </c>
    </row>
    <row r="124" spans="2:12" s="112" customFormat="1" ht="18" customHeight="1" thickBot="1" x14ac:dyDescent="0.3">
      <c r="B124" s="112" t="s">
        <v>66</v>
      </c>
      <c r="C124" s="113"/>
      <c r="D124" s="113"/>
      <c r="E124" s="114"/>
      <c r="F124" s="114"/>
      <c r="G124" s="115"/>
      <c r="H124" s="115"/>
      <c r="I124" s="116"/>
      <c r="J124" s="117"/>
      <c r="K124" s="118"/>
      <c r="L124" s="118"/>
    </row>
    <row r="125" spans="2:12" s="47" customFormat="1" ht="31.5" customHeight="1" thickBot="1" x14ac:dyDescent="0.25">
      <c r="B125" s="139" t="s">
        <v>62</v>
      </c>
      <c r="C125" s="140"/>
      <c r="D125" s="140"/>
      <c r="E125" s="140"/>
      <c r="F125" s="140"/>
      <c r="G125" s="141"/>
    </row>
    <row r="126" spans="2:12" s="47" customFormat="1" ht="13.5" thickBot="1" x14ac:dyDescent="0.25">
      <c r="B126" s="84" t="s">
        <v>48</v>
      </c>
      <c r="C126" s="85">
        <f>C9+C48+C87</f>
        <v>260955</v>
      </c>
      <c r="D126" s="142" t="s">
        <v>59</v>
      </c>
      <c r="E126" s="143"/>
      <c r="F126" s="11"/>
      <c r="G126" s="127"/>
      <c r="H126" s="86"/>
    </row>
    <row r="127" spans="2:12" s="47" customFormat="1" x14ac:dyDescent="0.2">
      <c r="B127" s="84" t="s">
        <v>5</v>
      </c>
      <c r="C127" s="87">
        <f>D134/F134</f>
        <v>2.7476001609472896E-3</v>
      </c>
      <c r="D127" s="13" t="s">
        <v>49</v>
      </c>
      <c r="E127" s="13" t="s">
        <v>50</v>
      </c>
      <c r="F127" s="109" t="s">
        <v>6</v>
      </c>
      <c r="G127" s="122"/>
      <c r="H127" s="30"/>
      <c r="I127" s="30"/>
      <c r="K127" s="89"/>
    </row>
    <row r="128" spans="2:12" s="47" customFormat="1" x14ac:dyDescent="0.2">
      <c r="B128" s="84" t="s">
        <v>7</v>
      </c>
      <c r="C128" s="87">
        <f>D137</f>
        <v>0.75174337517433754</v>
      </c>
      <c r="D128" s="14"/>
      <c r="E128" s="19"/>
      <c r="F128" s="15"/>
      <c r="G128" s="123"/>
      <c r="H128" s="30"/>
      <c r="I128" s="30"/>
    </row>
    <row r="129" spans="2:13" s="47" customFormat="1" ht="13.5" thickBot="1" x14ac:dyDescent="0.25">
      <c r="B129" s="84" t="s">
        <v>8</v>
      </c>
      <c r="C129" s="87">
        <f>E137</f>
        <v>0.96262267616566377</v>
      </c>
      <c r="D129" s="90"/>
      <c r="E129" s="90"/>
      <c r="F129" s="110"/>
      <c r="G129" s="123"/>
      <c r="H129" s="30"/>
      <c r="I129" s="30"/>
    </row>
    <row r="130" spans="2:13" s="47" customFormat="1" x14ac:dyDescent="0.2">
      <c r="B130" s="144" t="s">
        <v>67</v>
      </c>
      <c r="C130" s="147" t="s">
        <v>10</v>
      </c>
      <c r="D130" s="131">
        <f>D13+D52+D91</f>
        <v>539</v>
      </c>
      <c r="E130" s="130">
        <f>E13+E52+E91</f>
        <v>9727</v>
      </c>
      <c r="F130" s="136">
        <f>D130+E130</f>
        <v>10266</v>
      </c>
      <c r="G130" s="21" t="s">
        <v>60</v>
      </c>
      <c r="H130" s="30"/>
      <c r="I130" s="30"/>
    </row>
    <row r="131" spans="2:13" s="47" customFormat="1" ht="24.95" customHeight="1" thickBot="1" x14ac:dyDescent="0.25">
      <c r="B131" s="145"/>
      <c r="C131" s="148"/>
      <c r="D131" s="153" t="s">
        <v>79</v>
      </c>
      <c r="E131" s="154" t="s">
        <v>80</v>
      </c>
      <c r="F131" s="110" t="s">
        <v>10</v>
      </c>
      <c r="G131" s="92">
        <f>D130/F130</f>
        <v>5.2503409312293005E-2</v>
      </c>
      <c r="H131" s="30"/>
      <c r="I131" s="30"/>
    </row>
    <row r="132" spans="2:13" s="47" customFormat="1" x14ac:dyDescent="0.2">
      <c r="B132" s="145"/>
      <c r="C132" s="147" t="s">
        <v>11</v>
      </c>
      <c r="D132" s="132">
        <f>D15+D54+D93</f>
        <v>178</v>
      </c>
      <c r="E132" s="129">
        <f>E15+E54+E93</f>
        <v>250511</v>
      </c>
      <c r="F132" s="137">
        <f>D132+E132</f>
        <v>250689</v>
      </c>
      <c r="G132" s="21" t="s">
        <v>61</v>
      </c>
      <c r="H132" s="91"/>
      <c r="I132" s="91"/>
    </row>
    <row r="133" spans="2:13" s="47" customFormat="1" ht="24.95" customHeight="1" thickBot="1" x14ac:dyDescent="0.25">
      <c r="B133" s="146"/>
      <c r="C133" s="148"/>
      <c r="D133" s="154" t="s">
        <v>81</v>
      </c>
      <c r="E133" s="155" t="s">
        <v>83</v>
      </c>
      <c r="F133" s="110" t="s">
        <v>68</v>
      </c>
      <c r="G133" s="93">
        <f>E132/F132</f>
        <v>0.99928995687884192</v>
      </c>
      <c r="H133" s="91"/>
      <c r="I133" s="91"/>
    </row>
    <row r="134" spans="2:13" s="47" customFormat="1" x14ac:dyDescent="0.2">
      <c r="B134" s="94"/>
      <c r="C134" s="149" t="s">
        <v>6</v>
      </c>
      <c r="D134" s="18">
        <f>D17+D56+D95</f>
        <v>717</v>
      </c>
      <c r="E134" s="19">
        <f>E17+E56+E95</f>
        <v>260238</v>
      </c>
      <c r="F134" s="151">
        <f>SUM(D134:E134)</f>
        <v>260955</v>
      </c>
      <c r="G134" s="123"/>
    </row>
    <row r="135" spans="2:13" s="47" customFormat="1" ht="13.5" thickBot="1" x14ac:dyDescent="0.25">
      <c r="B135" s="94"/>
      <c r="C135" s="150"/>
      <c r="D135" s="138" t="s">
        <v>74</v>
      </c>
      <c r="E135" s="138" t="s">
        <v>75</v>
      </c>
      <c r="F135" s="152"/>
      <c r="G135" s="123"/>
    </row>
    <row r="136" spans="2:13" s="47" customFormat="1" x14ac:dyDescent="0.2">
      <c r="B136" s="94"/>
      <c r="D136" s="21" t="s">
        <v>12</v>
      </c>
      <c r="E136" s="21" t="s">
        <v>13</v>
      </c>
      <c r="F136" s="95"/>
      <c r="G136" s="128"/>
      <c r="H136" s="91"/>
    </row>
    <row r="137" spans="2:13" s="47" customFormat="1" ht="13.5" thickBot="1" x14ac:dyDescent="0.25">
      <c r="B137" s="94"/>
      <c r="D137" s="96">
        <f>D130/D134</f>
        <v>0.75174337517433754</v>
      </c>
      <c r="E137" s="96">
        <f>E132/E134</f>
        <v>0.96262267616566377</v>
      </c>
      <c r="F137" s="95"/>
      <c r="G137" s="128"/>
      <c r="H137" s="91"/>
    </row>
    <row r="138" spans="2:13" s="47" customFormat="1" ht="19.5" customHeight="1" thickBot="1" x14ac:dyDescent="0.25">
      <c r="B138" s="104"/>
      <c r="C138" s="26" t="s">
        <v>14</v>
      </c>
      <c r="D138" s="105">
        <f>D137/(1-E137)</f>
        <v>20.112284616903406</v>
      </c>
      <c r="E138" s="120"/>
      <c r="F138" s="29"/>
      <c r="G138" s="124"/>
    </row>
    <row r="139" spans="2:13" s="47" customFormat="1" hidden="1" x14ac:dyDescent="0.2">
      <c r="B139" s="31" t="s">
        <v>51</v>
      </c>
      <c r="D139" s="48"/>
      <c r="E139" s="81"/>
      <c r="F139" s="81"/>
      <c r="G139" s="82"/>
      <c r="H139" s="82"/>
      <c r="I139" s="83"/>
      <c r="J139" s="49"/>
      <c r="K139" s="33"/>
      <c r="L139" s="33"/>
    </row>
    <row r="140" spans="2:13" s="47" customFormat="1" hidden="1" x14ac:dyDescent="0.2">
      <c r="B140" s="31" t="s">
        <v>15</v>
      </c>
      <c r="D140" s="48"/>
      <c r="E140" s="49"/>
      <c r="F140" s="49"/>
      <c r="G140" s="48"/>
      <c r="H140" s="48"/>
      <c r="I140" s="97"/>
      <c r="J140" s="49"/>
      <c r="K140" s="34"/>
      <c r="L140" s="34"/>
      <c r="M140" s="34"/>
    </row>
    <row r="141" spans="2:13" s="47" customFormat="1" hidden="1" x14ac:dyDescent="0.2">
      <c r="B141" s="98" t="s">
        <v>52</v>
      </c>
      <c r="D141" s="99" t="s">
        <v>16</v>
      </c>
      <c r="F141" s="99" t="s">
        <v>22</v>
      </c>
      <c r="G141" s="99"/>
      <c r="H141" s="99" t="s">
        <v>17</v>
      </c>
      <c r="I141" s="99"/>
      <c r="J141" s="99" t="s">
        <v>18</v>
      </c>
      <c r="K141" s="34"/>
      <c r="L141" s="34"/>
      <c r="M141" s="34"/>
    </row>
    <row r="142" spans="2:13" s="47" customFormat="1" ht="38.25" hidden="1" x14ac:dyDescent="0.2">
      <c r="C142" s="35" t="s">
        <v>19</v>
      </c>
      <c r="D142" s="35" t="s">
        <v>20</v>
      </c>
      <c r="E142" s="36" t="s">
        <v>21</v>
      </c>
      <c r="F142" s="36" t="s">
        <v>16</v>
      </c>
      <c r="G142" s="36" t="s">
        <v>22</v>
      </c>
      <c r="H142" s="36" t="s">
        <v>17</v>
      </c>
      <c r="I142" s="36" t="s">
        <v>18</v>
      </c>
      <c r="J142" s="37" t="s">
        <v>23</v>
      </c>
      <c r="K142" s="36" t="s">
        <v>24</v>
      </c>
      <c r="L142" s="36" t="s">
        <v>25</v>
      </c>
      <c r="M142" s="36" t="s">
        <v>26</v>
      </c>
    </row>
    <row r="143" spans="2:13" s="47" customFormat="1" hidden="1" x14ac:dyDescent="0.2">
      <c r="B143" s="38" t="s">
        <v>12</v>
      </c>
      <c r="C143" s="39">
        <f>D130</f>
        <v>539</v>
      </c>
      <c r="D143" s="39">
        <f>D134</f>
        <v>717</v>
      </c>
      <c r="E143" s="40">
        <f>C143/D143</f>
        <v>0.75174337517433754</v>
      </c>
      <c r="F143" s="40">
        <f>2*C143+J143^2</f>
        <v>1081.841458820694</v>
      </c>
      <c r="G143" s="40">
        <f>J143*SQRT((J143^2)+(4*C143*(1-E143)))</f>
        <v>45.506748446004273</v>
      </c>
      <c r="H143" s="41">
        <f>2*(D143+J143^2)</f>
        <v>1441.6829176413883</v>
      </c>
      <c r="I143" s="42" t="s">
        <v>27</v>
      </c>
      <c r="J143" s="43">
        <f>-NORMSINV(2.5/100)</f>
        <v>1.9599639845400538</v>
      </c>
      <c r="K143" s="44">
        <f>E143</f>
        <v>0.75174337517433754</v>
      </c>
      <c r="L143" s="44">
        <f>(F143-G143)/H143</f>
        <v>0.71883678282749353</v>
      </c>
      <c r="M143" s="44">
        <f>(F143+G143)/H143</f>
        <v>0.78196682049271582</v>
      </c>
    </row>
    <row r="144" spans="2:13" s="47" customFormat="1" hidden="1" x14ac:dyDescent="0.2">
      <c r="B144" s="38" t="s">
        <v>13</v>
      </c>
      <c r="C144" s="39">
        <f>E132</f>
        <v>250511</v>
      </c>
      <c r="D144" s="39">
        <f>E134</f>
        <v>260238</v>
      </c>
      <c r="E144" s="40">
        <f>C144/D144</f>
        <v>0.96262267616566377</v>
      </c>
      <c r="F144" s="40">
        <f>2*C144+J144^2</f>
        <v>501025.84145882068</v>
      </c>
      <c r="G144" s="40">
        <f>J144*SQRT((J144^2)+(4*C144*(1-E144)))</f>
        <v>379.3305836809264</v>
      </c>
      <c r="H144" s="41">
        <f>2*(D144+J144^2)</f>
        <v>520483.68291764136</v>
      </c>
      <c r="I144" s="42" t="s">
        <v>27</v>
      </c>
      <c r="J144" s="43">
        <f>-NORMSINV(2.5/100)</f>
        <v>1.9599639845400538</v>
      </c>
      <c r="K144" s="44">
        <f>E144</f>
        <v>0.96262267616566377</v>
      </c>
      <c r="L144" s="44">
        <f>(F144-G144)/H144</f>
        <v>0.96188704335301789</v>
      </c>
      <c r="M144" s="44">
        <f>(F144+G144)/H144</f>
        <v>0.96334465132856317</v>
      </c>
    </row>
    <row r="145" spans="2:13" s="47" customFormat="1" hidden="1" x14ac:dyDescent="0.2">
      <c r="B145" s="46" t="s">
        <v>28</v>
      </c>
      <c r="C145" s="39">
        <f>D130</f>
        <v>539</v>
      </c>
      <c r="D145" s="45">
        <f>F130</f>
        <v>10266</v>
      </c>
      <c r="E145" s="40">
        <f>C145/D145</f>
        <v>5.2503409312293005E-2</v>
      </c>
      <c r="F145" s="40">
        <f>2*C145+J145^2</f>
        <v>1081.841458820694</v>
      </c>
      <c r="G145" s="40">
        <f>J145*SQRT((J145^2)+(4*C145*(1-E145)))</f>
        <v>88.668478405899009</v>
      </c>
      <c r="H145" s="41">
        <f>2*(D145+J145^2)</f>
        <v>20539.682917641388</v>
      </c>
      <c r="I145" s="42" t="s">
        <v>27</v>
      </c>
      <c r="J145" s="43">
        <f>-NORMSINV(2.5/100)</f>
        <v>1.9599639845400538</v>
      </c>
      <c r="K145" s="44">
        <f>E145</f>
        <v>5.2503409312293005E-2</v>
      </c>
      <c r="L145" s="44">
        <f>(F145-G145)/H145</f>
        <v>4.8353861371529049E-2</v>
      </c>
      <c r="M145" s="44">
        <f>(F145+G145)/H145</f>
        <v>5.6987731598390469E-2</v>
      </c>
    </row>
    <row r="146" spans="2:13" s="47" customFormat="1" hidden="1" x14ac:dyDescent="0.2">
      <c r="B146" s="46" t="s">
        <v>29</v>
      </c>
      <c r="C146" s="39">
        <f>E132</f>
        <v>250511</v>
      </c>
      <c r="D146" s="45">
        <f>F132</f>
        <v>250689</v>
      </c>
      <c r="E146" s="40">
        <f>C146/D146</f>
        <v>0.99928995687884192</v>
      </c>
      <c r="F146" s="40">
        <f>2*C146+J146^2</f>
        <v>501025.84145882068</v>
      </c>
      <c r="G146" s="40">
        <f>J146*SQRT((J146^2)+(4*C146*(1-E146)))</f>
        <v>52.42073477166015</v>
      </c>
      <c r="H146" s="41">
        <f>2*(D146+J146^2)</f>
        <v>501385.68291764136</v>
      </c>
      <c r="I146" s="42" t="s">
        <v>27</v>
      </c>
      <c r="J146" s="43">
        <f>-NORMSINV(2.5/100)</f>
        <v>1.9599639845400538</v>
      </c>
      <c r="K146" s="44">
        <f>E146</f>
        <v>0.99928995687884192</v>
      </c>
      <c r="L146" s="44">
        <f>(F146-G146)/H146</f>
        <v>0.99917775435630052</v>
      </c>
      <c r="M146" s="44">
        <f>(F146+G146)/H146</f>
        <v>0.99938685779326586</v>
      </c>
    </row>
    <row r="147" spans="2:13" s="47" customFormat="1" ht="13.5" hidden="1" thickBot="1" x14ac:dyDescent="0.25"/>
    <row r="148" spans="2:13" s="47" customFormat="1" ht="13.5" hidden="1" thickBot="1" x14ac:dyDescent="0.25">
      <c r="B148" s="50"/>
      <c r="C148" s="51"/>
      <c r="D148" s="51"/>
      <c r="E148" s="52" t="s">
        <v>30</v>
      </c>
      <c r="F148" s="52" t="s">
        <v>31</v>
      </c>
      <c r="G148" s="52" t="s">
        <v>32</v>
      </c>
      <c r="H148" s="53"/>
    </row>
    <row r="149" spans="2:13" s="47" customFormat="1" hidden="1" x14ac:dyDescent="0.2">
      <c r="B149" s="54" t="s">
        <v>33</v>
      </c>
      <c r="C149" s="55">
        <f>D134</f>
        <v>717</v>
      </c>
      <c r="D149" s="56" t="str">
        <f>ROUND(K145,3)*100&amp;B152</f>
        <v>5,3%</v>
      </c>
      <c r="E149" s="57" t="str">
        <f>ROUND(K146,3)*100&amp;B152</f>
        <v>99,9%</v>
      </c>
      <c r="F149" s="57" t="str">
        <f>ROUND(K143,3)*100&amp;B152</f>
        <v>75,2%</v>
      </c>
      <c r="G149" s="57" t="str">
        <f>ROUND(K144,3)*100&amp;B152</f>
        <v>96,3%</v>
      </c>
      <c r="H149" s="58"/>
    </row>
    <row r="150" spans="2:13" s="47" customFormat="1" hidden="1" x14ac:dyDescent="0.2">
      <c r="B150" s="59" t="s">
        <v>34</v>
      </c>
      <c r="C150" s="60">
        <f>F134</f>
        <v>260955</v>
      </c>
      <c r="D150" s="56" t="str">
        <f>ROUND(L145,3)*100&amp;B152</f>
        <v>4,8%</v>
      </c>
      <c r="E150" s="57" t="str">
        <f>ROUND(L146,3)*100&amp;B152</f>
        <v>99,9%</v>
      </c>
      <c r="F150" s="57" t="str">
        <f>ROUND(L143,3)*100&amp;B152</f>
        <v>71,9%</v>
      </c>
      <c r="G150" s="57" t="str">
        <f>ROUND(L144,3)*100&amp;B152</f>
        <v>96,2%</v>
      </c>
      <c r="H150" s="58"/>
    </row>
    <row r="151" spans="2:13" s="47" customFormat="1" hidden="1" x14ac:dyDescent="0.2">
      <c r="B151" s="59" t="s">
        <v>35</v>
      </c>
      <c r="C151" s="61">
        <f>ROUND(C127,4)</f>
        <v>2.7000000000000001E-3</v>
      </c>
      <c r="D151" s="56" t="str">
        <f>ROUND(M145,3)*100&amp;B152</f>
        <v>5,7%</v>
      </c>
      <c r="E151" s="57" t="str">
        <f>ROUND(M146,3)*100&amp;B152</f>
        <v>99,9%</v>
      </c>
      <c r="F151" s="57" t="str">
        <f>ROUND(M143,3)*100&amp;B152</f>
        <v>78,2%</v>
      </c>
      <c r="G151" s="57" t="str">
        <f>ROUND(M144,3)*100&amp;B152</f>
        <v>96,3%</v>
      </c>
      <c r="H151" s="62">
        <f>D138</f>
        <v>20.112284616903406</v>
      </c>
    </row>
    <row r="152" spans="2:13" s="47" customFormat="1" hidden="1" x14ac:dyDescent="0.2">
      <c r="B152" s="59" t="s">
        <v>36</v>
      </c>
      <c r="C152" s="63" t="s">
        <v>53</v>
      </c>
      <c r="D152" s="63" t="s">
        <v>37</v>
      </c>
      <c r="E152" s="63" t="s">
        <v>38</v>
      </c>
      <c r="F152" s="63" t="s">
        <v>12</v>
      </c>
      <c r="G152" s="64" t="s">
        <v>13</v>
      </c>
      <c r="H152" s="65" t="s">
        <v>39</v>
      </c>
    </row>
    <row r="153" spans="2:13" s="47" customFormat="1" hidden="1" x14ac:dyDescent="0.2">
      <c r="B153" s="66" t="s">
        <v>40</v>
      </c>
      <c r="C153" s="67" t="str">
        <f>C149&amp;B154&amp;C150&amp;" "&amp;B149&amp;C151*100&amp;B152&amp;B151</f>
        <v>717/260955 (0,27%)</v>
      </c>
      <c r="D153" s="67" t="str">
        <f>CONCATENATE(D149," ",B149,D150," ",B153," ",D151,B151)</f>
        <v>5,3% (4,8% a 5,7%)</v>
      </c>
      <c r="E153" s="67" t="str">
        <f>CONCATENATE(E149," ",B149,E150," ",B153," ",E151,B151)</f>
        <v>99,9% (99,9% a 99,9%)</v>
      </c>
      <c r="F153" s="67" t="str">
        <f>CONCATENATE(F149," ",B149,F150," ",B153," ",F151,B151)</f>
        <v>75,2% (71,9% a 78,2%)</v>
      </c>
      <c r="G153" s="67" t="str">
        <f>CONCATENATE(G149," ",B149,G150," ",B153," ",G151,B151)</f>
        <v>96,3% (96,2% a 96,3%)</v>
      </c>
      <c r="H153" s="68">
        <f>H151</f>
        <v>20.112284616903406</v>
      </c>
    </row>
    <row r="154" spans="2:13" s="47" customFormat="1" ht="13.5" hidden="1" thickBot="1" x14ac:dyDescent="0.25">
      <c r="B154" s="69" t="s">
        <v>41</v>
      </c>
      <c r="C154" s="70"/>
      <c r="D154" s="70"/>
      <c r="E154" s="70"/>
      <c r="F154" s="70"/>
      <c r="G154" s="70"/>
      <c r="H154" s="71"/>
    </row>
    <row r="155" spans="2:13" s="47" customFormat="1" x14ac:dyDescent="0.2"/>
    <row r="156" spans="2:13" s="47" customFormat="1" ht="25.5" customHeight="1" x14ac:dyDescent="0.2">
      <c r="B156" s="72" t="s">
        <v>69</v>
      </c>
      <c r="C156" s="72" t="s">
        <v>70</v>
      </c>
      <c r="D156" s="73" t="s">
        <v>71</v>
      </c>
      <c r="E156" s="73" t="s">
        <v>72</v>
      </c>
      <c r="F156" s="73" t="s">
        <v>73</v>
      </c>
      <c r="G156" s="73" t="s">
        <v>39</v>
      </c>
    </row>
    <row r="157" spans="2:13" s="47" customFormat="1" ht="24.75" customHeight="1" x14ac:dyDescent="0.2">
      <c r="B157" s="74" t="str">
        <f t="shared" ref="B157:G157" si="13">C153</f>
        <v>717/260955 (0,27%)</v>
      </c>
      <c r="C157" s="74" t="str">
        <f t="shared" si="13"/>
        <v>5,3% (4,8% a 5,7%)</v>
      </c>
      <c r="D157" s="74" t="str">
        <f t="shared" si="13"/>
        <v>99,9% (99,9% a 99,9%)</v>
      </c>
      <c r="E157" s="74" t="str">
        <f t="shared" si="13"/>
        <v>75,2% (71,9% a 78,2%)</v>
      </c>
      <c r="F157" s="74" t="str">
        <f t="shared" si="13"/>
        <v>96,3% (96,2% a 96,3%)</v>
      </c>
      <c r="G157" s="100">
        <f t="shared" si="13"/>
        <v>20.112284616903406</v>
      </c>
    </row>
    <row r="158" spans="2:13" s="47" customFormat="1" x14ac:dyDescent="0.2"/>
  </sheetData>
  <mergeCells count="28">
    <mergeCell ref="B8:G8"/>
    <mergeCell ref="F95:F96"/>
    <mergeCell ref="F134:F135"/>
    <mergeCell ref="F17:F18"/>
    <mergeCell ref="D9:E9"/>
    <mergeCell ref="B13:B16"/>
    <mergeCell ref="C13:C14"/>
    <mergeCell ref="C15:C16"/>
    <mergeCell ref="C17:C18"/>
    <mergeCell ref="D87:E87"/>
    <mergeCell ref="B91:B94"/>
    <mergeCell ref="C91:C92"/>
    <mergeCell ref="C93:C94"/>
    <mergeCell ref="F56:F57"/>
    <mergeCell ref="B47:G47"/>
    <mergeCell ref="B125:G125"/>
    <mergeCell ref="D126:E126"/>
    <mergeCell ref="B130:B133"/>
    <mergeCell ref="C130:C131"/>
    <mergeCell ref="C132:C133"/>
    <mergeCell ref="C134:C135"/>
    <mergeCell ref="C95:C96"/>
    <mergeCell ref="D48:E48"/>
    <mergeCell ref="B52:B55"/>
    <mergeCell ref="C52:C53"/>
    <mergeCell ref="C54:C55"/>
    <mergeCell ref="C56:C57"/>
    <mergeCell ref="B86:G8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EvPD Hemoccult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Galo</dc:creator>
  <cp:lastModifiedBy>Galo</cp:lastModifiedBy>
  <dcterms:created xsi:type="dcterms:W3CDTF">2017-05-21T14:16:40Z</dcterms:created>
  <dcterms:modified xsi:type="dcterms:W3CDTF">2017-05-26T11:05:38Z</dcterms:modified>
</cp:coreProperties>
</file>