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20180610-Galo\0-Datos\010-Temas publc\20180616-Reanal VitD Fract\00-Inf Reanal +Tabl\"/>
    </mc:Choice>
  </mc:AlternateContent>
  <xr:revisionPtr revIDLastSave="0" documentId="13_ncr:1_{740048FA-D722-4D24-9799-F0666264844D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Mort ViD+-Ca" sheetId="8" r:id="rId1"/>
    <sheet name="Fx Cad VitD" sheetId="4" r:id="rId2"/>
    <sheet name="Fx Cad VitD+Ca" sheetId="2" r:id="rId3"/>
    <sheet name="Fx NoVert Vit D" sheetId="7" r:id="rId4"/>
    <sheet name="Fx NoVert VitD+Ca" sheetId="6" r:id="rId5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6" l="1"/>
  <c r="I7" i="6"/>
  <c r="J7" i="6"/>
  <c r="H13" i="7"/>
  <c r="I13" i="7"/>
  <c r="J13" i="7"/>
  <c r="H9" i="2"/>
  <c r="I9" i="2"/>
  <c r="J9" i="2"/>
  <c r="H5" i="4"/>
  <c r="H6" i="4"/>
  <c r="H7" i="4"/>
  <c r="H8" i="4"/>
  <c r="H9" i="4"/>
  <c r="H10" i="4"/>
  <c r="H11" i="4"/>
  <c r="H12" i="4"/>
  <c r="H13" i="4"/>
  <c r="H14" i="4"/>
  <c r="H15" i="4"/>
  <c r="I5" i="4"/>
  <c r="I6" i="4"/>
  <c r="I7" i="4"/>
  <c r="I8" i="4"/>
  <c r="I9" i="4"/>
  <c r="I10" i="4"/>
  <c r="I11" i="4"/>
  <c r="I12" i="4"/>
  <c r="I13" i="4"/>
  <c r="I14" i="4"/>
  <c r="I15" i="4"/>
  <c r="J5" i="4"/>
  <c r="J6" i="4"/>
  <c r="J7" i="4"/>
  <c r="J8" i="4"/>
  <c r="J9" i="4"/>
  <c r="J10" i="4"/>
  <c r="J11" i="4"/>
  <c r="J12" i="4"/>
  <c r="J13" i="4"/>
  <c r="J14" i="4"/>
  <c r="J15" i="4"/>
  <c r="H5" i="8"/>
  <c r="H6" i="8"/>
  <c r="H7" i="8"/>
  <c r="H8" i="8"/>
  <c r="H9" i="8"/>
  <c r="H10" i="8"/>
  <c r="H11" i="8"/>
  <c r="H12" i="8"/>
  <c r="H13" i="8"/>
  <c r="H14" i="8"/>
  <c r="H15" i="8"/>
  <c r="I5" i="8"/>
  <c r="I6" i="8"/>
  <c r="I7" i="8"/>
  <c r="I8" i="8"/>
  <c r="I9" i="8"/>
  <c r="I10" i="8"/>
  <c r="I11" i="8"/>
  <c r="I12" i="8"/>
  <c r="I13" i="8"/>
  <c r="I14" i="8"/>
  <c r="I15" i="8"/>
  <c r="J5" i="8"/>
  <c r="J6" i="8"/>
  <c r="J7" i="8"/>
  <c r="J8" i="8"/>
  <c r="J9" i="8"/>
  <c r="J10" i="8"/>
  <c r="J11" i="8"/>
  <c r="J12" i="8"/>
  <c r="J13" i="8"/>
  <c r="J14" i="8"/>
  <c r="J15" i="8"/>
  <c r="C15" i="8"/>
  <c r="B15" i="8"/>
  <c r="E62" i="8"/>
  <c r="E61" i="8"/>
  <c r="D61" i="8"/>
  <c r="D64" i="8"/>
  <c r="D68" i="8"/>
  <c r="E60" i="8"/>
  <c r="F45" i="8"/>
  <c r="E47" i="8"/>
  <c r="E45" i="8"/>
  <c r="F47" i="8"/>
  <c r="D45" i="8"/>
  <c r="C61" i="8"/>
  <c r="C64" i="8"/>
  <c r="C68" i="8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L14" i="8"/>
  <c r="I30" i="8"/>
  <c r="D14" i="8"/>
  <c r="N14" i="8"/>
  <c r="O13" i="8"/>
  <c r="F29" i="8"/>
  <c r="D13" i="8"/>
  <c r="N13" i="8"/>
  <c r="L12" i="8"/>
  <c r="I28" i="8"/>
  <c r="K11" i="8"/>
  <c r="G27" i="8"/>
  <c r="L10" i="8"/>
  <c r="I26" i="8"/>
  <c r="D10" i="8"/>
  <c r="N10" i="8"/>
  <c r="D9" i="8"/>
  <c r="N9" i="8"/>
  <c r="P8" i="8"/>
  <c r="H24" i="8"/>
  <c r="P7" i="8"/>
  <c r="H23" i="8"/>
  <c r="D6" i="8"/>
  <c r="N6" i="8"/>
  <c r="P5" i="8"/>
  <c r="H21" i="8"/>
  <c r="O5" i="8"/>
  <c r="F21" i="8"/>
  <c r="D5" i="8"/>
  <c r="A15" i="8"/>
  <c r="N28" i="2"/>
  <c r="D47" i="8"/>
  <c r="F60" i="8"/>
  <c r="E64" i="8"/>
  <c r="E68" i="8"/>
  <c r="D48" i="8"/>
  <c r="D53" i="8"/>
  <c r="B31" i="8"/>
  <c r="L9" i="8"/>
  <c r="I25" i="8"/>
  <c r="K7" i="8"/>
  <c r="G23" i="8"/>
  <c r="D8" i="8"/>
  <c r="N8" i="8"/>
  <c r="L11" i="8"/>
  <c r="I27" i="8"/>
  <c r="D11" i="8"/>
  <c r="N11" i="8"/>
  <c r="L5" i="8"/>
  <c r="I21" i="8"/>
  <c r="D12" i="8"/>
  <c r="N12" i="8"/>
  <c r="F62" i="8"/>
  <c r="E48" i="8"/>
  <c r="N5" i="8"/>
  <c r="K6" i="8"/>
  <c r="G22" i="8"/>
  <c r="O8" i="8"/>
  <c r="F24" i="8"/>
  <c r="P11" i="8"/>
  <c r="H27" i="8"/>
  <c r="P12" i="8"/>
  <c r="H28" i="8"/>
  <c r="L13" i="8"/>
  <c r="I29" i="8"/>
  <c r="K14" i="8"/>
  <c r="G30" i="8"/>
  <c r="F48" i="8"/>
  <c r="F56" i="8"/>
  <c r="F61" i="8"/>
  <c r="E15" i="8"/>
  <c r="L6" i="8"/>
  <c r="I22" i="8"/>
  <c r="L7" i="8"/>
  <c r="I23" i="8"/>
  <c r="D7" i="8"/>
  <c r="N7" i="8"/>
  <c r="F15" i="8"/>
  <c r="L8" i="8"/>
  <c r="I24" i="8"/>
  <c r="O9" i="8"/>
  <c r="F25" i="8"/>
  <c r="K10" i="8"/>
  <c r="G26" i="8"/>
  <c r="O12" i="8"/>
  <c r="F28" i="8"/>
  <c r="O6" i="8"/>
  <c r="F22" i="8"/>
  <c r="P9" i="8"/>
  <c r="H25" i="8"/>
  <c r="O10" i="8"/>
  <c r="F26" i="8"/>
  <c r="P13" i="8"/>
  <c r="H29" i="8"/>
  <c r="O14" i="8"/>
  <c r="F30" i="8"/>
  <c r="K5" i="8"/>
  <c r="G21" i="8"/>
  <c r="P6" i="8"/>
  <c r="H22" i="8"/>
  <c r="O7" i="8"/>
  <c r="F23" i="8"/>
  <c r="P10" i="8"/>
  <c r="H26" i="8"/>
  <c r="O11" i="8"/>
  <c r="F27" i="8"/>
  <c r="P14" i="8"/>
  <c r="H30" i="8"/>
  <c r="E62" i="4"/>
  <c r="E61" i="4"/>
  <c r="E60" i="4"/>
  <c r="E64" i="4"/>
  <c r="E68" i="4"/>
  <c r="D61" i="4"/>
  <c r="D64" i="4"/>
  <c r="D68" i="4"/>
  <c r="F45" i="4"/>
  <c r="E47" i="4"/>
  <c r="E45" i="4"/>
  <c r="F47" i="4"/>
  <c r="D45" i="4"/>
  <c r="C61" i="4"/>
  <c r="C64" i="4"/>
  <c r="C68" i="4"/>
  <c r="G60" i="8"/>
  <c r="D52" i="8"/>
  <c r="D58" i="8"/>
  <c r="F64" i="8"/>
  <c r="F68" i="8"/>
  <c r="D51" i="8"/>
  <c r="D55" i="8"/>
  <c r="D50" i="8"/>
  <c r="D57" i="8"/>
  <c r="D56" i="8"/>
  <c r="L15" i="8"/>
  <c r="I31" i="8"/>
  <c r="K13" i="8"/>
  <c r="G29" i="8"/>
  <c r="N15" i="8"/>
  <c r="K9" i="8"/>
  <c r="G25" i="8"/>
  <c r="P15" i="8"/>
  <c r="H31" i="8"/>
  <c r="E51" i="8"/>
  <c r="G61" i="8"/>
  <c r="E57" i="8"/>
  <c r="E52" i="8"/>
  <c r="E58" i="8"/>
  <c r="E55" i="8"/>
  <c r="E50" i="8"/>
  <c r="K12" i="8"/>
  <c r="G28" i="8"/>
  <c r="K8" i="8"/>
  <c r="G24" i="8"/>
  <c r="F52" i="8"/>
  <c r="F57" i="8"/>
  <c r="F58" i="8"/>
  <c r="G62" i="8"/>
  <c r="F55" i="8"/>
  <c r="F50" i="8"/>
  <c r="F51" i="8"/>
  <c r="E53" i="8"/>
  <c r="K15" i="8"/>
  <c r="G31" i="8"/>
  <c r="O15" i="8"/>
  <c r="F31" i="8"/>
  <c r="F53" i="8"/>
  <c r="D15" i="8"/>
  <c r="E56" i="8"/>
  <c r="D47" i="4"/>
  <c r="F60" i="4"/>
  <c r="D48" i="4"/>
  <c r="D55" i="4"/>
  <c r="F48" i="4"/>
  <c r="F61" i="4"/>
  <c r="F62" i="4"/>
  <c r="E48" i="4"/>
  <c r="E56" i="4"/>
  <c r="D50" i="4"/>
  <c r="D58" i="4"/>
  <c r="G64" i="8"/>
  <c r="G68" i="8"/>
  <c r="M15" i="8"/>
  <c r="J31" i="8"/>
  <c r="H34" i="8"/>
  <c r="G15" i="8"/>
  <c r="E31" i="8"/>
  <c r="A42" i="8"/>
  <c r="C34" i="8"/>
  <c r="G60" i="4"/>
  <c r="E53" i="4"/>
  <c r="D57" i="4"/>
  <c r="D53" i="4"/>
  <c r="D52" i="4"/>
  <c r="D51" i="4"/>
  <c r="F64" i="4"/>
  <c r="F68" i="4"/>
  <c r="D56" i="4"/>
  <c r="F57" i="4"/>
  <c r="F52" i="4"/>
  <c r="F58" i="4"/>
  <c r="G62" i="4"/>
  <c r="F55" i="4"/>
  <c r="F50" i="4"/>
  <c r="F51" i="4"/>
  <c r="F53" i="4"/>
  <c r="E51" i="4"/>
  <c r="E55" i="4"/>
  <c r="E50" i="4"/>
  <c r="G61" i="4"/>
  <c r="E57" i="4"/>
  <c r="E52" i="4"/>
  <c r="E58" i="4"/>
  <c r="F56" i="4"/>
  <c r="G64" i="4"/>
  <c r="G68" i="4"/>
  <c r="G35" i="8"/>
  <c r="A43" i="8"/>
  <c r="A66" i="8"/>
  <c r="C35" i="8"/>
  <c r="J21" i="7"/>
  <c r="J22" i="7"/>
  <c r="J23" i="7"/>
  <c r="J24" i="7"/>
  <c r="J25" i="7"/>
  <c r="J26" i="7"/>
  <c r="J27" i="7"/>
  <c r="J28" i="7"/>
  <c r="E21" i="7"/>
  <c r="E22" i="7"/>
  <c r="E23" i="7"/>
  <c r="E24" i="7"/>
  <c r="E25" i="7"/>
  <c r="E26" i="7"/>
  <c r="E27" i="7"/>
  <c r="E28" i="7"/>
  <c r="J18" i="6"/>
  <c r="J19" i="6"/>
  <c r="J20" i="6"/>
  <c r="J21" i="6"/>
  <c r="J22" i="6"/>
  <c r="E18" i="6"/>
  <c r="E19" i="6"/>
  <c r="E20" i="6"/>
  <c r="E21" i="6"/>
  <c r="E22" i="6"/>
  <c r="D7" i="7"/>
  <c r="D11" i="7"/>
  <c r="N11" i="7"/>
  <c r="P11" i="7"/>
  <c r="H26" i="7"/>
  <c r="O9" i="7"/>
  <c r="F24" i="7"/>
  <c r="O10" i="7"/>
  <c r="F25" i="7"/>
  <c r="O13" i="7"/>
  <c r="F28" i="7"/>
  <c r="H9" i="7"/>
  <c r="K9" i="7"/>
  <c r="G24" i="7"/>
  <c r="I9" i="7"/>
  <c r="L9" i="7"/>
  <c r="I24" i="7"/>
  <c r="D13" i="7"/>
  <c r="N13" i="7"/>
  <c r="J19" i="2"/>
  <c r="J20" i="2"/>
  <c r="J21" i="2"/>
  <c r="J22" i="2"/>
  <c r="J23" i="2"/>
  <c r="J24" i="2"/>
  <c r="E19" i="2"/>
  <c r="E20" i="2"/>
  <c r="E21" i="2"/>
  <c r="E22" i="2"/>
  <c r="E23" i="2"/>
  <c r="E24" i="2"/>
  <c r="P12" i="7"/>
  <c r="H27" i="7"/>
  <c r="P13" i="7"/>
  <c r="H28" i="7"/>
  <c r="P9" i="7"/>
  <c r="H24" i="7"/>
  <c r="P10" i="7"/>
  <c r="H25" i="7"/>
  <c r="D12" i="7"/>
  <c r="N12" i="7"/>
  <c r="D10" i="7"/>
  <c r="N10" i="7"/>
  <c r="D8" i="7"/>
  <c r="N8" i="7"/>
  <c r="D6" i="7"/>
  <c r="O12" i="7"/>
  <c r="F27" i="7"/>
  <c r="O8" i="7"/>
  <c r="F23" i="7"/>
  <c r="O11" i="7"/>
  <c r="F26" i="7"/>
  <c r="D9" i="7"/>
  <c r="N9" i="7"/>
  <c r="J9" i="7"/>
  <c r="J22" i="4"/>
  <c r="J23" i="4"/>
  <c r="J24" i="4"/>
  <c r="J25" i="4"/>
  <c r="J26" i="4"/>
  <c r="J27" i="4"/>
  <c r="J28" i="4"/>
  <c r="J29" i="4"/>
  <c r="J30" i="4"/>
  <c r="E22" i="4"/>
  <c r="E23" i="4"/>
  <c r="E24" i="4"/>
  <c r="E25" i="4"/>
  <c r="E26" i="4"/>
  <c r="E27" i="4"/>
  <c r="E28" i="4"/>
  <c r="E29" i="4"/>
  <c r="E30" i="4"/>
  <c r="D9" i="4"/>
  <c r="N9" i="4"/>
  <c r="D13" i="4"/>
  <c r="P13" i="4"/>
  <c r="H29" i="4"/>
  <c r="P9" i="4"/>
  <c r="H25" i="4"/>
  <c r="O11" i="4"/>
  <c r="F27" i="4"/>
  <c r="O14" i="4"/>
  <c r="F30" i="4"/>
  <c r="O10" i="4"/>
  <c r="F26" i="4"/>
  <c r="P12" i="4"/>
  <c r="H28" i="4"/>
  <c r="O13" i="4"/>
  <c r="F29" i="4"/>
  <c r="O9" i="4"/>
  <c r="F25" i="4"/>
  <c r="P11" i="4"/>
  <c r="H27" i="4"/>
  <c r="O12" i="4"/>
  <c r="F28" i="4"/>
  <c r="P14" i="4"/>
  <c r="H30" i="4"/>
  <c r="P10" i="4"/>
  <c r="H26" i="4"/>
  <c r="L9" i="4"/>
  <c r="I25" i="4"/>
  <c r="D14" i="4"/>
  <c r="D12" i="4"/>
  <c r="D10" i="4"/>
  <c r="D8" i="4"/>
  <c r="D6" i="4"/>
  <c r="D11" i="4"/>
  <c r="D7" i="4"/>
  <c r="K9" i="4"/>
  <c r="G25" i="4"/>
  <c r="E11" i="6"/>
  <c r="C11" i="6"/>
  <c r="B11" i="6"/>
  <c r="E60" i="7"/>
  <c r="E59" i="7"/>
  <c r="D59" i="7"/>
  <c r="D62" i="7"/>
  <c r="D66" i="7"/>
  <c r="E58" i="7"/>
  <c r="F43" i="7"/>
  <c r="E45" i="7"/>
  <c r="E43" i="7"/>
  <c r="F45" i="7"/>
  <c r="D43" i="7"/>
  <c r="C59" i="7"/>
  <c r="C62" i="7"/>
  <c r="C66" i="7"/>
  <c r="E17" i="6"/>
  <c r="E54" i="6"/>
  <c r="E53" i="6"/>
  <c r="D53" i="6"/>
  <c r="D56" i="6"/>
  <c r="D60" i="6"/>
  <c r="E52" i="6"/>
  <c r="F37" i="6"/>
  <c r="E39" i="6"/>
  <c r="E37" i="6"/>
  <c r="F39" i="6"/>
  <c r="D37" i="6"/>
  <c r="C53" i="6"/>
  <c r="C56" i="6"/>
  <c r="C60" i="6"/>
  <c r="F14" i="7"/>
  <c r="E14" i="7"/>
  <c r="C14" i="7"/>
  <c r="B14" i="7"/>
  <c r="A14" i="7"/>
  <c r="N7" i="7"/>
  <c r="N6" i="7"/>
  <c r="D5" i="7"/>
  <c r="N5" i="7"/>
  <c r="J20" i="7"/>
  <c r="E20" i="7"/>
  <c r="B29" i="7"/>
  <c r="L13" i="7"/>
  <c r="I28" i="7"/>
  <c r="K13" i="7"/>
  <c r="G28" i="7"/>
  <c r="I12" i="7"/>
  <c r="L12" i="7"/>
  <c r="I27" i="7"/>
  <c r="H12" i="7"/>
  <c r="K12" i="7"/>
  <c r="G27" i="7"/>
  <c r="I11" i="7"/>
  <c r="L11" i="7"/>
  <c r="I26" i="7"/>
  <c r="H11" i="7"/>
  <c r="K11" i="7"/>
  <c r="G26" i="7"/>
  <c r="I10" i="7"/>
  <c r="L10" i="7"/>
  <c r="I25" i="7"/>
  <c r="H10" i="7"/>
  <c r="K10" i="7"/>
  <c r="G25" i="7"/>
  <c r="P8" i="7"/>
  <c r="H23" i="7"/>
  <c r="I8" i="7"/>
  <c r="L8" i="7"/>
  <c r="I23" i="7"/>
  <c r="H8" i="7"/>
  <c r="K8" i="7"/>
  <c r="G23" i="7"/>
  <c r="P7" i="7"/>
  <c r="H22" i="7"/>
  <c r="O7" i="7"/>
  <c r="F22" i="7"/>
  <c r="I7" i="7"/>
  <c r="L7" i="7"/>
  <c r="I22" i="7"/>
  <c r="H7" i="7"/>
  <c r="K7" i="7"/>
  <c r="G22" i="7"/>
  <c r="P6" i="7"/>
  <c r="H21" i="7"/>
  <c r="O6" i="7"/>
  <c r="F21" i="7"/>
  <c r="I6" i="7"/>
  <c r="L6" i="7"/>
  <c r="I21" i="7"/>
  <c r="H6" i="7"/>
  <c r="K6" i="7"/>
  <c r="G21" i="7"/>
  <c r="P5" i="7"/>
  <c r="H20" i="7"/>
  <c r="O5" i="7"/>
  <c r="F20" i="7"/>
  <c r="I5" i="7"/>
  <c r="L5" i="7"/>
  <c r="I20" i="7"/>
  <c r="H5" i="7"/>
  <c r="K5" i="7"/>
  <c r="G20" i="7"/>
  <c r="E21" i="4"/>
  <c r="P14" i="7"/>
  <c r="H29" i="7"/>
  <c r="E62" i="7"/>
  <c r="E66" i="7"/>
  <c r="D45" i="7"/>
  <c r="F58" i="7"/>
  <c r="F60" i="7"/>
  <c r="E46" i="7"/>
  <c r="F46" i="7"/>
  <c r="F59" i="7"/>
  <c r="E56" i="6"/>
  <c r="E60" i="6"/>
  <c r="F54" i="6"/>
  <c r="E40" i="6"/>
  <c r="F40" i="6"/>
  <c r="F53" i="6"/>
  <c r="D39" i="6"/>
  <c r="D14" i="7"/>
  <c r="J10" i="7"/>
  <c r="O14" i="7"/>
  <c r="F29" i="7"/>
  <c r="J5" i="7"/>
  <c r="J8" i="7"/>
  <c r="J12" i="7"/>
  <c r="N14" i="7"/>
  <c r="H14" i="7"/>
  <c r="K14" i="7"/>
  <c r="G29" i="7"/>
  <c r="I14" i="7"/>
  <c r="L14" i="7"/>
  <c r="J7" i="7"/>
  <c r="J11" i="7"/>
  <c r="J6" i="7"/>
  <c r="M11" i="6"/>
  <c r="J23" i="6"/>
  <c r="J17" i="6"/>
  <c r="F11" i="6"/>
  <c r="A11" i="6"/>
  <c r="P10" i="6"/>
  <c r="H22" i="6"/>
  <c r="O10" i="6"/>
  <c r="F22" i="6"/>
  <c r="I10" i="6"/>
  <c r="L10" i="6"/>
  <c r="I22" i="6"/>
  <c r="H10" i="6"/>
  <c r="K10" i="6"/>
  <c r="G22" i="6"/>
  <c r="D10" i="6"/>
  <c r="N10" i="6"/>
  <c r="P9" i="6"/>
  <c r="H21" i="6"/>
  <c r="O9" i="6"/>
  <c r="F21" i="6"/>
  <c r="I9" i="6"/>
  <c r="L9" i="6"/>
  <c r="I21" i="6"/>
  <c r="H9" i="6"/>
  <c r="K9" i="6"/>
  <c r="G21" i="6"/>
  <c r="D9" i="6"/>
  <c r="N9" i="6"/>
  <c r="P8" i="6"/>
  <c r="H20" i="6"/>
  <c r="O8" i="6"/>
  <c r="F20" i="6"/>
  <c r="I8" i="6"/>
  <c r="L8" i="6"/>
  <c r="I20" i="6"/>
  <c r="H8" i="6"/>
  <c r="K8" i="6"/>
  <c r="G20" i="6"/>
  <c r="D8" i="6"/>
  <c r="N8" i="6"/>
  <c r="P7" i="6"/>
  <c r="H19" i="6"/>
  <c r="O7" i="6"/>
  <c r="F19" i="6"/>
  <c r="L7" i="6"/>
  <c r="I19" i="6"/>
  <c r="K7" i="6"/>
  <c r="G19" i="6"/>
  <c r="D7" i="6"/>
  <c r="N7" i="6"/>
  <c r="P6" i="6"/>
  <c r="H18" i="6"/>
  <c r="O6" i="6"/>
  <c r="F18" i="6"/>
  <c r="I6" i="6"/>
  <c r="L6" i="6"/>
  <c r="I18" i="6"/>
  <c r="H6" i="6"/>
  <c r="D6" i="6"/>
  <c r="N6" i="6"/>
  <c r="P5" i="6"/>
  <c r="H17" i="6"/>
  <c r="O5" i="6"/>
  <c r="F17" i="6"/>
  <c r="I5" i="6"/>
  <c r="H5" i="6"/>
  <c r="K5" i="6"/>
  <c r="G17" i="6"/>
  <c r="D5" i="6"/>
  <c r="I29" i="7"/>
  <c r="A40" i="7"/>
  <c r="D46" i="7"/>
  <c r="D51" i="7"/>
  <c r="F62" i="7"/>
  <c r="F66" i="7"/>
  <c r="E53" i="7"/>
  <c r="E48" i="7"/>
  <c r="E49" i="7"/>
  <c r="G59" i="7"/>
  <c r="E55" i="7"/>
  <c r="E50" i="7"/>
  <c r="E56" i="7"/>
  <c r="D56" i="7"/>
  <c r="F49" i="7"/>
  <c r="F55" i="7"/>
  <c r="F50" i="7"/>
  <c r="F56" i="7"/>
  <c r="G60" i="7"/>
  <c r="F53" i="7"/>
  <c r="F48" i="7"/>
  <c r="E51" i="7"/>
  <c r="D54" i="7"/>
  <c r="F51" i="7"/>
  <c r="E54" i="7"/>
  <c r="F54" i="7"/>
  <c r="E47" i="6"/>
  <c r="E42" i="6"/>
  <c r="E43" i="6"/>
  <c r="G53" i="6"/>
  <c r="E49" i="6"/>
  <c r="E44" i="6"/>
  <c r="E50" i="6"/>
  <c r="F43" i="6"/>
  <c r="F49" i="6"/>
  <c r="F44" i="6"/>
  <c r="F50" i="6"/>
  <c r="G54" i="6"/>
  <c r="F47" i="6"/>
  <c r="F42" i="6"/>
  <c r="E45" i="6"/>
  <c r="F45" i="6"/>
  <c r="E48" i="6"/>
  <c r="F52" i="6"/>
  <c r="F56" i="6"/>
  <c r="F60" i="6"/>
  <c r="D40" i="6"/>
  <c r="F48" i="6"/>
  <c r="M14" i="7"/>
  <c r="J29" i="7"/>
  <c r="J14" i="7"/>
  <c r="G14" i="7"/>
  <c r="J6" i="6"/>
  <c r="O11" i="6"/>
  <c r="F23" i="6"/>
  <c r="B23" i="6"/>
  <c r="P11" i="6"/>
  <c r="H23" i="6"/>
  <c r="I11" i="6"/>
  <c r="L11" i="6"/>
  <c r="I23" i="6"/>
  <c r="L5" i="6"/>
  <c r="I17" i="6"/>
  <c r="D11" i="6"/>
  <c r="K6" i="6"/>
  <c r="G18" i="6"/>
  <c r="J10" i="6"/>
  <c r="N5" i="6"/>
  <c r="N11" i="6"/>
  <c r="J8" i="6"/>
  <c r="H11" i="6"/>
  <c r="K11" i="6"/>
  <c r="G23" i="6"/>
  <c r="J5" i="6"/>
  <c r="J9" i="6"/>
  <c r="L13" i="4"/>
  <c r="I29" i="4"/>
  <c r="K13" i="4"/>
  <c r="G29" i="4"/>
  <c r="N13" i="4"/>
  <c r="L12" i="4"/>
  <c r="I28" i="4"/>
  <c r="K12" i="4"/>
  <c r="G28" i="4"/>
  <c r="N14" i="4"/>
  <c r="L14" i="4"/>
  <c r="I30" i="4"/>
  <c r="A15" i="4"/>
  <c r="B15" i="4"/>
  <c r="C15" i="4"/>
  <c r="E15" i="4"/>
  <c r="F15" i="4"/>
  <c r="J21" i="4"/>
  <c r="N11" i="4"/>
  <c r="L11" i="4"/>
  <c r="I27" i="4"/>
  <c r="L10" i="4"/>
  <c r="I26" i="4"/>
  <c r="K10" i="4"/>
  <c r="G26" i="4"/>
  <c r="N10" i="4"/>
  <c r="P8" i="4"/>
  <c r="H24" i="4"/>
  <c r="O8" i="4"/>
  <c r="F24" i="4"/>
  <c r="L8" i="4"/>
  <c r="I24" i="4"/>
  <c r="K8" i="4"/>
  <c r="G24" i="4"/>
  <c r="N8" i="4"/>
  <c r="P7" i="4"/>
  <c r="H23" i="4"/>
  <c r="O7" i="4"/>
  <c r="F23" i="4"/>
  <c r="L7" i="4"/>
  <c r="I23" i="4"/>
  <c r="K7" i="4"/>
  <c r="G23" i="4"/>
  <c r="N7" i="4"/>
  <c r="P6" i="4"/>
  <c r="H22" i="4"/>
  <c r="O6" i="4"/>
  <c r="F22" i="4"/>
  <c r="L6" i="4"/>
  <c r="I22" i="4"/>
  <c r="K6" i="4"/>
  <c r="G22" i="4"/>
  <c r="N6" i="4"/>
  <c r="P5" i="4"/>
  <c r="H21" i="4"/>
  <c r="O5" i="4"/>
  <c r="F21" i="4"/>
  <c r="D5" i="4"/>
  <c r="N5" i="4"/>
  <c r="G58" i="7"/>
  <c r="G62" i="7"/>
  <c r="G66" i="7"/>
  <c r="C32" i="7"/>
  <c r="D49" i="7"/>
  <c r="E29" i="7"/>
  <c r="C33" i="7"/>
  <c r="D50" i="7"/>
  <c r="D48" i="7"/>
  <c r="D55" i="7"/>
  <c r="D53" i="7"/>
  <c r="H32" i="7"/>
  <c r="C26" i="6"/>
  <c r="A34" i="6"/>
  <c r="D50" i="6"/>
  <c r="D47" i="6"/>
  <c r="D42" i="6"/>
  <c r="D43" i="6"/>
  <c r="G52" i="6"/>
  <c r="G56" i="6"/>
  <c r="G60" i="6"/>
  <c r="D49" i="6"/>
  <c r="D44" i="6"/>
  <c r="D45" i="6"/>
  <c r="D48" i="6"/>
  <c r="H26" i="6"/>
  <c r="J11" i="6"/>
  <c r="G11" i="6"/>
  <c r="E23" i="6"/>
  <c r="B31" i="4"/>
  <c r="K14" i="4"/>
  <c r="G30" i="4"/>
  <c r="D15" i="4"/>
  <c r="N12" i="4"/>
  <c r="N15" i="4"/>
  <c r="K15" i="4"/>
  <c r="G31" i="4"/>
  <c r="L15" i="4"/>
  <c r="I31" i="4"/>
  <c r="O15" i="4"/>
  <c r="F31" i="4"/>
  <c r="P15" i="4"/>
  <c r="H31" i="4"/>
  <c r="K5" i="4"/>
  <c r="G21" i="4"/>
  <c r="L5" i="4"/>
  <c r="I21" i="4"/>
  <c r="K11" i="4"/>
  <c r="G27" i="4"/>
  <c r="A41" i="7"/>
  <c r="A64" i="7"/>
  <c r="G33" i="7"/>
  <c r="G27" i="6"/>
  <c r="A35" i="6"/>
  <c r="A58" i="6"/>
  <c r="C27" i="6"/>
  <c r="M15" i="4"/>
  <c r="G15" i="4"/>
  <c r="E31" i="4"/>
  <c r="A42" i="4"/>
  <c r="C34" i="4"/>
  <c r="P7" i="2"/>
  <c r="H20" i="2"/>
  <c r="O7" i="2"/>
  <c r="F20" i="2"/>
  <c r="H7" i="2"/>
  <c r="K7" i="2"/>
  <c r="G20" i="2"/>
  <c r="I7" i="2"/>
  <c r="L7" i="2"/>
  <c r="I20" i="2"/>
  <c r="D7" i="2"/>
  <c r="N7" i="2"/>
  <c r="D8" i="2"/>
  <c r="N8" i="2"/>
  <c r="I6" i="2"/>
  <c r="L6" i="2"/>
  <c r="I19" i="2"/>
  <c r="I8" i="2"/>
  <c r="L8" i="2"/>
  <c r="I21" i="2"/>
  <c r="L9" i="2"/>
  <c r="I22" i="2"/>
  <c r="I10" i="2"/>
  <c r="L10" i="2"/>
  <c r="I23" i="2"/>
  <c r="I11" i="2"/>
  <c r="L11" i="2"/>
  <c r="I24" i="2"/>
  <c r="H6" i="2"/>
  <c r="H8" i="2"/>
  <c r="K8" i="2"/>
  <c r="G21" i="2"/>
  <c r="K9" i="2"/>
  <c r="G22" i="2"/>
  <c r="H10" i="2"/>
  <c r="H11" i="2"/>
  <c r="K11" i="2"/>
  <c r="G24" i="2"/>
  <c r="P8" i="2"/>
  <c r="H21" i="2"/>
  <c r="P9" i="2"/>
  <c r="H22" i="2"/>
  <c r="P10" i="2"/>
  <c r="H23" i="2"/>
  <c r="P11" i="2"/>
  <c r="H24" i="2"/>
  <c r="O8" i="2"/>
  <c r="F21" i="2"/>
  <c r="O9" i="2"/>
  <c r="F22" i="2"/>
  <c r="O10" i="2"/>
  <c r="F23" i="2"/>
  <c r="O11" i="2"/>
  <c r="F24" i="2"/>
  <c r="D6" i="2"/>
  <c r="N6" i="2"/>
  <c r="D9" i="2"/>
  <c r="N9" i="2"/>
  <c r="D10" i="2"/>
  <c r="N10" i="2"/>
  <c r="D11" i="2"/>
  <c r="N11" i="2"/>
  <c r="J18" i="2"/>
  <c r="D55" i="2"/>
  <c r="D58" i="2"/>
  <c r="D62" i="2"/>
  <c r="E18" i="2"/>
  <c r="E56" i="2"/>
  <c r="E55" i="2"/>
  <c r="E54" i="2"/>
  <c r="F39" i="2"/>
  <c r="E41" i="2"/>
  <c r="E39" i="2"/>
  <c r="F41" i="2"/>
  <c r="D39" i="2"/>
  <c r="D41" i="2"/>
  <c r="F12" i="2"/>
  <c r="E12" i="2"/>
  <c r="C12" i="2"/>
  <c r="B12" i="2"/>
  <c r="A12" i="2"/>
  <c r="P6" i="2"/>
  <c r="H19" i="2"/>
  <c r="O6" i="2"/>
  <c r="F19" i="2"/>
  <c r="P5" i="2"/>
  <c r="H18" i="2"/>
  <c r="O5" i="2"/>
  <c r="F18" i="2"/>
  <c r="I5" i="2"/>
  <c r="L5" i="2"/>
  <c r="I18" i="2"/>
  <c r="H5" i="2"/>
  <c r="K5" i="2"/>
  <c r="G18" i="2"/>
  <c r="D5" i="2"/>
  <c r="N5" i="2"/>
  <c r="J31" i="4"/>
  <c r="H34" i="4"/>
  <c r="A43" i="4"/>
  <c r="A66" i="4"/>
  <c r="G35" i="4"/>
  <c r="C35" i="4"/>
  <c r="J10" i="2"/>
  <c r="B25" i="2"/>
  <c r="K10" i="2"/>
  <c r="G23" i="2"/>
  <c r="J6" i="2"/>
  <c r="O12" i="2"/>
  <c r="F25" i="2"/>
  <c r="J8" i="2"/>
  <c r="K6" i="2"/>
  <c r="G19" i="2"/>
  <c r="I12" i="2"/>
  <c r="L12" i="2"/>
  <c r="I25" i="2"/>
  <c r="D12" i="2"/>
  <c r="N12" i="2"/>
  <c r="J11" i="2"/>
  <c r="J5" i="2"/>
  <c r="E58" i="2"/>
  <c r="E62" i="2"/>
  <c r="F56" i="2"/>
  <c r="E42" i="2"/>
  <c r="F42" i="2"/>
  <c r="F50" i="2"/>
  <c r="F55" i="2"/>
  <c r="D42" i="2"/>
  <c r="F54" i="2"/>
  <c r="J7" i="2"/>
  <c r="H12" i="2"/>
  <c r="K12" i="2"/>
  <c r="G25" i="2"/>
  <c r="C55" i="2"/>
  <c r="C58" i="2"/>
  <c r="C62" i="2"/>
  <c r="P12" i="2"/>
  <c r="H25" i="2"/>
  <c r="C28" i="2"/>
  <c r="F47" i="2"/>
  <c r="M12" i="2"/>
  <c r="J25" i="2"/>
  <c r="J12" i="2"/>
  <c r="A36" i="2"/>
  <c r="D44" i="2"/>
  <c r="D45" i="2"/>
  <c r="D46" i="2"/>
  <c r="D49" i="2"/>
  <c r="D52" i="2"/>
  <c r="D51" i="2"/>
  <c r="G54" i="2"/>
  <c r="D47" i="2"/>
  <c r="D50" i="2"/>
  <c r="E44" i="2"/>
  <c r="G55" i="2"/>
  <c r="E49" i="2"/>
  <c r="E45" i="2"/>
  <c r="E52" i="2"/>
  <c r="E51" i="2"/>
  <c r="E46" i="2"/>
  <c r="E47" i="2"/>
  <c r="F58" i="2"/>
  <c r="F62" i="2"/>
  <c r="F45" i="2"/>
  <c r="F46" i="2"/>
  <c r="G56" i="2"/>
  <c r="F44" i="2"/>
  <c r="F52" i="2"/>
  <c r="F51" i="2"/>
  <c r="F49" i="2"/>
  <c r="E50" i="2"/>
  <c r="G12" i="2"/>
  <c r="E25" i="2"/>
  <c r="H28" i="2"/>
  <c r="G58" i="2"/>
  <c r="G62" i="2"/>
  <c r="C29" i="2"/>
  <c r="G29" i="2"/>
  <c r="A37" i="2"/>
  <c r="A60" i="2"/>
</calcChain>
</file>

<file path=xl/sharedStrings.xml><?xml version="1.0" encoding="utf-8"?>
<sst xmlns="http://schemas.openxmlformats.org/spreadsheetml/2006/main" count="732" uniqueCount="207">
  <si>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</si>
  <si>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</si>
  <si>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</si>
  <si>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</si>
  <si>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</si>
  <si>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</si>
  <si>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</si>
  <si>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Total</t>
  </si>
  <si>
    <t>Ambos grupos combinados</t>
  </si>
  <si>
    <t>/</t>
  </si>
  <si>
    <t>Estudios individuales</t>
  </si>
  <si>
    <t>Diseño</t>
  </si>
  <si>
    <t xml:space="preserve">Años de seguimiento (media o mediana) 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</si>
  <si>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</si>
  <si>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</si>
  <si>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</si>
  <si>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</si>
  <si>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</si>
  <si>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ECA</t>
  </si>
  <si>
    <t>Total estudios:</t>
  </si>
  <si>
    <t>METAANÁLISIS</t>
  </si>
  <si>
    <t xml:space="preserve">% RA control = </t>
  </si>
  <si>
    <t>RR (IC 95%) obtenido en el metaanálisis</t>
  </si>
  <si>
    <t>Riesgo basal contol en 1 año</t>
  </si>
  <si>
    <t>Estimación puntual</t>
  </si>
  <si>
    <t>nº de años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</si>
  <si>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</si>
  <si>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</si>
  <si>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</si>
  <si>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</si>
  <si>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</si>
  <si>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</si>
  <si>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</si>
  <si>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</si>
  <si>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</si>
  <si>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</si>
  <si>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</si>
  <si>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</si>
  <si>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</si>
  <si>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control</t>
  </si>
  <si>
    <t>RR (IC 95%)</t>
  </si>
  <si>
    <t>RAR (IC95%)</t>
  </si>
  <si>
    <t>a</t>
  </si>
  <si>
    <t>Heteroge-neidad</t>
  </si>
  <si>
    <t>%Ev en nº de años</t>
  </si>
  <si>
    <t>Edad media, años</t>
  </si>
  <si>
    <t>Puntuación ordinal de importancia o aversión al riesgo</t>
  </si>
  <si>
    <t>% RA Interv</t>
  </si>
  <si>
    <t xml:space="preserve">  de eventos/año en el control, para una edad media de </t>
  </si>
  <si>
    <t xml:space="preserve">Aplicando al </t>
  </si>
  <si>
    <t xml:space="preserve">de eventos estimados en el control en </t>
  </si>
  <si>
    <t>años de edad</t>
  </si>
  <si>
    <t>años de seguimiento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</si>
  <si>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</si>
  <si>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Validez de la evidencia</t>
  </si>
  <si>
    <t>Moderada</t>
  </si>
  <si>
    <t>Baja</t>
  </si>
  <si>
    <t>Moderada-Baja</t>
  </si>
  <si>
    <t>Nº Eventos / total pacientes; Grupo Vit D + Ca</t>
  </si>
  <si>
    <t>Vit D + Ca</t>
  </si>
  <si>
    <t xml:space="preserve"> % Eventos/ año, Grupo Vit D + Ca</t>
  </si>
  <si>
    <t xml:space="preserve"> % Eventos, Grupo Vit D + Ca</t>
  </si>
  <si>
    <t>RA Vit D + Caervención</t>
  </si>
  <si>
    <t>% RA Vit D + Caerv</t>
  </si>
  <si>
    <t>Placebo o No Tto</t>
  </si>
  <si>
    <t>Nº Eventos / total pacientes; Grupo Placebo o No Tto</t>
  </si>
  <si>
    <t xml:space="preserve"> % Eventos/ año, Grupo Placebo o No Tto</t>
  </si>
  <si>
    <t xml:space="preserve"> % Eventos, Grupo Placebo o No Tto</t>
  </si>
  <si>
    <t>Vit D</t>
  </si>
  <si>
    <t>Nº Eventos / total pacientes; Grupo Vit D</t>
  </si>
  <si>
    <t xml:space="preserve"> % Eventos/ año, Grupo Vit D</t>
  </si>
  <si>
    <t xml:space="preserve"> % Eventos, Grupo Vit D</t>
  </si>
  <si>
    <t>RA Vit Dervención</t>
  </si>
  <si>
    <t>% RA Vit Derv</t>
  </si>
  <si>
    <t>Alta-Moderada</t>
  </si>
  <si>
    <t>1,14 (0,75-1,72)</t>
  </si>
  <si>
    <t>0,87 (0,49-1,56)</t>
  </si>
  <si>
    <t>1,26 (0,64-2,47)</t>
  </si>
  <si>
    <t>0,71 (0,31-1,64)</t>
  </si>
  <si>
    <t>1,14 (0,76-1,73)</t>
  </si>
  <si>
    <t>1,03 (0,85-1,24)</t>
  </si>
  <si>
    <t>1,14 (0,91-1,43)</t>
  </si>
  <si>
    <t>1,22 (0,95-1,57)</t>
  </si>
  <si>
    <t>0,66 (0,11-3,83)</t>
  </si>
  <si>
    <t>LI IC 95%</t>
  </si>
  <si>
    <t>LS IC 95%</t>
  </si>
  <si>
    <t>0,89 (0,76-1,05)</t>
  </si>
  <si>
    <t>1,00 (0,91-1,09)</t>
  </si>
  <si>
    <t>1,08 (0,84-1,38)</t>
  </si>
  <si>
    <t>0,32%</t>
  </si>
  <si>
    <t>0,3%</t>
  </si>
  <si>
    <t>-0,02% (-0,11% a 0,05%)</t>
  </si>
  <si>
    <t>1,51%</t>
  </si>
  <si>
    <t>1,4%</t>
  </si>
  <si>
    <t>-0,11% (-0,53% a 0,22%)</t>
  </si>
  <si>
    <t>-894 (447 a -188)</t>
  </si>
  <si>
    <t>2,19%</t>
  </si>
  <si>
    <t>0% (-0,2% a 0,2%)</t>
  </si>
  <si>
    <t>7,42%</t>
  </si>
  <si>
    <t>0,31% (-0,14% a 0,67%)</t>
  </si>
  <si>
    <t>326 (149 a -717)</t>
  </si>
  <si>
    <t>0,97% (-0,44% a 2,12%)</t>
  </si>
  <si>
    <t>103 (47 a -226)</t>
  </si>
  <si>
    <t>-------</t>
  </si>
  <si>
    <t>1 (0,22-4,62)</t>
  </si>
  <si>
    <t>0,66 (0,45-0,97)</t>
  </si>
  <si>
    <t>0,94 (0,06-15,02)</t>
  </si>
  <si>
    <t>1,08 (0,77-1,53)</t>
  </si>
  <si>
    <t>2,03 (0,37-11,06)</t>
  </si>
  <si>
    <t>0,83 (0,65-1,07)</t>
  </si>
  <si>
    <t>0,91 (0,78-1,06)</t>
  </si>
  <si>
    <t>0,94 (0,4-2,24)</t>
  </si>
  <si>
    <t>0,46 (0,23-0,9)</t>
  </si>
  <si>
    <t>1 (0,07-15,36)</t>
  </si>
  <si>
    <t>0,95 (0,78-1,15)</t>
  </si>
  <si>
    <t>0,98 (0,14-6,76)</t>
  </si>
  <si>
    <t>0,88 (0,64-1,2)</t>
  </si>
  <si>
    <t xml:space="preserve"> por año</t>
  </si>
  <si>
    <t>en 3,2 años</t>
  </si>
  <si>
    <t>en 3,4 años</t>
  </si>
  <si>
    <t>en 4,7 años</t>
  </si>
  <si>
    <t>por año</t>
  </si>
  <si>
    <t>Moderada-baja</t>
  </si>
  <si>
    <t>1,20 (0,83-1,75)</t>
  </si>
  <si>
    <t>0,98 (0,8-1,19)</t>
  </si>
  <si>
    <t>0,01% (-0,11% a 0,11%)</t>
  </si>
  <si>
    <t>7075 (886 a -942)</t>
  </si>
  <si>
    <t>0,98 (0,80-1,19)</t>
  </si>
  <si>
    <t>0,05% (-0,36% a 0,38%)</t>
  </si>
  <si>
    <t>2081 (260 a -277)</t>
  </si>
  <si>
    <t>19970904-ECA 3y, Dawson-Hughes (12)</t>
  </si>
  <si>
    <t>20050430-ECA 2,1y, Porthouse (16)</t>
  </si>
  <si>
    <t>20050507-ECA 2-5y, Grant (17)</t>
  </si>
  <si>
    <t>20060216-SG ECA WHI 7y, Jackson (18)</t>
  </si>
  <si>
    <t>20100731-ECA 3y, Salovaara (22)</t>
  </si>
  <si>
    <t>20110831-ECA 4m, Mitri (23)</t>
  </si>
  <si>
    <t>20041231-ECA 3,8y, Avenell (15)</t>
  </si>
  <si>
    <r>
      <t xml:space="preserve">19960515-ECA 3,5y, Lip </t>
    </r>
    <r>
      <rPr>
        <sz val="10"/>
        <color rgb="FF0070C0"/>
        <rFont val="Calibri"/>
        <family val="2"/>
      </rPr>
      <t>(11)</t>
    </r>
  </si>
  <si>
    <r>
      <t xml:space="preserve">20030301-ECA 5y, Trivedi </t>
    </r>
    <r>
      <rPr>
        <sz val="10"/>
        <color rgb="FF0070C0"/>
        <rFont val="Calibri"/>
        <family val="2"/>
      </rPr>
      <t>(13)</t>
    </r>
  </si>
  <si>
    <r>
      <t xml:space="preserve">20040131-ECA 1y, Harwood </t>
    </r>
    <r>
      <rPr>
        <sz val="10"/>
        <color rgb="FF0070C0"/>
        <rFont val="Calibri"/>
        <family val="2"/>
      </rPr>
      <t>(14)</t>
    </r>
  </si>
  <si>
    <r>
      <t xml:space="preserve">20041231-ECA 3,8y, Avenell </t>
    </r>
    <r>
      <rPr>
        <sz val="10"/>
        <color rgb="FF0070C0"/>
        <rFont val="Calibri"/>
        <family val="2"/>
      </rPr>
      <t>(15)</t>
    </r>
  </si>
  <si>
    <r>
      <t xml:space="preserve">20050507-ECA 2-5y, Grant </t>
    </r>
    <r>
      <rPr>
        <sz val="10"/>
        <color rgb="FF0070C0"/>
        <rFont val="Calibri"/>
        <family val="2"/>
      </rPr>
      <t>(17)</t>
    </r>
  </si>
  <si>
    <r>
      <t xml:space="preserve">20071231-ECA 3y, Smith </t>
    </r>
    <r>
      <rPr>
        <sz val="10"/>
        <color rgb="FF0070C0"/>
        <rFont val="Calibri"/>
        <family val="2"/>
      </rPr>
      <t>(20)</t>
    </r>
  </si>
  <si>
    <r>
      <t xml:space="preserve">20100512-ECA 3-5y, Sanders </t>
    </r>
    <r>
      <rPr>
        <sz val="10"/>
        <color rgb="FF0070C0"/>
        <rFont val="Calibri"/>
        <family val="2"/>
      </rPr>
      <t>(21)</t>
    </r>
  </si>
  <si>
    <r>
      <t xml:space="preserve">20110831-ECA 4m, Mitri </t>
    </r>
    <r>
      <rPr>
        <sz val="10"/>
        <color rgb="FF0070C0"/>
        <rFont val="Calibri"/>
        <family val="2"/>
      </rPr>
      <t>(23)</t>
    </r>
  </si>
  <si>
    <r>
      <t xml:space="preserve">20120131-ECA 9m, Glendenning </t>
    </r>
    <r>
      <rPr>
        <sz val="10"/>
        <color rgb="FF0070C0"/>
        <rFont val="Calibri"/>
        <family val="2"/>
      </rPr>
      <t>(24)</t>
    </r>
  </si>
  <si>
    <r>
      <t xml:space="preserve">20150531-SG ECA 2y, Uusi-Rasi </t>
    </r>
    <r>
      <rPr>
        <sz val="10"/>
        <color rgb="FF0070C0"/>
        <rFont val="Calibri"/>
        <family val="2"/>
      </rPr>
      <t>(26)</t>
    </r>
  </si>
  <si>
    <r>
      <t xml:space="preserve">20110831-ECA 4m, Mitri </t>
    </r>
    <r>
      <rPr>
        <sz val="11"/>
        <color rgb="FF0070C0"/>
        <rFont val="Calibri"/>
        <family val="2"/>
        <scheme val="minor"/>
      </rPr>
      <t>(23)</t>
    </r>
  </si>
  <si>
    <r>
      <t>20100731-ECA 3y, Salovaara</t>
    </r>
    <r>
      <rPr>
        <sz val="11"/>
        <color rgb="FF0070C0"/>
        <rFont val="Calibri"/>
        <family val="2"/>
        <scheme val="minor"/>
      </rPr>
      <t xml:space="preserve"> (22)</t>
    </r>
  </si>
  <si>
    <r>
      <t xml:space="preserve">20060216-SG ECA WHI 7y, Jackson </t>
    </r>
    <r>
      <rPr>
        <sz val="11"/>
        <color rgb="FF0070C0"/>
        <rFont val="Calibri"/>
        <family val="2"/>
        <scheme val="minor"/>
      </rPr>
      <t>(18)</t>
    </r>
  </si>
  <si>
    <r>
      <t xml:space="preserve">20050507-ECA 2-5y, Grant </t>
    </r>
    <r>
      <rPr>
        <sz val="11"/>
        <color rgb="FF0070C0"/>
        <rFont val="Calibri"/>
        <family val="2"/>
        <scheme val="minor"/>
      </rPr>
      <t>(17)</t>
    </r>
  </si>
  <si>
    <r>
      <t xml:space="preserve">20050430-ECA 2,1y, Porthouse </t>
    </r>
    <r>
      <rPr>
        <sz val="11"/>
        <color rgb="FF0070C0"/>
        <rFont val="Calibri"/>
        <family val="2"/>
        <scheme val="minor"/>
      </rPr>
      <t>(16)</t>
    </r>
  </si>
  <si>
    <r>
      <t>20041231-ECA 3,8y, Avenell</t>
    </r>
    <r>
      <rPr>
        <sz val="11"/>
        <color rgb="FF0070C0"/>
        <rFont val="Calibri"/>
        <family val="2"/>
        <scheme val="minor"/>
      </rPr>
      <t xml:space="preserve"> (15)</t>
    </r>
  </si>
  <si>
    <r>
      <t xml:space="preserve">19970904-ECA 3y, Dawson-Hughes </t>
    </r>
    <r>
      <rPr>
        <sz val="11"/>
        <color rgb="FF0070C0"/>
        <rFont val="Calibri"/>
        <family val="2"/>
        <scheme val="minor"/>
      </rPr>
      <t>(12)</t>
    </r>
  </si>
  <si>
    <t>ECAs que informan de Mortalidad por todas las causas con Vit D con o sin Calcio frente a Placebo o No Tratamiento</t>
  </si>
  <si>
    <r>
      <t xml:space="preserve">20050430-ECA 2,1y, Porthouse </t>
    </r>
    <r>
      <rPr>
        <sz val="10"/>
        <color rgb="FF0070C0"/>
        <rFont val="Calibri"/>
        <family val="2"/>
      </rPr>
      <t>(16)</t>
    </r>
  </si>
  <si>
    <r>
      <t xml:space="preserve">20100731-ECA 3y, Salovaara </t>
    </r>
    <r>
      <rPr>
        <sz val="10"/>
        <color rgb="FF0070C0"/>
        <rFont val="Calibri"/>
        <family val="2"/>
      </rPr>
      <t>(22)</t>
    </r>
  </si>
  <si>
    <r>
      <t xml:space="preserve">20131014-ECA 1y, Witham </t>
    </r>
    <r>
      <rPr>
        <sz val="10"/>
        <color rgb="FF0070C0"/>
        <rFont val="Calibri"/>
        <family val="2"/>
      </rPr>
      <t>(25)</t>
    </r>
  </si>
  <si>
    <r>
      <t xml:space="preserve">20170630-ECA 3,4y, Khaw </t>
    </r>
    <r>
      <rPr>
        <sz val="10"/>
        <color rgb="FF0070C0"/>
        <rFont val="Calibri"/>
        <family val="2"/>
      </rPr>
      <t>(27)</t>
    </r>
  </si>
  <si>
    <r>
      <t xml:space="preserve">19960515-ECA 3,5y, Lip </t>
    </r>
    <r>
      <rPr>
        <sz val="11"/>
        <color rgb="FF0070C0"/>
        <rFont val="Calibri"/>
        <family val="2"/>
      </rPr>
      <t>(11)</t>
    </r>
  </si>
  <si>
    <r>
      <t xml:space="preserve">20030301-ECA 5y, Trivedi </t>
    </r>
    <r>
      <rPr>
        <sz val="11"/>
        <color rgb="FF0070C0"/>
        <rFont val="Calibri"/>
        <family val="2"/>
      </rPr>
      <t>(13)</t>
    </r>
  </si>
  <si>
    <r>
      <t xml:space="preserve">20050430-ECA 2,1y, Porthouse </t>
    </r>
    <r>
      <rPr>
        <sz val="11"/>
        <color rgb="FF0070C0"/>
        <rFont val="Calibri"/>
        <family val="2"/>
      </rPr>
      <t>(16)</t>
    </r>
  </si>
  <si>
    <r>
      <t xml:space="preserve">20050507-ECA 2-5y, Grant </t>
    </r>
    <r>
      <rPr>
        <sz val="11"/>
        <color rgb="FF0070C0"/>
        <rFont val="Calibri"/>
        <family val="2"/>
      </rPr>
      <t>(17)</t>
    </r>
  </si>
  <si>
    <r>
      <t xml:space="preserve">20100512-ECA 3-5y, Sanders </t>
    </r>
    <r>
      <rPr>
        <sz val="11"/>
        <color rgb="FF0070C0"/>
        <rFont val="Calibri"/>
        <family val="2"/>
      </rPr>
      <t>(21)</t>
    </r>
  </si>
  <si>
    <r>
      <t xml:space="preserve">20100731-ECA 3y, Salovaara </t>
    </r>
    <r>
      <rPr>
        <sz val="11"/>
        <color rgb="FF0070C0"/>
        <rFont val="Calibri"/>
        <family val="2"/>
      </rPr>
      <t>(22)</t>
    </r>
  </si>
  <si>
    <r>
      <t xml:space="preserve">20120131-ECA 9m, Glendenning </t>
    </r>
    <r>
      <rPr>
        <sz val="11"/>
        <color rgb="FF0070C0"/>
        <rFont val="Calibri"/>
        <family val="2"/>
      </rPr>
      <t>(24)</t>
    </r>
  </si>
  <si>
    <r>
      <t xml:space="preserve">20131014-ECA 1y, Witham </t>
    </r>
    <r>
      <rPr>
        <sz val="11"/>
        <color rgb="FF0070C0"/>
        <rFont val="Calibri"/>
        <family val="2"/>
      </rPr>
      <t>(25)</t>
    </r>
  </si>
  <si>
    <r>
      <t xml:space="preserve">20150531-SG ECA 2y, Uusi-Rasi </t>
    </r>
    <r>
      <rPr>
        <sz val="11"/>
        <color rgb="FF0070C0"/>
        <rFont val="Calibri"/>
        <family val="2"/>
      </rPr>
      <t>(26)</t>
    </r>
  </si>
  <si>
    <r>
      <t xml:space="preserve">20170630-ECA 3,4y, Khaw </t>
    </r>
    <r>
      <rPr>
        <sz val="11"/>
        <color rgb="FF0070C0"/>
        <rFont val="Calibri"/>
        <family val="2"/>
      </rPr>
      <t>(27)</t>
    </r>
  </si>
  <si>
    <t>ECAs que informan de Fractura de cadera en el grupo de Vit D frente a al grupo de Placebo o No Tratamiento</t>
  </si>
  <si>
    <t>ECAs que informan de Fractura de cadera en el grupo de Vit D + Calcio frente al grupo de Placebo o No Tratamiento</t>
  </si>
  <si>
    <t>ECAs que informan de Fracturas No Vertebrales en el grupo de Vit D frente al grupo de Placebo o No Tratamiento</t>
  </si>
  <si>
    <t>ECAs que informan de Fracturas No Vertebrales en el grupo de Vit D + Calcio frente al grupo de Placebo o No Tratamiento</t>
  </si>
  <si>
    <t>en 3,3 años</t>
  </si>
  <si>
    <t>Vit D con o sin Ca</t>
  </si>
  <si>
    <t>0,96 (0,89-1,05)</t>
  </si>
  <si>
    <t>0,09% (-0,11% a 0,27%)</t>
  </si>
  <si>
    <t>1157 (375 a -915)</t>
  </si>
  <si>
    <t>0,29% (-0,36% a 0,89%)</t>
  </si>
  <si>
    <t>348 (113 a -275)</t>
  </si>
  <si>
    <t>0,89 (0,75-1,04)</t>
  </si>
  <si>
    <t>0,9 (0,77-1,07)</t>
  </si>
  <si>
    <t>1,26 (0,9-1,79)</t>
  </si>
  <si>
    <t>1,01 (0,87-1,18)</t>
  </si>
  <si>
    <t>0,85 (0,56-1,28)</t>
  </si>
  <si>
    <t>1 (0,14-6,96)</t>
  </si>
  <si>
    <t>1,12 (0,79-1,58)</t>
  </si>
  <si>
    <r>
      <t xml:space="preserve">19970904-ECA 3y, Dawson-Hughes </t>
    </r>
    <r>
      <rPr>
        <sz val="10"/>
        <color rgb="FF0070C0"/>
        <rFont val="Calibri"/>
        <family val="2"/>
      </rPr>
      <t>(12)</t>
    </r>
  </si>
  <si>
    <r>
      <t xml:space="preserve">20070430-ECA 2y, Bolton-Smith </t>
    </r>
    <r>
      <rPr>
        <sz val="10"/>
        <color rgb="FF0070C0"/>
        <rFont val="Calibri"/>
        <family val="2"/>
      </rPr>
      <t>(19)</t>
    </r>
  </si>
  <si>
    <r>
      <rPr>
        <b/>
        <sz val="14"/>
        <color rgb="FF993300"/>
        <rFont val="Calibri"/>
        <family val="2"/>
      </rPr>
      <t>Tabla 5:</t>
    </r>
    <r>
      <rPr>
        <b/>
        <sz val="14"/>
        <rFont val="Calibri"/>
        <family val="2"/>
      </rPr>
      <t xml:space="preserve"> Mortalidad por todas las causas en el grupo de Vit D con o sin calcio frente al grupo de Placebo o No Tratamiento</t>
    </r>
  </si>
  <si>
    <r>
      <rPr>
        <b/>
        <sz val="14"/>
        <color rgb="FF993300"/>
        <rFont val="Calibri"/>
        <family val="2"/>
      </rPr>
      <t>Tabla 6:</t>
    </r>
    <r>
      <rPr>
        <b/>
        <sz val="14"/>
        <rFont val="Calibri"/>
        <family val="2"/>
      </rPr>
      <t xml:space="preserve"> Fractura de cadera en el grupo de Vit D frente a al grupo de Placebo o No Tratamiento</t>
    </r>
  </si>
  <si>
    <r>
      <rPr>
        <b/>
        <sz val="14"/>
        <color rgb="FF993300"/>
        <rFont val="Calibri"/>
        <family val="2"/>
      </rPr>
      <t>Tabla 7:</t>
    </r>
    <r>
      <rPr>
        <b/>
        <sz val="14"/>
        <rFont val="Calibri"/>
        <family val="2"/>
      </rPr>
      <t xml:space="preserve"> Fractura de cadera en el grupo de Vit D + Calcio frente al grupo de Placebo o No Tratamiento</t>
    </r>
  </si>
  <si>
    <r>
      <rPr>
        <b/>
        <sz val="14"/>
        <color rgb="FF993300"/>
        <rFont val="Calibri"/>
        <family val="2"/>
      </rPr>
      <t>Tabla 8:</t>
    </r>
    <r>
      <rPr>
        <b/>
        <sz val="14"/>
        <rFont val="Calibri"/>
        <family val="2"/>
      </rPr>
      <t xml:space="preserve"> Fracturas No Vertebrales en el grupo de Vit D frente al grupo de Placebo o No Tratamiento</t>
    </r>
  </si>
  <si>
    <r>
      <rPr>
        <b/>
        <sz val="14"/>
        <color rgb="FF993300"/>
        <rFont val="Calibri"/>
        <family val="2"/>
      </rPr>
      <t>Tabla 9:</t>
    </r>
    <r>
      <rPr>
        <b/>
        <sz val="14"/>
        <rFont val="Calibri"/>
        <family val="2"/>
      </rPr>
      <t xml:space="preserve"> Fracturas No Vertebrales en el grupo de Vit D + Calcio frente al grupo de Placebo o No Tratamiento</t>
    </r>
  </si>
  <si>
    <t>0,02% (-0,67% a 0,67%)</t>
  </si>
  <si>
    <t>6105 (150 a -150)</t>
  </si>
  <si>
    <t>20711 (508 a -508)</t>
  </si>
  <si>
    <t>0,98 (0,77-1,23)</t>
  </si>
  <si>
    <t xml:space="preserve">Intervalo de predicción al 95%: </t>
  </si>
  <si>
    <t>0,96 (0,87-1,06)</t>
  </si>
  <si>
    <t>1,08 (0,78-1,49)</t>
  </si>
  <si>
    <t>1,00 (0,89-1,12)</t>
  </si>
  <si>
    <t>0,89 (0,71-1,12)</t>
  </si>
  <si>
    <t>Mortalidad por todas las causas, si aplicamos el Modelo de efectos aleatorios</t>
  </si>
  <si>
    <t>Fractura de Cadera, si aplicamos el Modelo de efectos aleatorios</t>
  </si>
  <si>
    <t>Fractura No Vertebral, si aplicamos el Modelo de efectos aleatorios</t>
  </si>
  <si>
    <t>Nº Eventos / total pacientes; Grupo Vit D con o sin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</si>
</sst>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00%"/>
    <numFmt numFmtId="167" formatCode="0.0%"/>
    <numFmt numFmtId="168" formatCode="0.0000%"/>
    <numFmt numFmtId="169" formatCode="_-* #,##0.000\ _€_-;\-* #,##0.000\ _€_-;_-* &quot;-&quot;??\ _€_-;_-@_-"/>
    <numFmt numFmtId="170" formatCode="_-* #,##0.0000\ _€_-;\-* #,##0.000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i/>
      <sz val="10"/>
      <name val="Calibri"/>
      <family val="2"/>
    </font>
    <font>
      <b/>
      <sz val="14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3"/>
      <name val="Calibri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name val="Arial"/>
      <family val="2"/>
    </font>
    <font>
      <b/>
      <sz val="14"/>
      <color rgb="FF009900"/>
      <name val="Calibri"/>
      <family val="2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9933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28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distributed"/>
    </xf>
    <xf numFmtId="164" fontId="4" fillId="0" borderId="5" xfId="1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0" fontId="2" fillId="0" borderId="0" xfId="2" applyNumberFormat="1" applyFont="1" applyFill="1"/>
    <xf numFmtId="0" fontId="2" fillId="0" borderId="0" xfId="0" applyFont="1" applyFill="1" applyBorder="1"/>
    <xf numFmtId="0" fontId="0" fillId="0" borderId="0" xfId="0" applyAlignment="1">
      <alignment vertical="center" wrapText="1"/>
    </xf>
    <xf numFmtId="0" fontId="17" fillId="0" borderId="0" xfId="0" applyFont="1"/>
    <xf numFmtId="0" fontId="17" fillId="0" borderId="7" xfId="0" applyFont="1" applyBorder="1" applyAlignment="1">
      <alignment horizontal="right" vertical="distributed"/>
    </xf>
    <xf numFmtId="10" fontId="17" fillId="2" borderId="9" xfId="2" applyNumberFormat="1" applyFont="1" applyFill="1" applyBorder="1" applyAlignment="1">
      <alignment horizontal="center" vertical="distributed"/>
    </xf>
    <xf numFmtId="0" fontId="19" fillId="0" borderId="0" xfId="0" applyFont="1" applyFill="1" applyBorder="1" applyAlignment="1">
      <alignment horizontal="center"/>
    </xf>
    <xf numFmtId="10" fontId="18" fillId="0" borderId="0" xfId="2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right"/>
    </xf>
    <xf numFmtId="166" fontId="17" fillId="0" borderId="0" xfId="2" applyNumberFormat="1" applyFont="1" applyAlignment="1">
      <alignment horizontal="left"/>
    </xf>
    <xf numFmtId="0" fontId="17" fillId="0" borderId="0" xfId="0" applyFont="1" applyAlignment="1">
      <alignment vertical="center"/>
    </xf>
    <xf numFmtId="2" fontId="17" fillId="2" borderId="7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7" fillId="0" borderId="7" xfId="0" applyFont="1" applyBorder="1" applyAlignment="1">
      <alignment horizontal="left"/>
    </xf>
    <xf numFmtId="49" fontId="17" fillId="0" borderId="8" xfId="0" applyNumberFormat="1" applyFont="1" applyBorder="1"/>
    <xf numFmtId="169" fontId="17" fillId="0" borderId="15" xfId="1" applyNumberFormat="1" applyFont="1" applyBorder="1" applyAlignment="1">
      <alignment horizontal="center"/>
    </xf>
    <xf numFmtId="170" fontId="17" fillId="0" borderId="15" xfId="1" applyNumberFormat="1" applyFont="1" applyBorder="1" applyAlignment="1">
      <alignment horizontal="center"/>
    </xf>
    <xf numFmtId="10" fontId="17" fillId="0" borderId="9" xfId="2" applyNumberFormat="1" applyFont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 vertical="center"/>
    </xf>
    <xf numFmtId="10" fontId="18" fillId="5" borderId="15" xfId="0" applyNumberFormat="1" applyFont="1" applyFill="1" applyBorder="1" applyAlignment="1">
      <alignment horizontal="center" vertical="center"/>
    </xf>
    <xf numFmtId="10" fontId="18" fillId="6" borderId="15" xfId="0" applyNumberFormat="1" applyFont="1" applyFill="1" applyBorder="1" applyAlignment="1">
      <alignment horizontal="center" vertical="center"/>
    </xf>
    <xf numFmtId="10" fontId="18" fillId="7" borderId="15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right" vertical="center"/>
    </xf>
    <xf numFmtId="1" fontId="18" fillId="5" borderId="7" xfId="0" applyNumberFormat="1" applyFont="1" applyFill="1" applyBorder="1" applyAlignment="1">
      <alignment horizontal="center" vertical="center"/>
    </xf>
    <xf numFmtId="1" fontId="18" fillId="6" borderId="7" xfId="0" applyNumberFormat="1" applyFont="1" applyFill="1" applyBorder="1" applyAlignment="1">
      <alignment horizontal="center" vertical="center"/>
    </xf>
    <xf numFmtId="1" fontId="18" fillId="7" borderId="1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49" fontId="17" fillId="0" borderId="5" xfId="1" applyNumberFormat="1" applyFont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left"/>
    </xf>
    <xf numFmtId="0" fontId="18" fillId="8" borderId="5" xfId="0" applyFont="1" applyFill="1" applyBorder="1" applyAlignment="1">
      <alignment horizontal="right" vertical="center"/>
    </xf>
    <xf numFmtId="1" fontId="18" fillId="8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9" borderId="5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right" vertical="center"/>
    </xf>
    <xf numFmtId="1" fontId="18" fillId="9" borderId="5" xfId="0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left"/>
    </xf>
    <xf numFmtId="43" fontId="18" fillId="10" borderId="5" xfId="1" applyFont="1" applyFill="1" applyBorder="1" applyAlignment="1">
      <alignment horizontal="right" vertical="center"/>
    </xf>
    <xf numFmtId="1" fontId="18" fillId="10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0" fontId="18" fillId="8" borderId="3" xfId="0" applyFont="1" applyFill="1" applyBorder="1" applyAlignment="1">
      <alignment horizontal="right" vertical="center"/>
    </xf>
    <xf numFmtId="0" fontId="17" fillId="6" borderId="5" xfId="0" applyFont="1" applyFill="1" applyBorder="1" applyAlignment="1">
      <alignment horizontal="left"/>
    </xf>
    <xf numFmtId="0" fontId="18" fillId="6" borderId="5" xfId="0" applyFont="1" applyFill="1" applyBorder="1" applyAlignment="1">
      <alignment horizontal="right" vertical="center"/>
    </xf>
    <xf numFmtId="1" fontId="18" fillId="6" borderId="5" xfId="0" applyNumberFormat="1" applyFont="1" applyFill="1" applyBorder="1" applyAlignment="1">
      <alignment horizontal="center" vertical="center"/>
    </xf>
    <xf numFmtId="43" fontId="17" fillId="10" borderId="5" xfId="1" applyFont="1" applyFill="1" applyBorder="1" applyAlignment="1">
      <alignment horizontal="left"/>
    </xf>
    <xf numFmtId="43" fontId="17" fillId="0" borderId="0" xfId="1" applyFont="1" applyFill="1" applyBorder="1" applyAlignment="1">
      <alignment horizontal="left"/>
    </xf>
    <xf numFmtId="43" fontId="18" fillId="0" borderId="0" xfId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3" borderId="18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center"/>
    </xf>
    <xf numFmtId="2" fontId="17" fillId="3" borderId="19" xfId="0" applyNumberFormat="1" applyFont="1" applyFill="1" applyBorder="1" applyAlignment="1">
      <alignment horizontal="center"/>
    </xf>
    <xf numFmtId="10" fontId="17" fillId="3" borderId="19" xfId="2" applyNumberFormat="1" applyFont="1" applyFill="1" applyBorder="1" applyAlignment="1">
      <alignment horizontal="center"/>
    </xf>
    <xf numFmtId="1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 applyAlignment="1">
      <alignment horizontal="left"/>
    </xf>
    <xf numFmtId="169" fontId="17" fillId="3" borderId="0" xfId="0" applyNumberFormat="1" applyFont="1" applyFill="1" applyBorder="1" applyAlignment="1">
      <alignment horizontal="center"/>
    </xf>
    <xf numFmtId="10" fontId="17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10" fontId="17" fillId="3" borderId="0" xfId="2" applyNumberFormat="1" applyFont="1" applyFill="1" applyBorder="1" applyAlignment="1">
      <alignment horizontal="center"/>
    </xf>
    <xf numFmtId="1" fontId="17" fillId="3" borderId="27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distributed"/>
    </xf>
    <xf numFmtId="0" fontId="17" fillId="3" borderId="28" xfId="0" applyFont="1" applyFill="1" applyBorder="1" applyAlignment="1">
      <alignment horizontal="left"/>
    </xf>
    <xf numFmtId="43" fontId="18" fillId="0" borderId="0" xfId="1" applyFont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8" fontId="18" fillId="0" borderId="0" xfId="2" applyNumberFormat="1" applyFont="1"/>
    <xf numFmtId="0" fontId="17" fillId="0" borderId="5" xfId="0" applyFont="1" applyBorder="1" applyAlignment="1">
      <alignment horizontal="center" vertical="distributed"/>
    </xf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distributed"/>
    </xf>
    <xf numFmtId="10" fontId="7" fillId="0" borderId="5" xfId="2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0" fontId="26" fillId="0" borderId="0" xfId="2" applyNumberFormat="1" applyFont="1" applyAlignment="1">
      <alignment horizontal="right" vertical="center"/>
    </xf>
    <xf numFmtId="0" fontId="18" fillId="0" borderId="5" xfId="0" applyFont="1" applyFill="1" applyBorder="1" applyAlignment="1">
      <alignment horizontal="center" vertical="distributed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31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distributed"/>
    </xf>
    <xf numFmtId="164" fontId="8" fillId="11" borderId="5" xfId="1" applyNumberFormat="1" applyFont="1" applyFill="1" applyBorder="1" applyAlignment="1">
      <alignment horizontal="center" vertical="distributed"/>
    </xf>
    <xf numFmtId="2" fontId="9" fillId="2" borderId="5" xfId="3" applyNumberFormat="1" applyFont="1" applyFill="1" applyBorder="1" applyAlignment="1" applyProtection="1">
      <alignment horizontal="center" vertical="center"/>
    </xf>
    <xf numFmtId="2" fontId="9" fillId="2" borderId="31" xfId="3" applyNumberFormat="1" applyFont="1" applyFill="1" applyBorder="1" applyAlignment="1" applyProtection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0" fontId="2" fillId="0" borderId="31" xfId="2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2" fontId="17" fillId="2" borderId="3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 vertical="distributed"/>
    </xf>
    <xf numFmtId="10" fontId="17" fillId="2" borderId="4" xfId="2" applyNumberFormat="1" applyFont="1" applyFill="1" applyBorder="1" applyAlignment="1">
      <alignment horizontal="center" vertical="distributed"/>
    </xf>
    <xf numFmtId="165" fontId="10" fillId="3" borderId="31" xfId="3" applyNumberFormat="1" applyFont="1" applyFill="1" applyBorder="1" applyAlignment="1" applyProtection="1">
      <alignment horizontal="center" vertical="center"/>
    </xf>
    <xf numFmtId="0" fontId="8" fillId="0" borderId="31" xfId="0" applyFont="1" applyBorder="1"/>
    <xf numFmtId="0" fontId="8" fillId="0" borderId="31" xfId="0" applyFont="1" applyBorder="1" applyAlignment="1">
      <alignment vertical="top" wrapText="1"/>
    </xf>
    <xf numFmtId="0" fontId="2" fillId="0" borderId="31" xfId="0" applyFont="1" applyBorder="1" applyAlignment="1">
      <alignment vertical="top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2" applyNumberFormat="1" applyFont="1" applyFill="1"/>
    <xf numFmtId="0" fontId="4" fillId="12" borderId="14" xfId="0" applyFont="1" applyFill="1" applyBorder="1" applyAlignment="1">
      <alignment horizontal="center" vertical="distributed" wrapText="1"/>
    </xf>
    <xf numFmtId="0" fontId="4" fillId="12" borderId="29" xfId="0" applyFont="1" applyFill="1" applyBorder="1" applyAlignment="1">
      <alignment horizontal="center" vertical="distributed"/>
    </xf>
    <xf numFmtId="0" fontId="4" fillId="12" borderId="29" xfId="0" applyFont="1" applyFill="1" applyBorder="1" applyAlignment="1">
      <alignment horizontal="center" vertical="distributed" wrapText="1"/>
    </xf>
    <xf numFmtId="0" fontId="4" fillId="12" borderId="30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vertical="center" wrapText="1"/>
    </xf>
    <xf numFmtId="0" fontId="8" fillId="12" borderId="6" xfId="0" applyFont="1" applyFill="1" applyBorder="1" applyAlignment="1">
      <alignment horizontal="center" vertical="distributed" wrapText="1"/>
    </xf>
    <xf numFmtId="0" fontId="8" fillId="12" borderId="0" xfId="0" applyFont="1" applyFill="1" applyBorder="1" applyAlignment="1">
      <alignment horizontal="center"/>
    </xf>
    <xf numFmtId="2" fontId="8" fillId="12" borderId="5" xfId="0" applyNumberFormat="1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distributed" wrapText="1"/>
    </xf>
    <xf numFmtId="10" fontId="8" fillId="12" borderId="5" xfId="2" applyNumberFormat="1" applyFont="1" applyFill="1" applyBorder="1" applyAlignment="1">
      <alignment horizontal="center" vertical="distributed" wrapText="1"/>
    </xf>
    <xf numFmtId="0" fontId="8" fillId="12" borderId="5" xfId="0" applyFont="1" applyFill="1" applyBorder="1" applyAlignment="1">
      <alignment horizontal="center" vertical="center"/>
    </xf>
    <xf numFmtId="167" fontId="23" fillId="12" borderId="5" xfId="0" applyNumberFormat="1" applyFont="1" applyFill="1" applyBorder="1" applyAlignment="1">
      <alignment horizontal="center" vertical="center" wrapText="1"/>
    </xf>
    <xf numFmtId="49" fontId="8" fillId="12" borderId="6" xfId="0" applyNumberFormat="1" applyFont="1" applyFill="1" applyBorder="1" applyAlignment="1">
      <alignment horizontal="center" vertical="distributed"/>
    </xf>
    <xf numFmtId="0" fontId="2" fillId="12" borderId="6" xfId="0" applyFont="1" applyFill="1" applyBorder="1" applyAlignment="1">
      <alignment horizontal="center" vertical="distributed"/>
    </xf>
    <xf numFmtId="0" fontId="0" fillId="12" borderId="6" xfId="0" applyFont="1" applyFill="1" applyBorder="1" applyAlignment="1">
      <alignment horizontal="center" vertical="center"/>
    </xf>
    <xf numFmtId="0" fontId="0" fillId="12" borderId="31" xfId="0" applyFill="1" applyBorder="1" applyAlignment="1">
      <alignment vertical="center" wrapText="1"/>
    </xf>
    <xf numFmtId="49" fontId="8" fillId="12" borderId="5" xfId="0" applyNumberFormat="1" applyFont="1" applyFill="1" applyBorder="1" applyAlignment="1">
      <alignment horizontal="center" vertical="distributed"/>
    </xf>
    <xf numFmtId="0" fontId="2" fillId="12" borderId="5" xfId="0" applyFont="1" applyFill="1" applyBorder="1" applyAlignment="1">
      <alignment horizontal="center" vertical="distributed"/>
    </xf>
    <xf numFmtId="0" fontId="0" fillId="12" borderId="31" xfId="0" applyFont="1" applyFill="1" applyBorder="1" applyAlignment="1">
      <alignment horizontal="center" vertical="center"/>
    </xf>
    <xf numFmtId="167" fontId="23" fillId="12" borderId="31" xfId="0" applyNumberFormat="1" applyFont="1" applyFill="1" applyBorder="1" applyAlignment="1">
      <alignment horizontal="center" vertical="center" wrapText="1"/>
    </xf>
    <xf numFmtId="49" fontId="8" fillId="12" borderId="31" xfId="0" applyNumberFormat="1" applyFont="1" applyFill="1" applyBorder="1" applyAlignment="1">
      <alignment horizontal="center" vertical="distributed"/>
    </xf>
    <xf numFmtId="0" fontId="2" fillId="12" borderId="31" xfId="0" applyFont="1" applyFill="1" applyBorder="1" applyAlignment="1">
      <alignment horizontal="center" vertical="distributed"/>
    </xf>
    <xf numFmtId="0" fontId="3" fillId="12" borderId="5" xfId="0" applyFont="1" applyFill="1" applyBorder="1" applyAlignment="1">
      <alignment horizontal="right" vertical="distributed"/>
    </xf>
    <xf numFmtId="0" fontId="3" fillId="12" borderId="5" xfId="0" applyFont="1" applyFill="1" applyBorder="1" applyAlignment="1">
      <alignment horizontal="center" vertical="distributed"/>
    </xf>
    <xf numFmtId="0" fontId="8" fillId="12" borderId="4" xfId="0" applyFont="1" applyFill="1" applyBorder="1" applyAlignment="1">
      <alignment horizontal="left" vertical="distributed" wrapText="1"/>
    </xf>
    <xf numFmtId="0" fontId="30" fillId="12" borderId="31" xfId="0" applyFont="1" applyFill="1" applyBorder="1" applyAlignment="1">
      <alignment horizontal="center" vertical="distributed" wrapText="1"/>
    </xf>
    <xf numFmtId="165" fontId="11" fillId="12" borderId="5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distributed" wrapText="1"/>
    </xf>
    <xf numFmtId="10" fontId="11" fillId="12" borderId="5" xfId="2" applyNumberFormat="1" applyFont="1" applyFill="1" applyBorder="1" applyAlignment="1">
      <alignment horizontal="center" vertical="distributed" wrapText="1"/>
    </xf>
    <xf numFmtId="167" fontId="22" fillId="12" borderId="5" xfId="0" applyNumberFormat="1" applyFont="1" applyFill="1" applyBorder="1" applyAlignment="1">
      <alignment horizontal="center" vertical="distributed"/>
    </xf>
    <xf numFmtId="43" fontId="4" fillId="12" borderId="5" xfId="1" applyFont="1" applyFill="1" applyBorder="1" applyAlignment="1">
      <alignment horizontal="center" vertical="distributed"/>
    </xf>
    <xf numFmtId="10" fontId="2" fillId="12" borderId="0" xfId="2" applyNumberFormat="1" applyFont="1" applyFill="1"/>
    <xf numFmtId="43" fontId="7" fillId="12" borderId="0" xfId="1" applyFont="1" applyFill="1" applyBorder="1" applyAlignment="1">
      <alignment horizontal="center" vertical="distributed"/>
    </xf>
    <xf numFmtId="0" fontId="33" fillId="12" borderId="31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distributed"/>
    </xf>
    <xf numFmtId="0" fontId="2" fillId="12" borderId="0" xfId="0" applyFont="1" applyFill="1" applyBorder="1" applyAlignment="1">
      <alignment horizontal="center" vertical="distributed" wrapText="1"/>
    </xf>
    <xf numFmtId="0" fontId="12" fillId="12" borderId="0" xfId="0" applyFont="1" applyFill="1" applyBorder="1" applyAlignment="1">
      <alignment horizontal="center" vertical="distributed" wrapText="1"/>
    </xf>
    <xf numFmtId="0" fontId="2" fillId="12" borderId="0" xfId="0" applyFont="1" applyFill="1" applyAlignment="1">
      <alignment horizontal="center" vertical="center"/>
    </xf>
    <xf numFmtId="0" fontId="7" fillId="12" borderId="0" xfId="0" applyFont="1" applyFill="1" applyBorder="1" applyAlignment="1">
      <alignment horizontal="center" vertical="distributed" wrapText="1"/>
    </xf>
    <xf numFmtId="10" fontId="7" fillId="12" borderId="0" xfId="2" applyNumberFormat="1" applyFont="1" applyFill="1" applyBorder="1" applyAlignment="1">
      <alignment horizontal="center" vertical="distributed" wrapText="1"/>
    </xf>
    <xf numFmtId="10" fontId="2" fillId="12" borderId="0" xfId="2" applyNumberFormat="1" applyFont="1" applyFill="1" applyBorder="1" applyAlignment="1">
      <alignment horizontal="center" vertical="distributed" wrapText="1"/>
    </xf>
    <xf numFmtId="167" fontId="15" fillId="12" borderId="0" xfId="0" applyNumberFormat="1" applyFont="1" applyFill="1" applyBorder="1" applyAlignment="1">
      <alignment horizontal="center" vertical="distributed"/>
    </xf>
    <xf numFmtId="0" fontId="2" fillId="12" borderId="0" xfId="0" applyFont="1" applyFill="1"/>
    <xf numFmtId="0" fontId="2" fillId="12" borderId="0" xfId="0" applyFont="1" applyFill="1" applyBorder="1" applyAlignment="1">
      <alignment horizontal="center" vertical="distributed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 wrapText="1"/>
    </xf>
    <xf numFmtId="43" fontId="7" fillId="12" borderId="0" xfId="1" applyFont="1" applyFill="1" applyBorder="1" applyAlignment="1">
      <alignment horizontal="center" vertical="center"/>
    </xf>
    <xf numFmtId="0" fontId="2" fillId="12" borderId="35" xfId="0" applyFont="1" applyFill="1" applyBorder="1" applyAlignment="1">
      <alignment horizontal="right" vertical="center"/>
    </xf>
    <xf numFmtId="10" fontId="25" fillId="12" borderId="33" xfId="0" applyNumberFormat="1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vertical="center"/>
    </xf>
    <xf numFmtId="165" fontId="25" fillId="12" borderId="33" xfId="0" applyNumberFormat="1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vertical="center"/>
    </xf>
    <xf numFmtId="10" fontId="14" fillId="12" borderId="32" xfId="0" applyNumberFormat="1" applyFont="1" applyFill="1" applyBorder="1" applyAlignment="1">
      <alignment horizontal="center" vertical="center"/>
    </xf>
    <xf numFmtId="10" fontId="14" fillId="12" borderId="21" xfId="0" applyNumberFormat="1" applyFont="1" applyFill="1" applyBorder="1" applyAlignment="1">
      <alignment horizontal="center" vertical="center"/>
    </xf>
    <xf numFmtId="43" fontId="11" fillId="12" borderId="21" xfId="1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right" vertical="center"/>
    </xf>
    <xf numFmtId="10" fontId="25" fillId="12" borderId="38" xfId="0" applyNumberFormat="1" applyFont="1" applyFill="1" applyBorder="1" applyAlignment="1">
      <alignment horizontal="center" vertical="center"/>
    </xf>
    <xf numFmtId="167" fontId="2" fillId="12" borderId="38" xfId="2" applyNumberFormat="1" applyFont="1" applyFill="1" applyBorder="1" applyAlignment="1">
      <alignment horizontal="left" vertical="center"/>
    </xf>
    <xf numFmtId="2" fontId="2" fillId="12" borderId="38" xfId="0" applyNumberFormat="1" applyFont="1" applyFill="1" applyBorder="1" applyAlignment="1">
      <alignment vertical="center"/>
    </xf>
    <xf numFmtId="0" fontId="2" fillId="12" borderId="38" xfId="0" applyFont="1" applyFill="1" applyBorder="1" applyAlignment="1">
      <alignment vertical="center"/>
    </xf>
    <xf numFmtId="165" fontId="25" fillId="12" borderId="38" xfId="0" applyNumberFormat="1" applyFont="1" applyFill="1" applyBorder="1" applyAlignment="1">
      <alignment horizontal="center" vertical="center"/>
    </xf>
    <xf numFmtId="0" fontId="2" fillId="12" borderId="34" xfId="0" applyFont="1" applyFill="1" applyBorder="1" applyAlignment="1">
      <alignment vertical="center"/>
    </xf>
    <xf numFmtId="10" fontId="14" fillId="12" borderId="34" xfId="0" applyNumberFormat="1" applyFont="1" applyFill="1" applyBorder="1" applyAlignment="1">
      <alignment horizontal="center" vertical="center"/>
    </xf>
    <xf numFmtId="10" fontId="14" fillId="12" borderId="23" xfId="0" applyNumberFormat="1" applyFont="1" applyFill="1" applyBorder="1" applyAlignment="1">
      <alignment horizontal="center" vertical="center"/>
    </xf>
    <xf numFmtId="43" fontId="11" fillId="12" borderId="23" xfId="1" applyFont="1" applyFill="1" applyBorder="1" applyAlignment="1">
      <alignment horizontal="center" vertical="center"/>
    </xf>
    <xf numFmtId="43" fontId="13" fillId="12" borderId="23" xfId="1" applyFont="1" applyFill="1" applyBorder="1" applyAlignment="1">
      <alignment horizontal="center" vertical="center"/>
    </xf>
    <xf numFmtId="43" fontId="25" fillId="12" borderId="24" xfId="1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24" fillId="12" borderId="0" xfId="0" applyFont="1" applyFill="1" applyAlignment="1">
      <alignment vertical="center" wrapText="1"/>
    </xf>
    <xf numFmtId="0" fontId="13" fillId="12" borderId="0" xfId="0" applyFont="1" applyFill="1"/>
    <xf numFmtId="0" fontId="11" fillId="12" borderId="0" xfId="0" applyFont="1" applyFill="1"/>
    <xf numFmtId="0" fontId="21" fillId="12" borderId="0" xfId="0" applyFont="1" applyFill="1" applyAlignment="1">
      <alignment horizontal="center" vertical="center"/>
    </xf>
    <xf numFmtId="10" fontId="21" fillId="12" borderId="0" xfId="0" applyNumberFormat="1" applyFont="1" applyFill="1" applyAlignment="1">
      <alignment horizontal="center" vertical="center"/>
    </xf>
    <xf numFmtId="10" fontId="21" fillId="12" borderId="0" xfId="0" applyNumberFormat="1" applyFont="1" applyFill="1" applyAlignment="1">
      <alignment horizontal="left" vertical="center"/>
    </xf>
    <xf numFmtId="0" fontId="2" fillId="12" borderId="7" xfId="0" applyFont="1" applyFill="1" applyBorder="1" applyAlignment="1">
      <alignment vertical="center"/>
    </xf>
    <xf numFmtId="10" fontId="14" fillId="12" borderId="8" xfId="2" applyNumberFormat="1" applyFont="1" applyFill="1" applyBorder="1" applyAlignment="1">
      <alignment horizontal="center" vertical="center"/>
    </xf>
    <xf numFmtId="10" fontId="11" fillId="12" borderId="8" xfId="2" applyNumberFormat="1" applyFont="1" applyFill="1" applyBorder="1" applyAlignment="1">
      <alignment horizontal="right" vertical="center"/>
    </xf>
    <xf numFmtId="43" fontId="11" fillId="12" borderId="9" xfId="1" applyFont="1" applyFill="1" applyBorder="1" applyAlignment="1">
      <alignment horizontal="center" vertical="distributed"/>
    </xf>
    <xf numFmtId="43" fontId="2" fillId="12" borderId="0" xfId="1" applyFont="1" applyFill="1"/>
    <xf numFmtId="0" fontId="8" fillId="12" borderId="31" xfId="0" applyFont="1" applyFill="1" applyBorder="1" applyAlignment="1">
      <alignment vertical="top" wrapText="1"/>
    </xf>
    <xf numFmtId="0" fontId="8" fillId="12" borderId="41" xfId="0" applyFont="1" applyFill="1" applyBorder="1" applyAlignment="1">
      <alignment horizontal="center" vertical="distributed" wrapText="1"/>
    </xf>
    <xf numFmtId="10" fontId="4" fillId="12" borderId="5" xfId="0" applyNumberFormat="1" applyFont="1" applyFill="1" applyBorder="1" applyAlignment="1">
      <alignment horizontal="center" vertical="distributed"/>
    </xf>
    <xf numFmtId="0" fontId="3" fillId="12" borderId="10" xfId="0" applyFont="1" applyFill="1" applyBorder="1" applyAlignment="1">
      <alignment horizontal="center" vertical="distributed" wrapText="1"/>
    </xf>
    <xf numFmtId="0" fontId="3" fillId="12" borderId="10" xfId="0" applyFont="1" applyFill="1" applyBorder="1" applyAlignment="1">
      <alignment horizontal="center" vertical="distributed"/>
    </xf>
    <xf numFmtId="0" fontId="3" fillId="12" borderId="20" xfId="0" applyFont="1" applyFill="1" applyBorder="1" applyAlignment="1">
      <alignment horizontal="center" vertical="distributed" wrapText="1"/>
    </xf>
    <xf numFmtId="43" fontId="11" fillId="12" borderId="21" xfId="1" applyFont="1" applyFill="1" applyBorder="1" applyAlignment="1">
      <alignment horizontal="center" vertical="distributed"/>
    </xf>
    <xf numFmtId="0" fontId="13" fillId="12" borderId="21" xfId="0" applyFont="1" applyFill="1" applyBorder="1" applyAlignment="1">
      <alignment horizontal="center" vertical="distributed"/>
    </xf>
    <xf numFmtId="43" fontId="11" fillId="12" borderId="23" xfId="1" applyFont="1" applyFill="1" applyBorder="1" applyAlignment="1">
      <alignment horizontal="center" vertical="distributed"/>
    </xf>
    <xf numFmtId="43" fontId="13" fillId="12" borderId="23" xfId="1" applyFont="1" applyFill="1" applyBorder="1" applyAlignment="1">
      <alignment horizontal="center" vertical="distributed"/>
    </xf>
    <xf numFmtId="0" fontId="8" fillId="12" borderId="6" xfId="0" applyFont="1" applyFill="1" applyBorder="1" applyAlignment="1">
      <alignment vertical="top" wrapText="1"/>
    </xf>
    <xf numFmtId="0" fontId="0" fillId="12" borderId="6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left" vertical="center" wrapText="1"/>
    </xf>
    <xf numFmtId="0" fontId="2" fillId="12" borderId="0" xfId="0" applyFont="1" applyFill="1" applyBorder="1" applyAlignment="1">
      <alignment horizontal="right" vertical="center"/>
    </xf>
    <xf numFmtId="10" fontId="25" fillId="12" borderId="0" xfId="0" applyNumberFormat="1" applyFont="1" applyFill="1" applyBorder="1" applyAlignment="1">
      <alignment horizontal="center" vertical="center"/>
    </xf>
    <xf numFmtId="167" fontId="2" fillId="12" borderId="0" xfId="2" applyNumberFormat="1" applyFont="1" applyFill="1" applyBorder="1" applyAlignment="1">
      <alignment horizontal="left" vertical="center"/>
    </xf>
    <xf numFmtId="2" fontId="2" fillId="12" borderId="0" xfId="0" applyNumberFormat="1" applyFont="1" applyFill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165" fontId="25" fillId="12" borderId="0" xfId="0" applyNumberFormat="1" applyFont="1" applyFill="1" applyBorder="1" applyAlignment="1">
      <alignment horizontal="center" vertical="center"/>
    </xf>
    <xf numFmtId="10" fontId="14" fillId="12" borderId="0" xfId="0" applyNumberFormat="1" applyFont="1" applyFill="1" applyBorder="1" applyAlignment="1">
      <alignment horizontal="center" vertical="center"/>
    </xf>
    <xf numFmtId="43" fontId="11" fillId="12" borderId="0" xfId="1" applyFont="1" applyFill="1" applyBorder="1" applyAlignment="1">
      <alignment horizontal="center" vertical="distributed"/>
    </xf>
    <xf numFmtId="43" fontId="13" fillId="12" borderId="0" xfId="1" applyFont="1" applyFill="1" applyBorder="1" applyAlignment="1">
      <alignment horizontal="center" vertical="distributed"/>
    </xf>
    <xf numFmtId="43" fontId="25" fillId="12" borderId="0" xfId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vertical="top" wrapText="1"/>
    </xf>
    <xf numFmtId="0" fontId="3" fillId="12" borderId="31" xfId="0" applyFont="1" applyFill="1" applyBorder="1" applyAlignment="1">
      <alignment horizontal="center" vertical="distributed"/>
    </xf>
    <xf numFmtId="2" fontId="8" fillId="12" borderId="6" xfId="0" applyNumberFormat="1" applyFont="1" applyFill="1" applyBorder="1" applyAlignment="1">
      <alignment horizontal="center" vertical="center"/>
    </xf>
    <xf numFmtId="10" fontId="8" fillId="12" borderId="6" xfId="2" applyNumberFormat="1" applyFont="1" applyFill="1" applyBorder="1" applyAlignment="1">
      <alignment horizontal="center" vertical="distributed" wrapText="1"/>
    </xf>
    <xf numFmtId="0" fontId="8" fillId="12" borderId="6" xfId="0" applyFont="1" applyFill="1" applyBorder="1" applyAlignment="1">
      <alignment horizontal="center" vertical="center"/>
    </xf>
    <xf numFmtId="167" fontId="23" fillId="12" borderId="6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164" fontId="37" fillId="0" borderId="0" xfId="1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64" fontId="38" fillId="0" borderId="0" xfId="1" applyNumberFormat="1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25" fillId="12" borderId="11" xfId="0" applyFont="1" applyFill="1" applyBorder="1" applyAlignment="1">
      <alignment horizontal="left" vertical="center" wrapText="1"/>
    </xf>
    <xf numFmtId="0" fontId="25" fillId="12" borderId="13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distributed"/>
    </xf>
    <xf numFmtId="0" fontId="18" fillId="0" borderId="8" xfId="0" applyFont="1" applyBorder="1" applyAlignment="1">
      <alignment horizontal="center" vertical="distributed"/>
    </xf>
    <xf numFmtId="0" fontId="18" fillId="0" borderId="9" xfId="0" applyFont="1" applyBorder="1" applyAlignment="1">
      <alignment horizontal="center" vertical="distributed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distributed" wrapText="1"/>
    </xf>
    <xf numFmtId="0" fontId="4" fillId="12" borderId="12" xfId="0" applyFont="1" applyFill="1" applyBorder="1" applyAlignment="1">
      <alignment horizontal="center" vertical="distributed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distributed"/>
    </xf>
    <xf numFmtId="0" fontId="11" fillId="12" borderId="8" xfId="0" applyFont="1" applyFill="1" applyBorder="1" applyAlignment="1">
      <alignment horizontal="left" vertical="distributed"/>
    </xf>
    <xf numFmtId="0" fontId="11" fillId="12" borderId="9" xfId="0" applyFont="1" applyFill="1" applyBorder="1" applyAlignment="1">
      <alignment horizontal="left" vertical="distributed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1" fontId="6" fillId="12" borderId="18" xfId="1" applyNumberFormat="1" applyFont="1" applyFill="1" applyBorder="1" applyAlignment="1">
      <alignment horizontal="center" vertical="center" wrapText="1"/>
    </xf>
    <xf numFmtId="1" fontId="6" fillId="12" borderId="26" xfId="1" applyNumberFormat="1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left" vertical="center"/>
    </xf>
    <xf numFmtId="0" fontId="16" fillId="12" borderId="33" xfId="0" applyFont="1" applyFill="1" applyBorder="1" applyAlignment="1">
      <alignment horizontal="left" vertical="center"/>
    </xf>
    <xf numFmtId="0" fontId="16" fillId="12" borderId="2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 wrapText="1"/>
    </xf>
    <xf numFmtId="1" fontId="6" fillId="12" borderId="1" xfId="1" applyNumberFormat="1" applyFont="1" applyFill="1" applyBorder="1" applyAlignment="1">
      <alignment horizontal="center" vertical="center" wrapText="1"/>
    </xf>
    <xf numFmtId="1" fontId="6" fillId="12" borderId="17" xfId="1" applyNumberFormat="1" applyFont="1" applyFill="1" applyBorder="1" applyAlignment="1">
      <alignment horizontal="center" vertical="center" wrapText="1"/>
    </xf>
    <xf numFmtId="1" fontId="6" fillId="12" borderId="40" xfId="1" applyNumberFormat="1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left" vertical="center"/>
    </xf>
    <xf numFmtId="0" fontId="16" fillId="12" borderId="8" xfId="0" applyFont="1" applyFill="1" applyBorder="1" applyAlignment="1">
      <alignment horizontal="left" vertical="center"/>
    </xf>
    <xf numFmtId="0" fontId="16" fillId="12" borderId="9" xfId="0" applyFont="1" applyFill="1" applyBorder="1" applyAlignment="1">
      <alignment horizontal="left" vertical="center"/>
    </xf>
    <xf numFmtId="0" fontId="25" fillId="12" borderId="39" xfId="0" applyFont="1" applyFill="1" applyBorder="1" applyAlignment="1">
      <alignment horizontal="left" vertical="center" wrapText="1"/>
    </xf>
    <xf numFmtId="0" fontId="25" fillId="12" borderId="14" xfId="0" applyFont="1" applyFill="1" applyBorder="1" applyAlignment="1">
      <alignment horizontal="left" vertical="center" wrapText="1"/>
    </xf>
    <xf numFmtId="0" fontId="18" fillId="0" borderId="31" xfId="0" applyFont="1" applyBorder="1" applyAlignment="1">
      <alignment horizontal="center" vertical="distributed"/>
    </xf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FF6600"/>
      <color rgb="FF993300"/>
      <color rgb="FF009900"/>
      <color rgb="FF669900"/>
      <color rgb="FFCCFFFF"/>
      <color rgb="FF9900CC"/>
      <color rgb="FF996600"/>
      <color rgb="FFCC3300"/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1D-45E0-97A9-3A785F3FB80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1D-45E0-97A9-3A785F3FB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D8-4DAB-81ED-463C3AF4B9B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D8-4DAB-81ED-463C3AF4B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6B-4957-A635-CDE8366EB8B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6B-4957-A635-CDE8366EB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35-4D6F-944D-3F5AC03C43C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E35-4D6F-944D-3F5AC03C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49-4FC6-AFA0-80DADED7EC2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49-4FC6-AFA0-80DADED7E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B0-4ED9-B211-091C8380571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B0-4ED9-B211-091C8380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BE-4B41-9D6B-531A0D7AFBF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BE-4B41-9D6B-531A0D7A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DE-4CE0-B218-F231C691707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DE-4CE0-B218-F231C6917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FB-436F-8333-3C03D4B749C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FB-436F-8333-3C03D4B74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21-42D5-9514-1F2F04C4669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321-42D5-9514-1F2F04C4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72-402D-A108-EE7658D18F2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72-402D-A108-EE7658D18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3F-4BB9-B10B-1E12818EE83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3F-4BB9-B10B-1E12818EE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1-490E-8A49-FF402FEC04A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91-490E-8A49-FF402FEC0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E3-412D-ABDE-1479193B30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E3-412D-ABDE-1479193B3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94-4B9F-9120-72C5CD07CB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94-4B9F-9120-72C5CD07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1-42BA-ABA2-5F086D9B31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21-42BA-ABA2-5F086D9B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0E-4824-8751-9353DCC83D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0E-4824-8751-9353DCC8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02-4090-958C-8FBC828FDD8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02-4090-958C-8FBC828F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9-46AF-836B-830F466DCA5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9-46AF-836B-830F466D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ED-425C-9042-8C42521DE67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ED-425C-9042-8C42521DE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02-4B6F-AC9B-686A8933B9B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02-4B6F-AC9B-686A8933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23-4726-9F09-F0EE64C40D9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23-4726-9F09-F0EE64C4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47-4409-952F-149D513B936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47-4409-952F-149D513B9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99-4BC0-A90F-0C923D13652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B99-4BC0-A90F-0C923D13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58-439A-8EB4-6448CEDC1A8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F58-439A-8EB4-6448CEDC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38-499F-BCA6-0C9D866220E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38-499F-BCA6-0C9D8662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14-4186-B48F-DB10F34EEA5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14-4186-B48F-DB10F34EE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75-431B-976B-E59015B6A9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75-431B-976B-E59015B6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5C-4D01-8A74-54973459771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5C-4D01-8A74-54973459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7C-435D-8CB7-7F0B1727DA6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7C-435D-8CB7-7F0B1727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79-41ED-A6D2-015AE853BF4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79-41ED-A6D2-015AE853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9C-4452-89D5-973C20E3B75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9C-4452-89D5-973C20E3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5A-4EF6-815A-A74B54D33C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5A-4EF6-815A-A74B54D33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24-43DA-8E99-AF86DE058DD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24-43DA-8E99-AF86DE058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FD-4547-AB3B-1AFDEEA8F1B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FD-4547-AB3B-1AFDEEA8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A2-47EE-8E66-52117013C3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A2-47EE-8E66-52117013C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3F-42C3-8356-C86F0E93F9B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3F-42C3-8356-C86F0E93F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A5-490F-9801-73F6D3A7D38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A5-490F-9801-73F6D3A7D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91-4634-9E11-6A5A45E4702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91-4634-9E11-6A5A45E4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05-4E7B-A4E2-646C42638E2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05-4E7B-A4E2-646C42638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FD-46EF-B127-F636FB26A6A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FD-46EF-B127-F636FB26A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9D-4411-8790-D55C4BAE32B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9D-4411-8790-D55C4BAE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1F-47D5-9317-3B14EA09D0B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1F-47D5-9317-3B14EA09D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42-435F-9B0E-BC169C2FCA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42-435F-9B0E-BC169C2FC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6F-4B75-825D-8EFB175AD0B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6F-4B75-825D-8EFB175AD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F2-4F6B-BF0A-C76F008F382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F2-4F6B-BF0A-C76F008F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3B-4CE5-9D95-AB7830AE247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3B-4CE5-9D95-AB7830AE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47-4AEF-BE56-988F373BF86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47-4AEF-BE56-988F373BF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1C-4D4D-ACD5-191E880888B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1C-4D4D-ACD5-191E88088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08-472C-B9CC-1BDC1D6A962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08-472C-B9CC-1BDC1D6A9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93AA8F-6F2D-4BCC-B152-09311511C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F2ACBB-6616-4509-87B0-A1466A1BE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204C578-A373-4E35-981A-9EB701362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263AA5-511A-49E9-8CB8-F9231E253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2095B5-6FA3-483C-9144-0324C5854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091148C-1EE7-43A4-B3B4-D90C0D782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0BE06EC-B002-49E5-A34F-0F3F0DFCB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1ECFE9C-6A32-4456-A7EC-0FB214AD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F070FEA-2F0D-4D40-91E3-DC8F64A9E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44D88AD-3865-41DE-B19D-032B54482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30</xdr:row>
      <xdr:rowOff>211665</xdr:rowOff>
    </xdr:from>
    <xdr:to>
      <xdr:col>8</xdr:col>
      <xdr:colOff>116417</xdr:colOff>
      <xdr:row>33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C684A3C3-1D7C-4B8B-A7B1-EA56FEF15301}"/>
            </a:ext>
          </a:extLst>
        </xdr:cNvPr>
        <xdr:cNvSpPr>
          <a:spLocks noChangeShapeType="1"/>
        </xdr:cNvSpPr>
      </xdr:nvSpPr>
      <xdr:spPr bwMode="auto">
        <a:xfrm flipV="1">
          <a:off x="3933825" y="9736665"/>
          <a:ext cx="44693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EF1DC8AB-312B-45F7-971F-1DA2E782CDD3}"/>
            </a:ext>
          </a:extLst>
        </xdr:cNvPr>
        <xdr:cNvSpPr>
          <a:spLocks noChangeShapeType="1"/>
        </xdr:cNvSpPr>
      </xdr:nvSpPr>
      <xdr:spPr bwMode="auto">
        <a:xfrm>
          <a:off x="2719917" y="162401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30</xdr:row>
      <xdr:rowOff>264583</xdr:rowOff>
    </xdr:from>
    <xdr:to>
      <xdr:col>9</xdr:col>
      <xdr:colOff>222249</xdr:colOff>
      <xdr:row>33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80592D3A-D0B8-46FE-A117-850AB2DDAF75}"/>
            </a:ext>
          </a:extLst>
        </xdr:cNvPr>
        <xdr:cNvSpPr>
          <a:spLocks noChangeShapeType="1"/>
        </xdr:cNvSpPr>
      </xdr:nvSpPr>
      <xdr:spPr bwMode="auto">
        <a:xfrm flipV="1">
          <a:off x="7858125" y="97895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30</xdr:row>
      <xdr:rowOff>266700</xdr:rowOff>
    </xdr:from>
    <xdr:to>
      <xdr:col>6</xdr:col>
      <xdr:colOff>333375</xdr:colOff>
      <xdr:row>34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B9F3A34D-3662-4CF1-BA1E-9086A7686EC5}"/>
            </a:ext>
          </a:extLst>
        </xdr:cNvPr>
        <xdr:cNvSpPr>
          <a:spLocks noChangeShapeType="1"/>
        </xdr:cNvSpPr>
      </xdr:nvSpPr>
      <xdr:spPr bwMode="auto">
        <a:xfrm flipH="1" flipV="1">
          <a:off x="5381625" y="9791700"/>
          <a:ext cx="1457325" cy="12117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BC47429B-D109-46C8-82AA-01181203C593}"/>
            </a:ext>
          </a:extLst>
        </xdr:cNvPr>
        <xdr:cNvSpPr>
          <a:spLocks noChangeShapeType="1"/>
        </xdr:cNvSpPr>
      </xdr:nvSpPr>
      <xdr:spPr bwMode="auto">
        <a:xfrm>
          <a:off x="2719917" y="16240125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D8CB89-4046-495A-8680-45815B906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D338BF-2126-4502-B33A-10C7EBDF6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831720F-8F44-4DD8-8B85-5A64DDA94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BD500E4-439E-4587-BDBF-FCBF4576A8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C4FAE6A-1A2A-475B-9A10-0E47F1959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E71B8E-EAA8-4E7F-A341-CEE8C998F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C946DAF-41A5-4CF9-B634-884CC9ABC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A1A4A86-E5D5-4BBF-B8DA-3AA085B21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7109FF1-8EC9-43D1-8353-A1F6BD852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A069F03-3EEF-4D4A-8B73-A5373BC56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30</xdr:row>
      <xdr:rowOff>211665</xdr:rowOff>
    </xdr:from>
    <xdr:to>
      <xdr:col>8</xdr:col>
      <xdr:colOff>116417</xdr:colOff>
      <xdr:row>33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3FEE5505-0576-4591-82E1-580624B02279}"/>
            </a:ext>
          </a:extLst>
        </xdr:cNvPr>
        <xdr:cNvSpPr>
          <a:spLocks noChangeShapeType="1"/>
        </xdr:cNvSpPr>
      </xdr:nvSpPr>
      <xdr:spPr bwMode="auto">
        <a:xfrm flipV="1">
          <a:off x="3933825" y="79078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226615A3-2E26-42BE-B6BC-C07C2BD17BC6}"/>
            </a:ext>
          </a:extLst>
        </xdr:cNvPr>
        <xdr:cNvSpPr>
          <a:spLocks noChangeShapeType="1"/>
        </xdr:cNvSpPr>
      </xdr:nvSpPr>
      <xdr:spPr bwMode="auto">
        <a:xfrm>
          <a:off x="2719917" y="142875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30</xdr:row>
      <xdr:rowOff>264583</xdr:rowOff>
    </xdr:from>
    <xdr:to>
      <xdr:col>9</xdr:col>
      <xdr:colOff>222249</xdr:colOff>
      <xdr:row>33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9226E881-75EA-4A9F-A775-172C972719A0}"/>
            </a:ext>
          </a:extLst>
        </xdr:cNvPr>
        <xdr:cNvSpPr>
          <a:spLocks noChangeShapeType="1"/>
        </xdr:cNvSpPr>
      </xdr:nvSpPr>
      <xdr:spPr bwMode="auto">
        <a:xfrm flipV="1">
          <a:off x="7820025" y="79607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30</xdr:row>
      <xdr:rowOff>266700</xdr:rowOff>
    </xdr:from>
    <xdr:to>
      <xdr:col>6</xdr:col>
      <xdr:colOff>333375</xdr:colOff>
      <xdr:row>34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3DCE50C-205C-47BC-975E-7CE7AE0C7F1E}"/>
            </a:ext>
          </a:extLst>
        </xdr:cNvPr>
        <xdr:cNvSpPr>
          <a:spLocks noChangeShapeType="1"/>
        </xdr:cNvSpPr>
      </xdr:nvSpPr>
      <xdr:spPr bwMode="auto">
        <a:xfrm flipH="1" flipV="1">
          <a:off x="5381625" y="796290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44</xdr:row>
      <xdr:rowOff>222250</xdr:rowOff>
    </xdr:from>
    <xdr:to>
      <xdr:col>2</xdr:col>
      <xdr:colOff>967317</xdr:colOff>
      <xdr:row>44</xdr:row>
      <xdr:rowOff>222250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CF0F102B-798B-47D2-A044-1628914A12E7}"/>
            </a:ext>
          </a:extLst>
        </xdr:cNvPr>
        <xdr:cNvSpPr>
          <a:spLocks noChangeShapeType="1"/>
        </xdr:cNvSpPr>
      </xdr:nvSpPr>
      <xdr:spPr bwMode="auto">
        <a:xfrm>
          <a:off x="2719917" y="144716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A01850-0E34-4CAA-B9C7-939049E38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C1F6B-A6AA-49E5-B826-34501D2BE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F902A2-0100-494C-87FD-013206AFB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828634-CB5D-4B04-A31A-85436516C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A277EC-CEDA-46AD-94B4-2C1BA7923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A16227E-E87F-45D4-9147-2F67D7C47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2D69D23-18FC-4C78-85C7-246F270D3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7DD5D8D-1231-423A-A549-34082AED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1909CCC-05C7-4C64-8483-C92EF188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D4EF9DE-16A2-4BA3-B4FE-D90944FD5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24</xdr:row>
      <xdr:rowOff>211665</xdr:rowOff>
    </xdr:from>
    <xdr:to>
      <xdr:col>8</xdr:col>
      <xdr:colOff>116417</xdr:colOff>
      <xdr:row>27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BC8F348C-F37A-46FC-BDC6-8EC86EDD1B83}"/>
            </a:ext>
          </a:extLst>
        </xdr:cNvPr>
        <xdr:cNvSpPr>
          <a:spLocks noChangeShapeType="1"/>
        </xdr:cNvSpPr>
      </xdr:nvSpPr>
      <xdr:spPr bwMode="auto">
        <a:xfrm flipV="1">
          <a:off x="4029075" y="14832540"/>
          <a:ext cx="425979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38</xdr:row>
      <xdr:rowOff>222250</xdr:rowOff>
    </xdr:from>
    <xdr:to>
      <xdr:col>2</xdr:col>
      <xdr:colOff>967317</xdr:colOff>
      <xdr:row>38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645F749-A230-4533-AD27-2434C138CB78}"/>
            </a:ext>
          </a:extLst>
        </xdr:cNvPr>
        <xdr:cNvSpPr>
          <a:spLocks noChangeShapeType="1"/>
        </xdr:cNvSpPr>
      </xdr:nvSpPr>
      <xdr:spPr bwMode="auto">
        <a:xfrm>
          <a:off x="2758017" y="24549100"/>
          <a:ext cx="1866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24</xdr:row>
      <xdr:rowOff>264583</xdr:rowOff>
    </xdr:from>
    <xdr:to>
      <xdr:col>9</xdr:col>
      <xdr:colOff>222249</xdr:colOff>
      <xdr:row>27</xdr:row>
      <xdr:rowOff>85725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3CC8C6B4-BF5A-40B7-B1FA-2AD42874F836}"/>
            </a:ext>
          </a:extLst>
        </xdr:cNvPr>
        <xdr:cNvSpPr>
          <a:spLocks noChangeShapeType="1"/>
        </xdr:cNvSpPr>
      </xdr:nvSpPr>
      <xdr:spPr bwMode="auto">
        <a:xfrm flipV="1">
          <a:off x="7743825" y="14885458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24</xdr:row>
      <xdr:rowOff>266700</xdr:rowOff>
    </xdr:from>
    <xdr:to>
      <xdr:col>6</xdr:col>
      <xdr:colOff>333375</xdr:colOff>
      <xdr:row>28</xdr:row>
      <xdr:rowOff>68792</xdr:rowOff>
    </xdr:to>
    <xdr:sp macro="" textlink="">
      <xdr:nvSpPr>
        <xdr:cNvPr id="16" name="Line 57">
          <a:extLst>
            <a:ext uri="{FF2B5EF4-FFF2-40B4-BE49-F238E27FC236}">
              <a16:creationId xmlns:a16="http://schemas.microsoft.com/office/drawing/2014/main" id="{0FED65D2-0262-4622-94E9-E94785DADC8B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4887575"/>
          <a:ext cx="13811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03B5DD-37EE-451A-8971-FCC53C1B5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C6FA76-4299-4030-AB3E-1B7A92BE4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09D8CE-ABC8-429D-96AC-EA22D552E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3DCC021-62EF-4E2C-8341-0AD69608C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C0A5986-B668-40FD-B77E-5E97A3C40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0C34ED7-956B-474A-8982-20BDB54C5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2C400A3-0C26-40EA-8223-EF1DB86A0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F0BAAE-665F-4A5B-BC93-0D3BF8D5F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D41585A-9F87-442F-A67A-2B5EF8D5C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BB83949-7A50-4A69-8B6F-718F1F91F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677332</xdr:colOff>
      <xdr:row>29</xdr:row>
      <xdr:rowOff>2114</xdr:rowOff>
    </xdr:from>
    <xdr:to>
      <xdr:col>8</xdr:col>
      <xdr:colOff>116416</xdr:colOff>
      <xdr:row>31</xdr:row>
      <xdr:rowOff>179916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9BB75731-2BFF-40E3-AB84-4C60418E1E7F}"/>
            </a:ext>
          </a:extLst>
        </xdr:cNvPr>
        <xdr:cNvSpPr>
          <a:spLocks noChangeShapeType="1"/>
        </xdr:cNvSpPr>
      </xdr:nvSpPr>
      <xdr:spPr bwMode="auto">
        <a:xfrm flipV="1">
          <a:off x="4095749" y="8966197"/>
          <a:ext cx="4466167" cy="865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757767</xdr:colOff>
      <xdr:row>43</xdr:row>
      <xdr:rowOff>3175</xdr:rowOff>
    </xdr:from>
    <xdr:to>
      <xdr:col>2</xdr:col>
      <xdr:colOff>757767</xdr:colOff>
      <xdr:row>43</xdr:row>
      <xdr:rowOff>3175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30D0C0D3-9624-4076-ABE3-66306BE4AC28}"/>
            </a:ext>
          </a:extLst>
        </xdr:cNvPr>
        <xdr:cNvSpPr>
          <a:spLocks noChangeShapeType="1"/>
        </xdr:cNvSpPr>
      </xdr:nvSpPr>
      <xdr:spPr bwMode="auto">
        <a:xfrm>
          <a:off x="2719917" y="153733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28</xdr:row>
      <xdr:rowOff>188383</xdr:rowOff>
    </xdr:from>
    <xdr:to>
      <xdr:col>9</xdr:col>
      <xdr:colOff>222249</xdr:colOff>
      <xdr:row>31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6CDA01BA-52FB-42C1-B4CA-DE237BE5FD8C}"/>
            </a:ext>
          </a:extLst>
        </xdr:cNvPr>
        <xdr:cNvSpPr>
          <a:spLocks noChangeShapeType="1"/>
        </xdr:cNvSpPr>
      </xdr:nvSpPr>
      <xdr:spPr bwMode="auto">
        <a:xfrm flipV="1">
          <a:off x="7820025" y="91799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552449</xdr:colOff>
      <xdr:row>29</xdr:row>
      <xdr:rowOff>0</xdr:rowOff>
    </xdr:from>
    <xdr:to>
      <xdr:col>6</xdr:col>
      <xdr:colOff>264582</xdr:colOff>
      <xdr:row>32</xdr:row>
      <xdr:rowOff>158750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4A34CE2-291C-4A77-9F14-0288F46B573A}"/>
            </a:ext>
          </a:extLst>
        </xdr:cNvPr>
        <xdr:cNvSpPr>
          <a:spLocks noChangeShapeType="1"/>
        </xdr:cNvSpPr>
      </xdr:nvSpPr>
      <xdr:spPr bwMode="auto">
        <a:xfrm flipH="1" flipV="1">
          <a:off x="5505449" y="8964083"/>
          <a:ext cx="1394883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42</xdr:row>
      <xdr:rowOff>222250</xdr:rowOff>
    </xdr:from>
    <xdr:to>
      <xdr:col>2</xdr:col>
      <xdr:colOff>967317</xdr:colOff>
      <xdr:row>42</xdr:row>
      <xdr:rowOff>222250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0603F7F2-58BF-4BA2-A546-E102D3FD2AFF}"/>
            </a:ext>
          </a:extLst>
        </xdr:cNvPr>
        <xdr:cNvSpPr>
          <a:spLocks noChangeShapeType="1"/>
        </xdr:cNvSpPr>
      </xdr:nvSpPr>
      <xdr:spPr bwMode="auto">
        <a:xfrm>
          <a:off x="2719917" y="153733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E9BE7FE-A868-4F23-A092-D368932BD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FCE653-7432-46C8-8FD7-2CCF7C419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BB20CE-2176-425B-B2F3-D624D2E74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82A3554-F1C3-4C7B-BBD1-2A7621AAE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E9A066-A9F2-4CE8-BCA8-6A1A043BF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217EA09-B018-41C5-B7AA-6C44885EF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882A4C7-523D-4D32-9629-35A9A81EF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9DD93E6-2239-440C-95D5-F4D3B7102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7422686-9B89-4C48-BD7D-C1E7C15A2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D7A3803-997C-4D44-8C23-38E77B176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22</xdr:row>
      <xdr:rowOff>211665</xdr:rowOff>
    </xdr:from>
    <xdr:to>
      <xdr:col>8</xdr:col>
      <xdr:colOff>116417</xdr:colOff>
      <xdr:row>25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BFBCB346-BFD9-4C17-B64C-138894EE7805}"/>
            </a:ext>
          </a:extLst>
        </xdr:cNvPr>
        <xdr:cNvSpPr>
          <a:spLocks noChangeShapeType="1"/>
        </xdr:cNvSpPr>
      </xdr:nvSpPr>
      <xdr:spPr bwMode="auto">
        <a:xfrm flipV="1">
          <a:off x="3933825" y="79078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22</xdr:row>
      <xdr:rowOff>264583</xdr:rowOff>
    </xdr:from>
    <xdr:to>
      <xdr:col>9</xdr:col>
      <xdr:colOff>222249</xdr:colOff>
      <xdr:row>25</xdr:row>
      <xdr:rowOff>0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7DB17AAE-187C-4545-969A-1164198DC2B4}"/>
            </a:ext>
          </a:extLst>
        </xdr:cNvPr>
        <xdr:cNvSpPr>
          <a:spLocks noChangeShapeType="1"/>
        </xdr:cNvSpPr>
      </xdr:nvSpPr>
      <xdr:spPr bwMode="auto">
        <a:xfrm flipV="1">
          <a:off x="7820025" y="79607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499533</xdr:colOff>
      <xdr:row>22</xdr:row>
      <xdr:rowOff>245533</xdr:rowOff>
    </xdr:from>
    <xdr:to>
      <xdr:col>6</xdr:col>
      <xdr:colOff>232832</xdr:colOff>
      <xdr:row>26</xdr:row>
      <xdr:rowOff>232833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16D3D881-9147-4EE0-82CA-AD8FEDED650F}"/>
            </a:ext>
          </a:extLst>
        </xdr:cNvPr>
        <xdr:cNvSpPr>
          <a:spLocks noChangeShapeType="1"/>
        </xdr:cNvSpPr>
      </xdr:nvSpPr>
      <xdr:spPr bwMode="auto">
        <a:xfrm flipH="1" flipV="1">
          <a:off x="5325533" y="7325783"/>
          <a:ext cx="1416049" cy="186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884767</xdr:colOff>
      <xdr:row>36</xdr:row>
      <xdr:rowOff>214843</xdr:rowOff>
    </xdr:from>
    <xdr:to>
      <xdr:col>3</xdr:col>
      <xdr:colOff>69851</xdr:colOff>
      <xdr:row>36</xdr:row>
      <xdr:rowOff>214843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6DF04520-7D74-44FF-9353-A3603821DA55}"/>
            </a:ext>
          </a:extLst>
        </xdr:cNvPr>
        <xdr:cNvSpPr>
          <a:spLocks noChangeShapeType="1"/>
        </xdr:cNvSpPr>
      </xdr:nvSpPr>
      <xdr:spPr bwMode="auto">
        <a:xfrm>
          <a:off x="2429934" y="14671676"/>
          <a:ext cx="174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C16E-0F3F-440F-8AA0-4503F5284A06}">
  <dimension ref="A1:R83"/>
  <sheetViews>
    <sheetView tabSelected="1" zoomScale="85" zoomScaleNormal="85" workbookViewId="0"/>
  </sheetViews>
  <sheetFormatPr baseColWidth="10" defaultColWidth="16" defaultRowHeight="28.5" customHeight="1" x14ac:dyDescent="0.2"/>
  <cols>
    <col min="1" max="1" width="23.140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4.28515625" style="1" customWidth="1"/>
    <col min="7" max="7" width="12.5703125" style="1" customWidth="1"/>
    <col min="8" max="8" width="14.140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16" width="16" style="1" customWidth="1"/>
    <col min="17" max="247" width="16" style="1"/>
    <col min="248" max="248" width="10.42578125" style="1" customWidth="1"/>
    <col min="249" max="249" width="26.140625" style="1" customWidth="1"/>
    <col min="250" max="250" width="12.28515625" style="1" customWidth="1"/>
    <col min="251" max="251" width="9.42578125" style="1" customWidth="1"/>
    <col min="252" max="252" width="18.28515625" style="1" customWidth="1"/>
    <col min="253" max="253" width="10.5703125" style="1" customWidth="1"/>
    <col min="254" max="254" width="18.42578125" style="1" customWidth="1"/>
    <col min="255" max="255" width="10.7109375" style="1" customWidth="1"/>
    <col min="256" max="256" width="12" style="1" customWidth="1"/>
    <col min="257" max="257" width="18.85546875" style="1" customWidth="1"/>
    <col min="258" max="258" width="17.85546875" style="1" customWidth="1"/>
    <col min="259" max="259" width="20.28515625" style="1" customWidth="1"/>
    <col min="260" max="260" width="15.5703125" style="1" customWidth="1"/>
    <col min="261" max="262" width="16" style="1"/>
    <col min="263" max="263" width="23.140625" style="1" customWidth="1"/>
    <col min="264" max="503" width="16" style="1"/>
    <col min="504" max="504" width="10.42578125" style="1" customWidth="1"/>
    <col min="505" max="505" width="26.140625" style="1" customWidth="1"/>
    <col min="506" max="506" width="12.28515625" style="1" customWidth="1"/>
    <col min="507" max="507" width="9.42578125" style="1" customWidth="1"/>
    <col min="508" max="508" width="18.28515625" style="1" customWidth="1"/>
    <col min="509" max="509" width="10.5703125" style="1" customWidth="1"/>
    <col min="510" max="510" width="18.42578125" style="1" customWidth="1"/>
    <col min="511" max="511" width="10.7109375" style="1" customWidth="1"/>
    <col min="512" max="512" width="12" style="1" customWidth="1"/>
    <col min="513" max="513" width="18.85546875" style="1" customWidth="1"/>
    <col min="514" max="514" width="17.85546875" style="1" customWidth="1"/>
    <col min="515" max="515" width="20.28515625" style="1" customWidth="1"/>
    <col min="516" max="516" width="15.5703125" style="1" customWidth="1"/>
    <col min="517" max="518" width="16" style="1"/>
    <col min="519" max="519" width="23.140625" style="1" customWidth="1"/>
    <col min="520" max="759" width="16" style="1"/>
    <col min="760" max="760" width="10.42578125" style="1" customWidth="1"/>
    <col min="761" max="761" width="26.140625" style="1" customWidth="1"/>
    <col min="762" max="762" width="12.28515625" style="1" customWidth="1"/>
    <col min="763" max="763" width="9.42578125" style="1" customWidth="1"/>
    <col min="764" max="764" width="18.28515625" style="1" customWidth="1"/>
    <col min="765" max="765" width="10.5703125" style="1" customWidth="1"/>
    <col min="766" max="766" width="18.42578125" style="1" customWidth="1"/>
    <col min="767" max="767" width="10.7109375" style="1" customWidth="1"/>
    <col min="768" max="768" width="12" style="1" customWidth="1"/>
    <col min="769" max="769" width="18.85546875" style="1" customWidth="1"/>
    <col min="770" max="770" width="17.85546875" style="1" customWidth="1"/>
    <col min="771" max="771" width="20.28515625" style="1" customWidth="1"/>
    <col min="772" max="772" width="15.5703125" style="1" customWidth="1"/>
    <col min="773" max="774" width="16" style="1"/>
    <col min="775" max="775" width="23.140625" style="1" customWidth="1"/>
    <col min="776" max="1015" width="16" style="1"/>
    <col min="1016" max="1016" width="10.42578125" style="1" customWidth="1"/>
    <col min="1017" max="1017" width="26.140625" style="1" customWidth="1"/>
    <col min="1018" max="1018" width="12.28515625" style="1" customWidth="1"/>
    <col min="1019" max="1019" width="9.42578125" style="1" customWidth="1"/>
    <col min="1020" max="1020" width="18.28515625" style="1" customWidth="1"/>
    <col min="1021" max="1021" width="10.5703125" style="1" customWidth="1"/>
    <col min="1022" max="1022" width="18.42578125" style="1" customWidth="1"/>
    <col min="1023" max="1023" width="10.7109375" style="1" customWidth="1"/>
    <col min="1024" max="1024" width="12" style="1" customWidth="1"/>
    <col min="1025" max="1025" width="18.85546875" style="1" customWidth="1"/>
    <col min="1026" max="1026" width="17.85546875" style="1" customWidth="1"/>
    <col min="1027" max="1027" width="20.28515625" style="1" customWidth="1"/>
    <col min="1028" max="1028" width="15.5703125" style="1" customWidth="1"/>
    <col min="1029" max="1030" width="16" style="1"/>
    <col min="1031" max="1031" width="23.140625" style="1" customWidth="1"/>
    <col min="1032" max="1271" width="16" style="1"/>
    <col min="1272" max="1272" width="10.42578125" style="1" customWidth="1"/>
    <col min="1273" max="1273" width="26.140625" style="1" customWidth="1"/>
    <col min="1274" max="1274" width="12.28515625" style="1" customWidth="1"/>
    <col min="1275" max="1275" width="9.42578125" style="1" customWidth="1"/>
    <col min="1276" max="1276" width="18.28515625" style="1" customWidth="1"/>
    <col min="1277" max="1277" width="10.5703125" style="1" customWidth="1"/>
    <col min="1278" max="1278" width="18.42578125" style="1" customWidth="1"/>
    <col min="1279" max="1279" width="10.7109375" style="1" customWidth="1"/>
    <col min="1280" max="1280" width="12" style="1" customWidth="1"/>
    <col min="1281" max="1281" width="18.85546875" style="1" customWidth="1"/>
    <col min="1282" max="1282" width="17.85546875" style="1" customWidth="1"/>
    <col min="1283" max="1283" width="20.28515625" style="1" customWidth="1"/>
    <col min="1284" max="1284" width="15.5703125" style="1" customWidth="1"/>
    <col min="1285" max="1286" width="16" style="1"/>
    <col min="1287" max="1287" width="23.140625" style="1" customWidth="1"/>
    <col min="1288" max="1527" width="16" style="1"/>
    <col min="1528" max="1528" width="10.42578125" style="1" customWidth="1"/>
    <col min="1529" max="1529" width="26.140625" style="1" customWidth="1"/>
    <col min="1530" max="1530" width="12.28515625" style="1" customWidth="1"/>
    <col min="1531" max="1531" width="9.42578125" style="1" customWidth="1"/>
    <col min="1532" max="1532" width="18.28515625" style="1" customWidth="1"/>
    <col min="1533" max="1533" width="10.5703125" style="1" customWidth="1"/>
    <col min="1534" max="1534" width="18.42578125" style="1" customWidth="1"/>
    <col min="1535" max="1535" width="10.7109375" style="1" customWidth="1"/>
    <col min="1536" max="1536" width="12" style="1" customWidth="1"/>
    <col min="1537" max="1537" width="18.85546875" style="1" customWidth="1"/>
    <col min="1538" max="1538" width="17.85546875" style="1" customWidth="1"/>
    <col min="1539" max="1539" width="20.28515625" style="1" customWidth="1"/>
    <col min="1540" max="1540" width="15.5703125" style="1" customWidth="1"/>
    <col min="1541" max="1542" width="16" style="1"/>
    <col min="1543" max="1543" width="23.140625" style="1" customWidth="1"/>
    <col min="1544" max="1783" width="16" style="1"/>
    <col min="1784" max="1784" width="10.42578125" style="1" customWidth="1"/>
    <col min="1785" max="1785" width="26.140625" style="1" customWidth="1"/>
    <col min="1786" max="1786" width="12.28515625" style="1" customWidth="1"/>
    <col min="1787" max="1787" width="9.42578125" style="1" customWidth="1"/>
    <col min="1788" max="1788" width="18.28515625" style="1" customWidth="1"/>
    <col min="1789" max="1789" width="10.5703125" style="1" customWidth="1"/>
    <col min="1790" max="1790" width="18.42578125" style="1" customWidth="1"/>
    <col min="1791" max="1791" width="10.7109375" style="1" customWidth="1"/>
    <col min="1792" max="1792" width="12" style="1" customWidth="1"/>
    <col min="1793" max="1793" width="18.85546875" style="1" customWidth="1"/>
    <col min="1794" max="1794" width="17.85546875" style="1" customWidth="1"/>
    <col min="1795" max="1795" width="20.28515625" style="1" customWidth="1"/>
    <col min="1796" max="1796" width="15.5703125" style="1" customWidth="1"/>
    <col min="1797" max="1798" width="16" style="1"/>
    <col min="1799" max="1799" width="23.140625" style="1" customWidth="1"/>
    <col min="1800" max="2039" width="16" style="1"/>
    <col min="2040" max="2040" width="10.42578125" style="1" customWidth="1"/>
    <col min="2041" max="2041" width="26.140625" style="1" customWidth="1"/>
    <col min="2042" max="2042" width="12.28515625" style="1" customWidth="1"/>
    <col min="2043" max="2043" width="9.42578125" style="1" customWidth="1"/>
    <col min="2044" max="2044" width="18.28515625" style="1" customWidth="1"/>
    <col min="2045" max="2045" width="10.5703125" style="1" customWidth="1"/>
    <col min="2046" max="2046" width="18.42578125" style="1" customWidth="1"/>
    <col min="2047" max="2047" width="10.7109375" style="1" customWidth="1"/>
    <col min="2048" max="2048" width="12" style="1" customWidth="1"/>
    <col min="2049" max="2049" width="18.85546875" style="1" customWidth="1"/>
    <col min="2050" max="2050" width="17.85546875" style="1" customWidth="1"/>
    <col min="2051" max="2051" width="20.28515625" style="1" customWidth="1"/>
    <col min="2052" max="2052" width="15.5703125" style="1" customWidth="1"/>
    <col min="2053" max="2054" width="16" style="1"/>
    <col min="2055" max="2055" width="23.140625" style="1" customWidth="1"/>
    <col min="2056" max="2295" width="16" style="1"/>
    <col min="2296" max="2296" width="10.42578125" style="1" customWidth="1"/>
    <col min="2297" max="2297" width="26.140625" style="1" customWidth="1"/>
    <col min="2298" max="2298" width="12.28515625" style="1" customWidth="1"/>
    <col min="2299" max="2299" width="9.42578125" style="1" customWidth="1"/>
    <col min="2300" max="2300" width="18.28515625" style="1" customWidth="1"/>
    <col min="2301" max="2301" width="10.5703125" style="1" customWidth="1"/>
    <col min="2302" max="2302" width="18.42578125" style="1" customWidth="1"/>
    <col min="2303" max="2303" width="10.7109375" style="1" customWidth="1"/>
    <col min="2304" max="2304" width="12" style="1" customWidth="1"/>
    <col min="2305" max="2305" width="18.85546875" style="1" customWidth="1"/>
    <col min="2306" max="2306" width="17.85546875" style="1" customWidth="1"/>
    <col min="2307" max="2307" width="20.28515625" style="1" customWidth="1"/>
    <col min="2308" max="2308" width="15.5703125" style="1" customWidth="1"/>
    <col min="2309" max="2310" width="16" style="1"/>
    <col min="2311" max="2311" width="23.140625" style="1" customWidth="1"/>
    <col min="2312" max="2551" width="16" style="1"/>
    <col min="2552" max="2552" width="10.42578125" style="1" customWidth="1"/>
    <col min="2553" max="2553" width="26.140625" style="1" customWidth="1"/>
    <col min="2554" max="2554" width="12.28515625" style="1" customWidth="1"/>
    <col min="2555" max="2555" width="9.42578125" style="1" customWidth="1"/>
    <col min="2556" max="2556" width="18.28515625" style="1" customWidth="1"/>
    <col min="2557" max="2557" width="10.5703125" style="1" customWidth="1"/>
    <col min="2558" max="2558" width="18.42578125" style="1" customWidth="1"/>
    <col min="2559" max="2559" width="10.7109375" style="1" customWidth="1"/>
    <col min="2560" max="2560" width="12" style="1" customWidth="1"/>
    <col min="2561" max="2561" width="18.85546875" style="1" customWidth="1"/>
    <col min="2562" max="2562" width="17.85546875" style="1" customWidth="1"/>
    <col min="2563" max="2563" width="20.28515625" style="1" customWidth="1"/>
    <col min="2564" max="2564" width="15.5703125" style="1" customWidth="1"/>
    <col min="2565" max="2566" width="16" style="1"/>
    <col min="2567" max="2567" width="23.140625" style="1" customWidth="1"/>
    <col min="2568" max="2807" width="16" style="1"/>
    <col min="2808" max="2808" width="10.42578125" style="1" customWidth="1"/>
    <col min="2809" max="2809" width="26.140625" style="1" customWidth="1"/>
    <col min="2810" max="2810" width="12.28515625" style="1" customWidth="1"/>
    <col min="2811" max="2811" width="9.42578125" style="1" customWidth="1"/>
    <col min="2812" max="2812" width="18.28515625" style="1" customWidth="1"/>
    <col min="2813" max="2813" width="10.5703125" style="1" customWidth="1"/>
    <col min="2814" max="2814" width="18.42578125" style="1" customWidth="1"/>
    <col min="2815" max="2815" width="10.7109375" style="1" customWidth="1"/>
    <col min="2816" max="2816" width="12" style="1" customWidth="1"/>
    <col min="2817" max="2817" width="18.85546875" style="1" customWidth="1"/>
    <col min="2818" max="2818" width="17.85546875" style="1" customWidth="1"/>
    <col min="2819" max="2819" width="20.28515625" style="1" customWidth="1"/>
    <col min="2820" max="2820" width="15.5703125" style="1" customWidth="1"/>
    <col min="2821" max="2822" width="16" style="1"/>
    <col min="2823" max="2823" width="23.140625" style="1" customWidth="1"/>
    <col min="2824" max="3063" width="16" style="1"/>
    <col min="3064" max="3064" width="10.42578125" style="1" customWidth="1"/>
    <col min="3065" max="3065" width="26.140625" style="1" customWidth="1"/>
    <col min="3066" max="3066" width="12.28515625" style="1" customWidth="1"/>
    <col min="3067" max="3067" width="9.42578125" style="1" customWidth="1"/>
    <col min="3068" max="3068" width="18.28515625" style="1" customWidth="1"/>
    <col min="3069" max="3069" width="10.5703125" style="1" customWidth="1"/>
    <col min="3070" max="3070" width="18.42578125" style="1" customWidth="1"/>
    <col min="3071" max="3071" width="10.7109375" style="1" customWidth="1"/>
    <col min="3072" max="3072" width="12" style="1" customWidth="1"/>
    <col min="3073" max="3073" width="18.85546875" style="1" customWidth="1"/>
    <col min="3074" max="3074" width="17.85546875" style="1" customWidth="1"/>
    <col min="3075" max="3075" width="20.28515625" style="1" customWidth="1"/>
    <col min="3076" max="3076" width="15.5703125" style="1" customWidth="1"/>
    <col min="3077" max="3078" width="16" style="1"/>
    <col min="3079" max="3079" width="23.140625" style="1" customWidth="1"/>
    <col min="3080" max="3319" width="16" style="1"/>
    <col min="3320" max="3320" width="10.42578125" style="1" customWidth="1"/>
    <col min="3321" max="3321" width="26.140625" style="1" customWidth="1"/>
    <col min="3322" max="3322" width="12.28515625" style="1" customWidth="1"/>
    <col min="3323" max="3323" width="9.42578125" style="1" customWidth="1"/>
    <col min="3324" max="3324" width="18.28515625" style="1" customWidth="1"/>
    <col min="3325" max="3325" width="10.5703125" style="1" customWidth="1"/>
    <col min="3326" max="3326" width="18.42578125" style="1" customWidth="1"/>
    <col min="3327" max="3327" width="10.7109375" style="1" customWidth="1"/>
    <col min="3328" max="3328" width="12" style="1" customWidth="1"/>
    <col min="3329" max="3329" width="18.85546875" style="1" customWidth="1"/>
    <col min="3330" max="3330" width="17.85546875" style="1" customWidth="1"/>
    <col min="3331" max="3331" width="20.28515625" style="1" customWidth="1"/>
    <col min="3332" max="3332" width="15.5703125" style="1" customWidth="1"/>
    <col min="3333" max="3334" width="16" style="1"/>
    <col min="3335" max="3335" width="23.140625" style="1" customWidth="1"/>
    <col min="3336" max="3575" width="16" style="1"/>
    <col min="3576" max="3576" width="10.42578125" style="1" customWidth="1"/>
    <col min="3577" max="3577" width="26.140625" style="1" customWidth="1"/>
    <col min="3578" max="3578" width="12.28515625" style="1" customWidth="1"/>
    <col min="3579" max="3579" width="9.42578125" style="1" customWidth="1"/>
    <col min="3580" max="3580" width="18.28515625" style="1" customWidth="1"/>
    <col min="3581" max="3581" width="10.5703125" style="1" customWidth="1"/>
    <col min="3582" max="3582" width="18.42578125" style="1" customWidth="1"/>
    <col min="3583" max="3583" width="10.7109375" style="1" customWidth="1"/>
    <col min="3584" max="3584" width="12" style="1" customWidth="1"/>
    <col min="3585" max="3585" width="18.85546875" style="1" customWidth="1"/>
    <col min="3586" max="3586" width="17.85546875" style="1" customWidth="1"/>
    <col min="3587" max="3587" width="20.28515625" style="1" customWidth="1"/>
    <col min="3588" max="3588" width="15.5703125" style="1" customWidth="1"/>
    <col min="3589" max="3590" width="16" style="1"/>
    <col min="3591" max="3591" width="23.140625" style="1" customWidth="1"/>
    <col min="3592" max="3831" width="16" style="1"/>
    <col min="3832" max="3832" width="10.42578125" style="1" customWidth="1"/>
    <col min="3833" max="3833" width="26.140625" style="1" customWidth="1"/>
    <col min="3834" max="3834" width="12.28515625" style="1" customWidth="1"/>
    <col min="3835" max="3835" width="9.42578125" style="1" customWidth="1"/>
    <col min="3836" max="3836" width="18.28515625" style="1" customWidth="1"/>
    <col min="3837" max="3837" width="10.5703125" style="1" customWidth="1"/>
    <col min="3838" max="3838" width="18.42578125" style="1" customWidth="1"/>
    <col min="3839" max="3839" width="10.7109375" style="1" customWidth="1"/>
    <col min="3840" max="3840" width="12" style="1" customWidth="1"/>
    <col min="3841" max="3841" width="18.85546875" style="1" customWidth="1"/>
    <col min="3842" max="3842" width="17.85546875" style="1" customWidth="1"/>
    <col min="3843" max="3843" width="20.28515625" style="1" customWidth="1"/>
    <col min="3844" max="3844" width="15.5703125" style="1" customWidth="1"/>
    <col min="3845" max="3846" width="16" style="1"/>
    <col min="3847" max="3847" width="23.140625" style="1" customWidth="1"/>
    <col min="3848" max="4087" width="16" style="1"/>
    <col min="4088" max="4088" width="10.42578125" style="1" customWidth="1"/>
    <col min="4089" max="4089" width="26.140625" style="1" customWidth="1"/>
    <col min="4090" max="4090" width="12.28515625" style="1" customWidth="1"/>
    <col min="4091" max="4091" width="9.42578125" style="1" customWidth="1"/>
    <col min="4092" max="4092" width="18.28515625" style="1" customWidth="1"/>
    <col min="4093" max="4093" width="10.5703125" style="1" customWidth="1"/>
    <col min="4094" max="4094" width="18.42578125" style="1" customWidth="1"/>
    <col min="4095" max="4095" width="10.7109375" style="1" customWidth="1"/>
    <col min="4096" max="4096" width="12" style="1" customWidth="1"/>
    <col min="4097" max="4097" width="18.85546875" style="1" customWidth="1"/>
    <col min="4098" max="4098" width="17.85546875" style="1" customWidth="1"/>
    <col min="4099" max="4099" width="20.28515625" style="1" customWidth="1"/>
    <col min="4100" max="4100" width="15.5703125" style="1" customWidth="1"/>
    <col min="4101" max="4102" width="16" style="1"/>
    <col min="4103" max="4103" width="23.140625" style="1" customWidth="1"/>
    <col min="4104" max="4343" width="16" style="1"/>
    <col min="4344" max="4344" width="10.42578125" style="1" customWidth="1"/>
    <col min="4345" max="4345" width="26.140625" style="1" customWidth="1"/>
    <col min="4346" max="4346" width="12.28515625" style="1" customWidth="1"/>
    <col min="4347" max="4347" width="9.42578125" style="1" customWidth="1"/>
    <col min="4348" max="4348" width="18.28515625" style="1" customWidth="1"/>
    <col min="4349" max="4349" width="10.5703125" style="1" customWidth="1"/>
    <col min="4350" max="4350" width="18.42578125" style="1" customWidth="1"/>
    <col min="4351" max="4351" width="10.7109375" style="1" customWidth="1"/>
    <col min="4352" max="4352" width="12" style="1" customWidth="1"/>
    <col min="4353" max="4353" width="18.85546875" style="1" customWidth="1"/>
    <col min="4354" max="4354" width="17.85546875" style="1" customWidth="1"/>
    <col min="4355" max="4355" width="20.28515625" style="1" customWidth="1"/>
    <col min="4356" max="4356" width="15.5703125" style="1" customWidth="1"/>
    <col min="4357" max="4358" width="16" style="1"/>
    <col min="4359" max="4359" width="23.140625" style="1" customWidth="1"/>
    <col min="4360" max="4599" width="16" style="1"/>
    <col min="4600" max="4600" width="10.42578125" style="1" customWidth="1"/>
    <col min="4601" max="4601" width="26.140625" style="1" customWidth="1"/>
    <col min="4602" max="4602" width="12.28515625" style="1" customWidth="1"/>
    <col min="4603" max="4603" width="9.42578125" style="1" customWidth="1"/>
    <col min="4604" max="4604" width="18.28515625" style="1" customWidth="1"/>
    <col min="4605" max="4605" width="10.5703125" style="1" customWidth="1"/>
    <col min="4606" max="4606" width="18.42578125" style="1" customWidth="1"/>
    <col min="4607" max="4607" width="10.7109375" style="1" customWidth="1"/>
    <col min="4608" max="4608" width="12" style="1" customWidth="1"/>
    <col min="4609" max="4609" width="18.85546875" style="1" customWidth="1"/>
    <col min="4610" max="4610" width="17.85546875" style="1" customWidth="1"/>
    <col min="4611" max="4611" width="20.28515625" style="1" customWidth="1"/>
    <col min="4612" max="4612" width="15.5703125" style="1" customWidth="1"/>
    <col min="4613" max="4614" width="16" style="1"/>
    <col min="4615" max="4615" width="23.140625" style="1" customWidth="1"/>
    <col min="4616" max="4855" width="16" style="1"/>
    <col min="4856" max="4856" width="10.42578125" style="1" customWidth="1"/>
    <col min="4857" max="4857" width="26.140625" style="1" customWidth="1"/>
    <col min="4858" max="4858" width="12.28515625" style="1" customWidth="1"/>
    <col min="4859" max="4859" width="9.42578125" style="1" customWidth="1"/>
    <col min="4860" max="4860" width="18.28515625" style="1" customWidth="1"/>
    <col min="4861" max="4861" width="10.5703125" style="1" customWidth="1"/>
    <col min="4862" max="4862" width="18.42578125" style="1" customWidth="1"/>
    <col min="4863" max="4863" width="10.7109375" style="1" customWidth="1"/>
    <col min="4864" max="4864" width="12" style="1" customWidth="1"/>
    <col min="4865" max="4865" width="18.85546875" style="1" customWidth="1"/>
    <col min="4866" max="4866" width="17.85546875" style="1" customWidth="1"/>
    <col min="4867" max="4867" width="20.28515625" style="1" customWidth="1"/>
    <col min="4868" max="4868" width="15.5703125" style="1" customWidth="1"/>
    <col min="4869" max="4870" width="16" style="1"/>
    <col min="4871" max="4871" width="23.140625" style="1" customWidth="1"/>
    <col min="4872" max="5111" width="16" style="1"/>
    <col min="5112" max="5112" width="10.42578125" style="1" customWidth="1"/>
    <col min="5113" max="5113" width="26.140625" style="1" customWidth="1"/>
    <col min="5114" max="5114" width="12.28515625" style="1" customWidth="1"/>
    <col min="5115" max="5115" width="9.42578125" style="1" customWidth="1"/>
    <col min="5116" max="5116" width="18.28515625" style="1" customWidth="1"/>
    <col min="5117" max="5117" width="10.5703125" style="1" customWidth="1"/>
    <col min="5118" max="5118" width="18.42578125" style="1" customWidth="1"/>
    <col min="5119" max="5119" width="10.7109375" style="1" customWidth="1"/>
    <col min="5120" max="5120" width="12" style="1" customWidth="1"/>
    <col min="5121" max="5121" width="18.85546875" style="1" customWidth="1"/>
    <col min="5122" max="5122" width="17.85546875" style="1" customWidth="1"/>
    <col min="5123" max="5123" width="20.28515625" style="1" customWidth="1"/>
    <col min="5124" max="5124" width="15.5703125" style="1" customWidth="1"/>
    <col min="5125" max="5126" width="16" style="1"/>
    <col min="5127" max="5127" width="23.140625" style="1" customWidth="1"/>
    <col min="5128" max="5367" width="16" style="1"/>
    <col min="5368" max="5368" width="10.42578125" style="1" customWidth="1"/>
    <col min="5369" max="5369" width="26.140625" style="1" customWidth="1"/>
    <col min="5370" max="5370" width="12.28515625" style="1" customWidth="1"/>
    <col min="5371" max="5371" width="9.42578125" style="1" customWidth="1"/>
    <col min="5372" max="5372" width="18.28515625" style="1" customWidth="1"/>
    <col min="5373" max="5373" width="10.5703125" style="1" customWidth="1"/>
    <col min="5374" max="5374" width="18.42578125" style="1" customWidth="1"/>
    <col min="5375" max="5375" width="10.7109375" style="1" customWidth="1"/>
    <col min="5376" max="5376" width="12" style="1" customWidth="1"/>
    <col min="5377" max="5377" width="18.85546875" style="1" customWidth="1"/>
    <col min="5378" max="5378" width="17.85546875" style="1" customWidth="1"/>
    <col min="5379" max="5379" width="20.28515625" style="1" customWidth="1"/>
    <col min="5380" max="5380" width="15.5703125" style="1" customWidth="1"/>
    <col min="5381" max="5382" width="16" style="1"/>
    <col min="5383" max="5383" width="23.140625" style="1" customWidth="1"/>
    <col min="5384" max="5623" width="16" style="1"/>
    <col min="5624" max="5624" width="10.42578125" style="1" customWidth="1"/>
    <col min="5625" max="5625" width="26.140625" style="1" customWidth="1"/>
    <col min="5626" max="5626" width="12.28515625" style="1" customWidth="1"/>
    <col min="5627" max="5627" width="9.42578125" style="1" customWidth="1"/>
    <col min="5628" max="5628" width="18.28515625" style="1" customWidth="1"/>
    <col min="5629" max="5629" width="10.5703125" style="1" customWidth="1"/>
    <col min="5630" max="5630" width="18.42578125" style="1" customWidth="1"/>
    <col min="5631" max="5631" width="10.7109375" style="1" customWidth="1"/>
    <col min="5632" max="5632" width="12" style="1" customWidth="1"/>
    <col min="5633" max="5633" width="18.85546875" style="1" customWidth="1"/>
    <col min="5634" max="5634" width="17.85546875" style="1" customWidth="1"/>
    <col min="5635" max="5635" width="20.28515625" style="1" customWidth="1"/>
    <col min="5636" max="5636" width="15.5703125" style="1" customWidth="1"/>
    <col min="5637" max="5638" width="16" style="1"/>
    <col min="5639" max="5639" width="23.140625" style="1" customWidth="1"/>
    <col min="5640" max="5879" width="16" style="1"/>
    <col min="5880" max="5880" width="10.42578125" style="1" customWidth="1"/>
    <col min="5881" max="5881" width="26.140625" style="1" customWidth="1"/>
    <col min="5882" max="5882" width="12.28515625" style="1" customWidth="1"/>
    <col min="5883" max="5883" width="9.42578125" style="1" customWidth="1"/>
    <col min="5884" max="5884" width="18.28515625" style="1" customWidth="1"/>
    <col min="5885" max="5885" width="10.5703125" style="1" customWidth="1"/>
    <col min="5886" max="5886" width="18.42578125" style="1" customWidth="1"/>
    <col min="5887" max="5887" width="10.7109375" style="1" customWidth="1"/>
    <col min="5888" max="5888" width="12" style="1" customWidth="1"/>
    <col min="5889" max="5889" width="18.85546875" style="1" customWidth="1"/>
    <col min="5890" max="5890" width="17.85546875" style="1" customWidth="1"/>
    <col min="5891" max="5891" width="20.28515625" style="1" customWidth="1"/>
    <col min="5892" max="5892" width="15.5703125" style="1" customWidth="1"/>
    <col min="5893" max="5894" width="16" style="1"/>
    <col min="5895" max="5895" width="23.140625" style="1" customWidth="1"/>
    <col min="5896" max="6135" width="16" style="1"/>
    <col min="6136" max="6136" width="10.42578125" style="1" customWidth="1"/>
    <col min="6137" max="6137" width="26.140625" style="1" customWidth="1"/>
    <col min="6138" max="6138" width="12.28515625" style="1" customWidth="1"/>
    <col min="6139" max="6139" width="9.42578125" style="1" customWidth="1"/>
    <col min="6140" max="6140" width="18.28515625" style="1" customWidth="1"/>
    <col min="6141" max="6141" width="10.5703125" style="1" customWidth="1"/>
    <col min="6142" max="6142" width="18.42578125" style="1" customWidth="1"/>
    <col min="6143" max="6143" width="10.7109375" style="1" customWidth="1"/>
    <col min="6144" max="6144" width="12" style="1" customWidth="1"/>
    <col min="6145" max="6145" width="18.85546875" style="1" customWidth="1"/>
    <col min="6146" max="6146" width="17.85546875" style="1" customWidth="1"/>
    <col min="6147" max="6147" width="20.28515625" style="1" customWidth="1"/>
    <col min="6148" max="6148" width="15.5703125" style="1" customWidth="1"/>
    <col min="6149" max="6150" width="16" style="1"/>
    <col min="6151" max="6151" width="23.140625" style="1" customWidth="1"/>
    <col min="6152" max="6391" width="16" style="1"/>
    <col min="6392" max="6392" width="10.42578125" style="1" customWidth="1"/>
    <col min="6393" max="6393" width="26.140625" style="1" customWidth="1"/>
    <col min="6394" max="6394" width="12.28515625" style="1" customWidth="1"/>
    <col min="6395" max="6395" width="9.42578125" style="1" customWidth="1"/>
    <col min="6396" max="6396" width="18.28515625" style="1" customWidth="1"/>
    <col min="6397" max="6397" width="10.5703125" style="1" customWidth="1"/>
    <col min="6398" max="6398" width="18.42578125" style="1" customWidth="1"/>
    <col min="6399" max="6399" width="10.7109375" style="1" customWidth="1"/>
    <col min="6400" max="6400" width="12" style="1" customWidth="1"/>
    <col min="6401" max="6401" width="18.85546875" style="1" customWidth="1"/>
    <col min="6402" max="6402" width="17.85546875" style="1" customWidth="1"/>
    <col min="6403" max="6403" width="20.28515625" style="1" customWidth="1"/>
    <col min="6404" max="6404" width="15.5703125" style="1" customWidth="1"/>
    <col min="6405" max="6406" width="16" style="1"/>
    <col min="6407" max="6407" width="23.140625" style="1" customWidth="1"/>
    <col min="6408" max="6647" width="16" style="1"/>
    <col min="6648" max="6648" width="10.42578125" style="1" customWidth="1"/>
    <col min="6649" max="6649" width="26.140625" style="1" customWidth="1"/>
    <col min="6650" max="6650" width="12.28515625" style="1" customWidth="1"/>
    <col min="6651" max="6651" width="9.42578125" style="1" customWidth="1"/>
    <col min="6652" max="6652" width="18.28515625" style="1" customWidth="1"/>
    <col min="6653" max="6653" width="10.5703125" style="1" customWidth="1"/>
    <col min="6654" max="6654" width="18.42578125" style="1" customWidth="1"/>
    <col min="6655" max="6655" width="10.7109375" style="1" customWidth="1"/>
    <col min="6656" max="6656" width="12" style="1" customWidth="1"/>
    <col min="6657" max="6657" width="18.85546875" style="1" customWidth="1"/>
    <col min="6658" max="6658" width="17.85546875" style="1" customWidth="1"/>
    <col min="6659" max="6659" width="20.28515625" style="1" customWidth="1"/>
    <col min="6660" max="6660" width="15.5703125" style="1" customWidth="1"/>
    <col min="6661" max="6662" width="16" style="1"/>
    <col min="6663" max="6663" width="23.140625" style="1" customWidth="1"/>
    <col min="6664" max="6903" width="16" style="1"/>
    <col min="6904" max="6904" width="10.42578125" style="1" customWidth="1"/>
    <col min="6905" max="6905" width="26.140625" style="1" customWidth="1"/>
    <col min="6906" max="6906" width="12.28515625" style="1" customWidth="1"/>
    <col min="6907" max="6907" width="9.42578125" style="1" customWidth="1"/>
    <col min="6908" max="6908" width="18.28515625" style="1" customWidth="1"/>
    <col min="6909" max="6909" width="10.5703125" style="1" customWidth="1"/>
    <col min="6910" max="6910" width="18.42578125" style="1" customWidth="1"/>
    <col min="6911" max="6911" width="10.7109375" style="1" customWidth="1"/>
    <col min="6912" max="6912" width="12" style="1" customWidth="1"/>
    <col min="6913" max="6913" width="18.85546875" style="1" customWidth="1"/>
    <col min="6914" max="6914" width="17.85546875" style="1" customWidth="1"/>
    <col min="6915" max="6915" width="20.28515625" style="1" customWidth="1"/>
    <col min="6916" max="6916" width="15.5703125" style="1" customWidth="1"/>
    <col min="6917" max="6918" width="16" style="1"/>
    <col min="6919" max="6919" width="23.140625" style="1" customWidth="1"/>
    <col min="6920" max="7159" width="16" style="1"/>
    <col min="7160" max="7160" width="10.42578125" style="1" customWidth="1"/>
    <col min="7161" max="7161" width="26.140625" style="1" customWidth="1"/>
    <col min="7162" max="7162" width="12.28515625" style="1" customWidth="1"/>
    <col min="7163" max="7163" width="9.42578125" style="1" customWidth="1"/>
    <col min="7164" max="7164" width="18.28515625" style="1" customWidth="1"/>
    <col min="7165" max="7165" width="10.5703125" style="1" customWidth="1"/>
    <col min="7166" max="7166" width="18.42578125" style="1" customWidth="1"/>
    <col min="7167" max="7167" width="10.7109375" style="1" customWidth="1"/>
    <col min="7168" max="7168" width="12" style="1" customWidth="1"/>
    <col min="7169" max="7169" width="18.85546875" style="1" customWidth="1"/>
    <col min="7170" max="7170" width="17.85546875" style="1" customWidth="1"/>
    <col min="7171" max="7171" width="20.28515625" style="1" customWidth="1"/>
    <col min="7172" max="7172" width="15.5703125" style="1" customWidth="1"/>
    <col min="7173" max="7174" width="16" style="1"/>
    <col min="7175" max="7175" width="23.140625" style="1" customWidth="1"/>
    <col min="7176" max="7415" width="16" style="1"/>
    <col min="7416" max="7416" width="10.42578125" style="1" customWidth="1"/>
    <col min="7417" max="7417" width="26.140625" style="1" customWidth="1"/>
    <col min="7418" max="7418" width="12.28515625" style="1" customWidth="1"/>
    <col min="7419" max="7419" width="9.42578125" style="1" customWidth="1"/>
    <col min="7420" max="7420" width="18.28515625" style="1" customWidth="1"/>
    <col min="7421" max="7421" width="10.5703125" style="1" customWidth="1"/>
    <col min="7422" max="7422" width="18.42578125" style="1" customWidth="1"/>
    <col min="7423" max="7423" width="10.7109375" style="1" customWidth="1"/>
    <col min="7424" max="7424" width="12" style="1" customWidth="1"/>
    <col min="7425" max="7425" width="18.85546875" style="1" customWidth="1"/>
    <col min="7426" max="7426" width="17.85546875" style="1" customWidth="1"/>
    <col min="7427" max="7427" width="20.28515625" style="1" customWidth="1"/>
    <col min="7428" max="7428" width="15.5703125" style="1" customWidth="1"/>
    <col min="7429" max="7430" width="16" style="1"/>
    <col min="7431" max="7431" width="23.140625" style="1" customWidth="1"/>
    <col min="7432" max="7671" width="16" style="1"/>
    <col min="7672" max="7672" width="10.42578125" style="1" customWidth="1"/>
    <col min="7673" max="7673" width="26.140625" style="1" customWidth="1"/>
    <col min="7674" max="7674" width="12.28515625" style="1" customWidth="1"/>
    <col min="7675" max="7675" width="9.42578125" style="1" customWidth="1"/>
    <col min="7676" max="7676" width="18.28515625" style="1" customWidth="1"/>
    <col min="7677" max="7677" width="10.5703125" style="1" customWidth="1"/>
    <col min="7678" max="7678" width="18.42578125" style="1" customWidth="1"/>
    <col min="7679" max="7679" width="10.7109375" style="1" customWidth="1"/>
    <col min="7680" max="7680" width="12" style="1" customWidth="1"/>
    <col min="7681" max="7681" width="18.85546875" style="1" customWidth="1"/>
    <col min="7682" max="7682" width="17.85546875" style="1" customWidth="1"/>
    <col min="7683" max="7683" width="20.28515625" style="1" customWidth="1"/>
    <col min="7684" max="7684" width="15.5703125" style="1" customWidth="1"/>
    <col min="7685" max="7686" width="16" style="1"/>
    <col min="7687" max="7687" width="23.140625" style="1" customWidth="1"/>
    <col min="7688" max="7927" width="16" style="1"/>
    <col min="7928" max="7928" width="10.42578125" style="1" customWidth="1"/>
    <col min="7929" max="7929" width="26.140625" style="1" customWidth="1"/>
    <col min="7930" max="7930" width="12.28515625" style="1" customWidth="1"/>
    <col min="7931" max="7931" width="9.42578125" style="1" customWidth="1"/>
    <col min="7932" max="7932" width="18.28515625" style="1" customWidth="1"/>
    <col min="7933" max="7933" width="10.5703125" style="1" customWidth="1"/>
    <col min="7934" max="7934" width="18.42578125" style="1" customWidth="1"/>
    <col min="7935" max="7935" width="10.7109375" style="1" customWidth="1"/>
    <col min="7936" max="7936" width="12" style="1" customWidth="1"/>
    <col min="7937" max="7937" width="18.85546875" style="1" customWidth="1"/>
    <col min="7938" max="7938" width="17.85546875" style="1" customWidth="1"/>
    <col min="7939" max="7939" width="20.28515625" style="1" customWidth="1"/>
    <col min="7940" max="7940" width="15.5703125" style="1" customWidth="1"/>
    <col min="7941" max="7942" width="16" style="1"/>
    <col min="7943" max="7943" width="23.140625" style="1" customWidth="1"/>
    <col min="7944" max="8183" width="16" style="1"/>
    <col min="8184" max="8184" width="10.42578125" style="1" customWidth="1"/>
    <col min="8185" max="8185" width="26.140625" style="1" customWidth="1"/>
    <col min="8186" max="8186" width="12.28515625" style="1" customWidth="1"/>
    <col min="8187" max="8187" width="9.42578125" style="1" customWidth="1"/>
    <col min="8188" max="8188" width="18.28515625" style="1" customWidth="1"/>
    <col min="8189" max="8189" width="10.5703125" style="1" customWidth="1"/>
    <col min="8190" max="8190" width="18.42578125" style="1" customWidth="1"/>
    <col min="8191" max="8191" width="10.7109375" style="1" customWidth="1"/>
    <col min="8192" max="8192" width="12" style="1" customWidth="1"/>
    <col min="8193" max="8193" width="18.85546875" style="1" customWidth="1"/>
    <col min="8194" max="8194" width="17.85546875" style="1" customWidth="1"/>
    <col min="8195" max="8195" width="20.28515625" style="1" customWidth="1"/>
    <col min="8196" max="8196" width="15.5703125" style="1" customWidth="1"/>
    <col min="8197" max="8198" width="16" style="1"/>
    <col min="8199" max="8199" width="23.140625" style="1" customWidth="1"/>
    <col min="8200" max="8439" width="16" style="1"/>
    <col min="8440" max="8440" width="10.42578125" style="1" customWidth="1"/>
    <col min="8441" max="8441" width="26.140625" style="1" customWidth="1"/>
    <col min="8442" max="8442" width="12.28515625" style="1" customWidth="1"/>
    <col min="8443" max="8443" width="9.42578125" style="1" customWidth="1"/>
    <col min="8444" max="8444" width="18.28515625" style="1" customWidth="1"/>
    <col min="8445" max="8445" width="10.5703125" style="1" customWidth="1"/>
    <col min="8446" max="8446" width="18.42578125" style="1" customWidth="1"/>
    <col min="8447" max="8447" width="10.7109375" style="1" customWidth="1"/>
    <col min="8448" max="8448" width="12" style="1" customWidth="1"/>
    <col min="8449" max="8449" width="18.85546875" style="1" customWidth="1"/>
    <col min="8450" max="8450" width="17.85546875" style="1" customWidth="1"/>
    <col min="8451" max="8451" width="20.28515625" style="1" customWidth="1"/>
    <col min="8452" max="8452" width="15.5703125" style="1" customWidth="1"/>
    <col min="8453" max="8454" width="16" style="1"/>
    <col min="8455" max="8455" width="23.140625" style="1" customWidth="1"/>
    <col min="8456" max="8695" width="16" style="1"/>
    <col min="8696" max="8696" width="10.42578125" style="1" customWidth="1"/>
    <col min="8697" max="8697" width="26.140625" style="1" customWidth="1"/>
    <col min="8698" max="8698" width="12.28515625" style="1" customWidth="1"/>
    <col min="8699" max="8699" width="9.42578125" style="1" customWidth="1"/>
    <col min="8700" max="8700" width="18.28515625" style="1" customWidth="1"/>
    <col min="8701" max="8701" width="10.5703125" style="1" customWidth="1"/>
    <col min="8702" max="8702" width="18.42578125" style="1" customWidth="1"/>
    <col min="8703" max="8703" width="10.7109375" style="1" customWidth="1"/>
    <col min="8704" max="8704" width="12" style="1" customWidth="1"/>
    <col min="8705" max="8705" width="18.85546875" style="1" customWidth="1"/>
    <col min="8706" max="8706" width="17.85546875" style="1" customWidth="1"/>
    <col min="8707" max="8707" width="20.28515625" style="1" customWidth="1"/>
    <col min="8708" max="8708" width="15.5703125" style="1" customWidth="1"/>
    <col min="8709" max="8710" width="16" style="1"/>
    <col min="8711" max="8711" width="23.140625" style="1" customWidth="1"/>
    <col min="8712" max="8951" width="16" style="1"/>
    <col min="8952" max="8952" width="10.42578125" style="1" customWidth="1"/>
    <col min="8953" max="8953" width="26.140625" style="1" customWidth="1"/>
    <col min="8954" max="8954" width="12.28515625" style="1" customWidth="1"/>
    <col min="8955" max="8955" width="9.42578125" style="1" customWidth="1"/>
    <col min="8956" max="8956" width="18.28515625" style="1" customWidth="1"/>
    <col min="8957" max="8957" width="10.5703125" style="1" customWidth="1"/>
    <col min="8958" max="8958" width="18.42578125" style="1" customWidth="1"/>
    <col min="8959" max="8959" width="10.7109375" style="1" customWidth="1"/>
    <col min="8960" max="8960" width="12" style="1" customWidth="1"/>
    <col min="8961" max="8961" width="18.85546875" style="1" customWidth="1"/>
    <col min="8962" max="8962" width="17.85546875" style="1" customWidth="1"/>
    <col min="8963" max="8963" width="20.28515625" style="1" customWidth="1"/>
    <col min="8964" max="8964" width="15.5703125" style="1" customWidth="1"/>
    <col min="8965" max="8966" width="16" style="1"/>
    <col min="8967" max="8967" width="23.140625" style="1" customWidth="1"/>
    <col min="8968" max="9207" width="16" style="1"/>
    <col min="9208" max="9208" width="10.42578125" style="1" customWidth="1"/>
    <col min="9209" max="9209" width="26.140625" style="1" customWidth="1"/>
    <col min="9210" max="9210" width="12.28515625" style="1" customWidth="1"/>
    <col min="9211" max="9211" width="9.42578125" style="1" customWidth="1"/>
    <col min="9212" max="9212" width="18.28515625" style="1" customWidth="1"/>
    <col min="9213" max="9213" width="10.5703125" style="1" customWidth="1"/>
    <col min="9214" max="9214" width="18.42578125" style="1" customWidth="1"/>
    <col min="9215" max="9215" width="10.7109375" style="1" customWidth="1"/>
    <col min="9216" max="9216" width="12" style="1" customWidth="1"/>
    <col min="9217" max="9217" width="18.85546875" style="1" customWidth="1"/>
    <col min="9218" max="9218" width="17.85546875" style="1" customWidth="1"/>
    <col min="9219" max="9219" width="20.28515625" style="1" customWidth="1"/>
    <col min="9220" max="9220" width="15.5703125" style="1" customWidth="1"/>
    <col min="9221" max="9222" width="16" style="1"/>
    <col min="9223" max="9223" width="23.140625" style="1" customWidth="1"/>
    <col min="9224" max="9463" width="16" style="1"/>
    <col min="9464" max="9464" width="10.42578125" style="1" customWidth="1"/>
    <col min="9465" max="9465" width="26.140625" style="1" customWidth="1"/>
    <col min="9466" max="9466" width="12.28515625" style="1" customWidth="1"/>
    <col min="9467" max="9467" width="9.42578125" style="1" customWidth="1"/>
    <col min="9468" max="9468" width="18.28515625" style="1" customWidth="1"/>
    <col min="9469" max="9469" width="10.5703125" style="1" customWidth="1"/>
    <col min="9470" max="9470" width="18.42578125" style="1" customWidth="1"/>
    <col min="9471" max="9471" width="10.7109375" style="1" customWidth="1"/>
    <col min="9472" max="9472" width="12" style="1" customWidth="1"/>
    <col min="9473" max="9473" width="18.85546875" style="1" customWidth="1"/>
    <col min="9474" max="9474" width="17.85546875" style="1" customWidth="1"/>
    <col min="9475" max="9475" width="20.28515625" style="1" customWidth="1"/>
    <col min="9476" max="9476" width="15.5703125" style="1" customWidth="1"/>
    <col min="9477" max="9478" width="16" style="1"/>
    <col min="9479" max="9479" width="23.140625" style="1" customWidth="1"/>
    <col min="9480" max="9719" width="16" style="1"/>
    <col min="9720" max="9720" width="10.42578125" style="1" customWidth="1"/>
    <col min="9721" max="9721" width="26.140625" style="1" customWidth="1"/>
    <col min="9722" max="9722" width="12.28515625" style="1" customWidth="1"/>
    <col min="9723" max="9723" width="9.42578125" style="1" customWidth="1"/>
    <col min="9724" max="9724" width="18.28515625" style="1" customWidth="1"/>
    <col min="9725" max="9725" width="10.5703125" style="1" customWidth="1"/>
    <col min="9726" max="9726" width="18.42578125" style="1" customWidth="1"/>
    <col min="9727" max="9727" width="10.7109375" style="1" customWidth="1"/>
    <col min="9728" max="9728" width="12" style="1" customWidth="1"/>
    <col min="9729" max="9729" width="18.85546875" style="1" customWidth="1"/>
    <col min="9730" max="9730" width="17.85546875" style="1" customWidth="1"/>
    <col min="9731" max="9731" width="20.28515625" style="1" customWidth="1"/>
    <col min="9732" max="9732" width="15.5703125" style="1" customWidth="1"/>
    <col min="9733" max="9734" width="16" style="1"/>
    <col min="9735" max="9735" width="23.140625" style="1" customWidth="1"/>
    <col min="9736" max="9975" width="16" style="1"/>
    <col min="9976" max="9976" width="10.42578125" style="1" customWidth="1"/>
    <col min="9977" max="9977" width="26.140625" style="1" customWidth="1"/>
    <col min="9978" max="9978" width="12.28515625" style="1" customWidth="1"/>
    <col min="9979" max="9979" width="9.42578125" style="1" customWidth="1"/>
    <col min="9980" max="9980" width="18.28515625" style="1" customWidth="1"/>
    <col min="9981" max="9981" width="10.5703125" style="1" customWidth="1"/>
    <col min="9982" max="9982" width="18.42578125" style="1" customWidth="1"/>
    <col min="9983" max="9983" width="10.7109375" style="1" customWidth="1"/>
    <col min="9984" max="9984" width="12" style="1" customWidth="1"/>
    <col min="9985" max="9985" width="18.85546875" style="1" customWidth="1"/>
    <col min="9986" max="9986" width="17.85546875" style="1" customWidth="1"/>
    <col min="9987" max="9987" width="20.28515625" style="1" customWidth="1"/>
    <col min="9988" max="9988" width="15.5703125" style="1" customWidth="1"/>
    <col min="9989" max="9990" width="16" style="1"/>
    <col min="9991" max="9991" width="23.140625" style="1" customWidth="1"/>
    <col min="9992" max="10231" width="16" style="1"/>
    <col min="10232" max="10232" width="10.42578125" style="1" customWidth="1"/>
    <col min="10233" max="10233" width="26.140625" style="1" customWidth="1"/>
    <col min="10234" max="10234" width="12.28515625" style="1" customWidth="1"/>
    <col min="10235" max="10235" width="9.42578125" style="1" customWidth="1"/>
    <col min="10236" max="10236" width="18.28515625" style="1" customWidth="1"/>
    <col min="10237" max="10237" width="10.5703125" style="1" customWidth="1"/>
    <col min="10238" max="10238" width="18.42578125" style="1" customWidth="1"/>
    <col min="10239" max="10239" width="10.7109375" style="1" customWidth="1"/>
    <col min="10240" max="10240" width="12" style="1" customWidth="1"/>
    <col min="10241" max="10241" width="18.85546875" style="1" customWidth="1"/>
    <col min="10242" max="10242" width="17.85546875" style="1" customWidth="1"/>
    <col min="10243" max="10243" width="20.28515625" style="1" customWidth="1"/>
    <col min="10244" max="10244" width="15.5703125" style="1" customWidth="1"/>
    <col min="10245" max="10246" width="16" style="1"/>
    <col min="10247" max="10247" width="23.140625" style="1" customWidth="1"/>
    <col min="10248" max="10487" width="16" style="1"/>
    <col min="10488" max="10488" width="10.42578125" style="1" customWidth="1"/>
    <col min="10489" max="10489" width="26.140625" style="1" customWidth="1"/>
    <col min="10490" max="10490" width="12.28515625" style="1" customWidth="1"/>
    <col min="10491" max="10491" width="9.42578125" style="1" customWidth="1"/>
    <col min="10492" max="10492" width="18.28515625" style="1" customWidth="1"/>
    <col min="10493" max="10493" width="10.5703125" style="1" customWidth="1"/>
    <col min="10494" max="10494" width="18.42578125" style="1" customWidth="1"/>
    <col min="10495" max="10495" width="10.7109375" style="1" customWidth="1"/>
    <col min="10496" max="10496" width="12" style="1" customWidth="1"/>
    <col min="10497" max="10497" width="18.85546875" style="1" customWidth="1"/>
    <col min="10498" max="10498" width="17.85546875" style="1" customWidth="1"/>
    <col min="10499" max="10499" width="20.28515625" style="1" customWidth="1"/>
    <col min="10500" max="10500" width="15.5703125" style="1" customWidth="1"/>
    <col min="10501" max="10502" width="16" style="1"/>
    <col min="10503" max="10503" width="23.140625" style="1" customWidth="1"/>
    <col min="10504" max="10743" width="16" style="1"/>
    <col min="10744" max="10744" width="10.42578125" style="1" customWidth="1"/>
    <col min="10745" max="10745" width="26.140625" style="1" customWidth="1"/>
    <col min="10746" max="10746" width="12.28515625" style="1" customWidth="1"/>
    <col min="10747" max="10747" width="9.42578125" style="1" customWidth="1"/>
    <col min="10748" max="10748" width="18.28515625" style="1" customWidth="1"/>
    <col min="10749" max="10749" width="10.5703125" style="1" customWidth="1"/>
    <col min="10750" max="10750" width="18.42578125" style="1" customWidth="1"/>
    <col min="10751" max="10751" width="10.7109375" style="1" customWidth="1"/>
    <col min="10752" max="10752" width="12" style="1" customWidth="1"/>
    <col min="10753" max="10753" width="18.85546875" style="1" customWidth="1"/>
    <col min="10754" max="10754" width="17.85546875" style="1" customWidth="1"/>
    <col min="10755" max="10755" width="20.28515625" style="1" customWidth="1"/>
    <col min="10756" max="10756" width="15.5703125" style="1" customWidth="1"/>
    <col min="10757" max="10758" width="16" style="1"/>
    <col min="10759" max="10759" width="23.140625" style="1" customWidth="1"/>
    <col min="10760" max="10999" width="16" style="1"/>
    <col min="11000" max="11000" width="10.42578125" style="1" customWidth="1"/>
    <col min="11001" max="11001" width="26.140625" style="1" customWidth="1"/>
    <col min="11002" max="11002" width="12.28515625" style="1" customWidth="1"/>
    <col min="11003" max="11003" width="9.42578125" style="1" customWidth="1"/>
    <col min="11004" max="11004" width="18.28515625" style="1" customWidth="1"/>
    <col min="11005" max="11005" width="10.5703125" style="1" customWidth="1"/>
    <col min="11006" max="11006" width="18.42578125" style="1" customWidth="1"/>
    <col min="11007" max="11007" width="10.7109375" style="1" customWidth="1"/>
    <col min="11008" max="11008" width="12" style="1" customWidth="1"/>
    <col min="11009" max="11009" width="18.85546875" style="1" customWidth="1"/>
    <col min="11010" max="11010" width="17.85546875" style="1" customWidth="1"/>
    <col min="11011" max="11011" width="20.28515625" style="1" customWidth="1"/>
    <col min="11012" max="11012" width="15.5703125" style="1" customWidth="1"/>
    <col min="11013" max="11014" width="16" style="1"/>
    <col min="11015" max="11015" width="23.140625" style="1" customWidth="1"/>
    <col min="11016" max="11255" width="16" style="1"/>
    <col min="11256" max="11256" width="10.42578125" style="1" customWidth="1"/>
    <col min="11257" max="11257" width="26.140625" style="1" customWidth="1"/>
    <col min="11258" max="11258" width="12.28515625" style="1" customWidth="1"/>
    <col min="11259" max="11259" width="9.42578125" style="1" customWidth="1"/>
    <col min="11260" max="11260" width="18.28515625" style="1" customWidth="1"/>
    <col min="11261" max="11261" width="10.5703125" style="1" customWidth="1"/>
    <col min="11262" max="11262" width="18.42578125" style="1" customWidth="1"/>
    <col min="11263" max="11263" width="10.7109375" style="1" customWidth="1"/>
    <col min="11264" max="11264" width="12" style="1" customWidth="1"/>
    <col min="11265" max="11265" width="18.85546875" style="1" customWidth="1"/>
    <col min="11266" max="11266" width="17.85546875" style="1" customWidth="1"/>
    <col min="11267" max="11267" width="20.28515625" style="1" customWidth="1"/>
    <col min="11268" max="11268" width="15.5703125" style="1" customWidth="1"/>
    <col min="11269" max="11270" width="16" style="1"/>
    <col min="11271" max="11271" width="23.140625" style="1" customWidth="1"/>
    <col min="11272" max="11511" width="16" style="1"/>
    <col min="11512" max="11512" width="10.42578125" style="1" customWidth="1"/>
    <col min="11513" max="11513" width="26.140625" style="1" customWidth="1"/>
    <col min="11514" max="11514" width="12.28515625" style="1" customWidth="1"/>
    <col min="11515" max="11515" width="9.42578125" style="1" customWidth="1"/>
    <col min="11516" max="11516" width="18.28515625" style="1" customWidth="1"/>
    <col min="11517" max="11517" width="10.5703125" style="1" customWidth="1"/>
    <col min="11518" max="11518" width="18.42578125" style="1" customWidth="1"/>
    <col min="11519" max="11519" width="10.7109375" style="1" customWidth="1"/>
    <col min="11520" max="11520" width="12" style="1" customWidth="1"/>
    <col min="11521" max="11521" width="18.85546875" style="1" customWidth="1"/>
    <col min="11522" max="11522" width="17.85546875" style="1" customWidth="1"/>
    <col min="11523" max="11523" width="20.28515625" style="1" customWidth="1"/>
    <col min="11524" max="11524" width="15.5703125" style="1" customWidth="1"/>
    <col min="11525" max="11526" width="16" style="1"/>
    <col min="11527" max="11527" width="23.140625" style="1" customWidth="1"/>
    <col min="11528" max="11767" width="16" style="1"/>
    <col min="11768" max="11768" width="10.42578125" style="1" customWidth="1"/>
    <col min="11769" max="11769" width="26.140625" style="1" customWidth="1"/>
    <col min="11770" max="11770" width="12.28515625" style="1" customWidth="1"/>
    <col min="11771" max="11771" width="9.42578125" style="1" customWidth="1"/>
    <col min="11772" max="11772" width="18.28515625" style="1" customWidth="1"/>
    <col min="11773" max="11773" width="10.5703125" style="1" customWidth="1"/>
    <col min="11774" max="11774" width="18.42578125" style="1" customWidth="1"/>
    <col min="11775" max="11775" width="10.7109375" style="1" customWidth="1"/>
    <col min="11776" max="11776" width="12" style="1" customWidth="1"/>
    <col min="11777" max="11777" width="18.85546875" style="1" customWidth="1"/>
    <col min="11778" max="11778" width="17.85546875" style="1" customWidth="1"/>
    <col min="11779" max="11779" width="20.28515625" style="1" customWidth="1"/>
    <col min="11780" max="11780" width="15.5703125" style="1" customWidth="1"/>
    <col min="11781" max="11782" width="16" style="1"/>
    <col min="11783" max="11783" width="23.140625" style="1" customWidth="1"/>
    <col min="11784" max="12023" width="16" style="1"/>
    <col min="12024" max="12024" width="10.42578125" style="1" customWidth="1"/>
    <col min="12025" max="12025" width="26.140625" style="1" customWidth="1"/>
    <col min="12026" max="12026" width="12.28515625" style="1" customWidth="1"/>
    <col min="12027" max="12027" width="9.42578125" style="1" customWidth="1"/>
    <col min="12028" max="12028" width="18.28515625" style="1" customWidth="1"/>
    <col min="12029" max="12029" width="10.5703125" style="1" customWidth="1"/>
    <col min="12030" max="12030" width="18.42578125" style="1" customWidth="1"/>
    <col min="12031" max="12031" width="10.7109375" style="1" customWidth="1"/>
    <col min="12032" max="12032" width="12" style="1" customWidth="1"/>
    <col min="12033" max="12033" width="18.85546875" style="1" customWidth="1"/>
    <col min="12034" max="12034" width="17.85546875" style="1" customWidth="1"/>
    <col min="12035" max="12035" width="20.28515625" style="1" customWidth="1"/>
    <col min="12036" max="12036" width="15.5703125" style="1" customWidth="1"/>
    <col min="12037" max="12038" width="16" style="1"/>
    <col min="12039" max="12039" width="23.140625" style="1" customWidth="1"/>
    <col min="12040" max="12279" width="16" style="1"/>
    <col min="12280" max="12280" width="10.42578125" style="1" customWidth="1"/>
    <col min="12281" max="12281" width="26.140625" style="1" customWidth="1"/>
    <col min="12282" max="12282" width="12.28515625" style="1" customWidth="1"/>
    <col min="12283" max="12283" width="9.42578125" style="1" customWidth="1"/>
    <col min="12284" max="12284" width="18.28515625" style="1" customWidth="1"/>
    <col min="12285" max="12285" width="10.5703125" style="1" customWidth="1"/>
    <col min="12286" max="12286" width="18.42578125" style="1" customWidth="1"/>
    <col min="12287" max="12287" width="10.7109375" style="1" customWidth="1"/>
    <col min="12288" max="12288" width="12" style="1" customWidth="1"/>
    <col min="12289" max="12289" width="18.85546875" style="1" customWidth="1"/>
    <col min="12290" max="12290" width="17.85546875" style="1" customWidth="1"/>
    <col min="12291" max="12291" width="20.28515625" style="1" customWidth="1"/>
    <col min="12292" max="12292" width="15.5703125" style="1" customWidth="1"/>
    <col min="12293" max="12294" width="16" style="1"/>
    <col min="12295" max="12295" width="23.140625" style="1" customWidth="1"/>
    <col min="12296" max="12535" width="16" style="1"/>
    <col min="12536" max="12536" width="10.42578125" style="1" customWidth="1"/>
    <col min="12537" max="12537" width="26.140625" style="1" customWidth="1"/>
    <col min="12538" max="12538" width="12.28515625" style="1" customWidth="1"/>
    <col min="12539" max="12539" width="9.42578125" style="1" customWidth="1"/>
    <col min="12540" max="12540" width="18.28515625" style="1" customWidth="1"/>
    <col min="12541" max="12541" width="10.5703125" style="1" customWidth="1"/>
    <col min="12542" max="12542" width="18.42578125" style="1" customWidth="1"/>
    <col min="12543" max="12543" width="10.7109375" style="1" customWidth="1"/>
    <col min="12544" max="12544" width="12" style="1" customWidth="1"/>
    <col min="12545" max="12545" width="18.85546875" style="1" customWidth="1"/>
    <col min="12546" max="12546" width="17.85546875" style="1" customWidth="1"/>
    <col min="12547" max="12547" width="20.28515625" style="1" customWidth="1"/>
    <col min="12548" max="12548" width="15.5703125" style="1" customWidth="1"/>
    <col min="12549" max="12550" width="16" style="1"/>
    <col min="12551" max="12551" width="23.140625" style="1" customWidth="1"/>
    <col min="12552" max="12791" width="16" style="1"/>
    <col min="12792" max="12792" width="10.42578125" style="1" customWidth="1"/>
    <col min="12793" max="12793" width="26.140625" style="1" customWidth="1"/>
    <col min="12794" max="12794" width="12.28515625" style="1" customWidth="1"/>
    <col min="12795" max="12795" width="9.42578125" style="1" customWidth="1"/>
    <col min="12796" max="12796" width="18.28515625" style="1" customWidth="1"/>
    <col min="12797" max="12797" width="10.5703125" style="1" customWidth="1"/>
    <col min="12798" max="12798" width="18.42578125" style="1" customWidth="1"/>
    <col min="12799" max="12799" width="10.7109375" style="1" customWidth="1"/>
    <col min="12800" max="12800" width="12" style="1" customWidth="1"/>
    <col min="12801" max="12801" width="18.85546875" style="1" customWidth="1"/>
    <col min="12802" max="12802" width="17.85546875" style="1" customWidth="1"/>
    <col min="12803" max="12803" width="20.28515625" style="1" customWidth="1"/>
    <col min="12804" max="12804" width="15.5703125" style="1" customWidth="1"/>
    <col min="12805" max="12806" width="16" style="1"/>
    <col min="12807" max="12807" width="23.140625" style="1" customWidth="1"/>
    <col min="12808" max="13047" width="16" style="1"/>
    <col min="13048" max="13048" width="10.42578125" style="1" customWidth="1"/>
    <col min="13049" max="13049" width="26.140625" style="1" customWidth="1"/>
    <col min="13050" max="13050" width="12.28515625" style="1" customWidth="1"/>
    <col min="13051" max="13051" width="9.42578125" style="1" customWidth="1"/>
    <col min="13052" max="13052" width="18.28515625" style="1" customWidth="1"/>
    <col min="13053" max="13053" width="10.5703125" style="1" customWidth="1"/>
    <col min="13054" max="13054" width="18.42578125" style="1" customWidth="1"/>
    <col min="13055" max="13055" width="10.7109375" style="1" customWidth="1"/>
    <col min="13056" max="13056" width="12" style="1" customWidth="1"/>
    <col min="13057" max="13057" width="18.85546875" style="1" customWidth="1"/>
    <col min="13058" max="13058" width="17.85546875" style="1" customWidth="1"/>
    <col min="13059" max="13059" width="20.28515625" style="1" customWidth="1"/>
    <col min="13060" max="13060" width="15.5703125" style="1" customWidth="1"/>
    <col min="13061" max="13062" width="16" style="1"/>
    <col min="13063" max="13063" width="23.140625" style="1" customWidth="1"/>
    <col min="13064" max="13303" width="16" style="1"/>
    <col min="13304" max="13304" width="10.42578125" style="1" customWidth="1"/>
    <col min="13305" max="13305" width="26.140625" style="1" customWidth="1"/>
    <col min="13306" max="13306" width="12.28515625" style="1" customWidth="1"/>
    <col min="13307" max="13307" width="9.42578125" style="1" customWidth="1"/>
    <col min="13308" max="13308" width="18.28515625" style="1" customWidth="1"/>
    <col min="13309" max="13309" width="10.5703125" style="1" customWidth="1"/>
    <col min="13310" max="13310" width="18.42578125" style="1" customWidth="1"/>
    <col min="13311" max="13311" width="10.7109375" style="1" customWidth="1"/>
    <col min="13312" max="13312" width="12" style="1" customWidth="1"/>
    <col min="13313" max="13313" width="18.85546875" style="1" customWidth="1"/>
    <col min="13314" max="13314" width="17.85546875" style="1" customWidth="1"/>
    <col min="13315" max="13315" width="20.28515625" style="1" customWidth="1"/>
    <col min="13316" max="13316" width="15.5703125" style="1" customWidth="1"/>
    <col min="13317" max="13318" width="16" style="1"/>
    <col min="13319" max="13319" width="23.140625" style="1" customWidth="1"/>
    <col min="13320" max="13559" width="16" style="1"/>
    <col min="13560" max="13560" width="10.42578125" style="1" customWidth="1"/>
    <col min="13561" max="13561" width="26.140625" style="1" customWidth="1"/>
    <col min="13562" max="13562" width="12.28515625" style="1" customWidth="1"/>
    <col min="13563" max="13563" width="9.42578125" style="1" customWidth="1"/>
    <col min="13564" max="13564" width="18.28515625" style="1" customWidth="1"/>
    <col min="13565" max="13565" width="10.5703125" style="1" customWidth="1"/>
    <col min="13566" max="13566" width="18.42578125" style="1" customWidth="1"/>
    <col min="13567" max="13567" width="10.7109375" style="1" customWidth="1"/>
    <col min="13568" max="13568" width="12" style="1" customWidth="1"/>
    <col min="13569" max="13569" width="18.85546875" style="1" customWidth="1"/>
    <col min="13570" max="13570" width="17.85546875" style="1" customWidth="1"/>
    <col min="13571" max="13571" width="20.28515625" style="1" customWidth="1"/>
    <col min="13572" max="13572" width="15.5703125" style="1" customWidth="1"/>
    <col min="13573" max="13574" width="16" style="1"/>
    <col min="13575" max="13575" width="23.140625" style="1" customWidth="1"/>
    <col min="13576" max="13815" width="16" style="1"/>
    <col min="13816" max="13816" width="10.42578125" style="1" customWidth="1"/>
    <col min="13817" max="13817" width="26.140625" style="1" customWidth="1"/>
    <col min="13818" max="13818" width="12.28515625" style="1" customWidth="1"/>
    <col min="13819" max="13819" width="9.42578125" style="1" customWidth="1"/>
    <col min="13820" max="13820" width="18.28515625" style="1" customWidth="1"/>
    <col min="13821" max="13821" width="10.5703125" style="1" customWidth="1"/>
    <col min="13822" max="13822" width="18.42578125" style="1" customWidth="1"/>
    <col min="13823" max="13823" width="10.7109375" style="1" customWidth="1"/>
    <col min="13824" max="13824" width="12" style="1" customWidth="1"/>
    <col min="13825" max="13825" width="18.85546875" style="1" customWidth="1"/>
    <col min="13826" max="13826" width="17.85546875" style="1" customWidth="1"/>
    <col min="13827" max="13827" width="20.28515625" style="1" customWidth="1"/>
    <col min="13828" max="13828" width="15.5703125" style="1" customWidth="1"/>
    <col min="13829" max="13830" width="16" style="1"/>
    <col min="13831" max="13831" width="23.140625" style="1" customWidth="1"/>
    <col min="13832" max="14071" width="16" style="1"/>
    <col min="14072" max="14072" width="10.42578125" style="1" customWidth="1"/>
    <col min="14073" max="14073" width="26.140625" style="1" customWidth="1"/>
    <col min="14074" max="14074" width="12.28515625" style="1" customWidth="1"/>
    <col min="14075" max="14075" width="9.42578125" style="1" customWidth="1"/>
    <col min="14076" max="14076" width="18.28515625" style="1" customWidth="1"/>
    <col min="14077" max="14077" width="10.5703125" style="1" customWidth="1"/>
    <col min="14078" max="14078" width="18.42578125" style="1" customWidth="1"/>
    <col min="14079" max="14079" width="10.7109375" style="1" customWidth="1"/>
    <col min="14080" max="14080" width="12" style="1" customWidth="1"/>
    <col min="14081" max="14081" width="18.85546875" style="1" customWidth="1"/>
    <col min="14082" max="14082" width="17.85546875" style="1" customWidth="1"/>
    <col min="14083" max="14083" width="20.28515625" style="1" customWidth="1"/>
    <col min="14084" max="14084" width="15.5703125" style="1" customWidth="1"/>
    <col min="14085" max="14086" width="16" style="1"/>
    <col min="14087" max="14087" width="23.140625" style="1" customWidth="1"/>
    <col min="14088" max="14327" width="16" style="1"/>
    <col min="14328" max="14328" width="10.42578125" style="1" customWidth="1"/>
    <col min="14329" max="14329" width="26.140625" style="1" customWidth="1"/>
    <col min="14330" max="14330" width="12.28515625" style="1" customWidth="1"/>
    <col min="14331" max="14331" width="9.42578125" style="1" customWidth="1"/>
    <col min="14332" max="14332" width="18.28515625" style="1" customWidth="1"/>
    <col min="14333" max="14333" width="10.5703125" style="1" customWidth="1"/>
    <col min="14334" max="14334" width="18.42578125" style="1" customWidth="1"/>
    <col min="14335" max="14335" width="10.7109375" style="1" customWidth="1"/>
    <col min="14336" max="14336" width="12" style="1" customWidth="1"/>
    <col min="14337" max="14337" width="18.85546875" style="1" customWidth="1"/>
    <col min="14338" max="14338" width="17.85546875" style="1" customWidth="1"/>
    <col min="14339" max="14339" width="20.28515625" style="1" customWidth="1"/>
    <col min="14340" max="14340" width="15.5703125" style="1" customWidth="1"/>
    <col min="14341" max="14342" width="16" style="1"/>
    <col min="14343" max="14343" width="23.140625" style="1" customWidth="1"/>
    <col min="14344" max="14583" width="16" style="1"/>
    <col min="14584" max="14584" width="10.42578125" style="1" customWidth="1"/>
    <col min="14585" max="14585" width="26.140625" style="1" customWidth="1"/>
    <col min="14586" max="14586" width="12.28515625" style="1" customWidth="1"/>
    <col min="14587" max="14587" width="9.42578125" style="1" customWidth="1"/>
    <col min="14588" max="14588" width="18.28515625" style="1" customWidth="1"/>
    <col min="14589" max="14589" width="10.5703125" style="1" customWidth="1"/>
    <col min="14590" max="14590" width="18.42578125" style="1" customWidth="1"/>
    <col min="14591" max="14591" width="10.7109375" style="1" customWidth="1"/>
    <col min="14592" max="14592" width="12" style="1" customWidth="1"/>
    <col min="14593" max="14593" width="18.85546875" style="1" customWidth="1"/>
    <col min="14594" max="14594" width="17.85546875" style="1" customWidth="1"/>
    <col min="14595" max="14595" width="20.28515625" style="1" customWidth="1"/>
    <col min="14596" max="14596" width="15.5703125" style="1" customWidth="1"/>
    <col min="14597" max="14598" width="16" style="1"/>
    <col min="14599" max="14599" width="23.140625" style="1" customWidth="1"/>
    <col min="14600" max="14839" width="16" style="1"/>
    <col min="14840" max="14840" width="10.42578125" style="1" customWidth="1"/>
    <col min="14841" max="14841" width="26.140625" style="1" customWidth="1"/>
    <col min="14842" max="14842" width="12.28515625" style="1" customWidth="1"/>
    <col min="14843" max="14843" width="9.42578125" style="1" customWidth="1"/>
    <col min="14844" max="14844" width="18.28515625" style="1" customWidth="1"/>
    <col min="14845" max="14845" width="10.5703125" style="1" customWidth="1"/>
    <col min="14846" max="14846" width="18.42578125" style="1" customWidth="1"/>
    <col min="14847" max="14847" width="10.7109375" style="1" customWidth="1"/>
    <col min="14848" max="14848" width="12" style="1" customWidth="1"/>
    <col min="14849" max="14849" width="18.85546875" style="1" customWidth="1"/>
    <col min="14850" max="14850" width="17.85546875" style="1" customWidth="1"/>
    <col min="14851" max="14851" width="20.28515625" style="1" customWidth="1"/>
    <col min="14852" max="14852" width="15.5703125" style="1" customWidth="1"/>
    <col min="14853" max="14854" width="16" style="1"/>
    <col min="14855" max="14855" width="23.140625" style="1" customWidth="1"/>
    <col min="14856" max="15095" width="16" style="1"/>
    <col min="15096" max="15096" width="10.42578125" style="1" customWidth="1"/>
    <col min="15097" max="15097" width="26.140625" style="1" customWidth="1"/>
    <col min="15098" max="15098" width="12.28515625" style="1" customWidth="1"/>
    <col min="15099" max="15099" width="9.42578125" style="1" customWidth="1"/>
    <col min="15100" max="15100" width="18.28515625" style="1" customWidth="1"/>
    <col min="15101" max="15101" width="10.5703125" style="1" customWidth="1"/>
    <col min="15102" max="15102" width="18.42578125" style="1" customWidth="1"/>
    <col min="15103" max="15103" width="10.7109375" style="1" customWidth="1"/>
    <col min="15104" max="15104" width="12" style="1" customWidth="1"/>
    <col min="15105" max="15105" width="18.85546875" style="1" customWidth="1"/>
    <col min="15106" max="15106" width="17.85546875" style="1" customWidth="1"/>
    <col min="15107" max="15107" width="20.28515625" style="1" customWidth="1"/>
    <col min="15108" max="15108" width="15.5703125" style="1" customWidth="1"/>
    <col min="15109" max="15110" width="16" style="1"/>
    <col min="15111" max="15111" width="23.140625" style="1" customWidth="1"/>
    <col min="15112" max="15351" width="16" style="1"/>
    <col min="15352" max="15352" width="10.42578125" style="1" customWidth="1"/>
    <col min="15353" max="15353" width="26.140625" style="1" customWidth="1"/>
    <col min="15354" max="15354" width="12.28515625" style="1" customWidth="1"/>
    <col min="15355" max="15355" width="9.42578125" style="1" customWidth="1"/>
    <col min="15356" max="15356" width="18.28515625" style="1" customWidth="1"/>
    <col min="15357" max="15357" width="10.5703125" style="1" customWidth="1"/>
    <col min="15358" max="15358" width="18.42578125" style="1" customWidth="1"/>
    <col min="15359" max="15359" width="10.7109375" style="1" customWidth="1"/>
    <col min="15360" max="15360" width="12" style="1" customWidth="1"/>
    <col min="15361" max="15361" width="18.85546875" style="1" customWidth="1"/>
    <col min="15362" max="15362" width="17.85546875" style="1" customWidth="1"/>
    <col min="15363" max="15363" width="20.28515625" style="1" customWidth="1"/>
    <col min="15364" max="15364" width="15.5703125" style="1" customWidth="1"/>
    <col min="15365" max="15366" width="16" style="1"/>
    <col min="15367" max="15367" width="23.140625" style="1" customWidth="1"/>
    <col min="15368" max="15607" width="16" style="1"/>
    <col min="15608" max="15608" width="10.42578125" style="1" customWidth="1"/>
    <col min="15609" max="15609" width="26.140625" style="1" customWidth="1"/>
    <col min="15610" max="15610" width="12.28515625" style="1" customWidth="1"/>
    <col min="15611" max="15611" width="9.42578125" style="1" customWidth="1"/>
    <col min="15612" max="15612" width="18.28515625" style="1" customWidth="1"/>
    <col min="15613" max="15613" width="10.5703125" style="1" customWidth="1"/>
    <col min="15614" max="15614" width="18.42578125" style="1" customWidth="1"/>
    <col min="15615" max="15615" width="10.7109375" style="1" customWidth="1"/>
    <col min="15616" max="15616" width="12" style="1" customWidth="1"/>
    <col min="15617" max="15617" width="18.85546875" style="1" customWidth="1"/>
    <col min="15618" max="15618" width="17.85546875" style="1" customWidth="1"/>
    <col min="15619" max="15619" width="20.28515625" style="1" customWidth="1"/>
    <col min="15620" max="15620" width="15.5703125" style="1" customWidth="1"/>
    <col min="15621" max="15622" width="16" style="1"/>
    <col min="15623" max="15623" width="23.140625" style="1" customWidth="1"/>
    <col min="15624" max="15863" width="16" style="1"/>
    <col min="15864" max="15864" width="10.42578125" style="1" customWidth="1"/>
    <col min="15865" max="15865" width="26.140625" style="1" customWidth="1"/>
    <col min="15866" max="15866" width="12.28515625" style="1" customWidth="1"/>
    <col min="15867" max="15867" width="9.42578125" style="1" customWidth="1"/>
    <col min="15868" max="15868" width="18.28515625" style="1" customWidth="1"/>
    <col min="15869" max="15869" width="10.5703125" style="1" customWidth="1"/>
    <col min="15870" max="15870" width="18.42578125" style="1" customWidth="1"/>
    <col min="15871" max="15871" width="10.7109375" style="1" customWidth="1"/>
    <col min="15872" max="15872" width="12" style="1" customWidth="1"/>
    <col min="15873" max="15873" width="18.85546875" style="1" customWidth="1"/>
    <col min="15874" max="15874" width="17.85546875" style="1" customWidth="1"/>
    <col min="15875" max="15875" width="20.28515625" style="1" customWidth="1"/>
    <col min="15876" max="15876" width="15.5703125" style="1" customWidth="1"/>
    <col min="15877" max="15878" width="16" style="1"/>
    <col min="15879" max="15879" width="23.140625" style="1" customWidth="1"/>
    <col min="15880" max="16119" width="16" style="1"/>
    <col min="16120" max="16120" width="10.42578125" style="1" customWidth="1"/>
    <col min="16121" max="16121" width="26.140625" style="1" customWidth="1"/>
    <col min="16122" max="16122" width="12.28515625" style="1" customWidth="1"/>
    <col min="16123" max="16123" width="9.42578125" style="1" customWidth="1"/>
    <col min="16124" max="16124" width="18.28515625" style="1" customWidth="1"/>
    <col min="16125" max="16125" width="10.5703125" style="1" customWidth="1"/>
    <col min="16126" max="16126" width="18.42578125" style="1" customWidth="1"/>
    <col min="16127" max="16127" width="10.7109375" style="1" customWidth="1"/>
    <col min="16128" max="16128" width="12" style="1" customWidth="1"/>
    <col min="16129" max="16129" width="18.85546875" style="1" customWidth="1"/>
    <col min="16130" max="16130" width="17.85546875" style="1" customWidth="1"/>
    <col min="16131" max="16131" width="20.28515625" style="1" customWidth="1"/>
    <col min="16132" max="16132" width="15.5703125" style="1" customWidth="1"/>
    <col min="16133" max="16134" width="16" style="1"/>
    <col min="16135" max="16135" width="23.140625" style="1" customWidth="1"/>
    <col min="16136" max="16384" width="16" style="1"/>
  </cols>
  <sheetData>
    <row r="1" spans="1:18" ht="11.25" customHeight="1" x14ac:dyDescent="0.25">
      <c r="Q1"/>
      <c r="R1"/>
    </row>
    <row r="2" spans="1:18" ht="30" customHeight="1" x14ac:dyDescent="0.25">
      <c r="A2" s="3" t="s">
        <v>154</v>
      </c>
      <c r="B2" s="97"/>
      <c r="C2" s="97"/>
      <c r="O2" s="98"/>
      <c r="P2" s="6"/>
      <c r="Q2"/>
      <c r="R2"/>
    </row>
    <row r="3" spans="1:18" ht="30" customHeight="1" x14ac:dyDescent="0.25">
      <c r="A3" s="4"/>
      <c r="B3" s="258" t="s">
        <v>0</v>
      </c>
      <c r="C3" s="271"/>
      <c r="D3" s="259"/>
      <c r="E3" s="258" t="s">
        <v>1</v>
      </c>
      <c r="F3" s="259"/>
      <c r="G3" s="5" t="s">
        <v>2</v>
      </c>
      <c r="H3" s="258" t="s">
        <v>3</v>
      </c>
      <c r="I3" s="271"/>
      <c r="J3" s="259"/>
      <c r="K3" s="258" t="s">
        <v>4</v>
      </c>
      <c r="L3" s="259"/>
      <c r="M3" s="5" t="s">
        <v>5</v>
      </c>
      <c r="N3" s="6"/>
      <c r="Q3"/>
      <c r="R3"/>
    </row>
    <row r="4" spans="1:18" ht="30" customHeight="1" x14ac:dyDescent="0.25">
      <c r="A4" s="4" t="s">
        <v>6</v>
      </c>
      <c r="B4" s="7" t="s">
        <v>174</v>
      </c>
      <c r="C4" s="116" t="s">
        <v>64</v>
      </c>
      <c r="D4" s="7" t="s">
        <v>7</v>
      </c>
      <c r="E4" s="116" t="s">
        <v>174</v>
      </c>
      <c r="F4" s="116" t="s">
        <v>64</v>
      </c>
      <c r="G4" s="8" t="s">
        <v>8</v>
      </c>
      <c r="H4" s="9" t="s">
        <v>68</v>
      </c>
      <c r="I4" s="117" t="s">
        <v>64</v>
      </c>
      <c r="J4" s="9" t="s">
        <v>7</v>
      </c>
      <c r="K4" s="7" t="s">
        <v>68</v>
      </c>
      <c r="L4" s="116" t="s">
        <v>64</v>
      </c>
      <c r="M4" s="8" t="s">
        <v>8</v>
      </c>
      <c r="N4" s="243"/>
      <c r="O4" s="244" t="s">
        <v>9</v>
      </c>
      <c r="P4" s="244" t="s">
        <v>9</v>
      </c>
      <c r="Q4"/>
      <c r="R4"/>
    </row>
    <row r="5" spans="1:18" ht="18" customHeight="1" x14ac:dyDescent="0.25">
      <c r="A5" s="125" t="s">
        <v>137</v>
      </c>
      <c r="B5" s="109">
        <v>1291</v>
      </c>
      <c r="C5" s="109">
        <v>1287</v>
      </c>
      <c r="D5" s="10">
        <f t="shared" ref="D5:D14" si="0">B5+C5</f>
        <v>2578</v>
      </c>
      <c r="E5" s="106">
        <v>223</v>
      </c>
      <c r="F5" s="106">
        <v>251</v>
      </c>
      <c r="G5" s="110">
        <v>3.5</v>
      </c>
      <c r="H5" s="11">
        <f t="shared" ref="H5:H14" si="1">B5*G5</f>
        <v>4518.5</v>
      </c>
      <c r="I5" s="11">
        <f t="shared" ref="I5:I14" si="2">C5*G5</f>
        <v>4504.5</v>
      </c>
      <c r="J5" s="11">
        <f>H5+I5</f>
        <v>9023</v>
      </c>
      <c r="K5" s="12">
        <f>E5/H5</f>
        <v>4.9352661281398695E-2</v>
      </c>
      <c r="L5" s="12">
        <f>F5/I5</f>
        <v>5.572205572205572E-2</v>
      </c>
      <c r="M5" s="13">
        <v>80</v>
      </c>
      <c r="N5" s="245">
        <f t="shared" ref="N5:N14" si="3">M5*D5</f>
        <v>206240</v>
      </c>
      <c r="O5" s="246" t="str">
        <f>CONCATENATE(E5," ",$O$4," ",B5)</f>
        <v>223 / 1291</v>
      </c>
      <c r="P5" s="246" t="str">
        <f>CONCATENATE(F5," ",$P$4," ",C5)</f>
        <v>251 / 1287</v>
      </c>
      <c r="Q5"/>
      <c r="R5"/>
    </row>
    <row r="6" spans="1:18" ht="18" customHeight="1" x14ac:dyDescent="0.25">
      <c r="A6" s="125" t="s">
        <v>138</v>
      </c>
      <c r="B6" s="109">
        <v>1345</v>
      </c>
      <c r="C6" s="109">
        <v>1341</v>
      </c>
      <c r="D6" s="10">
        <f t="shared" si="0"/>
        <v>2686</v>
      </c>
      <c r="E6" s="106">
        <v>224</v>
      </c>
      <c r="F6" s="106">
        <v>247</v>
      </c>
      <c r="G6" s="110">
        <v>5</v>
      </c>
      <c r="H6" s="11">
        <f t="shared" si="1"/>
        <v>6725</v>
      </c>
      <c r="I6" s="11">
        <f t="shared" si="2"/>
        <v>6705</v>
      </c>
      <c r="J6" s="11">
        <f t="shared" ref="J6:J14" si="4">H6+I6</f>
        <v>13430</v>
      </c>
      <c r="K6" s="12">
        <f t="shared" ref="K6:L15" si="5">E6/H6</f>
        <v>3.3308550185873607E-2</v>
      </c>
      <c r="L6" s="12">
        <f t="shared" si="5"/>
        <v>3.6838180462341538E-2</v>
      </c>
      <c r="M6" s="13">
        <v>75</v>
      </c>
      <c r="N6" s="245">
        <f t="shared" si="3"/>
        <v>201450</v>
      </c>
      <c r="O6" s="246" t="str">
        <f>CONCATENATE(E6," ",$O$4," ",B6)</f>
        <v>224 / 1345</v>
      </c>
      <c r="P6" s="246" t="str">
        <f>CONCATENATE(F6," ",$P$4," ",C6)</f>
        <v>247 / 1341</v>
      </c>
      <c r="Q6"/>
      <c r="R6"/>
    </row>
    <row r="7" spans="1:18" ht="18" customHeight="1" x14ac:dyDescent="0.25">
      <c r="A7" s="125" t="s">
        <v>155</v>
      </c>
      <c r="B7" s="109">
        <v>1321</v>
      </c>
      <c r="C7" s="109">
        <v>1993</v>
      </c>
      <c r="D7" s="10">
        <f t="shared" si="0"/>
        <v>3314</v>
      </c>
      <c r="E7" s="106">
        <v>57</v>
      </c>
      <c r="F7" s="106">
        <v>68</v>
      </c>
      <c r="G7" s="110">
        <v>2.1</v>
      </c>
      <c r="H7" s="11">
        <f t="shared" si="1"/>
        <v>2774.1</v>
      </c>
      <c r="I7" s="11">
        <f t="shared" si="2"/>
        <v>4185.3</v>
      </c>
      <c r="J7" s="11">
        <f t="shared" si="4"/>
        <v>6959.4</v>
      </c>
      <c r="K7" s="12">
        <f t="shared" si="5"/>
        <v>2.0547204498756355E-2</v>
      </c>
      <c r="L7" s="12">
        <f t="shared" si="5"/>
        <v>1.6247341887080973E-2</v>
      </c>
      <c r="M7" s="13">
        <v>77</v>
      </c>
      <c r="N7" s="245">
        <f t="shared" si="3"/>
        <v>255178</v>
      </c>
      <c r="O7" s="246" t="str">
        <f>CONCATENATE(E7," ",$O$4," ",B7)</f>
        <v>57 / 1321</v>
      </c>
      <c r="P7" s="246" t="str">
        <f>CONCATENATE(F7," ",$P$4," ",C7)</f>
        <v>68 / 1993</v>
      </c>
      <c r="Q7"/>
      <c r="R7"/>
    </row>
    <row r="8" spans="1:18" ht="18" customHeight="1" x14ac:dyDescent="0.25">
      <c r="A8" s="125" t="s">
        <v>141</v>
      </c>
      <c r="B8" s="109">
        <v>2649</v>
      </c>
      <c r="C8" s="109">
        <v>1332</v>
      </c>
      <c r="D8" s="10">
        <f t="shared" si="0"/>
        <v>3981</v>
      </c>
      <c r="E8" s="106">
        <v>438</v>
      </c>
      <c r="F8" s="106">
        <v>217</v>
      </c>
      <c r="G8" s="110">
        <v>3.5</v>
      </c>
      <c r="H8" s="11">
        <f t="shared" si="1"/>
        <v>9271.5</v>
      </c>
      <c r="I8" s="11">
        <f t="shared" si="2"/>
        <v>4662</v>
      </c>
      <c r="J8" s="11">
        <f t="shared" si="4"/>
        <v>13933.5</v>
      </c>
      <c r="K8" s="12">
        <f t="shared" si="5"/>
        <v>4.724154667529526E-2</v>
      </c>
      <c r="L8" s="12">
        <f t="shared" si="5"/>
        <v>4.6546546546546545E-2</v>
      </c>
      <c r="M8" s="13">
        <v>77</v>
      </c>
      <c r="N8" s="245">
        <f t="shared" si="3"/>
        <v>306537</v>
      </c>
      <c r="O8" s="246" t="str">
        <f>CONCATENATE(E8," ",$O$4," ",B8)</f>
        <v>438 / 2649</v>
      </c>
      <c r="P8" s="246" t="str">
        <f>CONCATENATE(F8," ",$P$4," ",C8)</f>
        <v>217 / 1332</v>
      </c>
      <c r="Q8"/>
      <c r="R8"/>
    </row>
    <row r="9" spans="1:18" ht="18" customHeight="1" x14ac:dyDescent="0.25">
      <c r="A9" s="125" t="s">
        <v>143</v>
      </c>
      <c r="B9" s="109">
        <v>1131</v>
      </c>
      <c r="C9" s="109">
        <v>1127</v>
      </c>
      <c r="D9" s="10">
        <f t="shared" si="0"/>
        <v>2258</v>
      </c>
      <c r="E9" s="106">
        <v>40</v>
      </c>
      <c r="F9" s="106">
        <v>47</v>
      </c>
      <c r="G9" s="110">
        <v>4</v>
      </c>
      <c r="H9" s="112">
        <f t="shared" si="1"/>
        <v>4524</v>
      </c>
      <c r="I9" s="112">
        <f t="shared" si="2"/>
        <v>4508</v>
      </c>
      <c r="J9" s="112">
        <f t="shared" si="4"/>
        <v>9032</v>
      </c>
      <c r="K9" s="113">
        <f t="shared" si="5"/>
        <v>8.8417329796640146E-3</v>
      </c>
      <c r="L9" s="113">
        <f t="shared" si="5"/>
        <v>1.0425909494232475E-2</v>
      </c>
      <c r="M9" s="114">
        <v>75</v>
      </c>
      <c r="N9" s="245">
        <f t="shared" si="3"/>
        <v>169350</v>
      </c>
      <c r="O9" s="246" t="str">
        <f t="shared" ref="O9:O14" si="6">CONCATENATE(E9," ",$O$4," ",B9)</f>
        <v>40 / 1131</v>
      </c>
      <c r="P9" s="246" t="str">
        <f t="shared" ref="P9:P14" si="7">CONCATENATE(F9," ",$P$4," ",C9)</f>
        <v>47 / 1127</v>
      </c>
      <c r="Q9"/>
      <c r="R9"/>
    </row>
    <row r="10" spans="1:18" ht="18" customHeight="1" x14ac:dyDescent="0.25">
      <c r="A10" s="125" t="s">
        <v>156</v>
      </c>
      <c r="B10" s="109">
        <v>1586</v>
      </c>
      <c r="C10" s="109">
        <v>1609</v>
      </c>
      <c r="D10" s="10">
        <f t="shared" si="0"/>
        <v>3195</v>
      </c>
      <c r="E10" s="106">
        <v>15</v>
      </c>
      <c r="F10" s="106">
        <v>13</v>
      </c>
      <c r="G10" s="110">
        <v>3</v>
      </c>
      <c r="H10" s="11">
        <f t="shared" si="1"/>
        <v>4758</v>
      </c>
      <c r="I10" s="11">
        <f t="shared" si="2"/>
        <v>4827</v>
      </c>
      <c r="J10" s="11">
        <f t="shared" si="4"/>
        <v>9585</v>
      </c>
      <c r="K10" s="12">
        <f t="shared" si="5"/>
        <v>3.1525851197982345E-3</v>
      </c>
      <c r="L10" s="12">
        <f t="shared" si="5"/>
        <v>2.6931841723637868E-3</v>
      </c>
      <c r="M10" s="13">
        <v>67</v>
      </c>
      <c r="N10" s="245">
        <f t="shared" si="3"/>
        <v>214065</v>
      </c>
      <c r="O10" s="246" t="str">
        <f t="shared" si="6"/>
        <v>15 / 1586</v>
      </c>
      <c r="P10" s="246" t="str">
        <f t="shared" si="7"/>
        <v>13 / 1609</v>
      </c>
      <c r="Q10"/>
      <c r="R10"/>
    </row>
    <row r="11" spans="1:18" ht="18" customHeight="1" x14ac:dyDescent="0.25">
      <c r="A11" s="125" t="s">
        <v>145</v>
      </c>
      <c r="B11" s="109">
        <v>353</v>
      </c>
      <c r="C11" s="109">
        <v>333</v>
      </c>
      <c r="D11" s="10">
        <f t="shared" si="0"/>
        <v>686</v>
      </c>
      <c r="E11" s="106">
        <v>2</v>
      </c>
      <c r="F11" s="106">
        <v>0</v>
      </c>
      <c r="G11" s="110">
        <v>0.75</v>
      </c>
      <c r="H11" s="11">
        <f t="shared" si="1"/>
        <v>264.75</v>
      </c>
      <c r="I11" s="11">
        <f t="shared" si="2"/>
        <v>249.75</v>
      </c>
      <c r="J11" s="11">
        <f t="shared" si="4"/>
        <v>514.5</v>
      </c>
      <c r="K11" s="12">
        <f t="shared" si="5"/>
        <v>7.5542965061378663E-3</v>
      </c>
      <c r="L11" s="12">
        <f t="shared" si="5"/>
        <v>0</v>
      </c>
      <c r="M11" s="13">
        <v>77</v>
      </c>
      <c r="N11" s="245">
        <f t="shared" si="3"/>
        <v>52822</v>
      </c>
      <c r="O11" s="246" t="str">
        <f t="shared" si="6"/>
        <v>2 / 353</v>
      </c>
      <c r="P11" s="246" t="str">
        <f t="shared" si="7"/>
        <v>0 / 333</v>
      </c>
      <c r="Q11"/>
      <c r="R11"/>
    </row>
    <row r="12" spans="1:18" ht="18" customHeight="1" x14ac:dyDescent="0.25">
      <c r="A12" s="125" t="s">
        <v>157</v>
      </c>
      <c r="B12" s="109">
        <v>80</v>
      </c>
      <c r="C12" s="109">
        <v>79</v>
      </c>
      <c r="D12" s="10">
        <f t="shared" si="0"/>
        <v>159</v>
      </c>
      <c r="E12" s="106">
        <v>0</v>
      </c>
      <c r="F12" s="106">
        <v>1</v>
      </c>
      <c r="G12" s="110">
        <v>1</v>
      </c>
      <c r="H12" s="112">
        <f t="shared" si="1"/>
        <v>80</v>
      </c>
      <c r="I12" s="112">
        <f t="shared" si="2"/>
        <v>79</v>
      </c>
      <c r="J12" s="112">
        <f t="shared" si="4"/>
        <v>159</v>
      </c>
      <c r="K12" s="113">
        <f t="shared" si="5"/>
        <v>0</v>
      </c>
      <c r="L12" s="113">
        <f t="shared" si="5"/>
        <v>1.2658227848101266E-2</v>
      </c>
      <c r="M12" s="114">
        <v>77</v>
      </c>
      <c r="N12" s="245">
        <f t="shared" si="3"/>
        <v>12243</v>
      </c>
      <c r="O12" s="246" t="str">
        <f t="shared" si="6"/>
        <v>0 / 80</v>
      </c>
      <c r="P12" s="246" t="str">
        <f t="shared" si="7"/>
        <v>1 / 79</v>
      </c>
      <c r="Q12"/>
      <c r="R12"/>
    </row>
    <row r="13" spans="1:18" ht="18" customHeight="1" x14ac:dyDescent="0.25">
      <c r="A13" s="125" t="s">
        <v>146</v>
      </c>
      <c r="B13" s="109">
        <v>102</v>
      </c>
      <c r="C13" s="109">
        <v>102</v>
      </c>
      <c r="D13" s="10">
        <f t="shared" si="0"/>
        <v>204</v>
      </c>
      <c r="E13" s="106">
        <v>2</v>
      </c>
      <c r="F13" s="106">
        <v>2</v>
      </c>
      <c r="G13" s="110">
        <v>2</v>
      </c>
      <c r="H13" s="112">
        <f t="shared" si="1"/>
        <v>204</v>
      </c>
      <c r="I13" s="112">
        <f t="shared" si="2"/>
        <v>204</v>
      </c>
      <c r="J13" s="112">
        <f t="shared" si="4"/>
        <v>408</v>
      </c>
      <c r="K13" s="113">
        <f t="shared" si="5"/>
        <v>9.8039215686274508E-3</v>
      </c>
      <c r="L13" s="113">
        <f t="shared" si="5"/>
        <v>9.8039215686274508E-3</v>
      </c>
      <c r="M13" s="114">
        <v>74</v>
      </c>
      <c r="N13" s="245">
        <f t="shared" si="3"/>
        <v>15096</v>
      </c>
      <c r="O13" s="246" t="str">
        <f t="shared" si="6"/>
        <v>2 / 102</v>
      </c>
      <c r="P13" s="246" t="str">
        <f t="shared" si="7"/>
        <v>2 / 102</v>
      </c>
      <c r="Q13"/>
      <c r="R13"/>
    </row>
    <row r="14" spans="1:18" ht="18" customHeight="1" x14ac:dyDescent="0.25">
      <c r="A14" s="125" t="s">
        <v>158</v>
      </c>
      <c r="B14" s="109">
        <v>2558</v>
      </c>
      <c r="C14" s="109">
        <v>2550</v>
      </c>
      <c r="D14" s="10">
        <f t="shared" si="0"/>
        <v>5108</v>
      </c>
      <c r="E14" s="106">
        <v>65</v>
      </c>
      <c r="F14" s="106">
        <v>58</v>
      </c>
      <c r="G14" s="110">
        <v>3.4</v>
      </c>
      <c r="H14" s="11">
        <f t="shared" si="1"/>
        <v>8697.1999999999989</v>
      </c>
      <c r="I14" s="11">
        <f t="shared" si="2"/>
        <v>8670</v>
      </c>
      <c r="J14" s="11">
        <f t="shared" si="4"/>
        <v>17367.199999999997</v>
      </c>
      <c r="K14" s="12">
        <f t="shared" si="5"/>
        <v>7.473669686795751E-3</v>
      </c>
      <c r="L14" s="12">
        <f t="shared" si="5"/>
        <v>6.6897347174163782E-3</v>
      </c>
      <c r="M14" s="13">
        <v>66</v>
      </c>
      <c r="N14" s="245">
        <f t="shared" si="3"/>
        <v>337128</v>
      </c>
      <c r="O14" s="246" t="str">
        <f t="shared" si="6"/>
        <v>65 / 2558</v>
      </c>
      <c r="P14" s="246" t="str">
        <f t="shared" si="7"/>
        <v>58 / 2550</v>
      </c>
      <c r="Q14"/>
      <c r="R14"/>
    </row>
    <row r="15" spans="1:18" ht="18" customHeight="1" x14ac:dyDescent="0.25">
      <c r="A15" s="99">
        <f>COUNT(B5:B14)</f>
        <v>10</v>
      </c>
      <c r="B15" s="14">
        <f>SUM(B5:B14)</f>
        <v>12416</v>
      </c>
      <c r="C15" s="14">
        <f>SUM(C5:C14)</f>
        <v>11753</v>
      </c>
      <c r="D15" s="14">
        <f>SUM(D5:D14)</f>
        <v>24169</v>
      </c>
      <c r="E15" s="108">
        <f>SUM(E5:E14)</f>
        <v>1066</v>
      </c>
      <c r="F15" s="108">
        <f>SUM(F5:F14)</f>
        <v>904</v>
      </c>
      <c r="G15" s="122">
        <f>J15/D15</f>
        <v>3.3270553187968059</v>
      </c>
      <c r="H15" s="15">
        <f>SUM(H5:H14)</f>
        <v>41817.049999999996</v>
      </c>
      <c r="I15" s="15">
        <f>SUM(I5:I14)</f>
        <v>38594.550000000003</v>
      </c>
      <c r="J15" s="15">
        <f>SUM(J5:J14)</f>
        <v>80411.600000000006</v>
      </c>
      <c r="K15" s="16">
        <f t="shared" si="5"/>
        <v>2.5491994294193399E-2</v>
      </c>
      <c r="L15" s="100">
        <f>F15/I15</f>
        <v>2.3422996252061495E-2</v>
      </c>
      <c r="M15" s="17">
        <f>N15/D15</f>
        <v>73.238818320989694</v>
      </c>
      <c r="N15" s="247">
        <f>SUM(N5:N14)</f>
        <v>1770109</v>
      </c>
      <c r="O15" s="248" t="str">
        <f>CONCATENATE(E15," ",$O$4," ",B15)</f>
        <v>1066 / 12416</v>
      </c>
      <c r="P15" s="248" t="str">
        <f>CONCATENATE(F15," ",$P$4," ",C15)</f>
        <v>904 / 11753</v>
      </c>
      <c r="Q15"/>
      <c r="R15"/>
    </row>
    <row r="16" spans="1:18" ht="21" customHeight="1" x14ac:dyDescent="0.25">
      <c r="D16" s="18"/>
      <c r="E16" s="18"/>
      <c r="F16" s="101"/>
      <c r="Q16"/>
      <c r="R16"/>
    </row>
    <row r="17" spans="1:18" ht="21" customHeight="1" thickBot="1" x14ac:dyDescent="0.3">
      <c r="D17" s="18"/>
      <c r="E17" s="18"/>
      <c r="Q17"/>
      <c r="R17"/>
    </row>
    <row r="18" spans="1:18" ht="30" customHeight="1" thickBot="1" x14ac:dyDescent="0.25">
      <c r="A18" s="260" t="s">
        <v>189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2"/>
    </row>
    <row r="19" spans="1:18" ht="38.25" customHeight="1" thickBot="1" x14ac:dyDescent="0.25">
      <c r="A19" s="254" t="s">
        <v>46</v>
      </c>
      <c r="B19" s="254" t="s">
        <v>10</v>
      </c>
      <c r="C19" s="256" t="s">
        <v>11</v>
      </c>
      <c r="D19" s="254" t="s">
        <v>43</v>
      </c>
      <c r="E19" s="254" t="s">
        <v>12</v>
      </c>
      <c r="F19" s="254" t="s">
        <v>206</v>
      </c>
      <c r="G19" s="254" t="s">
        <v>70</v>
      </c>
      <c r="H19" s="254" t="s">
        <v>65</v>
      </c>
      <c r="I19" s="254" t="s">
        <v>66</v>
      </c>
      <c r="J19" s="254" t="s">
        <v>45</v>
      </c>
      <c r="K19" s="254" t="s">
        <v>13</v>
      </c>
      <c r="L19" s="263" t="s">
        <v>14</v>
      </c>
      <c r="M19" s="264"/>
      <c r="N19" s="264"/>
      <c r="O19" s="265"/>
    </row>
    <row r="20" spans="1:18" ht="40.5" customHeight="1" thickBot="1" x14ac:dyDescent="0.25">
      <c r="A20" s="255"/>
      <c r="B20" s="255"/>
      <c r="C20" s="257"/>
      <c r="D20" s="255"/>
      <c r="E20" s="255"/>
      <c r="F20" s="255"/>
      <c r="G20" s="255"/>
      <c r="H20" s="255"/>
      <c r="I20" s="255"/>
      <c r="J20" s="255"/>
      <c r="K20" s="255"/>
      <c r="L20" s="129" t="s">
        <v>15</v>
      </c>
      <c r="M20" s="130" t="s">
        <v>16</v>
      </c>
      <c r="N20" s="131" t="s">
        <v>17</v>
      </c>
      <c r="O20" s="132" t="s">
        <v>54</v>
      </c>
    </row>
    <row r="21" spans="1:18" ht="30" customHeight="1" x14ac:dyDescent="0.25">
      <c r="A21" s="266">
        <v>9</v>
      </c>
      <c r="B21" s="222" t="s">
        <v>159</v>
      </c>
      <c r="C21" s="213" t="s">
        <v>18</v>
      </c>
      <c r="D21" s="135"/>
      <c r="E21" s="136">
        <f>G5</f>
        <v>3.5</v>
      </c>
      <c r="F21" s="137" t="str">
        <f>O5</f>
        <v>223 / 1291</v>
      </c>
      <c r="G21" s="138">
        <f>K5</f>
        <v>4.9352661281398695E-2</v>
      </c>
      <c r="H21" s="137" t="str">
        <f>P5</f>
        <v>251 / 1287</v>
      </c>
      <c r="I21" s="138">
        <f>L5</f>
        <v>5.572205572205572E-2</v>
      </c>
      <c r="J21" s="139">
        <f>M5</f>
        <v>80</v>
      </c>
      <c r="K21" s="140">
        <v>0.26065024882953081</v>
      </c>
      <c r="L21" s="141" t="s">
        <v>180</v>
      </c>
      <c r="M21" s="142"/>
      <c r="N21" s="142"/>
      <c r="O21" s="223" t="s">
        <v>74</v>
      </c>
    </row>
    <row r="22" spans="1:18" ht="30" customHeight="1" x14ac:dyDescent="0.25">
      <c r="A22" s="267"/>
      <c r="B22" s="212" t="s">
        <v>160</v>
      </c>
      <c r="C22" s="213" t="s">
        <v>18</v>
      </c>
      <c r="D22" s="135"/>
      <c r="E22" s="136">
        <f t="shared" ref="E22:E30" si="8">G6</f>
        <v>5</v>
      </c>
      <c r="F22" s="137" t="str">
        <f t="shared" ref="F22:F31" si="9">O6</f>
        <v>224 / 1345</v>
      </c>
      <c r="G22" s="138">
        <f t="shared" ref="G22:G31" si="10">K6</f>
        <v>3.3308550185873607E-2</v>
      </c>
      <c r="H22" s="137" t="str">
        <f t="shared" ref="H22:H31" si="11">P6</f>
        <v>247 / 1341</v>
      </c>
      <c r="I22" s="138">
        <f t="shared" ref="I22:J31" si="12">L6</f>
        <v>3.6838180462341538E-2</v>
      </c>
      <c r="J22" s="139">
        <f t="shared" si="12"/>
        <v>75</v>
      </c>
      <c r="K22" s="140">
        <v>0.25668361846541393</v>
      </c>
      <c r="L22" s="145" t="s">
        <v>181</v>
      </c>
      <c r="M22" s="146"/>
      <c r="N22" s="146"/>
      <c r="O22" s="224" t="s">
        <v>55</v>
      </c>
    </row>
    <row r="23" spans="1:18" ht="30" customHeight="1" x14ac:dyDescent="0.25">
      <c r="A23" s="267"/>
      <c r="B23" s="212" t="s">
        <v>161</v>
      </c>
      <c r="C23" s="213" t="s">
        <v>18</v>
      </c>
      <c r="D23" s="135"/>
      <c r="E23" s="136">
        <f t="shared" si="8"/>
        <v>2.1</v>
      </c>
      <c r="F23" s="137" t="str">
        <f t="shared" si="9"/>
        <v>57 / 1321</v>
      </c>
      <c r="G23" s="138">
        <f t="shared" si="10"/>
        <v>2.0547204498756355E-2</v>
      </c>
      <c r="H23" s="137" t="str">
        <f t="shared" si="11"/>
        <v>68 / 1993</v>
      </c>
      <c r="I23" s="138">
        <f t="shared" si="12"/>
        <v>1.6247341887080973E-2</v>
      </c>
      <c r="J23" s="139">
        <f t="shared" si="12"/>
        <v>77</v>
      </c>
      <c r="K23" s="148">
        <v>5.8173662214749434E-2</v>
      </c>
      <c r="L23" s="149" t="s">
        <v>182</v>
      </c>
      <c r="M23" s="150"/>
      <c r="N23" s="150"/>
      <c r="O23" s="224" t="s">
        <v>56</v>
      </c>
    </row>
    <row r="24" spans="1:18" ht="30" customHeight="1" x14ac:dyDescent="0.25">
      <c r="A24" s="267"/>
      <c r="B24" s="212" t="s">
        <v>162</v>
      </c>
      <c r="C24" s="213" t="s">
        <v>18</v>
      </c>
      <c r="D24" s="135"/>
      <c r="E24" s="136">
        <f t="shared" si="8"/>
        <v>3.5</v>
      </c>
      <c r="F24" s="137" t="str">
        <f t="shared" si="9"/>
        <v>438 / 2649</v>
      </c>
      <c r="G24" s="138">
        <f t="shared" si="10"/>
        <v>4.724154667529526E-2</v>
      </c>
      <c r="H24" s="137" t="str">
        <f t="shared" si="11"/>
        <v>217 / 1332</v>
      </c>
      <c r="I24" s="138">
        <f t="shared" si="12"/>
        <v>4.6546546546546545E-2</v>
      </c>
      <c r="J24" s="139">
        <f t="shared" si="12"/>
        <v>77</v>
      </c>
      <c r="K24" s="148">
        <v>0.31282537419908218</v>
      </c>
      <c r="L24" s="149" t="s">
        <v>183</v>
      </c>
      <c r="M24" s="150"/>
      <c r="N24" s="150"/>
      <c r="O24" s="224" t="s">
        <v>57</v>
      </c>
    </row>
    <row r="25" spans="1:18" ht="30" customHeight="1" x14ac:dyDescent="0.25">
      <c r="A25" s="267"/>
      <c r="B25" s="212" t="s">
        <v>163</v>
      </c>
      <c r="C25" s="213" t="s">
        <v>18</v>
      </c>
      <c r="D25" s="135"/>
      <c r="E25" s="136">
        <f t="shared" si="8"/>
        <v>4</v>
      </c>
      <c r="F25" s="137" t="str">
        <f t="shared" si="9"/>
        <v>40 / 1131</v>
      </c>
      <c r="G25" s="138">
        <f t="shared" si="10"/>
        <v>8.8417329796640146E-3</v>
      </c>
      <c r="H25" s="137" t="str">
        <f t="shared" si="11"/>
        <v>47 / 1127</v>
      </c>
      <c r="I25" s="138">
        <f t="shared" si="12"/>
        <v>1.0425909494232475E-2</v>
      </c>
      <c r="J25" s="139">
        <f t="shared" si="12"/>
        <v>75</v>
      </c>
      <c r="K25" s="140">
        <v>4.0509033012726459E-2</v>
      </c>
      <c r="L25" s="145" t="s">
        <v>184</v>
      </c>
      <c r="M25" s="146"/>
      <c r="N25" s="146"/>
      <c r="O25" s="224" t="s">
        <v>74</v>
      </c>
    </row>
    <row r="26" spans="1:18" ht="30" customHeight="1" x14ac:dyDescent="0.25">
      <c r="A26" s="267"/>
      <c r="B26" s="212" t="s">
        <v>164</v>
      </c>
      <c r="C26" s="213" t="s">
        <v>18</v>
      </c>
      <c r="D26" s="135"/>
      <c r="E26" s="136">
        <f t="shared" si="8"/>
        <v>3</v>
      </c>
      <c r="F26" s="137" t="str">
        <f t="shared" si="9"/>
        <v>15 / 1586</v>
      </c>
      <c r="G26" s="138">
        <f t="shared" si="10"/>
        <v>3.1525851197982345E-3</v>
      </c>
      <c r="H26" s="137" t="str">
        <f t="shared" si="11"/>
        <v>13 / 1609</v>
      </c>
      <c r="I26" s="138">
        <f t="shared" si="12"/>
        <v>2.6931841723637868E-3</v>
      </c>
      <c r="J26" s="139">
        <f t="shared" si="12"/>
        <v>67</v>
      </c>
      <c r="K26" s="148">
        <v>1.2666066161208349E-2</v>
      </c>
      <c r="L26" s="149" t="s">
        <v>181</v>
      </c>
      <c r="M26" s="150"/>
      <c r="N26" s="150"/>
      <c r="O26" s="224" t="s">
        <v>122</v>
      </c>
    </row>
    <row r="27" spans="1:18" ht="30" customHeight="1" x14ac:dyDescent="0.25">
      <c r="A27" s="267"/>
      <c r="B27" s="212" t="s">
        <v>165</v>
      </c>
      <c r="C27" s="213" t="s">
        <v>18</v>
      </c>
      <c r="D27" s="135"/>
      <c r="E27" s="136">
        <f t="shared" si="8"/>
        <v>0.75</v>
      </c>
      <c r="F27" s="137" t="str">
        <f t="shared" si="9"/>
        <v>2 / 353</v>
      </c>
      <c r="G27" s="138">
        <f t="shared" si="10"/>
        <v>7.5542965061378663E-3</v>
      </c>
      <c r="H27" s="137" t="str">
        <f t="shared" si="11"/>
        <v>0 / 333</v>
      </c>
      <c r="I27" s="138">
        <f t="shared" si="12"/>
        <v>0</v>
      </c>
      <c r="J27" s="139">
        <f t="shared" si="12"/>
        <v>77</v>
      </c>
      <c r="K27" s="148">
        <v>1.7939937371027402E-5</v>
      </c>
      <c r="L27" s="145" t="s">
        <v>103</v>
      </c>
      <c r="M27" s="150"/>
      <c r="N27" s="150"/>
      <c r="O27" s="225" t="s">
        <v>56</v>
      </c>
    </row>
    <row r="28" spans="1:18" ht="30" customHeight="1" x14ac:dyDescent="0.25">
      <c r="A28" s="267"/>
      <c r="B28" s="212" t="s">
        <v>166</v>
      </c>
      <c r="C28" s="213" t="s">
        <v>18</v>
      </c>
      <c r="D28" s="135"/>
      <c r="E28" s="136">
        <f t="shared" si="8"/>
        <v>1</v>
      </c>
      <c r="F28" s="137" t="str">
        <f t="shared" si="9"/>
        <v>0 / 80</v>
      </c>
      <c r="G28" s="138">
        <f t="shared" si="10"/>
        <v>0</v>
      </c>
      <c r="H28" s="137" t="str">
        <f t="shared" si="11"/>
        <v>1 / 79</v>
      </c>
      <c r="I28" s="138">
        <f t="shared" si="12"/>
        <v>1.2658227848101266E-2</v>
      </c>
      <c r="J28" s="139">
        <f t="shared" si="12"/>
        <v>77</v>
      </c>
      <c r="K28" s="140">
        <v>1.7854536626244504E-5</v>
      </c>
      <c r="L28" s="145" t="s">
        <v>103</v>
      </c>
      <c r="M28" s="146"/>
      <c r="N28" s="146"/>
      <c r="O28" s="224" t="s">
        <v>74</v>
      </c>
    </row>
    <row r="29" spans="1:18" ht="30" customHeight="1" x14ac:dyDescent="0.25">
      <c r="A29" s="267"/>
      <c r="B29" s="212" t="s">
        <v>167</v>
      </c>
      <c r="C29" s="213" t="s">
        <v>18</v>
      </c>
      <c r="D29" s="135"/>
      <c r="E29" s="136">
        <f t="shared" si="8"/>
        <v>2</v>
      </c>
      <c r="F29" s="137" t="str">
        <f t="shared" si="9"/>
        <v>2 / 102</v>
      </c>
      <c r="G29" s="138">
        <f t="shared" si="10"/>
        <v>9.8039215686274508E-3</v>
      </c>
      <c r="H29" s="137" t="str">
        <f t="shared" si="11"/>
        <v>2 / 102</v>
      </c>
      <c r="I29" s="138">
        <f t="shared" si="12"/>
        <v>9.8039215686274508E-3</v>
      </c>
      <c r="J29" s="139">
        <f t="shared" si="12"/>
        <v>74</v>
      </c>
      <c r="K29" s="140">
        <v>1.8389161909651316E-3</v>
      </c>
      <c r="L29" s="145" t="s">
        <v>185</v>
      </c>
      <c r="M29" s="146"/>
      <c r="N29" s="146"/>
      <c r="O29" s="224" t="s">
        <v>74</v>
      </c>
    </row>
    <row r="30" spans="1:18" ht="30" customHeight="1" x14ac:dyDescent="0.25">
      <c r="A30" s="267"/>
      <c r="B30" s="212" t="s">
        <v>168</v>
      </c>
      <c r="C30" s="213" t="s">
        <v>18</v>
      </c>
      <c r="D30" s="135"/>
      <c r="E30" s="136">
        <f t="shared" si="8"/>
        <v>3.4</v>
      </c>
      <c r="F30" s="137" t="str">
        <f t="shared" si="9"/>
        <v>65 / 2558</v>
      </c>
      <c r="G30" s="138">
        <f t="shared" si="10"/>
        <v>7.473669686795751E-3</v>
      </c>
      <c r="H30" s="137" t="str">
        <f t="shared" si="11"/>
        <v>58 / 2550</v>
      </c>
      <c r="I30" s="138">
        <f t="shared" si="12"/>
        <v>6.6897347174163782E-3</v>
      </c>
      <c r="J30" s="139">
        <f t="shared" si="12"/>
        <v>66</v>
      </c>
      <c r="K30" s="140">
        <v>5.6617286452326485E-2</v>
      </c>
      <c r="L30" s="145" t="s">
        <v>186</v>
      </c>
      <c r="M30" s="146"/>
      <c r="N30" s="146"/>
      <c r="O30" s="224" t="s">
        <v>74</v>
      </c>
    </row>
    <row r="31" spans="1:18" ht="30" customHeight="1" x14ac:dyDescent="0.2">
      <c r="A31" s="151" t="s">
        <v>19</v>
      </c>
      <c r="B31" s="152">
        <f>COUNT(E21:E30)</f>
        <v>10</v>
      </c>
      <c r="C31" s="153"/>
      <c r="D31" s="154" t="s">
        <v>53</v>
      </c>
      <c r="E31" s="155">
        <f>G15</f>
        <v>3.3270553187968059</v>
      </c>
      <c r="F31" s="156" t="str">
        <f t="shared" si="9"/>
        <v>1066 / 12416</v>
      </c>
      <c r="G31" s="157">
        <f t="shared" si="10"/>
        <v>2.5491994294193399E-2</v>
      </c>
      <c r="H31" s="156" t="str">
        <f t="shared" si="11"/>
        <v>904 / 11753</v>
      </c>
      <c r="I31" s="157">
        <f t="shared" si="12"/>
        <v>2.3422996252061495E-2</v>
      </c>
      <c r="J31" s="155">
        <f t="shared" si="12"/>
        <v>73.238818320989694</v>
      </c>
      <c r="K31" s="158">
        <v>1</v>
      </c>
      <c r="L31" s="159" t="s">
        <v>175</v>
      </c>
      <c r="M31" s="160"/>
      <c r="N31" s="161"/>
      <c r="O31" s="214" t="s">
        <v>74</v>
      </c>
    </row>
    <row r="32" spans="1:18" ht="7.5" customHeight="1" thickBot="1" x14ac:dyDescent="0.25">
      <c r="A32" s="163"/>
      <c r="B32" s="163"/>
      <c r="C32" s="164"/>
      <c r="D32" s="165"/>
      <c r="E32" s="166"/>
      <c r="F32" s="167"/>
      <c r="G32" s="168"/>
      <c r="H32" s="167"/>
      <c r="I32" s="169"/>
      <c r="J32" s="170"/>
      <c r="K32" s="171"/>
      <c r="L32" s="160"/>
      <c r="M32" s="161"/>
      <c r="N32" s="161"/>
      <c r="O32" s="171"/>
    </row>
    <row r="33" spans="1:15" s="19" customFormat="1" ht="46.5" customHeight="1" thickBot="1" x14ac:dyDescent="0.25">
      <c r="A33" s="172"/>
      <c r="B33" s="268" t="s">
        <v>203</v>
      </c>
      <c r="C33" s="269"/>
      <c r="D33" s="269"/>
      <c r="E33" s="269"/>
      <c r="F33" s="269"/>
      <c r="G33" s="269"/>
      <c r="H33" s="269"/>
      <c r="I33" s="270"/>
      <c r="J33" s="173" t="s">
        <v>71</v>
      </c>
      <c r="K33" s="174" t="s">
        <v>67</v>
      </c>
      <c r="L33" s="215" t="s">
        <v>15</v>
      </c>
      <c r="M33" s="216" t="s">
        <v>16</v>
      </c>
      <c r="N33" s="217" t="s">
        <v>17</v>
      </c>
      <c r="O33" s="161"/>
    </row>
    <row r="34" spans="1:15" ht="27" customHeight="1" x14ac:dyDescent="0.2">
      <c r="A34" s="249" t="s">
        <v>20</v>
      </c>
      <c r="B34" s="178" t="s">
        <v>49</v>
      </c>
      <c r="C34" s="179">
        <f>I31</f>
        <v>2.3422996252061495E-2</v>
      </c>
      <c r="D34" s="180" t="s">
        <v>48</v>
      </c>
      <c r="E34" s="180"/>
      <c r="F34" s="180"/>
      <c r="G34" s="180"/>
      <c r="H34" s="181">
        <f>J31</f>
        <v>73.238818320989694</v>
      </c>
      <c r="I34" s="182" t="s">
        <v>51</v>
      </c>
      <c r="J34" s="183">
        <v>2.2599999999999999E-2</v>
      </c>
      <c r="K34" s="184">
        <v>2.3400000000000001E-2</v>
      </c>
      <c r="L34" s="218" t="s">
        <v>175</v>
      </c>
      <c r="M34" s="219" t="s">
        <v>176</v>
      </c>
      <c r="N34" s="219" t="s">
        <v>177</v>
      </c>
      <c r="O34" s="187" t="s">
        <v>117</v>
      </c>
    </row>
    <row r="35" spans="1:15" ht="27" customHeight="1" thickBot="1" x14ac:dyDescent="0.25">
      <c r="A35" s="250"/>
      <c r="B35" s="188" t="s">
        <v>49</v>
      </c>
      <c r="C35" s="189">
        <f>I31*E31</f>
        <v>7.7929604262578847E-2</v>
      </c>
      <c r="D35" s="190" t="s">
        <v>50</v>
      </c>
      <c r="E35" s="191"/>
      <c r="F35" s="192"/>
      <c r="G35" s="193">
        <f>E31</f>
        <v>3.3270553187968059</v>
      </c>
      <c r="H35" s="190" t="s">
        <v>52</v>
      </c>
      <c r="I35" s="194"/>
      <c r="J35" s="195">
        <v>7.51E-2</v>
      </c>
      <c r="K35" s="196">
        <v>7.7899999999999997E-2</v>
      </c>
      <c r="L35" s="220" t="s">
        <v>175</v>
      </c>
      <c r="M35" s="221" t="s">
        <v>178</v>
      </c>
      <c r="N35" s="221" t="s">
        <v>179</v>
      </c>
      <c r="O35" s="199" t="s">
        <v>173</v>
      </c>
    </row>
    <row r="36" spans="1:15" ht="8.1" customHeight="1" thickBot="1" x14ac:dyDescent="0.25">
      <c r="A36" s="226"/>
      <c r="B36" s="227"/>
      <c r="C36" s="228"/>
      <c r="D36" s="229"/>
      <c r="E36" s="230"/>
      <c r="F36" s="231"/>
      <c r="G36" s="232"/>
      <c r="H36" s="229"/>
      <c r="I36" s="231"/>
      <c r="J36" s="233"/>
      <c r="K36" s="233"/>
      <c r="L36" s="234"/>
      <c r="M36" s="235"/>
      <c r="N36" s="235"/>
      <c r="O36" s="236"/>
    </row>
    <row r="37" spans="1:15" ht="27" customHeight="1" thickBot="1" x14ac:dyDescent="0.25">
      <c r="A37" s="171"/>
      <c r="B37" s="200"/>
      <c r="C37" s="204"/>
      <c r="D37" s="204"/>
      <c r="E37" s="204"/>
      <c r="F37" s="205"/>
      <c r="G37" s="206"/>
      <c r="H37" s="171"/>
      <c r="I37" s="207"/>
      <c r="J37" s="208"/>
      <c r="K37" s="209" t="s">
        <v>198</v>
      </c>
      <c r="L37" s="210" t="s">
        <v>199</v>
      </c>
      <c r="M37" s="211"/>
      <c r="N37" s="211"/>
      <c r="O37" s="171"/>
    </row>
    <row r="38" spans="1:15" ht="15.75" customHeight="1" x14ac:dyDescent="0.2"/>
    <row r="39" spans="1:15" ht="15.75" customHeight="1" x14ac:dyDescent="0.2"/>
    <row r="40" spans="1:15" ht="15.75" customHeight="1" thickBot="1" x14ac:dyDescent="0.25"/>
    <row r="41" spans="1:15" ht="28.5" customHeight="1" thickBot="1" x14ac:dyDescent="0.25">
      <c r="A41" s="21"/>
      <c r="B41" s="22" t="s">
        <v>21</v>
      </c>
      <c r="C41" s="23">
        <v>7.7929604262578847E-2</v>
      </c>
      <c r="D41" s="251" t="s">
        <v>22</v>
      </c>
      <c r="E41" s="252"/>
      <c r="F41" s="253"/>
      <c r="H41" s="24"/>
    </row>
    <row r="42" spans="1:15" ht="28.5" customHeight="1" thickBot="1" x14ac:dyDescent="0.25">
      <c r="A42" s="25">
        <f>I31</f>
        <v>2.3422996252061495E-2</v>
      </c>
      <c r="B42" s="26" t="s">
        <v>23</v>
      </c>
      <c r="C42" s="21"/>
      <c r="D42" s="27" t="s">
        <v>24</v>
      </c>
      <c r="E42" s="28" t="s">
        <v>84</v>
      </c>
      <c r="F42" s="27" t="s">
        <v>85</v>
      </c>
    </row>
    <row r="43" spans="1:15" ht="28.5" customHeight="1" thickBot="1" x14ac:dyDescent="0.25">
      <c r="A43" s="29">
        <f>E31</f>
        <v>3.3270553187968059</v>
      </c>
      <c r="B43" s="30" t="s">
        <v>25</v>
      </c>
      <c r="C43" s="31"/>
      <c r="D43" s="32">
        <v>0.96310488421605445</v>
      </c>
      <c r="E43" s="33">
        <v>0.88619948539531423</v>
      </c>
      <c r="F43" s="34">
        <v>1.0466842209765563</v>
      </c>
      <c r="G43" s="31" t="s">
        <v>175</v>
      </c>
      <c r="L43" s="128"/>
    </row>
    <row r="44" spans="1:15" ht="28.5" hidden="1" customHeight="1" x14ac:dyDescent="0.2">
      <c r="A44" s="35"/>
      <c r="B44" s="26"/>
      <c r="C44" s="21"/>
      <c r="D44" s="21"/>
      <c r="E44" s="21"/>
      <c r="F44" s="21"/>
      <c r="G44" s="21"/>
    </row>
    <row r="45" spans="1:15" ht="28.5" hidden="1" customHeight="1" x14ac:dyDescent="0.2">
      <c r="A45" s="35"/>
      <c r="B45" s="36" t="s">
        <v>62</v>
      </c>
      <c r="C45" s="37"/>
      <c r="D45" s="38">
        <f>C41*D43</f>
        <v>7.5054382490313945E-2</v>
      </c>
      <c r="E45" s="39">
        <f>C41*E43</f>
        <v>6.9061175194557858E-2</v>
      </c>
      <c r="F45" s="40">
        <f>C41*F43</f>
        <v>8.1567687128588667E-2</v>
      </c>
      <c r="G45" s="21"/>
    </row>
    <row r="46" spans="1:15" ht="28.5" hidden="1" customHeight="1" x14ac:dyDescent="0.2">
      <c r="A46" s="35"/>
      <c r="B46" s="26"/>
      <c r="C46" s="21"/>
      <c r="D46" s="21"/>
      <c r="E46" s="21"/>
      <c r="F46" s="21"/>
      <c r="G46" s="21"/>
    </row>
    <row r="47" spans="1:15" ht="28.5" hidden="1" customHeight="1" x14ac:dyDescent="0.2">
      <c r="A47" s="35"/>
      <c r="B47" s="41"/>
      <c r="C47" s="42" t="s">
        <v>16</v>
      </c>
      <c r="D47" s="43">
        <f>C41-D45</f>
        <v>2.8752217722649021E-3</v>
      </c>
      <c r="E47" s="44">
        <f>C41-F45</f>
        <v>-3.6380828660098202E-3</v>
      </c>
      <c r="F47" s="45">
        <f>C41-E45</f>
        <v>8.8684290680209887E-3</v>
      </c>
      <c r="G47" s="21"/>
    </row>
    <row r="48" spans="1:15" ht="28.5" hidden="1" customHeight="1" x14ac:dyDescent="0.2">
      <c r="A48" s="35"/>
      <c r="B48" s="46"/>
      <c r="C48" s="47" t="s">
        <v>17</v>
      </c>
      <c r="D48" s="48">
        <f>1/D47</f>
        <v>347.79925835504116</v>
      </c>
      <c r="E48" s="49">
        <f>1/F47</f>
        <v>112.75954200343539</v>
      </c>
      <c r="F48" s="50">
        <f>1/E47</f>
        <v>-274.8700446993339</v>
      </c>
      <c r="G48" s="21"/>
    </row>
    <row r="49" spans="1:7" ht="28.5" hidden="1" customHeight="1" x14ac:dyDescent="0.2">
      <c r="A49" s="35"/>
      <c r="B49" s="26"/>
      <c r="C49" s="31"/>
      <c r="D49" s="31"/>
      <c r="E49" s="31"/>
      <c r="F49" s="31"/>
      <c r="G49" s="21"/>
    </row>
    <row r="50" spans="1:7" ht="28.5" hidden="1" customHeight="1" x14ac:dyDescent="0.2">
      <c r="A50" s="35"/>
      <c r="B50" s="51" t="s">
        <v>26</v>
      </c>
      <c r="C50" s="52" t="s">
        <v>27</v>
      </c>
      <c r="D50" s="53">
        <f>D48</f>
        <v>347.79925835504116</v>
      </c>
      <c r="E50" s="53">
        <f>E48</f>
        <v>112.75954200343539</v>
      </c>
      <c r="F50" s="53">
        <f>F48</f>
        <v>-274.8700446993339</v>
      </c>
      <c r="G50" s="21"/>
    </row>
    <row r="51" spans="1:7" ht="28.5" hidden="1" customHeight="1" x14ac:dyDescent="0.2">
      <c r="A51" s="35"/>
      <c r="B51" s="54"/>
      <c r="C51" s="55" t="s">
        <v>28</v>
      </c>
      <c r="D51" s="56">
        <f>(1-C41)*D48</f>
        <v>320.6953997886144</v>
      </c>
      <c r="E51" s="56">
        <f>(1-C41)*E48</f>
        <v>103.97223551827803</v>
      </c>
      <c r="F51" s="56">
        <f>(1-C41)*F48</f>
        <v>-253.44953089227744</v>
      </c>
      <c r="G51" s="57"/>
    </row>
    <row r="52" spans="1:7" ht="28.5" hidden="1" customHeight="1" x14ac:dyDescent="0.2">
      <c r="A52" s="35"/>
      <c r="B52" s="58"/>
      <c r="C52" s="59" t="s">
        <v>29</v>
      </c>
      <c r="D52" s="60">
        <f>D48*D47</f>
        <v>1</v>
      </c>
      <c r="E52" s="60">
        <f>E48*F47</f>
        <v>1</v>
      </c>
      <c r="F52" s="60">
        <f>F48*E47</f>
        <v>1</v>
      </c>
      <c r="G52" s="57"/>
    </row>
    <row r="53" spans="1:7" ht="28.5" hidden="1" customHeight="1" x14ac:dyDescent="0.2">
      <c r="A53" s="35"/>
      <c r="B53" s="61"/>
      <c r="C53" s="62" t="s">
        <v>30</v>
      </c>
      <c r="D53" s="63">
        <f>(C41-D47)*D48</f>
        <v>26.103858566426776</v>
      </c>
      <c r="E53" s="63">
        <f>(C41-F47)*E48</f>
        <v>7.787306485157357</v>
      </c>
      <c r="F53" s="63">
        <f>(C41-E47)*F48</f>
        <v>-22.420513807056448</v>
      </c>
      <c r="G53" s="57"/>
    </row>
    <row r="54" spans="1:7" ht="28.5" hidden="1" customHeight="1" x14ac:dyDescent="0.2">
      <c r="A54" s="35"/>
      <c r="B54" s="64"/>
      <c r="C54" s="65"/>
      <c r="D54" s="66"/>
      <c r="E54" s="66"/>
      <c r="F54" s="66"/>
      <c r="G54" s="57"/>
    </row>
    <row r="55" spans="1:7" ht="28.5" hidden="1" customHeight="1" x14ac:dyDescent="0.2">
      <c r="A55" s="35"/>
      <c r="B55" s="51" t="s">
        <v>31</v>
      </c>
      <c r="C55" s="52" t="s">
        <v>32</v>
      </c>
      <c r="D55" s="53">
        <f>D48</f>
        <v>347.79925835504116</v>
      </c>
      <c r="E55" s="53">
        <f>E48</f>
        <v>112.75954200343539</v>
      </c>
      <c r="F55" s="53">
        <f>F48</f>
        <v>-274.8700446993339</v>
      </c>
      <c r="G55" s="57"/>
    </row>
    <row r="56" spans="1:7" ht="28.5" hidden="1" customHeight="1" x14ac:dyDescent="0.2">
      <c r="A56" s="35"/>
      <c r="B56" s="54"/>
      <c r="C56" s="67" t="s">
        <v>28</v>
      </c>
      <c r="D56" s="56">
        <f>ABS((1-(C41-D47))*D48)</f>
        <v>321.6953997886144</v>
      </c>
      <c r="E56" s="56">
        <f>ABS((1-(C41-F47))*E48)</f>
        <v>104.97223551827803</v>
      </c>
      <c r="F56" s="56">
        <f>ABS((1-(C41-E47))*F48)</f>
        <v>252.44953089227747</v>
      </c>
      <c r="G56" s="21"/>
    </row>
    <row r="57" spans="1:7" ht="28.5" hidden="1" customHeight="1" x14ac:dyDescent="0.2">
      <c r="A57" s="35"/>
      <c r="B57" s="68"/>
      <c r="C57" s="69" t="s">
        <v>33</v>
      </c>
      <c r="D57" s="70">
        <f>D48*D47</f>
        <v>1</v>
      </c>
      <c r="E57" s="70">
        <f>E48*F47</f>
        <v>1</v>
      </c>
      <c r="F57" s="70">
        <f>F48*E47</f>
        <v>1</v>
      </c>
      <c r="G57" s="21"/>
    </row>
    <row r="58" spans="1:7" ht="28.5" hidden="1" customHeight="1" x14ac:dyDescent="0.2">
      <c r="A58" s="35"/>
      <c r="B58" s="71"/>
      <c r="C58" s="62" t="s">
        <v>34</v>
      </c>
      <c r="D58" s="63">
        <f>ABS(C41*D48)</f>
        <v>27.103858566426776</v>
      </c>
      <c r="E58" s="63">
        <f>ABS(C41*E48)</f>
        <v>8.787306485157357</v>
      </c>
      <c r="F58" s="63">
        <f>ABS(C41*F48)</f>
        <v>21.420513807056448</v>
      </c>
      <c r="G58" s="21"/>
    </row>
    <row r="59" spans="1:7" ht="28.5" hidden="1" customHeight="1" x14ac:dyDescent="0.2">
      <c r="A59" s="35"/>
      <c r="B59" s="72"/>
      <c r="C59" s="73"/>
      <c r="D59" s="74"/>
      <c r="E59" s="75"/>
      <c r="F59" s="74"/>
      <c r="G59" s="76"/>
    </row>
    <row r="60" spans="1:7" ht="28.5" hidden="1" customHeight="1" x14ac:dyDescent="0.2">
      <c r="A60" s="35"/>
      <c r="B60" s="77" t="s">
        <v>35</v>
      </c>
      <c r="C60" s="78"/>
      <c r="D60" s="78"/>
      <c r="E60" s="79">
        <f>ROUND(D43,2)</f>
        <v>0.96</v>
      </c>
      <c r="F60" s="80">
        <f>ROUND(D47,4)</f>
        <v>2.8999999999999998E-3</v>
      </c>
      <c r="G60" s="81">
        <f>ROUND(D48,0)</f>
        <v>348</v>
      </c>
    </row>
    <row r="61" spans="1:7" ht="28.5" hidden="1" customHeight="1" x14ac:dyDescent="0.2">
      <c r="A61" s="35"/>
      <c r="B61" s="82" t="s">
        <v>36</v>
      </c>
      <c r="C61" s="83">
        <f>ROUND(D45,4)</f>
        <v>7.51E-2</v>
      </c>
      <c r="D61" s="84">
        <f>ROUND(C41,4)</f>
        <v>7.7899999999999997E-2</v>
      </c>
      <c r="E61" s="85">
        <f>ROUND(E43,2)</f>
        <v>0.89</v>
      </c>
      <c r="F61" s="86">
        <f>ROUND(E47,4)</f>
        <v>-3.5999999999999999E-3</v>
      </c>
      <c r="G61" s="87">
        <f>ROUND(E48,0)</f>
        <v>113</v>
      </c>
    </row>
    <row r="62" spans="1:7" ht="28.5" hidden="1" customHeight="1" x14ac:dyDescent="0.2">
      <c r="A62" s="35"/>
      <c r="B62" s="82" t="s">
        <v>37</v>
      </c>
      <c r="C62" s="88"/>
      <c r="D62" s="88"/>
      <c r="E62" s="85">
        <f>ROUND(F43,2)</f>
        <v>1.05</v>
      </c>
      <c r="F62" s="86">
        <f>ROUND(F47,4)</f>
        <v>8.8999999999999999E-3</v>
      </c>
      <c r="G62" s="87">
        <f>ROUND(F48,0)</f>
        <v>-275</v>
      </c>
    </row>
    <row r="63" spans="1:7" ht="28.5" hidden="1" customHeight="1" x14ac:dyDescent="0.2">
      <c r="A63" s="35"/>
      <c r="B63" s="82" t="s">
        <v>38</v>
      </c>
      <c r="C63" s="89" t="s">
        <v>63</v>
      </c>
      <c r="D63" s="89" t="s">
        <v>39</v>
      </c>
      <c r="E63" s="90" t="s">
        <v>40</v>
      </c>
      <c r="F63" s="90" t="s">
        <v>41</v>
      </c>
      <c r="G63" s="89" t="s">
        <v>17</v>
      </c>
    </row>
    <row r="64" spans="1:7" ht="28.5" hidden="1" customHeight="1" x14ac:dyDescent="0.2">
      <c r="A64" s="35"/>
      <c r="B64" s="91" t="s">
        <v>42</v>
      </c>
      <c r="C64" s="89" t="str">
        <f>CONCATENATE(C61*100,B63)</f>
        <v>7,51%</v>
      </c>
      <c r="D64" s="89" t="str">
        <f>CONCATENATE(D61*100,B63)</f>
        <v>7,79%</v>
      </c>
      <c r="E64" s="89" t="str">
        <f>CONCATENATE(E60," ",B60,E61,B61,E62,B62)</f>
        <v>0,96 (0,89-1,05)</v>
      </c>
      <c r="F64" s="89" t="str">
        <f>CONCATENATE(F60*100,B63," ",B60,F61*100,B63," ",B64," ",F62*100,B63,B62)</f>
        <v>0,29% (-0,36% a 0,89%)</v>
      </c>
      <c r="G64" s="89" t="str">
        <f>CONCATENATE(G60," ",B60,G61," ",B64," ",G62,B62)</f>
        <v>348 (113 a -275)</v>
      </c>
    </row>
    <row r="65" spans="1:7" ht="28.5" hidden="1" customHeight="1" x14ac:dyDescent="0.2">
      <c r="A65" s="92"/>
      <c r="B65" s="93"/>
      <c r="C65" s="94"/>
      <c r="D65" s="94"/>
      <c r="E65" s="94"/>
      <c r="F65" s="94"/>
      <c r="G65" s="94"/>
    </row>
    <row r="66" spans="1:7" ht="28.5" customHeight="1" x14ac:dyDescent="0.2">
      <c r="A66" s="25">
        <f>A42*A43</f>
        <v>7.7929604262578847E-2</v>
      </c>
      <c r="B66" s="26" t="s">
        <v>44</v>
      </c>
      <c r="C66" s="21"/>
      <c r="D66" s="21"/>
      <c r="E66" s="21"/>
      <c r="F66" s="21"/>
      <c r="G66" s="21"/>
    </row>
    <row r="67" spans="1:7" ht="28.5" customHeight="1" x14ac:dyDescent="0.2">
      <c r="A67" s="95"/>
      <c r="B67" s="21"/>
      <c r="C67" s="105" t="s">
        <v>47</v>
      </c>
      <c r="D67" s="105" t="s">
        <v>39</v>
      </c>
      <c r="E67" s="105" t="s">
        <v>40</v>
      </c>
      <c r="F67" s="105" t="s">
        <v>16</v>
      </c>
      <c r="G67" s="105" t="s">
        <v>17</v>
      </c>
    </row>
    <row r="68" spans="1:7" ht="28.5" customHeight="1" x14ac:dyDescent="0.2">
      <c r="A68" s="104"/>
      <c r="B68" s="103"/>
      <c r="C68" s="96" t="str">
        <f>C64</f>
        <v>7,51%</v>
      </c>
      <c r="D68" s="96" t="str">
        <f>D64</f>
        <v>7,79%</v>
      </c>
      <c r="E68" s="96" t="str">
        <f>E64</f>
        <v>0,96 (0,89-1,05)</v>
      </c>
      <c r="F68" s="96" t="str">
        <f>F64</f>
        <v>0,29% (-0,36% a 0,89%)</v>
      </c>
      <c r="G68" s="96" t="str">
        <f>G64</f>
        <v>348 (113 a -275)</v>
      </c>
    </row>
    <row r="69" spans="1:7" ht="12" customHeight="1" x14ac:dyDescent="0.2"/>
    <row r="72" spans="1:7" ht="19.5" customHeight="1" x14ac:dyDescent="0.2"/>
    <row r="73" spans="1:7" ht="19.5" customHeight="1" x14ac:dyDescent="0.2"/>
    <row r="74" spans="1:7" ht="19.5" customHeight="1" x14ac:dyDescent="0.2"/>
    <row r="75" spans="1:7" ht="19.5" customHeight="1" x14ac:dyDescent="0.2"/>
    <row r="76" spans="1:7" ht="19.5" customHeight="1" x14ac:dyDescent="0.2"/>
    <row r="77" spans="1:7" ht="19.5" customHeight="1" x14ac:dyDescent="0.2"/>
    <row r="78" spans="1:7" ht="19.5" customHeight="1" x14ac:dyDescent="0.2"/>
    <row r="79" spans="1:7" ht="19.5" customHeight="1" x14ac:dyDescent="0.2"/>
    <row r="80" spans="1:7" ht="19.5" customHeight="1" x14ac:dyDescent="0.2"/>
    <row r="81" ht="19.5" customHeight="1" x14ac:dyDescent="0.2"/>
    <row r="82" ht="19.5" customHeight="1" x14ac:dyDescent="0.2"/>
    <row r="83" ht="19.5" customHeight="1" x14ac:dyDescent="0.2"/>
  </sheetData>
  <mergeCells count="21">
    <mergeCell ref="K3:L3"/>
    <mergeCell ref="A18:O18"/>
    <mergeCell ref="L19:O19"/>
    <mergeCell ref="A21:A30"/>
    <mergeCell ref="B33:I33"/>
    <mergeCell ref="H19:H20"/>
    <mergeCell ref="I19:I20"/>
    <mergeCell ref="J19:J20"/>
    <mergeCell ref="K19:K20"/>
    <mergeCell ref="D19:D20"/>
    <mergeCell ref="E19:E20"/>
    <mergeCell ref="B3:D3"/>
    <mergeCell ref="E3:F3"/>
    <mergeCell ref="H3:J3"/>
    <mergeCell ref="A34:A35"/>
    <mergeCell ref="D41:F41"/>
    <mergeCell ref="F19:F20"/>
    <mergeCell ref="G19:G20"/>
    <mergeCell ref="A19:A20"/>
    <mergeCell ref="B19:B20"/>
    <mergeCell ref="C19:C20"/>
  </mergeCells>
  <pageMargins left="0.7" right="0.7" top="0.75" bottom="0.75" header="0.3" footer="0.3"/>
  <ignoredErrors>
    <ignoredError sqref="G1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zoomScale="85" zoomScaleNormal="85" workbookViewId="0"/>
  </sheetViews>
  <sheetFormatPr baseColWidth="10" defaultColWidth="16" defaultRowHeight="28.5" customHeight="1" x14ac:dyDescent="0.2"/>
  <cols>
    <col min="1" max="1" width="25.28515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.5703125" style="1" customWidth="1"/>
    <col min="8" max="8" width="14.140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3.85546875" style="1" customWidth="1"/>
    <col min="13" max="13" width="25.5703125" style="1" customWidth="1"/>
    <col min="14" max="14" width="20.5703125" style="1" customWidth="1"/>
    <col min="15" max="15" width="16.7109375" style="1" customWidth="1"/>
    <col min="16" max="249" width="16" style="1"/>
    <col min="250" max="250" width="10.42578125" style="1" customWidth="1"/>
    <col min="251" max="251" width="26.140625" style="1" customWidth="1"/>
    <col min="252" max="252" width="12.28515625" style="1" customWidth="1"/>
    <col min="253" max="253" width="9.42578125" style="1" customWidth="1"/>
    <col min="254" max="254" width="18.28515625" style="1" customWidth="1"/>
    <col min="255" max="255" width="10.5703125" style="1" customWidth="1"/>
    <col min="256" max="256" width="18.42578125" style="1" customWidth="1"/>
    <col min="257" max="257" width="10.7109375" style="1" customWidth="1"/>
    <col min="258" max="258" width="12" style="1" customWidth="1"/>
    <col min="259" max="259" width="18.85546875" style="1" customWidth="1"/>
    <col min="260" max="260" width="17.85546875" style="1" customWidth="1"/>
    <col min="261" max="261" width="20.28515625" style="1" customWidth="1"/>
    <col min="262" max="262" width="15.5703125" style="1" customWidth="1"/>
    <col min="263" max="264" width="16" style="1"/>
    <col min="265" max="265" width="23.140625" style="1" customWidth="1"/>
    <col min="266" max="505" width="16" style="1"/>
    <col min="506" max="506" width="10.42578125" style="1" customWidth="1"/>
    <col min="507" max="507" width="26.140625" style="1" customWidth="1"/>
    <col min="508" max="508" width="12.28515625" style="1" customWidth="1"/>
    <col min="509" max="509" width="9.42578125" style="1" customWidth="1"/>
    <col min="510" max="510" width="18.28515625" style="1" customWidth="1"/>
    <col min="511" max="511" width="10.5703125" style="1" customWidth="1"/>
    <col min="512" max="512" width="18.42578125" style="1" customWidth="1"/>
    <col min="513" max="513" width="10.7109375" style="1" customWidth="1"/>
    <col min="514" max="514" width="12" style="1" customWidth="1"/>
    <col min="515" max="515" width="18.85546875" style="1" customWidth="1"/>
    <col min="516" max="516" width="17.85546875" style="1" customWidth="1"/>
    <col min="517" max="517" width="20.28515625" style="1" customWidth="1"/>
    <col min="518" max="518" width="15.5703125" style="1" customWidth="1"/>
    <col min="519" max="520" width="16" style="1"/>
    <col min="521" max="521" width="23.140625" style="1" customWidth="1"/>
    <col min="522" max="761" width="16" style="1"/>
    <col min="762" max="762" width="10.42578125" style="1" customWidth="1"/>
    <col min="763" max="763" width="26.140625" style="1" customWidth="1"/>
    <col min="764" max="764" width="12.28515625" style="1" customWidth="1"/>
    <col min="765" max="765" width="9.42578125" style="1" customWidth="1"/>
    <col min="766" max="766" width="18.28515625" style="1" customWidth="1"/>
    <col min="767" max="767" width="10.5703125" style="1" customWidth="1"/>
    <col min="768" max="768" width="18.42578125" style="1" customWidth="1"/>
    <col min="769" max="769" width="10.7109375" style="1" customWidth="1"/>
    <col min="770" max="770" width="12" style="1" customWidth="1"/>
    <col min="771" max="771" width="18.85546875" style="1" customWidth="1"/>
    <col min="772" max="772" width="17.85546875" style="1" customWidth="1"/>
    <col min="773" max="773" width="20.28515625" style="1" customWidth="1"/>
    <col min="774" max="774" width="15.5703125" style="1" customWidth="1"/>
    <col min="775" max="776" width="16" style="1"/>
    <col min="777" max="777" width="23.140625" style="1" customWidth="1"/>
    <col min="778" max="1017" width="16" style="1"/>
    <col min="1018" max="1018" width="10.42578125" style="1" customWidth="1"/>
    <col min="1019" max="1019" width="26.140625" style="1" customWidth="1"/>
    <col min="1020" max="1020" width="12.28515625" style="1" customWidth="1"/>
    <col min="1021" max="1021" width="9.42578125" style="1" customWidth="1"/>
    <col min="1022" max="1022" width="18.28515625" style="1" customWidth="1"/>
    <col min="1023" max="1023" width="10.5703125" style="1" customWidth="1"/>
    <col min="1024" max="1024" width="18.42578125" style="1" customWidth="1"/>
    <col min="1025" max="1025" width="10.7109375" style="1" customWidth="1"/>
    <col min="1026" max="1026" width="12" style="1" customWidth="1"/>
    <col min="1027" max="1027" width="18.85546875" style="1" customWidth="1"/>
    <col min="1028" max="1028" width="17.85546875" style="1" customWidth="1"/>
    <col min="1029" max="1029" width="20.28515625" style="1" customWidth="1"/>
    <col min="1030" max="1030" width="15.5703125" style="1" customWidth="1"/>
    <col min="1031" max="1032" width="16" style="1"/>
    <col min="1033" max="1033" width="23.140625" style="1" customWidth="1"/>
    <col min="1034" max="1273" width="16" style="1"/>
    <col min="1274" max="1274" width="10.42578125" style="1" customWidth="1"/>
    <col min="1275" max="1275" width="26.140625" style="1" customWidth="1"/>
    <col min="1276" max="1276" width="12.28515625" style="1" customWidth="1"/>
    <col min="1277" max="1277" width="9.42578125" style="1" customWidth="1"/>
    <col min="1278" max="1278" width="18.28515625" style="1" customWidth="1"/>
    <col min="1279" max="1279" width="10.5703125" style="1" customWidth="1"/>
    <col min="1280" max="1280" width="18.42578125" style="1" customWidth="1"/>
    <col min="1281" max="1281" width="10.7109375" style="1" customWidth="1"/>
    <col min="1282" max="1282" width="12" style="1" customWidth="1"/>
    <col min="1283" max="1283" width="18.85546875" style="1" customWidth="1"/>
    <col min="1284" max="1284" width="17.85546875" style="1" customWidth="1"/>
    <col min="1285" max="1285" width="20.28515625" style="1" customWidth="1"/>
    <col min="1286" max="1286" width="15.5703125" style="1" customWidth="1"/>
    <col min="1287" max="1288" width="16" style="1"/>
    <col min="1289" max="1289" width="23.140625" style="1" customWidth="1"/>
    <col min="1290" max="1529" width="16" style="1"/>
    <col min="1530" max="1530" width="10.42578125" style="1" customWidth="1"/>
    <col min="1531" max="1531" width="26.140625" style="1" customWidth="1"/>
    <col min="1532" max="1532" width="12.28515625" style="1" customWidth="1"/>
    <col min="1533" max="1533" width="9.42578125" style="1" customWidth="1"/>
    <col min="1534" max="1534" width="18.28515625" style="1" customWidth="1"/>
    <col min="1535" max="1535" width="10.5703125" style="1" customWidth="1"/>
    <col min="1536" max="1536" width="18.42578125" style="1" customWidth="1"/>
    <col min="1537" max="1537" width="10.7109375" style="1" customWidth="1"/>
    <col min="1538" max="1538" width="12" style="1" customWidth="1"/>
    <col min="1539" max="1539" width="18.85546875" style="1" customWidth="1"/>
    <col min="1540" max="1540" width="17.85546875" style="1" customWidth="1"/>
    <col min="1541" max="1541" width="20.28515625" style="1" customWidth="1"/>
    <col min="1542" max="1542" width="15.5703125" style="1" customWidth="1"/>
    <col min="1543" max="1544" width="16" style="1"/>
    <col min="1545" max="1545" width="23.140625" style="1" customWidth="1"/>
    <col min="1546" max="1785" width="16" style="1"/>
    <col min="1786" max="1786" width="10.42578125" style="1" customWidth="1"/>
    <col min="1787" max="1787" width="26.140625" style="1" customWidth="1"/>
    <col min="1788" max="1788" width="12.28515625" style="1" customWidth="1"/>
    <col min="1789" max="1789" width="9.42578125" style="1" customWidth="1"/>
    <col min="1790" max="1790" width="18.28515625" style="1" customWidth="1"/>
    <col min="1791" max="1791" width="10.5703125" style="1" customWidth="1"/>
    <col min="1792" max="1792" width="18.42578125" style="1" customWidth="1"/>
    <col min="1793" max="1793" width="10.7109375" style="1" customWidth="1"/>
    <col min="1794" max="1794" width="12" style="1" customWidth="1"/>
    <col min="1795" max="1795" width="18.85546875" style="1" customWidth="1"/>
    <col min="1796" max="1796" width="17.85546875" style="1" customWidth="1"/>
    <col min="1797" max="1797" width="20.28515625" style="1" customWidth="1"/>
    <col min="1798" max="1798" width="15.5703125" style="1" customWidth="1"/>
    <col min="1799" max="1800" width="16" style="1"/>
    <col min="1801" max="1801" width="23.140625" style="1" customWidth="1"/>
    <col min="1802" max="2041" width="16" style="1"/>
    <col min="2042" max="2042" width="10.42578125" style="1" customWidth="1"/>
    <col min="2043" max="2043" width="26.140625" style="1" customWidth="1"/>
    <col min="2044" max="2044" width="12.28515625" style="1" customWidth="1"/>
    <col min="2045" max="2045" width="9.42578125" style="1" customWidth="1"/>
    <col min="2046" max="2046" width="18.28515625" style="1" customWidth="1"/>
    <col min="2047" max="2047" width="10.5703125" style="1" customWidth="1"/>
    <col min="2048" max="2048" width="18.42578125" style="1" customWidth="1"/>
    <col min="2049" max="2049" width="10.7109375" style="1" customWidth="1"/>
    <col min="2050" max="2050" width="12" style="1" customWidth="1"/>
    <col min="2051" max="2051" width="18.85546875" style="1" customWidth="1"/>
    <col min="2052" max="2052" width="17.85546875" style="1" customWidth="1"/>
    <col min="2053" max="2053" width="20.28515625" style="1" customWidth="1"/>
    <col min="2054" max="2054" width="15.5703125" style="1" customWidth="1"/>
    <col min="2055" max="2056" width="16" style="1"/>
    <col min="2057" max="2057" width="23.140625" style="1" customWidth="1"/>
    <col min="2058" max="2297" width="16" style="1"/>
    <col min="2298" max="2298" width="10.42578125" style="1" customWidth="1"/>
    <col min="2299" max="2299" width="26.140625" style="1" customWidth="1"/>
    <col min="2300" max="2300" width="12.28515625" style="1" customWidth="1"/>
    <col min="2301" max="2301" width="9.42578125" style="1" customWidth="1"/>
    <col min="2302" max="2302" width="18.28515625" style="1" customWidth="1"/>
    <col min="2303" max="2303" width="10.5703125" style="1" customWidth="1"/>
    <col min="2304" max="2304" width="18.42578125" style="1" customWidth="1"/>
    <col min="2305" max="2305" width="10.7109375" style="1" customWidth="1"/>
    <col min="2306" max="2306" width="12" style="1" customWidth="1"/>
    <col min="2307" max="2307" width="18.85546875" style="1" customWidth="1"/>
    <col min="2308" max="2308" width="17.85546875" style="1" customWidth="1"/>
    <col min="2309" max="2309" width="20.28515625" style="1" customWidth="1"/>
    <col min="2310" max="2310" width="15.5703125" style="1" customWidth="1"/>
    <col min="2311" max="2312" width="16" style="1"/>
    <col min="2313" max="2313" width="23.140625" style="1" customWidth="1"/>
    <col min="2314" max="2553" width="16" style="1"/>
    <col min="2554" max="2554" width="10.42578125" style="1" customWidth="1"/>
    <col min="2555" max="2555" width="26.140625" style="1" customWidth="1"/>
    <col min="2556" max="2556" width="12.28515625" style="1" customWidth="1"/>
    <col min="2557" max="2557" width="9.42578125" style="1" customWidth="1"/>
    <col min="2558" max="2558" width="18.28515625" style="1" customWidth="1"/>
    <col min="2559" max="2559" width="10.5703125" style="1" customWidth="1"/>
    <col min="2560" max="2560" width="18.42578125" style="1" customWidth="1"/>
    <col min="2561" max="2561" width="10.7109375" style="1" customWidth="1"/>
    <col min="2562" max="2562" width="12" style="1" customWidth="1"/>
    <col min="2563" max="2563" width="18.85546875" style="1" customWidth="1"/>
    <col min="2564" max="2564" width="17.85546875" style="1" customWidth="1"/>
    <col min="2565" max="2565" width="20.28515625" style="1" customWidth="1"/>
    <col min="2566" max="2566" width="15.5703125" style="1" customWidth="1"/>
    <col min="2567" max="2568" width="16" style="1"/>
    <col min="2569" max="2569" width="23.140625" style="1" customWidth="1"/>
    <col min="2570" max="2809" width="16" style="1"/>
    <col min="2810" max="2810" width="10.42578125" style="1" customWidth="1"/>
    <col min="2811" max="2811" width="26.140625" style="1" customWidth="1"/>
    <col min="2812" max="2812" width="12.28515625" style="1" customWidth="1"/>
    <col min="2813" max="2813" width="9.42578125" style="1" customWidth="1"/>
    <col min="2814" max="2814" width="18.28515625" style="1" customWidth="1"/>
    <col min="2815" max="2815" width="10.5703125" style="1" customWidth="1"/>
    <col min="2816" max="2816" width="18.42578125" style="1" customWidth="1"/>
    <col min="2817" max="2817" width="10.7109375" style="1" customWidth="1"/>
    <col min="2818" max="2818" width="12" style="1" customWidth="1"/>
    <col min="2819" max="2819" width="18.85546875" style="1" customWidth="1"/>
    <col min="2820" max="2820" width="17.85546875" style="1" customWidth="1"/>
    <col min="2821" max="2821" width="20.28515625" style="1" customWidth="1"/>
    <col min="2822" max="2822" width="15.5703125" style="1" customWidth="1"/>
    <col min="2823" max="2824" width="16" style="1"/>
    <col min="2825" max="2825" width="23.140625" style="1" customWidth="1"/>
    <col min="2826" max="3065" width="16" style="1"/>
    <col min="3066" max="3066" width="10.42578125" style="1" customWidth="1"/>
    <col min="3067" max="3067" width="26.140625" style="1" customWidth="1"/>
    <col min="3068" max="3068" width="12.28515625" style="1" customWidth="1"/>
    <col min="3069" max="3069" width="9.42578125" style="1" customWidth="1"/>
    <col min="3070" max="3070" width="18.28515625" style="1" customWidth="1"/>
    <col min="3071" max="3071" width="10.5703125" style="1" customWidth="1"/>
    <col min="3072" max="3072" width="18.42578125" style="1" customWidth="1"/>
    <col min="3073" max="3073" width="10.7109375" style="1" customWidth="1"/>
    <col min="3074" max="3074" width="12" style="1" customWidth="1"/>
    <col min="3075" max="3075" width="18.85546875" style="1" customWidth="1"/>
    <col min="3076" max="3076" width="17.85546875" style="1" customWidth="1"/>
    <col min="3077" max="3077" width="20.28515625" style="1" customWidth="1"/>
    <col min="3078" max="3078" width="15.5703125" style="1" customWidth="1"/>
    <col min="3079" max="3080" width="16" style="1"/>
    <col min="3081" max="3081" width="23.140625" style="1" customWidth="1"/>
    <col min="3082" max="3321" width="16" style="1"/>
    <col min="3322" max="3322" width="10.42578125" style="1" customWidth="1"/>
    <col min="3323" max="3323" width="26.140625" style="1" customWidth="1"/>
    <col min="3324" max="3324" width="12.28515625" style="1" customWidth="1"/>
    <col min="3325" max="3325" width="9.42578125" style="1" customWidth="1"/>
    <col min="3326" max="3326" width="18.28515625" style="1" customWidth="1"/>
    <col min="3327" max="3327" width="10.5703125" style="1" customWidth="1"/>
    <col min="3328" max="3328" width="18.42578125" style="1" customWidth="1"/>
    <col min="3329" max="3329" width="10.7109375" style="1" customWidth="1"/>
    <col min="3330" max="3330" width="12" style="1" customWidth="1"/>
    <col min="3331" max="3331" width="18.85546875" style="1" customWidth="1"/>
    <col min="3332" max="3332" width="17.85546875" style="1" customWidth="1"/>
    <col min="3333" max="3333" width="20.28515625" style="1" customWidth="1"/>
    <col min="3334" max="3334" width="15.5703125" style="1" customWidth="1"/>
    <col min="3335" max="3336" width="16" style="1"/>
    <col min="3337" max="3337" width="23.140625" style="1" customWidth="1"/>
    <col min="3338" max="3577" width="16" style="1"/>
    <col min="3578" max="3578" width="10.42578125" style="1" customWidth="1"/>
    <col min="3579" max="3579" width="26.140625" style="1" customWidth="1"/>
    <col min="3580" max="3580" width="12.28515625" style="1" customWidth="1"/>
    <col min="3581" max="3581" width="9.42578125" style="1" customWidth="1"/>
    <col min="3582" max="3582" width="18.28515625" style="1" customWidth="1"/>
    <col min="3583" max="3583" width="10.5703125" style="1" customWidth="1"/>
    <col min="3584" max="3584" width="18.42578125" style="1" customWidth="1"/>
    <col min="3585" max="3585" width="10.7109375" style="1" customWidth="1"/>
    <col min="3586" max="3586" width="12" style="1" customWidth="1"/>
    <col min="3587" max="3587" width="18.85546875" style="1" customWidth="1"/>
    <col min="3588" max="3588" width="17.85546875" style="1" customWidth="1"/>
    <col min="3589" max="3589" width="20.28515625" style="1" customWidth="1"/>
    <col min="3590" max="3590" width="15.5703125" style="1" customWidth="1"/>
    <col min="3591" max="3592" width="16" style="1"/>
    <col min="3593" max="3593" width="23.140625" style="1" customWidth="1"/>
    <col min="3594" max="3833" width="16" style="1"/>
    <col min="3834" max="3834" width="10.42578125" style="1" customWidth="1"/>
    <col min="3835" max="3835" width="26.140625" style="1" customWidth="1"/>
    <col min="3836" max="3836" width="12.28515625" style="1" customWidth="1"/>
    <col min="3837" max="3837" width="9.42578125" style="1" customWidth="1"/>
    <col min="3838" max="3838" width="18.28515625" style="1" customWidth="1"/>
    <col min="3839" max="3839" width="10.5703125" style="1" customWidth="1"/>
    <col min="3840" max="3840" width="18.42578125" style="1" customWidth="1"/>
    <col min="3841" max="3841" width="10.7109375" style="1" customWidth="1"/>
    <col min="3842" max="3842" width="12" style="1" customWidth="1"/>
    <col min="3843" max="3843" width="18.85546875" style="1" customWidth="1"/>
    <col min="3844" max="3844" width="17.85546875" style="1" customWidth="1"/>
    <col min="3845" max="3845" width="20.28515625" style="1" customWidth="1"/>
    <col min="3846" max="3846" width="15.5703125" style="1" customWidth="1"/>
    <col min="3847" max="3848" width="16" style="1"/>
    <col min="3849" max="3849" width="23.140625" style="1" customWidth="1"/>
    <col min="3850" max="4089" width="16" style="1"/>
    <col min="4090" max="4090" width="10.42578125" style="1" customWidth="1"/>
    <col min="4091" max="4091" width="26.140625" style="1" customWidth="1"/>
    <col min="4092" max="4092" width="12.28515625" style="1" customWidth="1"/>
    <col min="4093" max="4093" width="9.42578125" style="1" customWidth="1"/>
    <col min="4094" max="4094" width="18.28515625" style="1" customWidth="1"/>
    <col min="4095" max="4095" width="10.5703125" style="1" customWidth="1"/>
    <col min="4096" max="4096" width="18.42578125" style="1" customWidth="1"/>
    <col min="4097" max="4097" width="10.7109375" style="1" customWidth="1"/>
    <col min="4098" max="4098" width="12" style="1" customWidth="1"/>
    <col min="4099" max="4099" width="18.85546875" style="1" customWidth="1"/>
    <col min="4100" max="4100" width="17.85546875" style="1" customWidth="1"/>
    <col min="4101" max="4101" width="20.28515625" style="1" customWidth="1"/>
    <col min="4102" max="4102" width="15.5703125" style="1" customWidth="1"/>
    <col min="4103" max="4104" width="16" style="1"/>
    <col min="4105" max="4105" width="23.140625" style="1" customWidth="1"/>
    <col min="4106" max="4345" width="16" style="1"/>
    <col min="4346" max="4346" width="10.42578125" style="1" customWidth="1"/>
    <col min="4347" max="4347" width="26.140625" style="1" customWidth="1"/>
    <col min="4348" max="4348" width="12.28515625" style="1" customWidth="1"/>
    <col min="4349" max="4349" width="9.42578125" style="1" customWidth="1"/>
    <col min="4350" max="4350" width="18.28515625" style="1" customWidth="1"/>
    <col min="4351" max="4351" width="10.5703125" style="1" customWidth="1"/>
    <col min="4352" max="4352" width="18.42578125" style="1" customWidth="1"/>
    <col min="4353" max="4353" width="10.7109375" style="1" customWidth="1"/>
    <col min="4354" max="4354" width="12" style="1" customWidth="1"/>
    <col min="4355" max="4355" width="18.85546875" style="1" customWidth="1"/>
    <col min="4356" max="4356" width="17.85546875" style="1" customWidth="1"/>
    <col min="4357" max="4357" width="20.28515625" style="1" customWidth="1"/>
    <col min="4358" max="4358" width="15.5703125" style="1" customWidth="1"/>
    <col min="4359" max="4360" width="16" style="1"/>
    <col min="4361" max="4361" width="23.140625" style="1" customWidth="1"/>
    <col min="4362" max="4601" width="16" style="1"/>
    <col min="4602" max="4602" width="10.42578125" style="1" customWidth="1"/>
    <col min="4603" max="4603" width="26.140625" style="1" customWidth="1"/>
    <col min="4604" max="4604" width="12.28515625" style="1" customWidth="1"/>
    <col min="4605" max="4605" width="9.42578125" style="1" customWidth="1"/>
    <col min="4606" max="4606" width="18.28515625" style="1" customWidth="1"/>
    <col min="4607" max="4607" width="10.5703125" style="1" customWidth="1"/>
    <col min="4608" max="4608" width="18.42578125" style="1" customWidth="1"/>
    <col min="4609" max="4609" width="10.7109375" style="1" customWidth="1"/>
    <col min="4610" max="4610" width="12" style="1" customWidth="1"/>
    <col min="4611" max="4611" width="18.85546875" style="1" customWidth="1"/>
    <col min="4612" max="4612" width="17.85546875" style="1" customWidth="1"/>
    <col min="4613" max="4613" width="20.28515625" style="1" customWidth="1"/>
    <col min="4614" max="4614" width="15.5703125" style="1" customWidth="1"/>
    <col min="4615" max="4616" width="16" style="1"/>
    <col min="4617" max="4617" width="23.140625" style="1" customWidth="1"/>
    <col min="4618" max="4857" width="16" style="1"/>
    <col min="4858" max="4858" width="10.42578125" style="1" customWidth="1"/>
    <col min="4859" max="4859" width="26.140625" style="1" customWidth="1"/>
    <col min="4860" max="4860" width="12.28515625" style="1" customWidth="1"/>
    <col min="4861" max="4861" width="9.42578125" style="1" customWidth="1"/>
    <col min="4862" max="4862" width="18.28515625" style="1" customWidth="1"/>
    <col min="4863" max="4863" width="10.5703125" style="1" customWidth="1"/>
    <col min="4864" max="4864" width="18.42578125" style="1" customWidth="1"/>
    <col min="4865" max="4865" width="10.7109375" style="1" customWidth="1"/>
    <col min="4866" max="4866" width="12" style="1" customWidth="1"/>
    <col min="4867" max="4867" width="18.85546875" style="1" customWidth="1"/>
    <col min="4868" max="4868" width="17.85546875" style="1" customWidth="1"/>
    <col min="4869" max="4869" width="20.28515625" style="1" customWidth="1"/>
    <col min="4870" max="4870" width="15.5703125" style="1" customWidth="1"/>
    <col min="4871" max="4872" width="16" style="1"/>
    <col min="4873" max="4873" width="23.140625" style="1" customWidth="1"/>
    <col min="4874" max="5113" width="16" style="1"/>
    <col min="5114" max="5114" width="10.42578125" style="1" customWidth="1"/>
    <col min="5115" max="5115" width="26.140625" style="1" customWidth="1"/>
    <col min="5116" max="5116" width="12.28515625" style="1" customWidth="1"/>
    <col min="5117" max="5117" width="9.42578125" style="1" customWidth="1"/>
    <col min="5118" max="5118" width="18.28515625" style="1" customWidth="1"/>
    <col min="5119" max="5119" width="10.5703125" style="1" customWidth="1"/>
    <col min="5120" max="5120" width="18.42578125" style="1" customWidth="1"/>
    <col min="5121" max="5121" width="10.7109375" style="1" customWidth="1"/>
    <col min="5122" max="5122" width="12" style="1" customWidth="1"/>
    <col min="5123" max="5123" width="18.85546875" style="1" customWidth="1"/>
    <col min="5124" max="5124" width="17.85546875" style="1" customWidth="1"/>
    <col min="5125" max="5125" width="20.28515625" style="1" customWidth="1"/>
    <col min="5126" max="5126" width="15.5703125" style="1" customWidth="1"/>
    <col min="5127" max="5128" width="16" style="1"/>
    <col min="5129" max="5129" width="23.140625" style="1" customWidth="1"/>
    <col min="5130" max="5369" width="16" style="1"/>
    <col min="5370" max="5370" width="10.42578125" style="1" customWidth="1"/>
    <col min="5371" max="5371" width="26.140625" style="1" customWidth="1"/>
    <col min="5372" max="5372" width="12.28515625" style="1" customWidth="1"/>
    <col min="5373" max="5373" width="9.42578125" style="1" customWidth="1"/>
    <col min="5374" max="5374" width="18.28515625" style="1" customWidth="1"/>
    <col min="5375" max="5375" width="10.5703125" style="1" customWidth="1"/>
    <col min="5376" max="5376" width="18.42578125" style="1" customWidth="1"/>
    <col min="5377" max="5377" width="10.7109375" style="1" customWidth="1"/>
    <col min="5378" max="5378" width="12" style="1" customWidth="1"/>
    <col min="5379" max="5379" width="18.85546875" style="1" customWidth="1"/>
    <col min="5380" max="5380" width="17.85546875" style="1" customWidth="1"/>
    <col min="5381" max="5381" width="20.28515625" style="1" customWidth="1"/>
    <col min="5382" max="5382" width="15.5703125" style="1" customWidth="1"/>
    <col min="5383" max="5384" width="16" style="1"/>
    <col min="5385" max="5385" width="23.140625" style="1" customWidth="1"/>
    <col min="5386" max="5625" width="16" style="1"/>
    <col min="5626" max="5626" width="10.42578125" style="1" customWidth="1"/>
    <col min="5627" max="5627" width="26.140625" style="1" customWidth="1"/>
    <col min="5628" max="5628" width="12.28515625" style="1" customWidth="1"/>
    <col min="5629" max="5629" width="9.42578125" style="1" customWidth="1"/>
    <col min="5630" max="5630" width="18.28515625" style="1" customWidth="1"/>
    <col min="5631" max="5631" width="10.5703125" style="1" customWidth="1"/>
    <col min="5632" max="5632" width="18.42578125" style="1" customWidth="1"/>
    <col min="5633" max="5633" width="10.7109375" style="1" customWidth="1"/>
    <col min="5634" max="5634" width="12" style="1" customWidth="1"/>
    <col min="5635" max="5635" width="18.85546875" style="1" customWidth="1"/>
    <col min="5636" max="5636" width="17.85546875" style="1" customWidth="1"/>
    <col min="5637" max="5637" width="20.28515625" style="1" customWidth="1"/>
    <col min="5638" max="5638" width="15.5703125" style="1" customWidth="1"/>
    <col min="5639" max="5640" width="16" style="1"/>
    <col min="5641" max="5641" width="23.140625" style="1" customWidth="1"/>
    <col min="5642" max="5881" width="16" style="1"/>
    <col min="5882" max="5882" width="10.42578125" style="1" customWidth="1"/>
    <col min="5883" max="5883" width="26.140625" style="1" customWidth="1"/>
    <col min="5884" max="5884" width="12.28515625" style="1" customWidth="1"/>
    <col min="5885" max="5885" width="9.42578125" style="1" customWidth="1"/>
    <col min="5886" max="5886" width="18.28515625" style="1" customWidth="1"/>
    <col min="5887" max="5887" width="10.5703125" style="1" customWidth="1"/>
    <col min="5888" max="5888" width="18.42578125" style="1" customWidth="1"/>
    <col min="5889" max="5889" width="10.7109375" style="1" customWidth="1"/>
    <col min="5890" max="5890" width="12" style="1" customWidth="1"/>
    <col min="5891" max="5891" width="18.85546875" style="1" customWidth="1"/>
    <col min="5892" max="5892" width="17.85546875" style="1" customWidth="1"/>
    <col min="5893" max="5893" width="20.28515625" style="1" customWidth="1"/>
    <col min="5894" max="5894" width="15.5703125" style="1" customWidth="1"/>
    <col min="5895" max="5896" width="16" style="1"/>
    <col min="5897" max="5897" width="23.140625" style="1" customWidth="1"/>
    <col min="5898" max="6137" width="16" style="1"/>
    <col min="6138" max="6138" width="10.42578125" style="1" customWidth="1"/>
    <col min="6139" max="6139" width="26.140625" style="1" customWidth="1"/>
    <col min="6140" max="6140" width="12.28515625" style="1" customWidth="1"/>
    <col min="6141" max="6141" width="9.42578125" style="1" customWidth="1"/>
    <col min="6142" max="6142" width="18.28515625" style="1" customWidth="1"/>
    <col min="6143" max="6143" width="10.5703125" style="1" customWidth="1"/>
    <col min="6144" max="6144" width="18.42578125" style="1" customWidth="1"/>
    <col min="6145" max="6145" width="10.7109375" style="1" customWidth="1"/>
    <col min="6146" max="6146" width="12" style="1" customWidth="1"/>
    <col min="6147" max="6147" width="18.85546875" style="1" customWidth="1"/>
    <col min="6148" max="6148" width="17.85546875" style="1" customWidth="1"/>
    <col min="6149" max="6149" width="20.28515625" style="1" customWidth="1"/>
    <col min="6150" max="6150" width="15.5703125" style="1" customWidth="1"/>
    <col min="6151" max="6152" width="16" style="1"/>
    <col min="6153" max="6153" width="23.140625" style="1" customWidth="1"/>
    <col min="6154" max="6393" width="16" style="1"/>
    <col min="6394" max="6394" width="10.42578125" style="1" customWidth="1"/>
    <col min="6395" max="6395" width="26.140625" style="1" customWidth="1"/>
    <col min="6396" max="6396" width="12.28515625" style="1" customWidth="1"/>
    <col min="6397" max="6397" width="9.42578125" style="1" customWidth="1"/>
    <col min="6398" max="6398" width="18.28515625" style="1" customWidth="1"/>
    <col min="6399" max="6399" width="10.5703125" style="1" customWidth="1"/>
    <col min="6400" max="6400" width="18.42578125" style="1" customWidth="1"/>
    <col min="6401" max="6401" width="10.7109375" style="1" customWidth="1"/>
    <col min="6402" max="6402" width="12" style="1" customWidth="1"/>
    <col min="6403" max="6403" width="18.85546875" style="1" customWidth="1"/>
    <col min="6404" max="6404" width="17.85546875" style="1" customWidth="1"/>
    <col min="6405" max="6405" width="20.28515625" style="1" customWidth="1"/>
    <col min="6406" max="6406" width="15.5703125" style="1" customWidth="1"/>
    <col min="6407" max="6408" width="16" style="1"/>
    <col min="6409" max="6409" width="23.140625" style="1" customWidth="1"/>
    <col min="6410" max="6649" width="16" style="1"/>
    <col min="6650" max="6650" width="10.42578125" style="1" customWidth="1"/>
    <col min="6651" max="6651" width="26.140625" style="1" customWidth="1"/>
    <col min="6652" max="6652" width="12.28515625" style="1" customWidth="1"/>
    <col min="6653" max="6653" width="9.42578125" style="1" customWidth="1"/>
    <col min="6654" max="6654" width="18.28515625" style="1" customWidth="1"/>
    <col min="6655" max="6655" width="10.5703125" style="1" customWidth="1"/>
    <col min="6656" max="6656" width="18.42578125" style="1" customWidth="1"/>
    <col min="6657" max="6657" width="10.7109375" style="1" customWidth="1"/>
    <col min="6658" max="6658" width="12" style="1" customWidth="1"/>
    <col min="6659" max="6659" width="18.85546875" style="1" customWidth="1"/>
    <col min="6660" max="6660" width="17.85546875" style="1" customWidth="1"/>
    <col min="6661" max="6661" width="20.28515625" style="1" customWidth="1"/>
    <col min="6662" max="6662" width="15.5703125" style="1" customWidth="1"/>
    <col min="6663" max="6664" width="16" style="1"/>
    <col min="6665" max="6665" width="23.140625" style="1" customWidth="1"/>
    <col min="6666" max="6905" width="16" style="1"/>
    <col min="6906" max="6906" width="10.42578125" style="1" customWidth="1"/>
    <col min="6907" max="6907" width="26.140625" style="1" customWidth="1"/>
    <col min="6908" max="6908" width="12.28515625" style="1" customWidth="1"/>
    <col min="6909" max="6909" width="9.42578125" style="1" customWidth="1"/>
    <col min="6910" max="6910" width="18.28515625" style="1" customWidth="1"/>
    <col min="6911" max="6911" width="10.5703125" style="1" customWidth="1"/>
    <col min="6912" max="6912" width="18.42578125" style="1" customWidth="1"/>
    <col min="6913" max="6913" width="10.7109375" style="1" customWidth="1"/>
    <col min="6914" max="6914" width="12" style="1" customWidth="1"/>
    <col min="6915" max="6915" width="18.85546875" style="1" customWidth="1"/>
    <col min="6916" max="6916" width="17.85546875" style="1" customWidth="1"/>
    <col min="6917" max="6917" width="20.28515625" style="1" customWidth="1"/>
    <col min="6918" max="6918" width="15.5703125" style="1" customWidth="1"/>
    <col min="6919" max="6920" width="16" style="1"/>
    <col min="6921" max="6921" width="23.140625" style="1" customWidth="1"/>
    <col min="6922" max="7161" width="16" style="1"/>
    <col min="7162" max="7162" width="10.42578125" style="1" customWidth="1"/>
    <col min="7163" max="7163" width="26.140625" style="1" customWidth="1"/>
    <col min="7164" max="7164" width="12.28515625" style="1" customWidth="1"/>
    <col min="7165" max="7165" width="9.42578125" style="1" customWidth="1"/>
    <col min="7166" max="7166" width="18.28515625" style="1" customWidth="1"/>
    <col min="7167" max="7167" width="10.5703125" style="1" customWidth="1"/>
    <col min="7168" max="7168" width="18.42578125" style="1" customWidth="1"/>
    <col min="7169" max="7169" width="10.7109375" style="1" customWidth="1"/>
    <col min="7170" max="7170" width="12" style="1" customWidth="1"/>
    <col min="7171" max="7171" width="18.85546875" style="1" customWidth="1"/>
    <col min="7172" max="7172" width="17.85546875" style="1" customWidth="1"/>
    <col min="7173" max="7173" width="20.28515625" style="1" customWidth="1"/>
    <col min="7174" max="7174" width="15.5703125" style="1" customWidth="1"/>
    <col min="7175" max="7176" width="16" style="1"/>
    <col min="7177" max="7177" width="23.140625" style="1" customWidth="1"/>
    <col min="7178" max="7417" width="16" style="1"/>
    <col min="7418" max="7418" width="10.42578125" style="1" customWidth="1"/>
    <col min="7419" max="7419" width="26.140625" style="1" customWidth="1"/>
    <col min="7420" max="7420" width="12.28515625" style="1" customWidth="1"/>
    <col min="7421" max="7421" width="9.42578125" style="1" customWidth="1"/>
    <col min="7422" max="7422" width="18.28515625" style="1" customWidth="1"/>
    <col min="7423" max="7423" width="10.5703125" style="1" customWidth="1"/>
    <col min="7424" max="7424" width="18.42578125" style="1" customWidth="1"/>
    <col min="7425" max="7425" width="10.7109375" style="1" customWidth="1"/>
    <col min="7426" max="7426" width="12" style="1" customWidth="1"/>
    <col min="7427" max="7427" width="18.85546875" style="1" customWidth="1"/>
    <col min="7428" max="7428" width="17.85546875" style="1" customWidth="1"/>
    <col min="7429" max="7429" width="20.28515625" style="1" customWidth="1"/>
    <col min="7430" max="7430" width="15.5703125" style="1" customWidth="1"/>
    <col min="7431" max="7432" width="16" style="1"/>
    <col min="7433" max="7433" width="23.140625" style="1" customWidth="1"/>
    <col min="7434" max="7673" width="16" style="1"/>
    <col min="7674" max="7674" width="10.42578125" style="1" customWidth="1"/>
    <col min="7675" max="7675" width="26.140625" style="1" customWidth="1"/>
    <col min="7676" max="7676" width="12.28515625" style="1" customWidth="1"/>
    <col min="7677" max="7677" width="9.42578125" style="1" customWidth="1"/>
    <col min="7678" max="7678" width="18.28515625" style="1" customWidth="1"/>
    <col min="7679" max="7679" width="10.5703125" style="1" customWidth="1"/>
    <col min="7680" max="7680" width="18.42578125" style="1" customWidth="1"/>
    <col min="7681" max="7681" width="10.7109375" style="1" customWidth="1"/>
    <col min="7682" max="7682" width="12" style="1" customWidth="1"/>
    <col min="7683" max="7683" width="18.85546875" style="1" customWidth="1"/>
    <col min="7684" max="7684" width="17.85546875" style="1" customWidth="1"/>
    <col min="7685" max="7685" width="20.28515625" style="1" customWidth="1"/>
    <col min="7686" max="7686" width="15.5703125" style="1" customWidth="1"/>
    <col min="7687" max="7688" width="16" style="1"/>
    <col min="7689" max="7689" width="23.140625" style="1" customWidth="1"/>
    <col min="7690" max="7929" width="16" style="1"/>
    <col min="7930" max="7930" width="10.42578125" style="1" customWidth="1"/>
    <col min="7931" max="7931" width="26.140625" style="1" customWidth="1"/>
    <col min="7932" max="7932" width="12.28515625" style="1" customWidth="1"/>
    <col min="7933" max="7933" width="9.42578125" style="1" customWidth="1"/>
    <col min="7934" max="7934" width="18.28515625" style="1" customWidth="1"/>
    <col min="7935" max="7935" width="10.5703125" style="1" customWidth="1"/>
    <col min="7936" max="7936" width="18.42578125" style="1" customWidth="1"/>
    <col min="7937" max="7937" width="10.7109375" style="1" customWidth="1"/>
    <col min="7938" max="7938" width="12" style="1" customWidth="1"/>
    <col min="7939" max="7939" width="18.85546875" style="1" customWidth="1"/>
    <col min="7940" max="7940" width="17.85546875" style="1" customWidth="1"/>
    <col min="7941" max="7941" width="20.28515625" style="1" customWidth="1"/>
    <col min="7942" max="7942" width="15.5703125" style="1" customWidth="1"/>
    <col min="7943" max="7944" width="16" style="1"/>
    <col min="7945" max="7945" width="23.140625" style="1" customWidth="1"/>
    <col min="7946" max="8185" width="16" style="1"/>
    <col min="8186" max="8186" width="10.42578125" style="1" customWidth="1"/>
    <col min="8187" max="8187" width="26.140625" style="1" customWidth="1"/>
    <col min="8188" max="8188" width="12.28515625" style="1" customWidth="1"/>
    <col min="8189" max="8189" width="9.42578125" style="1" customWidth="1"/>
    <col min="8190" max="8190" width="18.28515625" style="1" customWidth="1"/>
    <col min="8191" max="8191" width="10.5703125" style="1" customWidth="1"/>
    <col min="8192" max="8192" width="18.42578125" style="1" customWidth="1"/>
    <col min="8193" max="8193" width="10.7109375" style="1" customWidth="1"/>
    <col min="8194" max="8194" width="12" style="1" customWidth="1"/>
    <col min="8195" max="8195" width="18.85546875" style="1" customWidth="1"/>
    <col min="8196" max="8196" width="17.85546875" style="1" customWidth="1"/>
    <col min="8197" max="8197" width="20.28515625" style="1" customWidth="1"/>
    <col min="8198" max="8198" width="15.5703125" style="1" customWidth="1"/>
    <col min="8199" max="8200" width="16" style="1"/>
    <col min="8201" max="8201" width="23.140625" style="1" customWidth="1"/>
    <col min="8202" max="8441" width="16" style="1"/>
    <col min="8442" max="8442" width="10.42578125" style="1" customWidth="1"/>
    <col min="8443" max="8443" width="26.140625" style="1" customWidth="1"/>
    <col min="8444" max="8444" width="12.28515625" style="1" customWidth="1"/>
    <col min="8445" max="8445" width="9.42578125" style="1" customWidth="1"/>
    <col min="8446" max="8446" width="18.28515625" style="1" customWidth="1"/>
    <col min="8447" max="8447" width="10.5703125" style="1" customWidth="1"/>
    <col min="8448" max="8448" width="18.42578125" style="1" customWidth="1"/>
    <col min="8449" max="8449" width="10.7109375" style="1" customWidth="1"/>
    <col min="8450" max="8450" width="12" style="1" customWidth="1"/>
    <col min="8451" max="8451" width="18.85546875" style="1" customWidth="1"/>
    <col min="8452" max="8452" width="17.85546875" style="1" customWidth="1"/>
    <col min="8453" max="8453" width="20.28515625" style="1" customWidth="1"/>
    <col min="8454" max="8454" width="15.5703125" style="1" customWidth="1"/>
    <col min="8455" max="8456" width="16" style="1"/>
    <col min="8457" max="8457" width="23.140625" style="1" customWidth="1"/>
    <col min="8458" max="8697" width="16" style="1"/>
    <col min="8698" max="8698" width="10.42578125" style="1" customWidth="1"/>
    <col min="8699" max="8699" width="26.140625" style="1" customWidth="1"/>
    <col min="8700" max="8700" width="12.28515625" style="1" customWidth="1"/>
    <col min="8701" max="8701" width="9.42578125" style="1" customWidth="1"/>
    <col min="8702" max="8702" width="18.28515625" style="1" customWidth="1"/>
    <col min="8703" max="8703" width="10.5703125" style="1" customWidth="1"/>
    <col min="8704" max="8704" width="18.42578125" style="1" customWidth="1"/>
    <col min="8705" max="8705" width="10.7109375" style="1" customWidth="1"/>
    <col min="8706" max="8706" width="12" style="1" customWidth="1"/>
    <col min="8707" max="8707" width="18.85546875" style="1" customWidth="1"/>
    <col min="8708" max="8708" width="17.85546875" style="1" customWidth="1"/>
    <col min="8709" max="8709" width="20.28515625" style="1" customWidth="1"/>
    <col min="8710" max="8710" width="15.5703125" style="1" customWidth="1"/>
    <col min="8711" max="8712" width="16" style="1"/>
    <col min="8713" max="8713" width="23.140625" style="1" customWidth="1"/>
    <col min="8714" max="8953" width="16" style="1"/>
    <col min="8954" max="8954" width="10.42578125" style="1" customWidth="1"/>
    <col min="8955" max="8955" width="26.140625" style="1" customWidth="1"/>
    <col min="8956" max="8956" width="12.28515625" style="1" customWidth="1"/>
    <col min="8957" max="8957" width="9.42578125" style="1" customWidth="1"/>
    <col min="8958" max="8958" width="18.28515625" style="1" customWidth="1"/>
    <col min="8959" max="8959" width="10.5703125" style="1" customWidth="1"/>
    <col min="8960" max="8960" width="18.42578125" style="1" customWidth="1"/>
    <col min="8961" max="8961" width="10.7109375" style="1" customWidth="1"/>
    <col min="8962" max="8962" width="12" style="1" customWidth="1"/>
    <col min="8963" max="8963" width="18.85546875" style="1" customWidth="1"/>
    <col min="8964" max="8964" width="17.85546875" style="1" customWidth="1"/>
    <col min="8965" max="8965" width="20.28515625" style="1" customWidth="1"/>
    <col min="8966" max="8966" width="15.5703125" style="1" customWidth="1"/>
    <col min="8967" max="8968" width="16" style="1"/>
    <col min="8969" max="8969" width="23.140625" style="1" customWidth="1"/>
    <col min="8970" max="9209" width="16" style="1"/>
    <col min="9210" max="9210" width="10.42578125" style="1" customWidth="1"/>
    <col min="9211" max="9211" width="26.140625" style="1" customWidth="1"/>
    <col min="9212" max="9212" width="12.28515625" style="1" customWidth="1"/>
    <col min="9213" max="9213" width="9.42578125" style="1" customWidth="1"/>
    <col min="9214" max="9214" width="18.28515625" style="1" customWidth="1"/>
    <col min="9215" max="9215" width="10.5703125" style="1" customWidth="1"/>
    <col min="9216" max="9216" width="18.42578125" style="1" customWidth="1"/>
    <col min="9217" max="9217" width="10.7109375" style="1" customWidth="1"/>
    <col min="9218" max="9218" width="12" style="1" customWidth="1"/>
    <col min="9219" max="9219" width="18.85546875" style="1" customWidth="1"/>
    <col min="9220" max="9220" width="17.85546875" style="1" customWidth="1"/>
    <col min="9221" max="9221" width="20.28515625" style="1" customWidth="1"/>
    <col min="9222" max="9222" width="15.5703125" style="1" customWidth="1"/>
    <col min="9223" max="9224" width="16" style="1"/>
    <col min="9225" max="9225" width="23.140625" style="1" customWidth="1"/>
    <col min="9226" max="9465" width="16" style="1"/>
    <col min="9466" max="9466" width="10.42578125" style="1" customWidth="1"/>
    <col min="9467" max="9467" width="26.140625" style="1" customWidth="1"/>
    <col min="9468" max="9468" width="12.28515625" style="1" customWidth="1"/>
    <col min="9469" max="9469" width="9.42578125" style="1" customWidth="1"/>
    <col min="9470" max="9470" width="18.28515625" style="1" customWidth="1"/>
    <col min="9471" max="9471" width="10.5703125" style="1" customWidth="1"/>
    <col min="9472" max="9472" width="18.42578125" style="1" customWidth="1"/>
    <col min="9473" max="9473" width="10.7109375" style="1" customWidth="1"/>
    <col min="9474" max="9474" width="12" style="1" customWidth="1"/>
    <col min="9475" max="9475" width="18.85546875" style="1" customWidth="1"/>
    <col min="9476" max="9476" width="17.85546875" style="1" customWidth="1"/>
    <col min="9477" max="9477" width="20.28515625" style="1" customWidth="1"/>
    <col min="9478" max="9478" width="15.5703125" style="1" customWidth="1"/>
    <col min="9479" max="9480" width="16" style="1"/>
    <col min="9481" max="9481" width="23.140625" style="1" customWidth="1"/>
    <col min="9482" max="9721" width="16" style="1"/>
    <col min="9722" max="9722" width="10.42578125" style="1" customWidth="1"/>
    <col min="9723" max="9723" width="26.140625" style="1" customWidth="1"/>
    <col min="9724" max="9724" width="12.28515625" style="1" customWidth="1"/>
    <col min="9725" max="9725" width="9.42578125" style="1" customWidth="1"/>
    <col min="9726" max="9726" width="18.28515625" style="1" customWidth="1"/>
    <col min="9727" max="9727" width="10.5703125" style="1" customWidth="1"/>
    <col min="9728" max="9728" width="18.42578125" style="1" customWidth="1"/>
    <col min="9729" max="9729" width="10.7109375" style="1" customWidth="1"/>
    <col min="9730" max="9730" width="12" style="1" customWidth="1"/>
    <col min="9731" max="9731" width="18.85546875" style="1" customWidth="1"/>
    <col min="9732" max="9732" width="17.85546875" style="1" customWidth="1"/>
    <col min="9733" max="9733" width="20.28515625" style="1" customWidth="1"/>
    <col min="9734" max="9734" width="15.5703125" style="1" customWidth="1"/>
    <col min="9735" max="9736" width="16" style="1"/>
    <col min="9737" max="9737" width="23.140625" style="1" customWidth="1"/>
    <col min="9738" max="9977" width="16" style="1"/>
    <col min="9978" max="9978" width="10.42578125" style="1" customWidth="1"/>
    <col min="9979" max="9979" width="26.140625" style="1" customWidth="1"/>
    <col min="9980" max="9980" width="12.28515625" style="1" customWidth="1"/>
    <col min="9981" max="9981" width="9.42578125" style="1" customWidth="1"/>
    <col min="9982" max="9982" width="18.28515625" style="1" customWidth="1"/>
    <col min="9983" max="9983" width="10.5703125" style="1" customWidth="1"/>
    <col min="9984" max="9984" width="18.42578125" style="1" customWidth="1"/>
    <col min="9985" max="9985" width="10.7109375" style="1" customWidth="1"/>
    <col min="9986" max="9986" width="12" style="1" customWidth="1"/>
    <col min="9987" max="9987" width="18.85546875" style="1" customWidth="1"/>
    <col min="9988" max="9988" width="17.85546875" style="1" customWidth="1"/>
    <col min="9989" max="9989" width="20.28515625" style="1" customWidth="1"/>
    <col min="9990" max="9990" width="15.5703125" style="1" customWidth="1"/>
    <col min="9991" max="9992" width="16" style="1"/>
    <col min="9993" max="9993" width="23.140625" style="1" customWidth="1"/>
    <col min="9994" max="10233" width="16" style="1"/>
    <col min="10234" max="10234" width="10.42578125" style="1" customWidth="1"/>
    <col min="10235" max="10235" width="26.140625" style="1" customWidth="1"/>
    <col min="10236" max="10236" width="12.28515625" style="1" customWidth="1"/>
    <col min="10237" max="10237" width="9.42578125" style="1" customWidth="1"/>
    <col min="10238" max="10238" width="18.28515625" style="1" customWidth="1"/>
    <col min="10239" max="10239" width="10.5703125" style="1" customWidth="1"/>
    <col min="10240" max="10240" width="18.42578125" style="1" customWidth="1"/>
    <col min="10241" max="10241" width="10.7109375" style="1" customWidth="1"/>
    <col min="10242" max="10242" width="12" style="1" customWidth="1"/>
    <col min="10243" max="10243" width="18.85546875" style="1" customWidth="1"/>
    <col min="10244" max="10244" width="17.85546875" style="1" customWidth="1"/>
    <col min="10245" max="10245" width="20.28515625" style="1" customWidth="1"/>
    <col min="10246" max="10246" width="15.5703125" style="1" customWidth="1"/>
    <col min="10247" max="10248" width="16" style="1"/>
    <col min="10249" max="10249" width="23.140625" style="1" customWidth="1"/>
    <col min="10250" max="10489" width="16" style="1"/>
    <col min="10490" max="10490" width="10.42578125" style="1" customWidth="1"/>
    <col min="10491" max="10491" width="26.140625" style="1" customWidth="1"/>
    <col min="10492" max="10492" width="12.28515625" style="1" customWidth="1"/>
    <col min="10493" max="10493" width="9.42578125" style="1" customWidth="1"/>
    <col min="10494" max="10494" width="18.28515625" style="1" customWidth="1"/>
    <col min="10495" max="10495" width="10.5703125" style="1" customWidth="1"/>
    <col min="10496" max="10496" width="18.42578125" style="1" customWidth="1"/>
    <col min="10497" max="10497" width="10.7109375" style="1" customWidth="1"/>
    <col min="10498" max="10498" width="12" style="1" customWidth="1"/>
    <col min="10499" max="10499" width="18.85546875" style="1" customWidth="1"/>
    <col min="10500" max="10500" width="17.85546875" style="1" customWidth="1"/>
    <col min="10501" max="10501" width="20.28515625" style="1" customWidth="1"/>
    <col min="10502" max="10502" width="15.5703125" style="1" customWidth="1"/>
    <col min="10503" max="10504" width="16" style="1"/>
    <col min="10505" max="10505" width="23.140625" style="1" customWidth="1"/>
    <col min="10506" max="10745" width="16" style="1"/>
    <col min="10746" max="10746" width="10.42578125" style="1" customWidth="1"/>
    <col min="10747" max="10747" width="26.140625" style="1" customWidth="1"/>
    <col min="10748" max="10748" width="12.28515625" style="1" customWidth="1"/>
    <col min="10749" max="10749" width="9.42578125" style="1" customWidth="1"/>
    <col min="10750" max="10750" width="18.28515625" style="1" customWidth="1"/>
    <col min="10751" max="10751" width="10.5703125" style="1" customWidth="1"/>
    <col min="10752" max="10752" width="18.42578125" style="1" customWidth="1"/>
    <col min="10753" max="10753" width="10.7109375" style="1" customWidth="1"/>
    <col min="10754" max="10754" width="12" style="1" customWidth="1"/>
    <col min="10755" max="10755" width="18.85546875" style="1" customWidth="1"/>
    <col min="10756" max="10756" width="17.85546875" style="1" customWidth="1"/>
    <col min="10757" max="10757" width="20.28515625" style="1" customWidth="1"/>
    <col min="10758" max="10758" width="15.5703125" style="1" customWidth="1"/>
    <col min="10759" max="10760" width="16" style="1"/>
    <col min="10761" max="10761" width="23.140625" style="1" customWidth="1"/>
    <col min="10762" max="11001" width="16" style="1"/>
    <col min="11002" max="11002" width="10.42578125" style="1" customWidth="1"/>
    <col min="11003" max="11003" width="26.140625" style="1" customWidth="1"/>
    <col min="11004" max="11004" width="12.28515625" style="1" customWidth="1"/>
    <col min="11005" max="11005" width="9.42578125" style="1" customWidth="1"/>
    <col min="11006" max="11006" width="18.28515625" style="1" customWidth="1"/>
    <col min="11007" max="11007" width="10.5703125" style="1" customWidth="1"/>
    <col min="11008" max="11008" width="18.42578125" style="1" customWidth="1"/>
    <col min="11009" max="11009" width="10.7109375" style="1" customWidth="1"/>
    <col min="11010" max="11010" width="12" style="1" customWidth="1"/>
    <col min="11011" max="11011" width="18.85546875" style="1" customWidth="1"/>
    <col min="11012" max="11012" width="17.85546875" style="1" customWidth="1"/>
    <col min="11013" max="11013" width="20.28515625" style="1" customWidth="1"/>
    <col min="11014" max="11014" width="15.5703125" style="1" customWidth="1"/>
    <col min="11015" max="11016" width="16" style="1"/>
    <col min="11017" max="11017" width="23.140625" style="1" customWidth="1"/>
    <col min="11018" max="11257" width="16" style="1"/>
    <col min="11258" max="11258" width="10.42578125" style="1" customWidth="1"/>
    <col min="11259" max="11259" width="26.140625" style="1" customWidth="1"/>
    <col min="11260" max="11260" width="12.28515625" style="1" customWidth="1"/>
    <col min="11261" max="11261" width="9.42578125" style="1" customWidth="1"/>
    <col min="11262" max="11262" width="18.28515625" style="1" customWidth="1"/>
    <col min="11263" max="11263" width="10.5703125" style="1" customWidth="1"/>
    <col min="11264" max="11264" width="18.42578125" style="1" customWidth="1"/>
    <col min="11265" max="11265" width="10.7109375" style="1" customWidth="1"/>
    <col min="11266" max="11266" width="12" style="1" customWidth="1"/>
    <col min="11267" max="11267" width="18.85546875" style="1" customWidth="1"/>
    <col min="11268" max="11268" width="17.85546875" style="1" customWidth="1"/>
    <col min="11269" max="11269" width="20.28515625" style="1" customWidth="1"/>
    <col min="11270" max="11270" width="15.5703125" style="1" customWidth="1"/>
    <col min="11271" max="11272" width="16" style="1"/>
    <col min="11273" max="11273" width="23.140625" style="1" customWidth="1"/>
    <col min="11274" max="11513" width="16" style="1"/>
    <col min="11514" max="11514" width="10.42578125" style="1" customWidth="1"/>
    <col min="11515" max="11515" width="26.140625" style="1" customWidth="1"/>
    <col min="11516" max="11516" width="12.28515625" style="1" customWidth="1"/>
    <col min="11517" max="11517" width="9.42578125" style="1" customWidth="1"/>
    <col min="11518" max="11518" width="18.28515625" style="1" customWidth="1"/>
    <col min="11519" max="11519" width="10.5703125" style="1" customWidth="1"/>
    <col min="11520" max="11520" width="18.42578125" style="1" customWidth="1"/>
    <col min="11521" max="11521" width="10.7109375" style="1" customWidth="1"/>
    <col min="11522" max="11522" width="12" style="1" customWidth="1"/>
    <col min="11523" max="11523" width="18.85546875" style="1" customWidth="1"/>
    <col min="11524" max="11524" width="17.85546875" style="1" customWidth="1"/>
    <col min="11525" max="11525" width="20.28515625" style="1" customWidth="1"/>
    <col min="11526" max="11526" width="15.5703125" style="1" customWidth="1"/>
    <col min="11527" max="11528" width="16" style="1"/>
    <col min="11529" max="11529" width="23.140625" style="1" customWidth="1"/>
    <col min="11530" max="11769" width="16" style="1"/>
    <col min="11770" max="11770" width="10.42578125" style="1" customWidth="1"/>
    <col min="11771" max="11771" width="26.140625" style="1" customWidth="1"/>
    <col min="11772" max="11772" width="12.28515625" style="1" customWidth="1"/>
    <col min="11773" max="11773" width="9.42578125" style="1" customWidth="1"/>
    <col min="11774" max="11774" width="18.28515625" style="1" customWidth="1"/>
    <col min="11775" max="11775" width="10.5703125" style="1" customWidth="1"/>
    <col min="11776" max="11776" width="18.42578125" style="1" customWidth="1"/>
    <col min="11777" max="11777" width="10.7109375" style="1" customWidth="1"/>
    <col min="11778" max="11778" width="12" style="1" customWidth="1"/>
    <col min="11779" max="11779" width="18.85546875" style="1" customWidth="1"/>
    <col min="11780" max="11780" width="17.85546875" style="1" customWidth="1"/>
    <col min="11781" max="11781" width="20.28515625" style="1" customWidth="1"/>
    <col min="11782" max="11782" width="15.5703125" style="1" customWidth="1"/>
    <col min="11783" max="11784" width="16" style="1"/>
    <col min="11785" max="11785" width="23.140625" style="1" customWidth="1"/>
    <col min="11786" max="12025" width="16" style="1"/>
    <col min="12026" max="12026" width="10.42578125" style="1" customWidth="1"/>
    <col min="12027" max="12027" width="26.140625" style="1" customWidth="1"/>
    <col min="12028" max="12028" width="12.28515625" style="1" customWidth="1"/>
    <col min="12029" max="12029" width="9.42578125" style="1" customWidth="1"/>
    <col min="12030" max="12030" width="18.28515625" style="1" customWidth="1"/>
    <col min="12031" max="12031" width="10.5703125" style="1" customWidth="1"/>
    <col min="12032" max="12032" width="18.42578125" style="1" customWidth="1"/>
    <col min="12033" max="12033" width="10.7109375" style="1" customWidth="1"/>
    <col min="12034" max="12034" width="12" style="1" customWidth="1"/>
    <col min="12035" max="12035" width="18.85546875" style="1" customWidth="1"/>
    <col min="12036" max="12036" width="17.85546875" style="1" customWidth="1"/>
    <col min="12037" max="12037" width="20.28515625" style="1" customWidth="1"/>
    <col min="12038" max="12038" width="15.5703125" style="1" customWidth="1"/>
    <col min="12039" max="12040" width="16" style="1"/>
    <col min="12041" max="12041" width="23.140625" style="1" customWidth="1"/>
    <col min="12042" max="12281" width="16" style="1"/>
    <col min="12282" max="12282" width="10.42578125" style="1" customWidth="1"/>
    <col min="12283" max="12283" width="26.140625" style="1" customWidth="1"/>
    <col min="12284" max="12284" width="12.28515625" style="1" customWidth="1"/>
    <col min="12285" max="12285" width="9.42578125" style="1" customWidth="1"/>
    <col min="12286" max="12286" width="18.28515625" style="1" customWidth="1"/>
    <col min="12287" max="12287" width="10.5703125" style="1" customWidth="1"/>
    <col min="12288" max="12288" width="18.42578125" style="1" customWidth="1"/>
    <col min="12289" max="12289" width="10.7109375" style="1" customWidth="1"/>
    <col min="12290" max="12290" width="12" style="1" customWidth="1"/>
    <col min="12291" max="12291" width="18.85546875" style="1" customWidth="1"/>
    <col min="12292" max="12292" width="17.85546875" style="1" customWidth="1"/>
    <col min="12293" max="12293" width="20.28515625" style="1" customWidth="1"/>
    <col min="12294" max="12294" width="15.5703125" style="1" customWidth="1"/>
    <col min="12295" max="12296" width="16" style="1"/>
    <col min="12297" max="12297" width="23.140625" style="1" customWidth="1"/>
    <col min="12298" max="12537" width="16" style="1"/>
    <col min="12538" max="12538" width="10.42578125" style="1" customWidth="1"/>
    <col min="12539" max="12539" width="26.140625" style="1" customWidth="1"/>
    <col min="12540" max="12540" width="12.28515625" style="1" customWidth="1"/>
    <col min="12541" max="12541" width="9.42578125" style="1" customWidth="1"/>
    <col min="12542" max="12542" width="18.28515625" style="1" customWidth="1"/>
    <col min="12543" max="12543" width="10.5703125" style="1" customWidth="1"/>
    <col min="12544" max="12544" width="18.42578125" style="1" customWidth="1"/>
    <col min="12545" max="12545" width="10.7109375" style="1" customWidth="1"/>
    <col min="12546" max="12546" width="12" style="1" customWidth="1"/>
    <col min="12547" max="12547" width="18.85546875" style="1" customWidth="1"/>
    <col min="12548" max="12548" width="17.85546875" style="1" customWidth="1"/>
    <col min="12549" max="12549" width="20.28515625" style="1" customWidth="1"/>
    <col min="12550" max="12550" width="15.5703125" style="1" customWidth="1"/>
    <col min="12551" max="12552" width="16" style="1"/>
    <col min="12553" max="12553" width="23.140625" style="1" customWidth="1"/>
    <col min="12554" max="12793" width="16" style="1"/>
    <col min="12794" max="12794" width="10.42578125" style="1" customWidth="1"/>
    <col min="12795" max="12795" width="26.140625" style="1" customWidth="1"/>
    <col min="12796" max="12796" width="12.28515625" style="1" customWidth="1"/>
    <col min="12797" max="12797" width="9.42578125" style="1" customWidth="1"/>
    <col min="12798" max="12798" width="18.28515625" style="1" customWidth="1"/>
    <col min="12799" max="12799" width="10.5703125" style="1" customWidth="1"/>
    <col min="12800" max="12800" width="18.42578125" style="1" customWidth="1"/>
    <col min="12801" max="12801" width="10.7109375" style="1" customWidth="1"/>
    <col min="12802" max="12802" width="12" style="1" customWidth="1"/>
    <col min="12803" max="12803" width="18.85546875" style="1" customWidth="1"/>
    <col min="12804" max="12804" width="17.85546875" style="1" customWidth="1"/>
    <col min="12805" max="12805" width="20.28515625" style="1" customWidth="1"/>
    <col min="12806" max="12806" width="15.5703125" style="1" customWidth="1"/>
    <col min="12807" max="12808" width="16" style="1"/>
    <col min="12809" max="12809" width="23.140625" style="1" customWidth="1"/>
    <col min="12810" max="13049" width="16" style="1"/>
    <col min="13050" max="13050" width="10.42578125" style="1" customWidth="1"/>
    <col min="13051" max="13051" width="26.140625" style="1" customWidth="1"/>
    <col min="13052" max="13052" width="12.28515625" style="1" customWidth="1"/>
    <col min="13053" max="13053" width="9.42578125" style="1" customWidth="1"/>
    <col min="13054" max="13054" width="18.28515625" style="1" customWidth="1"/>
    <col min="13055" max="13055" width="10.5703125" style="1" customWidth="1"/>
    <col min="13056" max="13056" width="18.42578125" style="1" customWidth="1"/>
    <col min="13057" max="13057" width="10.7109375" style="1" customWidth="1"/>
    <col min="13058" max="13058" width="12" style="1" customWidth="1"/>
    <col min="13059" max="13059" width="18.85546875" style="1" customWidth="1"/>
    <col min="13060" max="13060" width="17.85546875" style="1" customWidth="1"/>
    <col min="13061" max="13061" width="20.28515625" style="1" customWidth="1"/>
    <col min="13062" max="13062" width="15.5703125" style="1" customWidth="1"/>
    <col min="13063" max="13064" width="16" style="1"/>
    <col min="13065" max="13065" width="23.140625" style="1" customWidth="1"/>
    <col min="13066" max="13305" width="16" style="1"/>
    <col min="13306" max="13306" width="10.42578125" style="1" customWidth="1"/>
    <col min="13307" max="13307" width="26.140625" style="1" customWidth="1"/>
    <col min="13308" max="13308" width="12.28515625" style="1" customWidth="1"/>
    <col min="13309" max="13309" width="9.42578125" style="1" customWidth="1"/>
    <col min="13310" max="13310" width="18.28515625" style="1" customWidth="1"/>
    <col min="13311" max="13311" width="10.5703125" style="1" customWidth="1"/>
    <col min="13312" max="13312" width="18.42578125" style="1" customWidth="1"/>
    <col min="13313" max="13313" width="10.7109375" style="1" customWidth="1"/>
    <col min="13314" max="13314" width="12" style="1" customWidth="1"/>
    <col min="13315" max="13315" width="18.85546875" style="1" customWidth="1"/>
    <col min="13316" max="13316" width="17.85546875" style="1" customWidth="1"/>
    <col min="13317" max="13317" width="20.28515625" style="1" customWidth="1"/>
    <col min="13318" max="13318" width="15.5703125" style="1" customWidth="1"/>
    <col min="13319" max="13320" width="16" style="1"/>
    <col min="13321" max="13321" width="23.140625" style="1" customWidth="1"/>
    <col min="13322" max="13561" width="16" style="1"/>
    <col min="13562" max="13562" width="10.42578125" style="1" customWidth="1"/>
    <col min="13563" max="13563" width="26.140625" style="1" customWidth="1"/>
    <col min="13564" max="13564" width="12.28515625" style="1" customWidth="1"/>
    <col min="13565" max="13565" width="9.42578125" style="1" customWidth="1"/>
    <col min="13566" max="13566" width="18.28515625" style="1" customWidth="1"/>
    <col min="13567" max="13567" width="10.5703125" style="1" customWidth="1"/>
    <col min="13568" max="13568" width="18.42578125" style="1" customWidth="1"/>
    <col min="13569" max="13569" width="10.7109375" style="1" customWidth="1"/>
    <col min="13570" max="13570" width="12" style="1" customWidth="1"/>
    <col min="13571" max="13571" width="18.85546875" style="1" customWidth="1"/>
    <col min="13572" max="13572" width="17.85546875" style="1" customWidth="1"/>
    <col min="13573" max="13573" width="20.28515625" style="1" customWidth="1"/>
    <col min="13574" max="13574" width="15.5703125" style="1" customWidth="1"/>
    <col min="13575" max="13576" width="16" style="1"/>
    <col min="13577" max="13577" width="23.140625" style="1" customWidth="1"/>
    <col min="13578" max="13817" width="16" style="1"/>
    <col min="13818" max="13818" width="10.42578125" style="1" customWidth="1"/>
    <col min="13819" max="13819" width="26.140625" style="1" customWidth="1"/>
    <col min="13820" max="13820" width="12.28515625" style="1" customWidth="1"/>
    <col min="13821" max="13821" width="9.42578125" style="1" customWidth="1"/>
    <col min="13822" max="13822" width="18.28515625" style="1" customWidth="1"/>
    <col min="13823" max="13823" width="10.5703125" style="1" customWidth="1"/>
    <col min="13824" max="13824" width="18.42578125" style="1" customWidth="1"/>
    <col min="13825" max="13825" width="10.7109375" style="1" customWidth="1"/>
    <col min="13826" max="13826" width="12" style="1" customWidth="1"/>
    <col min="13827" max="13827" width="18.85546875" style="1" customWidth="1"/>
    <col min="13828" max="13828" width="17.85546875" style="1" customWidth="1"/>
    <col min="13829" max="13829" width="20.28515625" style="1" customWidth="1"/>
    <col min="13830" max="13830" width="15.5703125" style="1" customWidth="1"/>
    <col min="13831" max="13832" width="16" style="1"/>
    <col min="13833" max="13833" width="23.140625" style="1" customWidth="1"/>
    <col min="13834" max="14073" width="16" style="1"/>
    <col min="14074" max="14074" width="10.42578125" style="1" customWidth="1"/>
    <col min="14075" max="14075" width="26.140625" style="1" customWidth="1"/>
    <col min="14076" max="14076" width="12.28515625" style="1" customWidth="1"/>
    <col min="14077" max="14077" width="9.42578125" style="1" customWidth="1"/>
    <col min="14078" max="14078" width="18.28515625" style="1" customWidth="1"/>
    <col min="14079" max="14079" width="10.5703125" style="1" customWidth="1"/>
    <col min="14080" max="14080" width="18.42578125" style="1" customWidth="1"/>
    <col min="14081" max="14081" width="10.7109375" style="1" customWidth="1"/>
    <col min="14082" max="14082" width="12" style="1" customWidth="1"/>
    <col min="14083" max="14083" width="18.85546875" style="1" customWidth="1"/>
    <col min="14084" max="14084" width="17.85546875" style="1" customWidth="1"/>
    <col min="14085" max="14085" width="20.28515625" style="1" customWidth="1"/>
    <col min="14086" max="14086" width="15.5703125" style="1" customWidth="1"/>
    <col min="14087" max="14088" width="16" style="1"/>
    <col min="14089" max="14089" width="23.140625" style="1" customWidth="1"/>
    <col min="14090" max="14329" width="16" style="1"/>
    <col min="14330" max="14330" width="10.42578125" style="1" customWidth="1"/>
    <col min="14331" max="14331" width="26.140625" style="1" customWidth="1"/>
    <col min="14332" max="14332" width="12.28515625" style="1" customWidth="1"/>
    <col min="14333" max="14333" width="9.42578125" style="1" customWidth="1"/>
    <col min="14334" max="14334" width="18.28515625" style="1" customWidth="1"/>
    <col min="14335" max="14335" width="10.5703125" style="1" customWidth="1"/>
    <col min="14336" max="14336" width="18.42578125" style="1" customWidth="1"/>
    <col min="14337" max="14337" width="10.7109375" style="1" customWidth="1"/>
    <col min="14338" max="14338" width="12" style="1" customWidth="1"/>
    <col min="14339" max="14339" width="18.85546875" style="1" customWidth="1"/>
    <col min="14340" max="14340" width="17.85546875" style="1" customWidth="1"/>
    <col min="14341" max="14341" width="20.28515625" style="1" customWidth="1"/>
    <col min="14342" max="14342" width="15.5703125" style="1" customWidth="1"/>
    <col min="14343" max="14344" width="16" style="1"/>
    <col min="14345" max="14345" width="23.140625" style="1" customWidth="1"/>
    <col min="14346" max="14585" width="16" style="1"/>
    <col min="14586" max="14586" width="10.42578125" style="1" customWidth="1"/>
    <col min="14587" max="14587" width="26.140625" style="1" customWidth="1"/>
    <col min="14588" max="14588" width="12.28515625" style="1" customWidth="1"/>
    <col min="14589" max="14589" width="9.42578125" style="1" customWidth="1"/>
    <col min="14590" max="14590" width="18.28515625" style="1" customWidth="1"/>
    <col min="14591" max="14591" width="10.5703125" style="1" customWidth="1"/>
    <col min="14592" max="14592" width="18.42578125" style="1" customWidth="1"/>
    <col min="14593" max="14593" width="10.7109375" style="1" customWidth="1"/>
    <col min="14594" max="14594" width="12" style="1" customWidth="1"/>
    <col min="14595" max="14595" width="18.85546875" style="1" customWidth="1"/>
    <col min="14596" max="14596" width="17.85546875" style="1" customWidth="1"/>
    <col min="14597" max="14597" width="20.28515625" style="1" customWidth="1"/>
    <col min="14598" max="14598" width="15.5703125" style="1" customWidth="1"/>
    <col min="14599" max="14600" width="16" style="1"/>
    <col min="14601" max="14601" width="23.140625" style="1" customWidth="1"/>
    <col min="14602" max="14841" width="16" style="1"/>
    <col min="14842" max="14842" width="10.42578125" style="1" customWidth="1"/>
    <col min="14843" max="14843" width="26.140625" style="1" customWidth="1"/>
    <col min="14844" max="14844" width="12.28515625" style="1" customWidth="1"/>
    <col min="14845" max="14845" width="9.42578125" style="1" customWidth="1"/>
    <col min="14846" max="14846" width="18.28515625" style="1" customWidth="1"/>
    <col min="14847" max="14847" width="10.5703125" style="1" customWidth="1"/>
    <col min="14848" max="14848" width="18.42578125" style="1" customWidth="1"/>
    <col min="14849" max="14849" width="10.7109375" style="1" customWidth="1"/>
    <col min="14850" max="14850" width="12" style="1" customWidth="1"/>
    <col min="14851" max="14851" width="18.85546875" style="1" customWidth="1"/>
    <col min="14852" max="14852" width="17.85546875" style="1" customWidth="1"/>
    <col min="14853" max="14853" width="20.28515625" style="1" customWidth="1"/>
    <col min="14854" max="14854" width="15.5703125" style="1" customWidth="1"/>
    <col min="14855" max="14856" width="16" style="1"/>
    <col min="14857" max="14857" width="23.140625" style="1" customWidth="1"/>
    <col min="14858" max="15097" width="16" style="1"/>
    <col min="15098" max="15098" width="10.42578125" style="1" customWidth="1"/>
    <col min="15099" max="15099" width="26.140625" style="1" customWidth="1"/>
    <col min="15100" max="15100" width="12.28515625" style="1" customWidth="1"/>
    <col min="15101" max="15101" width="9.42578125" style="1" customWidth="1"/>
    <col min="15102" max="15102" width="18.28515625" style="1" customWidth="1"/>
    <col min="15103" max="15103" width="10.5703125" style="1" customWidth="1"/>
    <col min="15104" max="15104" width="18.42578125" style="1" customWidth="1"/>
    <col min="15105" max="15105" width="10.7109375" style="1" customWidth="1"/>
    <col min="15106" max="15106" width="12" style="1" customWidth="1"/>
    <col min="15107" max="15107" width="18.85546875" style="1" customWidth="1"/>
    <col min="15108" max="15108" width="17.85546875" style="1" customWidth="1"/>
    <col min="15109" max="15109" width="20.28515625" style="1" customWidth="1"/>
    <col min="15110" max="15110" width="15.5703125" style="1" customWidth="1"/>
    <col min="15111" max="15112" width="16" style="1"/>
    <col min="15113" max="15113" width="23.140625" style="1" customWidth="1"/>
    <col min="15114" max="15353" width="16" style="1"/>
    <col min="15354" max="15354" width="10.42578125" style="1" customWidth="1"/>
    <col min="15355" max="15355" width="26.140625" style="1" customWidth="1"/>
    <col min="15356" max="15356" width="12.28515625" style="1" customWidth="1"/>
    <col min="15357" max="15357" width="9.42578125" style="1" customWidth="1"/>
    <col min="15358" max="15358" width="18.28515625" style="1" customWidth="1"/>
    <col min="15359" max="15359" width="10.5703125" style="1" customWidth="1"/>
    <col min="15360" max="15360" width="18.42578125" style="1" customWidth="1"/>
    <col min="15361" max="15361" width="10.7109375" style="1" customWidth="1"/>
    <col min="15362" max="15362" width="12" style="1" customWidth="1"/>
    <col min="15363" max="15363" width="18.85546875" style="1" customWidth="1"/>
    <col min="15364" max="15364" width="17.85546875" style="1" customWidth="1"/>
    <col min="15365" max="15365" width="20.28515625" style="1" customWidth="1"/>
    <col min="15366" max="15366" width="15.5703125" style="1" customWidth="1"/>
    <col min="15367" max="15368" width="16" style="1"/>
    <col min="15369" max="15369" width="23.140625" style="1" customWidth="1"/>
    <col min="15370" max="15609" width="16" style="1"/>
    <col min="15610" max="15610" width="10.42578125" style="1" customWidth="1"/>
    <col min="15611" max="15611" width="26.140625" style="1" customWidth="1"/>
    <col min="15612" max="15612" width="12.28515625" style="1" customWidth="1"/>
    <col min="15613" max="15613" width="9.42578125" style="1" customWidth="1"/>
    <col min="15614" max="15614" width="18.28515625" style="1" customWidth="1"/>
    <col min="15615" max="15615" width="10.5703125" style="1" customWidth="1"/>
    <col min="15616" max="15616" width="18.42578125" style="1" customWidth="1"/>
    <col min="15617" max="15617" width="10.7109375" style="1" customWidth="1"/>
    <col min="15618" max="15618" width="12" style="1" customWidth="1"/>
    <col min="15619" max="15619" width="18.85546875" style="1" customWidth="1"/>
    <col min="15620" max="15620" width="17.85546875" style="1" customWidth="1"/>
    <col min="15621" max="15621" width="20.28515625" style="1" customWidth="1"/>
    <col min="15622" max="15622" width="15.5703125" style="1" customWidth="1"/>
    <col min="15623" max="15624" width="16" style="1"/>
    <col min="15625" max="15625" width="23.140625" style="1" customWidth="1"/>
    <col min="15626" max="15865" width="16" style="1"/>
    <col min="15866" max="15866" width="10.42578125" style="1" customWidth="1"/>
    <col min="15867" max="15867" width="26.140625" style="1" customWidth="1"/>
    <col min="15868" max="15868" width="12.28515625" style="1" customWidth="1"/>
    <col min="15869" max="15869" width="9.42578125" style="1" customWidth="1"/>
    <col min="15870" max="15870" width="18.28515625" style="1" customWidth="1"/>
    <col min="15871" max="15871" width="10.5703125" style="1" customWidth="1"/>
    <col min="15872" max="15872" width="18.42578125" style="1" customWidth="1"/>
    <col min="15873" max="15873" width="10.7109375" style="1" customWidth="1"/>
    <col min="15874" max="15874" width="12" style="1" customWidth="1"/>
    <col min="15875" max="15875" width="18.85546875" style="1" customWidth="1"/>
    <col min="15876" max="15876" width="17.85546875" style="1" customWidth="1"/>
    <col min="15877" max="15877" width="20.28515625" style="1" customWidth="1"/>
    <col min="15878" max="15878" width="15.5703125" style="1" customWidth="1"/>
    <col min="15879" max="15880" width="16" style="1"/>
    <col min="15881" max="15881" width="23.140625" style="1" customWidth="1"/>
    <col min="15882" max="16121" width="16" style="1"/>
    <col min="16122" max="16122" width="10.42578125" style="1" customWidth="1"/>
    <col min="16123" max="16123" width="26.140625" style="1" customWidth="1"/>
    <col min="16124" max="16124" width="12.28515625" style="1" customWidth="1"/>
    <col min="16125" max="16125" width="9.42578125" style="1" customWidth="1"/>
    <col min="16126" max="16126" width="18.28515625" style="1" customWidth="1"/>
    <col min="16127" max="16127" width="10.5703125" style="1" customWidth="1"/>
    <col min="16128" max="16128" width="18.42578125" style="1" customWidth="1"/>
    <col min="16129" max="16129" width="10.7109375" style="1" customWidth="1"/>
    <col min="16130" max="16130" width="12" style="1" customWidth="1"/>
    <col min="16131" max="16131" width="18.85546875" style="1" customWidth="1"/>
    <col min="16132" max="16132" width="17.85546875" style="1" customWidth="1"/>
    <col min="16133" max="16133" width="20.28515625" style="1" customWidth="1"/>
    <col min="16134" max="16134" width="15.5703125" style="1" customWidth="1"/>
    <col min="16135" max="16136" width="16" style="1"/>
    <col min="16137" max="16137" width="23.140625" style="1" customWidth="1"/>
    <col min="16138" max="16384" width="16" style="1"/>
  </cols>
  <sheetData>
    <row r="1" spans="1:20" ht="11.25" customHeight="1" x14ac:dyDescent="0.25">
      <c r="Q1"/>
      <c r="R1"/>
      <c r="S1"/>
      <c r="T1"/>
    </row>
    <row r="2" spans="1:20" ht="30" customHeight="1" x14ac:dyDescent="0.25">
      <c r="A2" s="3" t="s">
        <v>169</v>
      </c>
      <c r="B2" s="97"/>
      <c r="C2" s="97"/>
      <c r="O2" s="98"/>
      <c r="P2" s="6"/>
      <c r="Q2"/>
      <c r="R2"/>
      <c r="S2"/>
      <c r="T2"/>
    </row>
    <row r="3" spans="1:20" ht="30" customHeight="1" x14ac:dyDescent="0.25">
      <c r="A3" s="4"/>
      <c r="B3" s="258" t="s">
        <v>0</v>
      </c>
      <c r="C3" s="271"/>
      <c r="D3" s="259"/>
      <c r="E3" s="258" t="s">
        <v>1</v>
      </c>
      <c r="F3" s="259"/>
      <c r="G3" s="5" t="s">
        <v>2</v>
      </c>
      <c r="H3" s="258" t="s">
        <v>3</v>
      </c>
      <c r="I3" s="271"/>
      <c r="J3" s="259"/>
      <c r="K3" s="258" t="s">
        <v>4</v>
      </c>
      <c r="L3" s="259"/>
      <c r="M3" s="5" t="s">
        <v>5</v>
      </c>
      <c r="N3" s="6"/>
      <c r="Q3"/>
      <c r="R3"/>
      <c r="S3"/>
      <c r="T3"/>
    </row>
    <row r="4" spans="1:20" ht="30" customHeight="1" x14ac:dyDescent="0.25">
      <c r="A4" s="4" t="s">
        <v>6</v>
      </c>
      <c r="B4" s="7" t="s">
        <v>68</v>
      </c>
      <c r="C4" s="116" t="s">
        <v>64</v>
      </c>
      <c r="D4" s="7" t="s">
        <v>7</v>
      </c>
      <c r="E4" s="7" t="s">
        <v>68</v>
      </c>
      <c r="F4" s="116" t="s">
        <v>64</v>
      </c>
      <c r="G4" s="8" t="s">
        <v>8</v>
      </c>
      <c r="H4" s="9" t="s">
        <v>68</v>
      </c>
      <c r="I4" s="117" t="s">
        <v>64</v>
      </c>
      <c r="J4" s="9" t="s">
        <v>7</v>
      </c>
      <c r="K4" s="7" t="s">
        <v>68</v>
      </c>
      <c r="L4" s="116" t="s">
        <v>64</v>
      </c>
      <c r="M4" s="8" t="s">
        <v>8</v>
      </c>
      <c r="N4" s="243"/>
      <c r="O4" s="244" t="s">
        <v>9</v>
      </c>
      <c r="P4" s="244" t="s">
        <v>9</v>
      </c>
      <c r="Q4"/>
      <c r="R4"/>
      <c r="S4"/>
      <c r="T4"/>
    </row>
    <row r="5" spans="1:20" ht="18" customHeight="1" x14ac:dyDescent="0.25">
      <c r="A5" s="124" t="s">
        <v>137</v>
      </c>
      <c r="B5" s="109">
        <v>1291</v>
      </c>
      <c r="C5" s="109">
        <v>1287</v>
      </c>
      <c r="D5" s="10">
        <f t="shared" ref="D5:D14" si="0">B5+C5</f>
        <v>2578</v>
      </c>
      <c r="E5" s="106">
        <v>58</v>
      </c>
      <c r="F5" s="106">
        <v>48</v>
      </c>
      <c r="G5" s="110">
        <v>3.5</v>
      </c>
      <c r="H5" s="11">
        <f t="shared" ref="H5:H14" si="1">B5*G5</f>
        <v>4518.5</v>
      </c>
      <c r="I5" s="11">
        <f t="shared" ref="I5:I14" si="2">C5*G5</f>
        <v>4504.5</v>
      </c>
      <c r="J5" s="11">
        <f>H5+I5</f>
        <v>9023</v>
      </c>
      <c r="K5" s="12">
        <f>E5/H5</f>
        <v>1.2836118180812216E-2</v>
      </c>
      <c r="L5" s="12">
        <f>F5/I5</f>
        <v>1.0656010656010656E-2</v>
      </c>
      <c r="M5" s="13">
        <v>80</v>
      </c>
      <c r="N5" s="245">
        <f t="shared" ref="N5:N14" si="3">M5*D5</f>
        <v>206240</v>
      </c>
      <c r="O5" s="246" t="str">
        <f>CONCATENATE(E5," ",$O$4," ",B5)</f>
        <v>58 / 1291</v>
      </c>
      <c r="P5" s="246" t="str">
        <f>CONCATENATE(F5," ",$P$4," ",C5)</f>
        <v>48 / 1287</v>
      </c>
      <c r="Q5"/>
      <c r="R5"/>
      <c r="S5"/>
      <c r="T5"/>
    </row>
    <row r="6" spans="1:20" ht="18" customHeight="1" x14ac:dyDescent="0.25">
      <c r="A6" s="124" t="s">
        <v>138</v>
      </c>
      <c r="B6" s="109">
        <v>1345</v>
      </c>
      <c r="C6" s="109">
        <v>1341</v>
      </c>
      <c r="D6" s="10">
        <f t="shared" si="0"/>
        <v>2686</v>
      </c>
      <c r="E6" s="106">
        <v>21</v>
      </c>
      <c r="F6" s="106">
        <v>24</v>
      </c>
      <c r="G6" s="110">
        <v>5</v>
      </c>
      <c r="H6" s="11">
        <f t="shared" si="1"/>
        <v>6725</v>
      </c>
      <c r="I6" s="11">
        <f t="shared" si="2"/>
        <v>6705</v>
      </c>
      <c r="J6" s="11">
        <f t="shared" ref="J6:J14" si="4">H6+I6</f>
        <v>13430</v>
      </c>
      <c r="K6" s="12">
        <f t="shared" ref="K6:K15" si="5">E6/H6</f>
        <v>3.1226765799256505E-3</v>
      </c>
      <c r="L6" s="12">
        <f t="shared" ref="L6:L14" si="6">F6/I6</f>
        <v>3.5794183445190158E-3</v>
      </c>
      <c r="M6" s="13">
        <v>75</v>
      </c>
      <c r="N6" s="245">
        <f t="shared" si="3"/>
        <v>201450</v>
      </c>
      <c r="O6" s="246" t="str">
        <f>CONCATENATE(E6," ",$O$4," ",B6)</f>
        <v>21 / 1345</v>
      </c>
      <c r="P6" s="246" t="str">
        <f>CONCATENATE(F6," ",$P$4," ",C6)</f>
        <v>24 / 1341</v>
      </c>
      <c r="Q6"/>
      <c r="R6"/>
      <c r="S6"/>
      <c r="T6"/>
    </row>
    <row r="7" spans="1:20" ht="18" customHeight="1" x14ac:dyDescent="0.25">
      <c r="A7" s="124" t="s">
        <v>139</v>
      </c>
      <c r="B7" s="109">
        <v>36</v>
      </c>
      <c r="C7" s="109">
        <v>37</v>
      </c>
      <c r="D7" s="10">
        <f t="shared" si="0"/>
        <v>73</v>
      </c>
      <c r="E7" s="106">
        <v>0</v>
      </c>
      <c r="F7" s="106">
        <v>1</v>
      </c>
      <c r="G7" s="110">
        <v>1</v>
      </c>
      <c r="H7" s="11">
        <f t="shared" si="1"/>
        <v>36</v>
      </c>
      <c r="I7" s="11">
        <f t="shared" si="2"/>
        <v>37</v>
      </c>
      <c r="J7" s="11">
        <f t="shared" si="4"/>
        <v>73</v>
      </c>
      <c r="K7" s="12">
        <f t="shared" si="5"/>
        <v>0</v>
      </c>
      <c r="L7" s="12">
        <f t="shared" si="6"/>
        <v>2.7027027027027029E-2</v>
      </c>
      <c r="M7" s="13">
        <v>80</v>
      </c>
      <c r="N7" s="245">
        <f t="shared" si="3"/>
        <v>5840</v>
      </c>
      <c r="O7" s="246" t="str">
        <f>CONCATENATE(E7," ",$O$4," ",B7)</f>
        <v>0 / 36</v>
      </c>
      <c r="P7" s="246" t="str">
        <f>CONCATENATE(F7," ",$P$4," ",C7)</f>
        <v>1 / 37</v>
      </c>
      <c r="Q7"/>
      <c r="R7"/>
      <c r="S7"/>
      <c r="T7"/>
    </row>
    <row r="8" spans="1:20" ht="18" customHeight="1" x14ac:dyDescent="0.25">
      <c r="A8" s="124" t="s">
        <v>140</v>
      </c>
      <c r="B8" s="109">
        <v>35</v>
      </c>
      <c r="C8" s="109">
        <v>35</v>
      </c>
      <c r="D8" s="10">
        <f t="shared" si="0"/>
        <v>70</v>
      </c>
      <c r="E8" s="106">
        <v>3</v>
      </c>
      <c r="F8" s="106">
        <v>3</v>
      </c>
      <c r="G8" s="110">
        <v>3.8</v>
      </c>
      <c r="H8" s="11">
        <f t="shared" si="1"/>
        <v>133</v>
      </c>
      <c r="I8" s="11">
        <f t="shared" si="2"/>
        <v>133</v>
      </c>
      <c r="J8" s="11">
        <f t="shared" si="4"/>
        <v>266</v>
      </c>
      <c r="K8" s="12">
        <f t="shared" si="5"/>
        <v>2.2556390977443608E-2</v>
      </c>
      <c r="L8" s="12">
        <f t="shared" si="6"/>
        <v>2.2556390977443608E-2</v>
      </c>
      <c r="M8" s="13">
        <v>76.7</v>
      </c>
      <c r="N8" s="245">
        <f t="shared" si="3"/>
        <v>5369</v>
      </c>
      <c r="O8" s="246" t="str">
        <f>CONCATENATE(E8," ",$O$4," ",B8)</f>
        <v>3 / 35</v>
      </c>
      <c r="P8" s="246" t="str">
        <f>CONCATENATE(F8," ",$P$4," ",C8)</f>
        <v>3 / 35</v>
      </c>
      <c r="Q8"/>
      <c r="R8"/>
      <c r="S8"/>
      <c r="T8"/>
    </row>
    <row r="9" spans="1:20" ht="18" customHeight="1" x14ac:dyDescent="0.25">
      <c r="A9" s="124" t="s">
        <v>141</v>
      </c>
      <c r="B9" s="109">
        <v>1343</v>
      </c>
      <c r="C9" s="109">
        <v>1332</v>
      </c>
      <c r="D9" s="10">
        <f t="shared" si="0"/>
        <v>2675</v>
      </c>
      <c r="E9" s="106">
        <v>47</v>
      </c>
      <c r="F9" s="106">
        <v>41</v>
      </c>
      <c r="G9" s="110">
        <v>3.5</v>
      </c>
      <c r="H9" s="112">
        <f t="shared" si="1"/>
        <v>4700.5</v>
      </c>
      <c r="I9" s="112">
        <f t="shared" si="2"/>
        <v>4662</v>
      </c>
      <c r="J9" s="112">
        <f t="shared" si="4"/>
        <v>9362.5</v>
      </c>
      <c r="K9" s="113">
        <f t="shared" si="5"/>
        <v>9.9989362833741088E-3</v>
      </c>
      <c r="L9" s="113">
        <f t="shared" si="6"/>
        <v>8.7945087945087951E-3</v>
      </c>
      <c r="M9" s="114">
        <v>77</v>
      </c>
      <c r="N9" s="245">
        <f t="shared" si="3"/>
        <v>205975</v>
      </c>
      <c r="O9" s="246" t="str">
        <f t="shared" ref="O9:O14" si="7">CONCATENATE(E9," ",$O$4," ",B9)</f>
        <v>47 / 1343</v>
      </c>
      <c r="P9" s="246" t="str">
        <f t="shared" ref="P9:P14" si="8">CONCATENATE(F9," ",$P$4," ",C9)</f>
        <v>41 / 1332</v>
      </c>
      <c r="Q9"/>
      <c r="R9"/>
      <c r="S9"/>
      <c r="T9"/>
    </row>
    <row r="10" spans="1:20" ht="18" customHeight="1" x14ac:dyDescent="0.25">
      <c r="A10" s="124" t="s">
        <v>142</v>
      </c>
      <c r="B10" s="109">
        <v>4727</v>
      </c>
      <c r="C10" s="109">
        <v>4713</v>
      </c>
      <c r="D10" s="10">
        <f t="shared" si="0"/>
        <v>9440</v>
      </c>
      <c r="E10" s="106">
        <v>44</v>
      </c>
      <c r="F10" s="106">
        <v>66</v>
      </c>
      <c r="G10" s="110">
        <v>3</v>
      </c>
      <c r="H10" s="11">
        <f t="shared" si="1"/>
        <v>14181</v>
      </c>
      <c r="I10" s="11">
        <f t="shared" si="2"/>
        <v>14139</v>
      </c>
      <c r="J10" s="11">
        <f t="shared" si="4"/>
        <v>28320</v>
      </c>
      <c r="K10" s="12">
        <f t="shared" si="5"/>
        <v>3.1027431069741204E-3</v>
      </c>
      <c r="L10" s="12">
        <f t="shared" si="6"/>
        <v>4.6679397411415234E-3</v>
      </c>
      <c r="M10" s="13">
        <v>79</v>
      </c>
      <c r="N10" s="245">
        <f t="shared" si="3"/>
        <v>745760</v>
      </c>
      <c r="O10" s="246" t="str">
        <f t="shared" si="7"/>
        <v>44 / 4727</v>
      </c>
      <c r="P10" s="246" t="str">
        <f t="shared" si="8"/>
        <v>66 / 4713</v>
      </c>
      <c r="Q10"/>
      <c r="R10"/>
      <c r="S10"/>
      <c r="T10"/>
    </row>
    <row r="11" spans="1:20" ht="18" customHeight="1" x14ac:dyDescent="0.25">
      <c r="A11" s="124" t="s">
        <v>143</v>
      </c>
      <c r="B11" s="109">
        <v>1131</v>
      </c>
      <c r="C11" s="109">
        <v>1127</v>
      </c>
      <c r="D11" s="10">
        <f t="shared" si="0"/>
        <v>2258</v>
      </c>
      <c r="E11" s="106">
        <v>19</v>
      </c>
      <c r="F11" s="106">
        <v>15</v>
      </c>
      <c r="G11" s="110">
        <v>4</v>
      </c>
      <c r="H11" s="11">
        <f t="shared" si="1"/>
        <v>4524</v>
      </c>
      <c r="I11" s="11">
        <f t="shared" si="2"/>
        <v>4508</v>
      </c>
      <c r="J11" s="11">
        <f t="shared" si="4"/>
        <v>9032</v>
      </c>
      <c r="K11" s="12">
        <f t="shared" si="5"/>
        <v>4.1998231653404064E-3</v>
      </c>
      <c r="L11" s="12">
        <f t="shared" si="6"/>
        <v>3.3274179236912156E-3</v>
      </c>
      <c r="M11" s="13">
        <v>76</v>
      </c>
      <c r="N11" s="245">
        <f t="shared" si="3"/>
        <v>171608</v>
      </c>
      <c r="O11" s="246" t="str">
        <f t="shared" si="7"/>
        <v>19 / 1131</v>
      </c>
      <c r="P11" s="246" t="str">
        <f t="shared" si="8"/>
        <v>15 / 1127</v>
      </c>
      <c r="Q11"/>
      <c r="R11"/>
      <c r="S11"/>
      <c r="T11"/>
    </row>
    <row r="12" spans="1:20" ht="18" customHeight="1" x14ac:dyDescent="0.25">
      <c r="A12" s="124" t="s">
        <v>144</v>
      </c>
      <c r="B12" s="109">
        <v>23</v>
      </c>
      <c r="C12" s="109">
        <v>24</v>
      </c>
      <c r="D12" s="10">
        <f t="shared" si="0"/>
        <v>47</v>
      </c>
      <c r="E12" s="106">
        <v>0</v>
      </c>
      <c r="F12" s="106">
        <v>0</v>
      </c>
      <c r="G12" s="110">
        <v>0.33</v>
      </c>
      <c r="H12" s="112">
        <f t="shared" si="1"/>
        <v>7.5900000000000007</v>
      </c>
      <c r="I12" s="112">
        <f t="shared" si="2"/>
        <v>7.92</v>
      </c>
      <c r="J12" s="112">
        <f t="shared" ref="J12:J13" si="9">H12+I12</f>
        <v>15.510000000000002</v>
      </c>
      <c r="K12" s="113">
        <f t="shared" si="5"/>
        <v>0</v>
      </c>
      <c r="L12" s="113">
        <f t="shared" ref="L12:L13" si="10">F12/I12</f>
        <v>0</v>
      </c>
      <c r="M12" s="114">
        <v>57</v>
      </c>
      <c r="N12" s="245">
        <f t="shared" si="3"/>
        <v>2679</v>
      </c>
      <c r="O12" s="246" t="str">
        <f t="shared" si="7"/>
        <v>0 / 23</v>
      </c>
      <c r="P12" s="246" t="str">
        <f t="shared" si="8"/>
        <v>0 / 24</v>
      </c>
      <c r="Q12"/>
      <c r="R12"/>
      <c r="S12"/>
      <c r="T12"/>
    </row>
    <row r="13" spans="1:20" ht="18" customHeight="1" x14ac:dyDescent="0.25">
      <c r="A13" s="124" t="s">
        <v>145</v>
      </c>
      <c r="B13" s="109">
        <v>353</v>
      </c>
      <c r="C13" s="109">
        <v>333</v>
      </c>
      <c r="D13" s="10">
        <f t="shared" si="0"/>
        <v>686</v>
      </c>
      <c r="E13" s="106">
        <v>1</v>
      </c>
      <c r="F13" s="106">
        <v>1</v>
      </c>
      <c r="G13" s="110">
        <v>0.75</v>
      </c>
      <c r="H13" s="112">
        <f t="shared" si="1"/>
        <v>264.75</v>
      </c>
      <c r="I13" s="112">
        <f t="shared" si="2"/>
        <v>249.75</v>
      </c>
      <c r="J13" s="112">
        <f t="shared" si="9"/>
        <v>514.5</v>
      </c>
      <c r="K13" s="113">
        <f t="shared" si="5"/>
        <v>3.7771482530689331E-3</v>
      </c>
      <c r="L13" s="113">
        <f t="shared" si="10"/>
        <v>4.004004004004004E-3</v>
      </c>
      <c r="M13" s="114">
        <v>77</v>
      </c>
      <c r="N13" s="245">
        <f t="shared" si="3"/>
        <v>52822</v>
      </c>
      <c r="O13" s="246" t="str">
        <f t="shared" si="7"/>
        <v>1 / 353</v>
      </c>
      <c r="P13" s="246" t="str">
        <f t="shared" si="8"/>
        <v>1 / 333</v>
      </c>
      <c r="Q13"/>
      <c r="R13"/>
      <c r="S13"/>
      <c r="T13"/>
    </row>
    <row r="14" spans="1:20" ht="18" customHeight="1" x14ac:dyDescent="0.25">
      <c r="A14" s="124" t="s">
        <v>146</v>
      </c>
      <c r="B14" s="109">
        <v>102</v>
      </c>
      <c r="C14" s="109">
        <v>102</v>
      </c>
      <c r="D14" s="10">
        <f t="shared" si="0"/>
        <v>204</v>
      </c>
      <c r="E14" s="106">
        <v>2</v>
      </c>
      <c r="F14" s="106">
        <v>0</v>
      </c>
      <c r="G14" s="110">
        <v>2</v>
      </c>
      <c r="H14" s="11">
        <f t="shared" si="1"/>
        <v>204</v>
      </c>
      <c r="I14" s="11">
        <f t="shared" si="2"/>
        <v>204</v>
      </c>
      <c r="J14" s="11">
        <f t="shared" si="4"/>
        <v>408</v>
      </c>
      <c r="K14" s="12">
        <f t="shared" si="5"/>
        <v>9.8039215686274508E-3</v>
      </c>
      <c r="L14" s="12">
        <f t="shared" si="6"/>
        <v>0</v>
      </c>
      <c r="M14" s="13">
        <v>74</v>
      </c>
      <c r="N14" s="245">
        <f t="shared" si="3"/>
        <v>15096</v>
      </c>
      <c r="O14" s="246" t="str">
        <f t="shared" si="7"/>
        <v>2 / 102</v>
      </c>
      <c r="P14" s="246" t="str">
        <f t="shared" si="8"/>
        <v>0 / 102</v>
      </c>
      <c r="Q14"/>
      <c r="R14"/>
      <c r="S14"/>
      <c r="T14"/>
    </row>
    <row r="15" spans="1:20" ht="18" customHeight="1" x14ac:dyDescent="0.25">
      <c r="A15" s="99">
        <f>COUNT(B5:B14)</f>
        <v>10</v>
      </c>
      <c r="B15" s="14">
        <f>SUM(B5:B14)</f>
        <v>10386</v>
      </c>
      <c r="C15" s="14">
        <f>SUM(C5:C14)</f>
        <v>10331</v>
      </c>
      <c r="D15" s="14">
        <f>SUM(D5:D14)</f>
        <v>20717</v>
      </c>
      <c r="E15" s="108">
        <f>SUM(E5:E14)</f>
        <v>195</v>
      </c>
      <c r="F15" s="108">
        <f>SUM(F5:F14)</f>
        <v>199</v>
      </c>
      <c r="G15" s="122">
        <f>J15/D15</f>
        <v>3.400323888593908</v>
      </c>
      <c r="H15" s="15">
        <f>SUM(H5:H14)</f>
        <v>35294.339999999997</v>
      </c>
      <c r="I15" s="15">
        <f>SUM(I5:I14)</f>
        <v>35150.17</v>
      </c>
      <c r="J15" s="15">
        <f>SUM(J5:J14)</f>
        <v>70444.509999999995</v>
      </c>
      <c r="K15" s="16">
        <f t="shared" si="5"/>
        <v>5.5249651927192864E-3</v>
      </c>
      <c r="L15" s="100">
        <f>F15/I15</f>
        <v>5.6614235436130179E-3</v>
      </c>
      <c r="M15" s="17">
        <f>N15/D15</f>
        <v>77.850991938987306</v>
      </c>
      <c r="N15" s="247">
        <f>SUM(N5:N14)</f>
        <v>1612839</v>
      </c>
      <c r="O15" s="248" t="str">
        <f>CONCATENATE(E15," ",$O$4," ",B15)</f>
        <v>195 / 10386</v>
      </c>
      <c r="P15" s="248" t="str">
        <f>CONCATENATE(F15," ",$P$4," ",C15)</f>
        <v>199 / 10331</v>
      </c>
      <c r="Q15"/>
      <c r="R15"/>
      <c r="S15"/>
      <c r="T15"/>
    </row>
    <row r="16" spans="1:20" ht="21" customHeight="1" x14ac:dyDescent="0.25">
      <c r="D16" s="18"/>
      <c r="E16" s="18"/>
      <c r="F16" s="101"/>
      <c r="Q16"/>
      <c r="R16"/>
      <c r="S16"/>
      <c r="T16"/>
    </row>
    <row r="17" spans="1:20" ht="21" customHeight="1" thickBot="1" x14ac:dyDescent="0.3">
      <c r="D17" s="18"/>
      <c r="E17" s="18"/>
      <c r="Q17"/>
      <c r="R17"/>
      <c r="S17"/>
      <c r="T17"/>
    </row>
    <row r="18" spans="1:20" ht="30" customHeight="1" thickBot="1" x14ac:dyDescent="0.25">
      <c r="A18" s="260" t="s">
        <v>190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2"/>
    </row>
    <row r="19" spans="1:20" ht="38.25" customHeight="1" thickBot="1" x14ac:dyDescent="0.25">
      <c r="A19" s="254" t="s">
        <v>46</v>
      </c>
      <c r="B19" s="254" t="s">
        <v>10</v>
      </c>
      <c r="C19" s="256" t="s">
        <v>11</v>
      </c>
      <c r="D19" s="254" t="s">
        <v>43</v>
      </c>
      <c r="E19" s="254" t="s">
        <v>12</v>
      </c>
      <c r="F19" s="254" t="s">
        <v>69</v>
      </c>
      <c r="G19" s="254" t="s">
        <v>70</v>
      </c>
      <c r="H19" s="254" t="s">
        <v>65</v>
      </c>
      <c r="I19" s="254" t="s">
        <v>66</v>
      </c>
      <c r="J19" s="254" t="s">
        <v>45</v>
      </c>
      <c r="K19" s="254" t="s">
        <v>13</v>
      </c>
      <c r="L19" s="263" t="s">
        <v>14</v>
      </c>
      <c r="M19" s="264"/>
      <c r="N19" s="264"/>
      <c r="O19" s="265"/>
    </row>
    <row r="20" spans="1:20" ht="40.5" customHeight="1" thickBot="1" x14ac:dyDescent="0.25">
      <c r="A20" s="255"/>
      <c r="B20" s="272"/>
      <c r="C20" s="257"/>
      <c r="D20" s="255"/>
      <c r="E20" s="255"/>
      <c r="F20" s="255"/>
      <c r="G20" s="255"/>
      <c r="H20" s="255"/>
      <c r="I20" s="255"/>
      <c r="J20" s="255"/>
      <c r="K20" s="255"/>
      <c r="L20" s="129" t="s">
        <v>15</v>
      </c>
      <c r="M20" s="130" t="s">
        <v>16</v>
      </c>
      <c r="N20" s="131" t="s">
        <v>17</v>
      </c>
      <c r="O20" s="132" t="s">
        <v>54</v>
      </c>
    </row>
    <row r="21" spans="1:20" ht="30" customHeight="1" x14ac:dyDescent="0.25">
      <c r="A21" s="266">
        <v>9</v>
      </c>
      <c r="B21" s="212" t="s">
        <v>137</v>
      </c>
      <c r="C21" s="213" t="s">
        <v>18</v>
      </c>
      <c r="D21" s="135"/>
      <c r="E21" s="136">
        <f>G5</f>
        <v>3.5</v>
      </c>
      <c r="F21" s="137" t="str">
        <f>O5</f>
        <v>58 / 1291</v>
      </c>
      <c r="G21" s="138">
        <f>K5</f>
        <v>1.2836118180812216E-2</v>
      </c>
      <c r="H21" s="137" t="str">
        <f>P5</f>
        <v>48 / 1287</v>
      </c>
      <c r="I21" s="138">
        <f>L5</f>
        <v>1.0656010656010656E-2</v>
      </c>
      <c r="J21" s="139">
        <f>M5</f>
        <v>80</v>
      </c>
      <c r="K21" s="140">
        <v>0.27717168448136481</v>
      </c>
      <c r="L21" s="141" t="s">
        <v>123</v>
      </c>
      <c r="M21" s="142"/>
      <c r="N21" s="142"/>
      <c r="O21" s="143" t="s">
        <v>74</v>
      </c>
    </row>
    <row r="22" spans="1:20" ht="30" customHeight="1" x14ac:dyDescent="0.25">
      <c r="A22" s="267"/>
      <c r="B22" s="212" t="s">
        <v>138</v>
      </c>
      <c r="C22" s="213" t="s">
        <v>18</v>
      </c>
      <c r="D22" s="135"/>
      <c r="E22" s="136">
        <f t="shared" ref="E22:E30" si="11">G6</f>
        <v>5</v>
      </c>
      <c r="F22" s="137" t="str">
        <f t="shared" ref="F22:F30" si="12">O6</f>
        <v>21 / 1345</v>
      </c>
      <c r="G22" s="138">
        <f t="shared" ref="G22:G31" si="13">K6</f>
        <v>3.1226765799256505E-3</v>
      </c>
      <c r="H22" s="137" t="str">
        <f t="shared" ref="H22:H30" si="14">P6</f>
        <v>24 / 1341</v>
      </c>
      <c r="I22" s="138">
        <f t="shared" ref="I22:I31" si="15">L6</f>
        <v>3.5794183445190158E-3</v>
      </c>
      <c r="J22" s="139">
        <f t="shared" ref="J22:J31" si="16">M6</f>
        <v>75</v>
      </c>
      <c r="K22" s="140">
        <v>0.11530269881318422</v>
      </c>
      <c r="L22" s="145" t="s">
        <v>76</v>
      </c>
      <c r="M22" s="146"/>
      <c r="N22" s="146"/>
      <c r="O22" s="147" t="s">
        <v>55</v>
      </c>
    </row>
    <row r="23" spans="1:20" ht="30" customHeight="1" x14ac:dyDescent="0.25">
      <c r="A23" s="267"/>
      <c r="B23" s="212" t="s">
        <v>139</v>
      </c>
      <c r="C23" s="213" t="s">
        <v>18</v>
      </c>
      <c r="D23" s="135"/>
      <c r="E23" s="136">
        <f t="shared" si="11"/>
        <v>1</v>
      </c>
      <c r="F23" s="137" t="str">
        <f t="shared" si="12"/>
        <v>0 / 36</v>
      </c>
      <c r="G23" s="138">
        <f t="shared" si="13"/>
        <v>0</v>
      </c>
      <c r="H23" s="137" t="str">
        <f t="shared" si="14"/>
        <v>1 / 37</v>
      </c>
      <c r="I23" s="138">
        <f t="shared" si="15"/>
        <v>2.7027027027027029E-2</v>
      </c>
      <c r="J23" s="139">
        <f t="shared" si="16"/>
        <v>80</v>
      </c>
      <c r="K23" s="148">
        <v>1.002838645801149E-4</v>
      </c>
      <c r="L23" s="149" t="s">
        <v>103</v>
      </c>
      <c r="M23" s="150"/>
      <c r="N23" s="150"/>
      <c r="O23" s="147" t="s">
        <v>56</v>
      </c>
    </row>
    <row r="24" spans="1:20" ht="30" customHeight="1" x14ac:dyDescent="0.25">
      <c r="A24" s="267"/>
      <c r="B24" s="212" t="s">
        <v>140</v>
      </c>
      <c r="C24" s="213" t="s">
        <v>18</v>
      </c>
      <c r="D24" s="135"/>
      <c r="E24" s="136">
        <f t="shared" si="11"/>
        <v>3.8</v>
      </c>
      <c r="F24" s="137" t="str">
        <f t="shared" si="12"/>
        <v>3 / 35</v>
      </c>
      <c r="G24" s="138">
        <f t="shared" si="13"/>
        <v>2.2556390977443608E-2</v>
      </c>
      <c r="H24" s="137" t="str">
        <f t="shared" si="14"/>
        <v>3 / 35</v>
      </c>
      <c r="I24" s="138">
        <f t="shared" si="15"/>
        <v>2.2556390977443608E-2</v>
      </c>
      <c r="J24" s="139">
        <f t="shared" si="16"/>
        <v>76.7</v>
      </c>
      <c r="K24" s="148">
        <v>1.6608332811275984E-2</v>
      </c>
      <c r="L24" s="149" t="s">
        <v>104</v>
      </c>
      <c r="M24" s="150"/>
      <c r="N24" s="150"/>
      <c r="O24" s="147" t="s">
        <v>56</v>
      </c>
    </row>
    <row r="25" spans="1:20" ht="30" customHeight="1" x14ac:dyDescent="0.25">
      <c r="A25" s="267"/>
      <c r="B25" s="212" t="s">
        <v>141</v>
      </c>
      <c r="C25" s="213" t="s">
        <v>18</v>
      </c>
      <c r="D25" s="135"/>
      <c r="E25" s="136">
        <f t="shared" si="11"/>
        <v>3.5</v>
      </c>
      <c r="F25" s="137" t="str">
        <f t="shared" si="12"/>
        <v>47 / 1343</v>
      </c>
      <c r="G25" s="138">
        <f t="shared" si="13"/>
        <v>9.9989362833741088E-3</v>
      </c>
      <c r="H25" s="137" t="str">
        <f t="shared" si="14"/>
        <v>41 / 1332</v>
      </c>
      <c r="I25" s="138">
        <f t="shared" si="15"/>
        <v>8.7945087945087951E-3</v>
      </c>
      <c r="J25" s="139">
        <f t="shared" si="16"/>
        <v>77</v>
      </c>
      <c r="K25" s="140">
        <v>0.22917893223254604</v>
      </c>
      <c r="L25" s="145" t="s">
        <v>75</v>
      </c>
      <c r="M25" s="146"/>
      <c r="N25" s="146"/>
      <c r="O25" s="147" t="s">
        <v>57</v>
      </c>
    </row>
    <row r="26" spans="1:20" ht="30" customHeight="1" x14ac:dyDescent="0.25">
      <c r="A26" s="267"/>
      <c r="B26" s="212" t="s">
        <v>142</v>
      </c>
      <c r="C26" s="213" t="s">
        <v>18</v>
      </c>
      <c r="D26" s="135"/>
      <c r="E26" s="136">
        <f t="shared" si="11"/>
        <v>3</v>
      </c>
      <c r="F26" s="137" t="str">
        <f t="shared" si="12"/>
        <v>44 / 4727</v>
      </c>
      <c r="G26" s="138">
        <f t="shared" si="13"/>
        <v>3.1027431069741204E-3</v>
      </c>
      <c r="H26" s="137" t="str">
        <f t="shared" si="14"/>
        <v>66 / 4713</v>
      </c>
      <c r="I26" s="138">
        <f t="shared" si="15"/>
        <v>4.6679397411415234E-3</v>
      </c>
      <c r="J26" s="139">
        <f t="shared" si="16"/>
        <v>79</v>
      </c>
      <c r="K26" s="148">
        <v>0.27027522555034389</v>
      </c>
      <c r="L26" s="149" t="s">
        <v>105</v>
      </c>
      <c r="M26" s="150"/>
      <c r="N26" s="150"/>
      <c r="O26" s="147" t="s">
        <v>55</v>
      </c>
    </row>
    <row r="27" spans="1:20" ht="30" customHeight="1" x14ac:dyDescent="0.25">
      <c r="A27" s="267"/>
      <c r="B27" s="212" t="s">
        <v>143</v>
      </c>
      <c r="C27" s="213" t="s">
        <v>18</v>
      </c>
      <c r="D27" s="135"/>
      <c r="E27" s="136">
        <f t="shared" si="11"/>
        <v>4</v>
      </c>
      <c r="F27" s="137" t="str">
        <f t="shared" si="12"/>
        <v>19 / 1131</v>
      </c>
      <c r="G27" s="138">
        <f t="shared" si="13"/>
        <v>4.1998231653404064E-3</v>
      </c>
      <c r="H27" s="137" t="str">
        <f t="shared" si="14"/>
        <v>15 / 1127</v>
      </c>
      <c r="I27" s="138">
        <f t="shared" si="15"/>
        <v>3.3274179236912156E-3</v>
      </c>
      <c r="J27" s="139">
        <f t="shared" si="16"/>
        <v>76</v>
      </c>
      <c r="K27" s="148">
        <v>8.6135057326962514E-2</v>
      </c>
      <c r="L27" s="149" t="s">
        <v>77</v>
      </c>
      <c r="M27" s="150"/>
      <c r="N27" s="150"/>
      <c r="O27" s="147" t="s">
        <v>74</v>
      </c>
    </row>
    <row r="28" spans="1:20" ht="30" customHeight="1" x14ac:dyDescent="0.25">
      <c r="A28" s="267"/>
      <c r="B28" s="212" t="s">
        <v>144</v>
      </c>
      <c r="C28" s="213" t="s">
        <v>18</v>
      </c>
      <c r="D28" s="135"/>
      <c r="E28" s="136">
        <f t="shared" si="11"/>
        <v>0.33</v>
      </c>
      <c r="F28" s="137" t="str">
        <f t="shared" si="12"/>
        <v>0 / 23</v>
      </c>
      <c r="G28" s="138">
        <f t="shared" si="13"/>
        <v>0</v>
      </c>
      <c r="H28" s="137" t="str">
        <f t="shared" si="14"/>
        <v>0 / 24</v>
      </c>
      <c r="I28" s="138">
        <f t="shared" si="15"/>
        <v>0</v>
      </c>
      <c r="J28" s="139">
        <f t="shared" si="16"/>
        <v>57</v>
      </c>
      <c r="K28" s="140">
        <v>5.06374290259663E-5</v>
      </c>
      <c r="L28" s="145" t="s">
        <v>103</v>
      </c>
      <c r="M28" s="146"/>
      <c r="N28" s="146"/>
      <c r="O28" s="147" t="s">
        <v>57</v>
      </c>
    </row>
    <row r="29" spans="1:20" ht="30" customHeight="1" x14ac:dyDescent="0.25">
      <c r="A29" s="267"/>
      <c r="B29" s="212" t="s">
        <v>145</v>
      </c>
      <c r="C29" s="213" t="s">
        <v>18</v>
      </c>
      <c r="D29" s="135"/>
      <c r="E29" s="136">
        <f t="shared" si="11"/>
        <v>0.75</v>
      </c>
      <c r="F29" s="137" t="str">
        <f t="shared" si="12"/>
        <v>1 / 353</v>
      </c>
      <c r="G29" s="138">
        <f t="shared" si="13"/>
        <v>3.7771482530689331E-3</v>
      </c>
      <c r="H29" s="137" t="str">
        <f t="shared" si="14"/>
        <v>1 / 333</v>
      </c>
      <c r="I29" s="138">
        <f t="shared" si="15"/>
        <v>4.004004004004004E-3</v>
      </c>
      <c r="J29" s="139">
        <f t="shared" si="16"/>
        <v>77</v>
      </c>
      <c r="K29" s="140">
        <v>5.0763997321968566E-3</v>
      </c>
      <c r="L29" s="145" t="s">
        <v>106</v>
      </c>
      <c r="M29" s="146"/>
      <c r="N29" s="146"/>
      <c r="O29" s="147" t="s">
        <v>56</v>
      </c>
    </row>
    <row r="30" spans="1:20" ht="30" customHeight="1" x14ac:dyDescent="0.25">
      <c r="A30" s="267"/>
      <c r="B30" s="212" t="s">
        <v>146</v>
      </c>
      <c r="C30" s="213" t="s">
        <v>18</v>
      </c>
      <c r="D30" s="135"/>
      <c r="E30" s="136">
        <f t="shared" si="11"/>
        <v>2</v>
      </c>
      <c r="F30" s="137" t="str">
        <f t="shared" si="12"/>
        <v>2 / 102</v>
      </c>
      <c r="G30" s="138">
        <f t="shared" si="13"/>
        <v>9.8039215686274508E-3</v>
      </c>
      <c r="H30" s="137" t="str">
        <f t="shared" si="14"/>
        <v>0 / 102</v>
      </c>
      <c r="I30" s="138">
        <f t="shared" si="15"/>
        <v>0</v>
      </c>
      <c r="J30" s="139">
        <f t="shared" si="16"/>
        <v>74</v>
      </c>
      <c r="K30" s="140">
        <v>1.0074775851953934E-4</v>
      </c>
      <c r="L30" s="145" t="s">
        <v>103</v>
      </c>
      <c r="M30" s="146"/>
      <c r="N30" s="146"/>
      <c r="O30" s="147" t="s">
        <v>56</v>
      </c>
    </row>
    <row r="31" spans="1:20" ht="30" customHeight="1" x14ac:dyDescent="0.2">
      <c r="A31" s="151" t="s">
        <v>19</v>
      </c>
      <c r="B31" s="152">
        <f>COUNT(E21:E30)</f>
        <v>10</v>
      </c>
      <c r="C31" s="153"/>
      <c r="D31" s="154" t="s">
        <v>53</v>
      </c>
      <c r="E31" s="155">
        <f>G15</f>
        <v>3.400323888593908</v>
      </c>
      <c r="F31" s="156" t="str">
        <f t="shared" ref="F31" si="17">O15</f>
        <v>195 / 10386</v>
      </c>
      <c r="G31" s="157">
        <f t="shared" si="13"/>
        <v>5.5249651927192864E-3</v>
      </c>
      <c r="H31" s="156" t="str">
        <f t="shared" ref="H31" si="18">P15</f>
        <v>199 / 10331</v>
      </c>
      <c r="I31" s="157">
        <f t="shared" si="15"/>
        <v>5.6614235436130179E-3</v>
      </c>
      <c r="J31" s="155">
        <f t="shared" si="16"/>
        <v>77.850991938987306</v>
      </c>
      <c r="K31" s="158">
        <v>1</v>
      </c>
      <c r="L31" s="159" t="s">
        <v>127</v>
      </c>
      <c r="M31" s="160"/>
      <c r="N31" s="161"/>
      <c r="O31" s="214" t="s">
        <v>56</v>
      </c>
    </row>
    <row r="32" spans="1:20" ht="7.5" customHeight="1" thickBot="1" x14ac:dyDescent="0.25">
      <c r="A32" s="163"/>
      <c r="B32" s="163"/>
      <c r="C32" s="164"/>
      <c r="D32" s="165"/>
      <c r="E32" s="166"/>
      <c r="F32" s="167"/>
      <c r="G32" s="168"/>
      <c r="H32" s="167"/>
      <c r="I32" s="169"/>
      <c r="J32" s="170"/>
      <c r="K32" s="171"/>
      <c r="L32" s="160"/>
      <c r="M32" s="161"/>
      <c r="N32" s="161"/>
      <c r="O32" s="171"/>
    </row>
    <row r="33" spans="1:15" s="19" customFormat="1" ht="46.5" customHeight="1" thickBot="1" x14ac:dyDescent="0.25">
      <c r="A33" s="172"/>
      <c r="B33" s="268" t="s">
        <v>204</v>
      </c>
      <c r="C33" s="269"/>
      <c r="D33" s="269"/>
      <c r="E33" s="269"/>
      <c r="F33" s="269"/>
      <c r="G33" s="269"/>
      <c r="H33" s="269"/>
      <c r="I33" s="270"/>
      <c r="J33" s="173" t="s">
        <v>71</v>
      </c>
      <c r="K33" s="174" t="s">
        <v>67</v>
      </c>
      <c r="L33" s="215" t="s">
        <v>15</v>
      </c>
      <c r="M33" s="216" t="s">
        <v>16</v>
      </c>
      <c r="N33" s="217" t="s">
        <v>17</v>
      </c>
      <c r="O33" s="161"/>
    </row>
    <row r="34" spans="1:15" ht="27" customHeight="1" x14ac:dyDescent="0.2">
      <c r="A34" s="249" t="s">
        <v>20</v>
      </c>
      <c r="B34" s="178" t="s">
        <v>49</v>
      </c>
      <c r="C34" s="179">
        <f>I31</f>
        <v>5.6614235436130179E-3</v>
      </c>
      <c r="D34" s="180" t="s">
        <v>48</v>
      </c>
      <c r="E34" s="180"/>
      <c r="F34" s="180"/>
      <c r="G34" s="180"/>
      <c r="H34" s="181">
        <f>J31</f>
        <v>77.850991938987306</v>
      </c>
      <c r="I34" s="182" t="s">
        <v>51</v>
      </c>
      <c r="J34" s="183">
        <v>5.4999999999999997E-3</v>
      </c>
      <c r="K34" s="184">
        <v>5.7000000000000002E-3</v>
      </c>
      <c r="L34" s="218" t="s">
        <v>127</v>
      </c>
      <c r="M34" s="219" t="s">
        <v>125</v>
      </c>
      <c r="N34" s="219" t="s">
        <v>126</v>
      </c>
      <c r="O34" s="187" t="s">
        <v>117</v>
      </c>
    </row>
    <row r="35" spans="1:15" ht="27" customHeight="1" thickBot="1" x14ac:dyDescent="0.25">
      <c r="A35" s="250"/>
      <c r="B35" s="188" t="s">
        <v>49</v>
      </c>
      <c r="C35" s="189">
        <f>I31*E31</f>
        <v>1.9250673718795318E-2</v>
      </c>
      <c r="D35" s="190" t="s">
        <v>50</v>
      </c>
      <c r="E35" s="191"/>
      <c r="F35" s="192"/>
      <c r="G35" s="193">
        <f>E31</f>
        <v>3.400323888593908</v>
      </c>
      <c r="H35" s="190" t="s">
        <v>52</v>
      </c>
      <c r="I35" s="194"/>
      <c r="J35" s="195">
        <v>1.8800000000000001E-2</v>
      </c>
      <c r="K35" s="196">
        <v>1.9300000000000001E-2</v>
      </c>
      <c r="L35" s="220" t="s">
        <v>127</v>
      </c>
      <c r="M35" s="221" t="s">
        <v>128</v>
      </c>
      <c r="N35" s="221" t="s">
        <v>129</v>
      </c>
      <c r="O35" s="199" t="s">
        <v>119</v>
      </c>
    </row>
    <row r="36" spans="1:15" ht="9" customHeight="1" thickBot="1" x14ac:dyDescent="0.35">
      <c r="A36" s="200"/>
      <c r="B36" s="200"/>
      <c r="C36" s="171"/>
      <c r="D36" s="171"/>
      <c r="E36" s="171"/>
      <c r="F36" s="171"/>
      <c r="G36" s="171"/>
      <c r="H36" s="171"/>
      <c r="I36" s="171"/>
      <c r="J36" s="171"/>
      <c r="K36" s="171"/>
      <c r="L36" s="201"/>
      <c r="M36" s="202"/>
      <c r="N36" s="171"/>
      <c r="O36" s="203"/>
    </row>
    <row r="37" spans="1:15" ht="27" customHeight="1" thickBot="1" x14ac:dyDescent="0.25">
      <c r="A37" s="171"/>
      <c r="B37" s="200"/>
      <c r="C37" s="204"/>
      <c r="D37" s="204"/>
      <c r="E37" s="204"/>
      <c r="F37" s="205"/>
      <c r="G37" s="206"/>
      <c r="H37" s="171"/>
      <c r="I37" s="207"/>
      <c r="J37" s="208"/>
      <c r="K37" s="209" t="s">
        <v>198</v>
      </c>
      <c r="L37" s="210" t="s">
        <v>197</v>
      </c>
      <c r="M37" s="171"/>
      <c r="N37" s="171"/>
      <c r="O37" s="171"/>
    </row>
    <row r="38" spans="1:15" ht="15.75" customHeight="1" x14ac:dyDescent="0.2"/>
    <row r="39" spans="1:15" ht="15.75" customHeight="1" x14ac:dyDescent="0.2"/>
    <row r="40" spans="1:15" ht="15.75" customHeight="1" thickBot="1" x14ac:dyDescent="0.25"/>
    <row r="41" spans="1:15" ht="28.5" customHeight="1" thickBot="1" x14ac:dyDescent="0.25">
      <c r="A41" s="21"/>
      <c r="B41" s="22" t="s">
        <v>21</v>
      </c>
      <c r="C41" s="23">
        <v>1.9250673718795318E-2</v>
      </c>
      <c r="D41" s="251" t="s">
        <v>22</v>
      </c>
      <c r="E41" s="252"/>
      <c r="F41" s="253"/>
      <c r="H41" s="24"/>
    </row>
    <row r="42" spans="1:15" ht="28.5" customHeight="1" thickBot="1" x14ac:dyDescent="0.25">
      <c r="A42" s="25">
        <f>I31</f>
        <v>5.6614235436130179E-3</v>
      </c>
      <c r="B42" s="26" t="s">
        <v>23</v>
      </c>
      <c r="C42" s="21"/>
      <c r="D42" s="27" t="s">
        <v>24</v>
      </c>
      <c r="E42" s="28" t="s">
        <v>84</v>
      </c>
      <c r="F42" s="27" t="s">
        <v>85</v>
      </c>
      <c r="G42" s="1" t="s">
        <v>124</v>
      </c>
    </row>
    <row r="43" spans="1:15" ht="28.5" customHeight="1" thickBot="1" x14ac:dyDescent="0.25">
      <c r="A43" s="29">
        <f>E31</f>
        <v>3.400323888593908</v>
      </c>
      <c r="B43" s="30" t="s">
        <v>25</v>
      </c>
      <c r="C43" s="31"/>
      <c r="D43" s="32">
        <v>0.97503295100606047</v>
      </c>
      <c r="E43" s="33">
        <v>0.8005279731276369</v>
      </c>
      <c r="F43" s="34">
        <v>1.187577807972499</v>
      </c>
      <c r="G43" s="31"/>
    </row>
    <row r="44" spans="1:15" ht="28.5" hidden="1" customHeight="1" thickBot="1" x14ac:dyDescent="0.25">
      <c r="A44" s="35"/>
      <c r="B44" s="26"/>
      <c r="C44" s="21"/>
      <c r="D44" s="21"/>
      <c r="E44" s="21"/>
      <c r="F44" s="21"/>
      <c r="G44" s="21"/>
    </row>
    <row r="45" spans="1:15" ht="28.5" hidden="1" customHeight="1" thickBot="1" x14ac:dyDescent="0.25">
      <c r="A45" s="35"/>
      <c r="B45" s="36" t="s">
        <v>62</v>
      </c>
      <c r="C45" s="37"/>
      <c r="D45" s="38">
        <f>C41*D43</f>
        <v>1.877004120489181E-2</v>
      </c>
      <c r="E45" s="39">
        <f>C41*E43</f>
        <v>1.5410702813448683E-2</v>
      </c>
      <c r="F45" s="40">
        <f>C41*F43</f>
        <v>2.2861672896960738E-2</v>
      </c>
      <c r="G45" s="21"/>
    </row>
    <row r="46" spans="1:15" ht="28.5" hidden="1" customHeight="1" thickBot="1" x14ac:dyDescent="0.25">
      <c r="A46" s="35"/>
      <c r="B46" s="26"/>
      <c r="C46" s="21"/>
      <c r="D46" s="21"/>
      <c r="E46" s="21"/>
      <c r="F46" s="21"/>
      <c r="G46" s="21"/>
    </row>
    <row r="47" spans="1:15" ht="28.5" hidden="1" customHeight="1" thickBot="1" x14ac:dyDescent="0.25">
      <c r="A47" s="35"/>
      <c r="B47" s="41"/>
      <c r="C47" s="42" t="s">
        <v>16</v>
      </c>
      <c r="D47" s="43">
        <f>C41-D45</f>
        <v>4.8063251390350822E-4</v>
      </c>
      <c r="E47" s="44">
        <f>C41-F45</f>
        <v>-3.6109991781654201E-3</v>
      </c>
      <c r="F47" s="45">
        <f>C41-E45</f>
        <v>3.8399709053466343E-3</v>
      </c>
      <c r="G47" s="21"/>
    </row>
    <row r="48" spans="1:15" ht="28.5" hidden="1" customHeight="1" thickBot="1" x14ac:dyDescent="0.25">
      <c r="A48" s="35"/>
      <c r="B48" s="46"/>
      <c r="C48" s="47" t="s">
        <v>17</v>
      </c>
      <c r="D48" s="48">
        <f>1/D47</f>
        <v>2080.5916600988839</v>
      </c>
      <c r="E48" s="49">
        <f>1/F47</f>
        <v>260.41863978907674</v>
      </c>
      <c r="F48" s="50">
        <f>1/E47</f>
        <v>-276.93166092274032</v>
      </c>
      <c r="G48" s="21"/>
    </row>
    <row r="49" spans="1:7" ht="28.5" hidden="1" customHeight="1" x14ac:dyDescent="0.2">
      <c r="A49" s="35"/>
      <c r="B49" s="26"/>
      <c r="C49" s="31"/>
      <c r="D49" s="31"/>
      <c r="E49" s="31"/>
      <c r="F49" s="31"/>
      <c r="G49" s="21"/>
    </row>
    <row r="50" spans="1:7" ht="28.5" hidden="1" customHeight="1" x14ac:dyDescent="0.2">
      <c r="A50" s="35"/>
      <c r="B50" s="51" t="s">
        <v>26</v>
      </c>
      <c r="C50" s="52" t="s">
        <v>27</v>
      </c>
      <c r="D50" s="53">
        <f>D48</f>
        <v>2080.5916600988839</v>
      </c>
      <c r="E50" s="53">
        <f>E48</f>
        <v>260.41863978907674</v>
      </c>
      <c r="F50" s="53">
        <f>F48</f>
        <v>-276.93166092274032</v>
      </c>
      <c r="G50" s="21"/>
    </row>
    <row r="51" spans="1:7" ht="28.5" hidden="1" customHeight="1" x14ac:dyDescent="0.2">
      <c r="A51" s="35"/>
      <c r="B51" s="54"/>
      <c r="C51" s="55" t="s">
        <v>28</v>
      </c>
      <c r="D51" s="56">
        <f>(1-C41)*D48</f>
        <v>2040.5388689082738</v>
      </c>
      <c r="E51" s="56">
        <f>(1-C41)*E48</f>
        <v>255.40540552420472</v>
      </c>
      <c r="F51" s="56">
        <f>(1-C41)*F48</f>
        <v>-271.6005398759126</v>
      </c>
      <c r="G51" s="57"/>
    </row>
    <row r="52" spans="1:7" ht="28.5" hidden="1" customHeight="1" x14ac:dyDescent="0.2">
      <c r="A52" s="35"/>
      <c r="B52" s="58"/>
      <c r="C52" s="59" t="s">
        <v>29</v>
      </c>
      <c r="D52" s="60">
        <f>D48*D47</f>
        <v>1</v>
      </c>
      <c r="E52" s="60">
        <f>E48*F47</f>
        <v>1</v>
      </c>
      <c r="F52" s="60">
        <f>F48*E47</f>
        <v>1</v>
      </c>
      <c r="G52" s="57"/>
    </row>
    <row r="53" spans="1:7" ht="28.5" hidden="1" customHeight="1" x14ac:dyDescent="0.2">
      <c r="A53" s="35"/>
      <c r="B53" s="61"/>
      <c r="C53" s="62" t="s">
        <v>30</v>
      </c>
      <c r="D53" s="63">
        <f>(C41-D47)*D48</f>
        <v>39.052791190610307</v>
      </c>
      <c r="E53" s="63">
        <f>(C41-F47)*E48</f>
        <v>4.0132342648720041</v>
      </c>
      <c r="F53" s="63">
        <f>(C41-E47)*F48</f>
        <v>-6.3311210468277332</v>
      </c>
      <c r="G53" s="57"/>
    </row>
    <row r="54" spans="1:7" ht="28.5" hidden="1" customHeight="1" x14ac:dyDescent="0.2">
      <c r="A54" s="35"/>
      <c r="B54" s="64"/>
      <c r="C54" s="65"/>
      <c r="D54" s="66"/>
      <c r="E54" s="66"/>
      <c r="F54" s="66"/>
      <c r="G54" s="57"/>
    </row>
    <row r="55" spans="1:7" ht="28.5" hidden="1" customHeight="1" x14ac:dyDescent="0.2">
      <c r="A55" s="35"/>
      <c r="B55" s="51" t="s">
        <v>31</v>
      </c>
      <c r="C55" s="52" t="s">
        <v>32</v>
      </c>
      <c r="D55" s="53">
        <f>D48</f>
        <v>2080.5916600988839</v>
      </c>
      <c r="E55" s="53">
        <f>E48</f>
        <v>260.41863978907674</v>
      </c>
      <c r="F55" s="53">
        <f>F48</f>
        <v>-276.93166092274032</v>
      </c>
      <c r="G55" s="57"/>
    </row>
    <row r="56" spans="1:7" ht="28.5" hidden="1" customHeight="1" x14ac:dyDescent="0.2">
      <c r="A56" s="35"/>
      <c r="B56" s="54"/>
      <c r="C56" s="67" t="s">
        <v>28</v>
      </c>
      <c r="D56" s="56">
        <f>ABS((1-(C41-D47))*D48)</f>
        <v>2041.5388689082738</v>
      </c>
      <c r="E56" s="56">
        <f>ABS((1-(C41-F47))*E48)</f>
        <v>256.40540552420475</v>
      </c>
      <c r="F56" s="56">
        <f>ABS((1-(C41-E47))*F48)</f>
        <v>270.6005398759126</v>
      </c>
      <c r="G56" s="21"/>
    </row>
    <row r="57" spans="1:7" ht="28.5" hidden="1" customHeight="1" x14ac:dyDescent="0.2">
      <c r="A57" s="35"/>
      <c r="B57" s="68"/>
      <c r="C57" s="69" t="s">
        <v>33</v>
      </c>
      <c r="D57" s="70">
        <f>D48*D47</f>
        <v>1</v>
      </c>
      <c r="E57" s="70">
        <f>E48*F47</f>
        <v>1</v>
      </c>
      <c r="F57" s="70">
        <f>F48*E47</f>
        <v>1</v>
      </c>
      <c r="G57" s="21"/>
    </row>
    <row r="58" spans="1:7" ht="28.5" hidden="1" customHeight="1" x14ac:dyDescent="0.2">
      <c r="A58" s="35"/>
      <c r="B58" s="71"/>
      <c r="C58" s="62" t="s">
        <v>34</v>
      </c>
      <c r="D58" s="63">
        <f>ABS(C41*D48)</f>
        <v>40.052791190610307</v>
      </c>
      <c r="E58" s="63">
        <f>ABS(C41*E48)</f>
        <v>5.0132342648720041</v>
      </c>
      <c r="F58" s="63">
        <f>ABS(C41*F48)</f>
        <v>5.3311210468277332</v>
      </c>
      <c r="G58" s="21"/>
    </row>
    <row r="59" spans="1:7" ht="28.5" hidden="1" customHeight="1" x14ac:dyDescent="0.2">
      <c r="A59" s="35"/>
      <c r="B59" s="72"/>
      <c r="C59" s="73"/>
      <c r="D59" s="74"/>
      <c r="E59" s="75"/>
      <c r="F59" s="74"/>
      <c r="G59" s="76"/>
    </row>
    <row r="60" spans="1:7" ht="28.5" hidden="1" customHeight="1" x14ac:dyDescent="0.2">
      <c r="A60" s="35"/>
      <c r="B60" s="77" t="s">
        <v>35</v>
      </c>
      <c r="C60" s="78"/>
      <c r="D60" s="78"/>
      <c r="E60" s="79">
        <f>ROUND(D43,2)</f>
        <v>0.98</v>
      </c>
      <c r="F60" s="80">
        <f>ROUND(D47,4)</f>
        <v>5.0000000000000001E-4</v>
      </c>
      <c r="G60" s="81">
        <f>ROUND(D48,0)</f>
        <v>2081</v>
      </c>
    </row>
    <row r="61" spans="1:7" ht="28.5" hidden="1" customHeight="1" x14ac:dyDescent="0.2">
      <c r="A61" s="35"/>
      <c r="B61" s="82" t="s">
        <v>36</v>
      </c>
      <c r="C61" s="83">
        <f>ROUND(D45,4)</f>
        <v>1.8800000000000001E-2</v>
      </c>
      <c r="D61" s="84">
        <f>ROUND(C41,4)</f>
        <v>1.9300000000000001E-2</v>
      </c>
      <c r="E61" s="85">
        <f>ROUND(E43,2)</f>
        <v>0.8</v>
      </c>
      <c r="F61" s="86">
        <f>ROUND(E47,4)</f>
        <v>-3.5999999999999999E-3</v>
      </c>
      <c r="G61" s="87">
        <f>ROUND(E48,0)</f>
        <v>260</v>
      </c>
    </row>
    <row r="62" spans="1:7" ht="28.5" hidden="1" customHeight="1" x14ac:dyDescent="0.2">
      <c r="A62" s="35"/>
      <c r="B62" s="82" t="s">
        <v>37</v>
      </c>
      <c r="C62" s="88"/>
      <c r="D62" s="88"/>
      <c r="E62" s="85">
        <f>ROUND(F43,2)</f>
        <v>1.19</v>
      </c>
      <c r="F62" s="86">
        <f>ROUND(F47,4)</f>
        <v>3.8E-3</v>
      </c>
      <c r="G62" s="87">
        <f>ROUND(F48,0)</f>
        <v>-277</v>
      </c>
    </row>
    <row r="63" spans="1:7" ht="28.5" hidden="1" customHeight="1" x14ac:dyDescent="0.2">
      <c r="A63" s="35"/>
      <c r="B63" s="82" t="s">
        <v>38</v>
      </c>
      <c r="C63" s="89" t="s">
        <v>63</v>
      </c>
      <c r="D63" s="89" t="s">
        <v>39</v>
      </c>
      <c r="E63" s="90" t="s">
        <v>40</v>
      </c>
      <c r="F63" s="90" t="s">
        <v>41</v>
      </c>
      <c r="G63" s="89" t="s">
        <v>17</v>
      </c>
    </row>
    <row r="64" spans="1:7" ht="28.5" hidden="1" customHeight="1" x14ac:dyDescent="0.2">
      <c r="A64" s="35"/>
      <c r="B64" s="91" t="s">
        <v>42</v>
      </c>
      <c r="C64" s="89" t="str">
        <f>CONCATENATE(C61*100,B63)</f>
        <v>1,88%</v>
      </c>
      <c r="D64" s="89" t="str">
        <f>CONCATENATE(D61*100,B63)</f>
        <v>1,93%</v>
      </c>
      <c r="E64" s="89" t="str">
        <f>CONCATENATE(E60," ",B60,E61,B61,E62,B62)</f>
        <v>0,98 (0,8-1,19)</v>
      </c>
      <c r="F64" s="89" t="str">
        <f>CONCATENATE(F60*100,B63," ",B60,F61*100,B63," ",B64," ",F62*100,B63,B62)</f>
        <v>0,05% (-0,36% a 0,38%)</v>
      </c>
      <c r="G64" s="89" t="str">
        <f>CONCATENATE(G60," ",B60,G61," ",B64," ",G62,B62)</f>
        <v>2081 (260 a -277)</v>
      </c>
    </row>
    <row r="65" spans="1:7" ht="28.5" hidden="1" customHeight="1" x14ac:dyDescent="0.2">
      <c r="A65" s="92"/>
      <c r="B65" s="93"/>
      <c r="C65" s="94"/>
      <c r="D65" s="94"/>
      <c r="E65" s="94"/>
      <c r="F65" s="94"/>
      <c r="G65" s="94"/>
    </row>
    <row r="66" spans="1:7" ht="28.5" customHeight="1" x14ac:dyDescent="0.2">
      <c r="A66" s="25">
        <f>A42*A43</f>
        <v>1.9250673718795318E-2</v>
      </c>
      <c r="B66" s="26" t="s">
        <v>44</v>
      </c>
      <c r="C66" s="21"/>
      <c r="D66" s="21"/>
      <c r="E66" s="21"/>
      <c r="F66" s="21"/>
      <c r="G66" s="21"/>
    </row>
    <row r="67" spans="1:7" ht="28.5" customHeight="1" x14ac:dyDescent="0.2">
      <c r="A67" s="95"/>
      <c r="B67" s="21"/>
      <c r="C67" s="105" t="s">
        <v>47</v>
      </c>
      <c r="D67" s="105" t="s">
        <v>39</v>
      </c>
      <c r="E67" s="105" t="s">
        <v>40</v>
      </c>
      <c r="F67" s="105" t="s">
        <v>16</v>
      </c>
      <c r="G67" s="105" t="s">
        <v>17</v>
      </c>
    </row>
    <row r="68" spans="1:7" ht="28.5" customHeight="1" x14ac:dyDescent="0.2">
      <c r="A68" s="104"/>
      <c r="B68" s="103"/>
      <c r="C68" s="96" t="str">
        <f>C64</f>
        <v>1,88%</v>
      </c>
      <c r="D68" s="96" t="str">
        <f>D64</f>
        <v>1,93%</v>
      </c>
      <c r="E68" s="96" t="str">
        <f>E64</f>
        <v>0,98 (0,8-1,19)</v>
      </c>
      <c r="F68" s="96" t="str">
        <f>F64</f>
        <v>0,05% (-0,36% a 0,38%)</v>
      </c>
      <c r="G68" s="96" t="str">
        <f>G64</f>
        <v>2081 (260 a -277)</v>
      </c>
    </row>
    <row r="69" spans="1:7" ht="12" customHeight="1" x14ac:dyDescent="0.2"/>
  </sheetData>
  <mergeCells count="21">
    <mergeCell ref="L19:O19"/>
    <mergeCell ref="A21:A30"/>
    <mergeCell ref="B33:I33"/>
    <mergeCell ref="A34:A35"/>
    <mergeCell ref="D41:F41"/>
    <mergeCell ref="F19:F20"/>
    <mergeCell ref="G19:G20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B3:D3"/>
    <mergeCell ref="E3:F3"/>
    <mergeCell ref="H3:J3"/>
    <mergeCell ref="K3:L3"/>
    <mergeCell ref="A18:O18"/>
  </mergeCells>
  <pageMargins left="0.7" right="0.7" top="0.75" bottom="0.75" header="0.3" footer="0.3"/>
  <pageSetup paperSize="9" orientation="portrait" horizontalDpi="4294967293" verticalDpi="300" r:id="rId1"/>
  <ignoredErrors>
    <ignoredError sqref="G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3"/>
  <sheetViews>
    <sheetView zoomScale="85" zoomScaleNormal="85" workbookViewId="0"/>
  </sheetViews>
  <sheetFormatPr baseColWidth="10" defaultColWidth="16" defaultRowHeight="28.5" customHeight="1" x14ac:dyDescent="0.2"/>
  <cols>
    <col min="1" max="1" width="23.140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8.28515625" style="1" customWidth="1"/>
    <col min="11" max="11" width="18" style="1" customWidth="1"/>
    <col min="12" max="12" width="22.42578125" style="1" customWidth="1"/>
    <col min="13" max="13" width="27.7109375" style="1" customWidth="1"/>
    <col min="14" max="14" width="22.7109375" style="1" customWidth="1"/>
    <col min="15" max="15" width="16.7109375" style="1" customWidth="1"/>
    <col min="16" max="251" width="16" style="1"/>
    <col min="252" max="252" width="10.42578125" style="1" customWidth="1"/>
    <col min="253" max="253" width="26.140625" style="1" customWidth="1"/>
    <col min="254" max="254" width="12.28515625" style="1" customWidth="1"/>
    <col min="255" max="255" width="9.42578125" style="1" customWidth="1"/>
    <col min="256" max="256" width="18.28515625" style="1" customWidth="1"/>
    <col min="257" max="257" width="10.5703125" style="1" customWidth="1"/>
    <col min="258" max="258" width="18.42578125" style="1" customWidth="1"/>
    <col min="259" max="259" width="10.7109375" style="1" customWidth="1"/>
    <col min="260" max="260" width="12" style="1" customWidth="1"/>
    <col min="261" max="261" width="18.85546875" style="1" customWidth="1"/>
    <col min="262" max="262" width="17.85546875" style="1" customWidth="1"/>
    <col min="263" max="263" width="20.28515625" style="1" customWidth="1"/>
    <col min="264" max="264" width="15.5703125" style="1" customWidth="1"/>
    <col min="265" max="266" width="16" style="1"/>
    <col min="267" max="267" width="23.140625" style="1" customWidth="1"/>
    <col min="268" max="507" width="16" style="1"/>
    <col min="508" max="508" width="10.42578125" style="1" customWidth="1"/>
    <col min="509" max="509" width="26.140625" style="1" customWidth="1"/>
    <col min="510" max="510" width="12.28515625" style="1" customWidth="1"/>
    <col min="511" max="511" width="9.42578125" style="1" customWidth="1"/>
    <col min="512" max="512" width="18.28515625" style="1" customWidth="1"/>
    <col min="513" max="513" width="10.5703125" style="1" customWidth="1"/>
    <col min="514" max="514" width="18.42578125" style="1" customWidth="1"/>
    <col min="515" max="515" width="10.7109375" style="1" customWidth="1"/>
    <col min="516" max="516" width="12" style="1" customWidth="1"/>
    <col min="517" max="517" width="18.85546875" style="1" customWidth="1"/>
    <col min="518" max="518" width="17.85546875" style="1" customWidth="1"/>
    <col min="519" max="519" width="20.28515625" style="1" customWidth="1"/>
    <col min="520" max="520" width="15.5703125" style="1" customWidth="1"/>
    <col min="521" max="522" width="16" style="1"/>
    <col min="523" max="523" width="23.140625" style="1" customWidth="1"/>
    <col min="524" max="763" width="16" style="1"/>
    <col min="764" max="764" width="10.42578125" style="1" customWidth="1"/>
    <col min="765" max="765" width="26.140625" style="1" customWidth="1"/>
    <col min="766" max="766" width="12.28515625" style="1" customWidth="1"/>
    <col min="767" max="767" width="9.42578125" style="1" customWidth="1"/>
    <col min="768" max="768" width="18.28515625" style="1" customWidth="1"/>
    <col min="769" max="769" width="10.5703125" style="1" customWidth="1"/>
    <col min="770" max="770" width="18.42578125" style="1" customWidth="1"/>
    <col min="771" max="771" width="10.7109375" style="1" customWidth="1"/>
    <col min="772" max="772" width="12" style="1" customWidth="1"/>
    <col min="773" max="773" width="18.85546875" style="1" customWidth="1"/>
    <col min="774" max="774" width="17.85546875" style="1" customWidth="1"/>
    <col min="775" max="775" width="20.28515625" style="1" customWidth="1"/>
    <col min="776" max="776" width="15.5703125" style="1" customWidth="1"/>
    <col min="777" max="778" width="16" style="1"/>
    <col min="779" max="779" width="23.140625" style="1" customWidth="1"/>
    <col min="780" max="1019" width="16" style="1"/>
    <col min="1020" max="1020" width="10.42578125" style="1" customWidth="1"/>
    <col min="1021" max="1021" width="26.140625" style="1" customWidth="1"/>
    <col min="1022" max="1022" width="12.28515625" style="1" customWidth="1"/>
    <col min="1023" max="1023" width="9.42578125" style="1" customWidth="1"/>
    <col min="1024" max="1024" width="18.28515625" style="1" customWidth="1"/>
    <col min="1025" max="1025" width="10.5703125" style="1" customWidth="1"/>
    <col min="1026" max="1026" width="18.42578125" style="1" customWidth="1"/>
    <col min="1027" max="1027" width="10.7109375" style="1" customWidth="1"/>
    <col min="1028" max="1028" width="12" style="1" customWidth="1"/>
    <col min="1029" max="1029" width="18.85546875" style="1" customWidth="1"/>
    <col min="1030" max="1030" width="17.85546875" style="1" customWidth="1"/>
    <col min="1031" max="1031" width="20.28515625" style="1" customWidth="1"/>
    <col min="1032" max="1032" width="15.5703125" style="1" customWidth="1"/>
    <col min="1033" max="1034" width="16" style="1"/>
    <col min="1035" max="1035" width="23.140625" style="1" customWidth="1"/>
    <col min="1036" max="1275" width="16" style="1"/>
    <col min="1276" max="1276" width="10.42578125" style="1" customWidth="1"/>
    <col min="1277" max="1277" width="26.140625" style="1" customWidth="1"/>
    <col min="1278" max="1278" width="12.28515625" style="1" customWidth="1"/>
    <col min="1279" max="1279" width="9.42578125" style="1" customWidth="1"/>
    <col min="1280" max="1280" width="18.28515625" style="1" customWidth="1"/>
    <col min="1281" max="1281" width="10.5703125" style="1" customWidth="1"/>
    <col min="1282" max="1282" width="18.42578125" style="1" customWidth="1"/>
    <col min="1283" max="1283" width="10.7109375" style="1" customWidth="1"/>
    <col min="1284" max="1284" width="12" style="1" customWidth="1"/>
    <col min="1285" max="1285" width="18.85546875" style="1" customWidth="1"/>
    <col min="1286" max="1286" width="17.85546875" style="1" customWidth="1"/>
    <col min="1287" max="1287" width="20.28515625" style="1" customWidth="1"/>
    <col min="1288" max="1288" width="15.5703125" style="1" customWidth="1"/>
    <col min="1289" max="1290" width="16" style="1"/>
    <col min="1291" max="1291" width="23.140625" style="1" customWidth="1"/>
    <col min="1292" max="1531" width="16" style="1"/>
    <col min="1532" max="1532" width="10.42578125" style="1" customWidth="1"/>
    <col min="1533" max="1533" width="26.140625" style="1" customWidth="1"/>
    <col min="1534" max="1534" width="12.28515625" style="1" customWidth="1"/>
    <col min="1535" max="1535" width="9.42578125" style="1" customWidth="1"/>
    <col min="1536" max="1536" width="18.28515625" style="1" customWidth="1"/>
    <col min="1537" max="1537" width="10.5703125" style="1" customWidth="1"/>
    <col min="1538" max="1538" width="18.42578125" style="1" customWidth="1"/>
    <col min="1539" max="1539" width="10.7109375" style="1" customWidth="1"/>
    <col min="1540" max="1540" width="12" style="1" customWidth="1"/>
    <col min="1541" max="1541" width="18.85546875" style="1" customWidth="1"/>
    <col min="1542" max="1542" width="17.85546875" style="1" customWidth="1"/>
    <col min="1543" max="1543" width="20.28515625" style="1" customWidth="1"/>
    <col min="1544" max="1544" width="15.5703125" style="1" customWidth="1"/>
    <col min="1545" max="1546" width="16" style="1"/>
    <col min="1547" max="1547" width="23.140625" style="1" customWidth="1"/>
    <col min="1548" max="1787" width="16" style="1"/>
    <col min="1788" max="1788" width="10.42578125" style="1" customWidth="1"/>
    <col min="1789" max="1789" width="26.140625" style="1" customWidth="1"/>
    <col min="1790" max="1790" width="12.28515625" style="1" customWidth="1"/>
    <col min="1791" max="1791" width="9.42578125" style="1" customWidth="1"/>
    <col min="1792" max="1792" width="18.28515625" style="1" customWidth="1"/>
    <col min="1793" max="1793" width="10.5703125" style="1" customWidth="1"/>
    <col min="1794" max="1794" width="18.42578125" style="1" customWidth="1"/>
    <col min="1795" max="1795" width="10.7109375" style="1" customWidth="1"/>
    <col min="1796" max="1796" width="12" style="1" customWidth="1"/>
    <col min="1797" max="1797" width="18.85546875" style="1" customWidth="1"/>
    <col min="1798" max="1798" width="17.85546875" style="1" customWidth="1"/>
    <col min="1799" max="1799" width="20.28515625" style="1" customWidth="1"/>
    <col min="1800" max="1800" width="15.5703125" style="1" customWidth="1"/>
    <col min="1801" max="1802" width="16" style="1"/>
    <col min="1803" max="1803" width="23.140625" style="1" customWidth="1"/>
    <col min="1804" max="2043" width="16" style="1"/>
    <col min="2044" max="2044" width="10.42578125" style="1" customWidth="1"/>
    <col min="2045" max="2045" width="26.140625" style="1" customWidth="1"/>
    <col min="2046" max="2046" width="12.28515625" style="1" customWidth="1"/>
    <col min="2047" max="2047" width="9.42578125" style="1" customWidth="1"/>
    <col min="2048" max="2048" width="18.28515625" style="1" customWidth="1"/>
    <col min="2049" max="2049" width="10.5703125" style="1" customWidth="1"/>
    <col min="2050" max="2050" width="18.42578125" style="1" customWidth="1"/>
    <col min="2051" max="2051" width="10.7109375" style="1" customWidth="1"/>
    <col min="2052" max="2052" width="12" style="1" customWidth="1"/>
    <col min="2053" max="2053" width="18.85546875" style="1" customWidth="1"/>
    <col min="2054" max="2054" width="17.85546875" style="1" customWidth="1"/>
    <col min="2055" max="2055" width="20.28515625" style="1" customWidth="1"/>
    <col min="2056" max="2056" width="15.5703125" style="1" customWidth="1"/>
    <col min="2057" max="2058" width="16" style="1"/>
    <col min="2059" max="2059" width="23.140625" style="1" customWidth="1"/>
    <col min="2060" max="2299" width="16" style="1"/>
    <col min="2300" max="2300" width="10.42578125" style="1" customWidth="1"/>
    <col min="2301" max="2301" width="26.140625" style="1" customWidth="1"/>
    <col min="2302" max="2302" width="12.28515625" style="1" customWidth="1"/>
    <col min="2303" max="2303" width="9.42578125" style="1" customWidth="1"/>
    <col min="2304" max="2304" width="18.28515625" style="1" customWidth="1"/>
    <col min="2305" max="2305" width="10.5703125" style="1" customWidth="1"/>
    <col min="2306" max="2306" width="18.42578125" style="1" customWidth="1"/>
    <col min="2307" max="2307" width="10.7109375" style="1" customWidth="1"/>
    <col min="2308" max="2308" width="12" style="1" customWidth="1"/>
    <col min="2309" max="2309" width="18.85546875" style="1" customWidth="1"/>
    <col min="2310" max="2310" width="17.85546875" style="1" customWidth="1"/>
    <col min="2311" max="2311" width="20.28515625" style="1" customWidth="1"/>
    <col min="2312" max="2312" width="15.5703125" style="1" customWidth="1"/>
    <col min="2313" max="2314" width="16" style="1"/>
    <col min="2315" max="2315" width="23.140625" style="1" customWidth="1"/>
    <col min="2316" max="2555" width="16" style="1"/>
    <col min="2556" max="2556" width="10.42578125" style="1" customWidth="1"/>
    <col min="2557" max="2557" width="26.140625" style="1" customWidth="1"/>
    <col min="2558" max="2558" width="12.28515625" style="1" customWidth="1"/>
    <col min="2559" max="2559" width="9.42578125" style="1" customWidth="1"/>
    <col min="2560" max="2560" width="18.28515625" style="1" customWidth="1"/>
    <col min="2561" max="2561" width="10.5703125" style="1" customWidth="1"/>
    <col min="2562" max="2562" width="18.42578125" style="1" customWidth="1"/>
    <col min="2563" max="2563" width="10.7109375" style="1" customWidth="1"/>
    <col min="2564" max="2564" width="12" style="1" customWidth="1"/>
    <col min="2565" max="2565" width="18.85546875" style="1" customWidth="1"/>
    <col min="2566" max="2566" width="17.85546875" style="1" customWidth="1"/>
    <col min="2567" max="2567" width="20.28515625" style="1" customWidth="1"/>
    <col min="2568" max="2568" width="15.5703125" style="1" customWidth="1"/>
    <col min="2569" max="2570" width="16" style="1"/>
    <col min="2571" max="2571" width="23.140625" style="1" customWidth="1"/>
    <col min="2572" max="2811" width="16" style="1"/>
    <col min="2812" max="2812" width="10.42578125" style="1" customWidth="1"/>
    <col min="2813" max="2813" width="26.140625" style="1" customWidth="1"/>
    <col min="2814" max="2814" width="12.28515625" style="1" customWidth="1"/>
    <col min="2815" max="2815" width="9.42578125" style="1" customWidth="1"/>
    <col min="2816" max="2816" width="18.28515625" style="1" customWidth="1"/>
    <col min="2817" max="2817" width="10.5703125" style="1" customWidth="1"/>
    <col min="2818" max="2818" width="18.42578125" style="1" customWidth="1"/>
    <col min="2819" max="2819" width="10.7109375" style="1" customWidth="1"/>
    <col min="2820" max="2820" width="12" style="1" customWidth="1"/>
    <col min="2821" max="2821" width="18.85546875" style="1" customWidth="1"/>
    <col min="2822" max="2822" width="17.85546875" style="1" customWidth="1"/>
    <col min="2823" max="2823" width="20.28515625" style="1" customWidth="1"/>
    <col min="2824" max="2824" width="15.5703125" style="1" customWidth="1"/>
    <col min="2825" max="2826" width="16" style="1"/>
    <col min="2827" max="2827" width="23.140625" style="1" customWidth="1"/>
    <col min="2828" max="3067" width="16" style="1"/>
    <col min="3068" max="3068" width="10.42578125" style="1" customWidth="1"/>
    <col min="3069" max="3069" width="26.140625" style="1" customWidth="1"/>
    <col min="3070" max="3070" width="12.28515625" style="1" customWidth="1"/>
    <col min="3071" max="3071" width="9.42578125" style="1" customWidth="1"/>
    <col min="3072" max="3072" width="18.28515625" style="1" customWidth="1"/>
    <col min="3073" max="3073" width="10.5703125" style="1" customWidth="1"/>
    <col min="3074" max="3074" width="18.42578125" style="1" customWidth="1"/>
    <col min="3075" max="3075" width="10.7109375" style="1" customWidth="1"/>
    <col min="3076" max="3076" width="12" style="1" customWidth="1"/>
    <col min="3077" max="3077" width="18.85546875" style="1" customWidth="1"/>
    <col min="3078" max="3078" width="17.85546875" style="1" customWidth="1"/>
    <col min="3079" max="3079" width="20.28515625" style="1" customWidth="1"/>
    <col min="3080" max="3080" width="15.5703125" style="1" customWidth="1"/>
    <col min="3081" max="3082" width="16" style="1"/>
    <col min="3083" max="3083" width="23.140625" style="1" customWidth="1"/>
    <col min="3084" max="3323" width="16" style="1"/>
    <col min="3324" max="3324" width="10.42578125" style="1" customWidth="1"/>
    <col min="3325" max="3325" width="26.140625" style="1" customWidth="1"/>
    <col min="3326" max="3326" width="12.28515625" style="1" customWidth="1"/>
    <col min="3327" max="3327" width="9.42578125" style="1" customWidth="1"/>
    <col min="3328" max="3328" width="18.28515625" style="1" customWidth="1"/>
    <col min="3329" max="3329" width="10.5703125" style="1" customWidth="1"/>
    <col min="3330" max="3330" width="18.42578125" style="1" customWidth="1"/>
    <col min="3331" max="3331" width="10.7109375" style="1" customWidth="1"/>
    <col min="3332" max="3332" width="12" style="1" customWidth="1"/>
    <col min="3333" max="3333" width="18.85546875" style="1" customWidth="1"/>
    <col min="3334" max="3334" width="17.85546875" style="1" customWidth="1"/>
    <col min="3335" max="3335" width="20.28515625" style="1" customWidth="1"/>
    <col min="3336" max="3336" width="15.5703125" style="1" customWidth="1"/>
    <col min="3337" max="3338" width="16" style="1"/>
    <col min="3339" max="3339" width="23.140625" style="1" customWidth="1"/>
    <col min="3340" max="3579" width="16" style="1"/>
    <col min="3580" max="3580" width="10.42578125" style="1" customWidth="1"/>
    <col min="3581" max="3581" width="26.140625" style="1" customWidth="1"/>
    <col min="3582" max="3582" width="12.28515625" style="1" customWidth="1"/>
    <col min="3583" max="3583" width="9.42578125" style="1" customWidth="1"/>
    <col min="3584" max="3584" width="18.28515625" style="1" customWidth="1"/>
    <col min="3585" max="3585" width="10.5703125" style="1" customWidth="1"/>
    <col min="3586" max="3586" width="18.42578125" style="1" customWidth="1"/>
    <col min="3587" max="3587" width="10.7109375" style="1" customWidth="1"/>
    <col min="3588" max="3588" width="12" style="1" customWidth="1"/>
    <col min="3589" max="3589" width="18.85546875" style="1" customWidth="1"/>
    <col min="3590" max="3590" width="17.85546875" style="1" customWidth="1"/>
    <col min="3591" max="3591" width="20.28515625" style="1" customWidth="1"/>
    <col min="3592" max="3592" width="15.5703125" style="1" customWidth="1"/>
    <col min="3593" max="3594" width="16" style="1"/>
    <col min="3595" max="3595" width="23.140625" style="1" customWidth="1"/>
    <col min="3596" max="3835" width="16" style="1"/>
    <col min="3836" max="3836" width="10.42578125" style="1" customWidth="1"/>
    <col min="3837" max="3837" width="26.140625" style="1" customWidth="1"/>
    <col min="3838" max="3838" width="12.28515625" style="1" customWidth="1"/>
    <col min="3839" max="3839" width="9.42578125" style="1" customWidth="1"/>
    <col min="3840" max="3840" width="18.28515625" style="1" customWidth="1"/>
    <col min="3841" max="3841" width="10.5703125" style="1" customWidth="1"/>
    <col min="3842" max="3842" width="18.42578125" style="1" customWidth="1"/>
    <col min="3843" max="3843" width="10.7109375" style="1" customWidth="1"/>
    <col min="3844" max="3844" width="12" style="1" customWidth="1"/>
    <col min="3845" max="3845" width="18.85546875" style="1" customWidth="1"/>
    <col min="3846" max="3846" width="17.85546875" style="1" customWidth="1"/>
    <col min="3847" max="3847" width="20.28515625" style="1" customWidth="1"/>
    <col min="3848" max="3848" width="15.5703125" style="1" customWidth="1"/>
    <col min="3849" max="3850" width="16" style="1"/>
    <col min="3851" max="3851" width="23.140625" style="1" customWidth="1"/>
    <col min="3852" max="4091" width="16" style="1"/>
    <col min="4092" max="4092" width="10.42578125" style="1" customWidth="1"/>
    <col min="4093" max="4093" width="26.140625" style="1" customWidth="1"/>
    <col min="4094" max="4094" width="12.28515625" style="1" customWidth="1"/>
    <col min="4095" max="4095" width="9.42578125" style="1" customWidth="1"/>
    <col min="4096" max="4096" width="18.28515625" style="1" customWidth="1"/>
    <col min="4097" max="4097" width="10.5703125" style="1" customWidth="1"/>
    <col min="4098" max="4098" width="18.42578125" style="1" customWidth="1"/>
    <col min="4099" max="4099" width="10.7109375" style="1" customWidth="1"/>
    <col min="4100" max="4100" width="12" style="1" customWidth="1"/>
    <col min="4101" max="4101" width="18.85546875" style="1" customWidth="1"/>
    <col min="4102" max="4102" width="17.85546875" style="1" customWidth="1"/>
    <col min="4103" max="4103" width="20.28515625" style="1" customWidth="1"/>
    <col min="4104" max="4104" width="15.5703125" style="1" customWidth="1"/>
    <col min="4105" max="4106" width="16" style="1"/>
    <col min="4107" max="4107" width="23.140625" style="1" customWidth="1"/>
    <col min="4108" max="4347" width="16" style="1"/>
    <col min="4348" max="4348" width="10.42578125" style="1" customWidth="1"/>
    <col min="4349" max="4349" width="26.140625" style="1" customWidth="1"/>
    <col min="4350" max="4350" width="12.28515625" style="1" customWidth="1"/>
    <col min="4351" max="4351" width="9.42578125" style="1" customWidth="1"/>
    <col min="4352" max="4352" width="18.28515625" style="1" customWidth="1"/>
    <col min="4353" max="4353" width="10.5703125" style="1" customWidth="1"/>
    <col min="4354" max="4354" width="18.42578125" style="1" customWidth="1"/>
    <col min="4355" max="4355" width="10.7109375" style="1" customWidth="1"/>
    <col min="4356" max="4356" width="12" style="1" customWidth="1"/>
    <col min="4357" max="4357" width="18.85546875" style="1" customWidth="1"/>
    <col min="4358" max="4358" width="17.85546875" style="1" customWidth="1"/>
    <col min="4359" max="4359" width="20.28515625" style="1" customWidth="1"/>
    <col min="4360" max="4360" width="15.5703125" style="1" customWidth="1"/>
    <col min="4361" max="4362" width="16" style="1"/>
    <col min="4363" max="4363" width="23.140625" style="1" customWidth="1"/>
    <col min="4364" max="4603" width="16" style="1"/>
    <col min="4604" max="4604" width="10.42578125" style="1" customWidth="1"/>
    <col min="4605" max="4605" width="26.140625" style="1" customWidth="1"/>
    <col min="4606" max="4606" width="12.28515625" style="1" customWidth="1"/>
    <col min="4607" max="4607" width="9.42578125" style="1" customWidth="1"/>
    <col min="4608" max="4608" width="18.28515625" style="1" customWidth="1"/>
    <col min="4609" max="4609" width="10.5703125" style="1" customWidth="1"/>
    <col min="4610" max="4610" width="18.42578125" style="1" customWidth="1"/>
    <col min="4611" max="4611" width="10.7109375" style="1" customWidth="1"/>
    <col min="4612" max="4612" width="12" style="1" customWidth="1"/>
    <col min="4613" max="4613" width="18.85546875" style="1" customWidth="1"/>
    <col min="4614" max="4614" width="17.85546875" style="1" customWidth="1"/>
    <col min="4615" max="4615" width="20.28515625" style="1" customWidth="1"/>
    <col min="4616" max="4616" width="15.5703125" style="1" customWidth="1"/>
    <col min="4617" max="4618" width="16" style="1"/>
    <col min="4619" max="4619" width="23.140625" style="1" customWidth="1"/>
    <col min="4620" max="4859" width="16" style="1"/>
    <col min="4860" max="4860" width="10.42578125" style="1" customWidth="1"/>
    <col min="4861" max="4861" width="26.140625" style="1" customWidth="1"/>
    <col min="4862" max="4862" width="12.28515625" style="1" customWidth="1"/>
    <col min="4863" max="4863" width="9.42578125" style="1" customWidth="1"/>
    <col min="4864" max="4864" width="18.28515625" style="1" customWidth="1"/>
    <col min="4865" max="4865" width="10.5703125" style="1" customWidth="1"/>
    <col min="4866" max="4866" width="18.42578125" style="1" customWidth="1"/>
    <col min="4867" max="4867" width="10.7109375" style="1" customWidth="1"/>
    <col min="4868" max="4868" width="12" style="1" customWidth="1"/>
    <col min="4869" max="4869" width="18.85546875" style="1" customWidth="1"/>
    <col min="4870" max="4870" width="17.85546875" style="1" customWidth="1"/>
    <col min="4871" max="4871" width="20.28515625" style="1" customWidth="1"/>
    <col min="4872" max="4872" width="15.5703125" style="1" customWidth="1"/>
    <col min="4873" max="4874" width="16" style="1"/>
    <col min="4875" max="4875" width="23.140625" style="1" customWidth="1"/>
    <col min="4876" max="5115" width="16" style="1"/>
    <col min="5116" max="5116" width="10.42578125" style="1" customWidth="1"/>
    <col min="5117" max="5117" width="26.140625" style="1" customWidth="1"/>
    <col min="5118" max="5118" width="12.28515625" style="1" customWidth="1"/>
    <col min="5119" max="5119" width="9.42578125" style="1" customWidth="1"/>
    <col min="5120" max="5120" width="18.28515625" style="1" customWidth="1"/>
    <col min="5121" max="5121" width="10.5703125" style="1" customWidth="1"/>
    <col min="5122" max="5122" width="18.42578125" style="1" customWidth="1"/>
    <col min="5123" max="5123" width="10.7109375" style="1" customWidth="1"/>
    <col min="5124" max="5124" width="12" style="1" customWidth="1"/>
    <col min="5125" max="5125" width="18.85546875" style="1" customWidth="1"/>
    <col min="5126" max="5126" width="17.85546875" style="1" customWidth="1"/>
    <col min="5127" max="5127" width="20.28515625" style="1" customWidth="1"/>
    <col min="5128" max="5128" width="15.5703125" style="1" customWidth="1"/>
    <col min="5129" max="5130" width="16" style="1"/>
    <col min="5131" max="5131" width="23.140625" style="1" customWidth="1"/>
    <col min="5132" max="5371" width="16" style="1"/>
    <col min="5372" max="5372" width="10.42578125" style="1" customWidth="1"/>
    <col min="5373" max="5373" width="26.140625" style="1" customWidth="1"/>
    <col min="5374" max="5374" width="12.28515625" style="1" customWidth="1"/>
    <col min="5375" max="5375" width="9.42578125" style="1" customWidth="1"/>
    <col min="5376" max="5376" width="18.28515625" style="1" customWidth="1"/>
    <col min="5377" max="5377" width="10.5703125" style="1" customWidth="1"/>
    <col min="5378" max="5378" width="18.42578125" style="1" customWidth="1"/>
    <col min="5379" max="5379" width="10.7109375" style="1" customWidth="1"/>
    <col min="5380" max="5380" width="12" style="1" customWidth="1"/>
    <col min="5381" max="5381" width="18.85546875" style="1" customWidth="1"/>
    <col min="5382" max="5382" width="17.85546875" style="1" customWidth="1"/>
    <col min="5383" max="5383" width="20.28515625" style="1" customWidth="1"/>
    <col min="5384" max="5384" width="15.5703125" style="1" customWidth="1"/>
    <col min="5385" max="5386" width="16" style="1"/>
    <col min="5387" max="5387" width="23.140625" style="1" customWidth="1"/>
    <col min="5388" max="5627" width="16" style="1"/>
    <col min="5628" max="5628" width="10.42578125" style="1" customWidth="1"/>
    <col min="5629" max="5629" width="26.140625" style="1" customWidth="1"/>
    <col min="5630" max="5630" width="12.28515625" style="1" customWidth="1"/>
    <col min="5631" max="5631" width="9.42578125" style="1" customWidth="1"/>
    <col min="5632" max="5632" width="18.28515625" style="1" customWidth="1"/>
    <col min="5633" max="5633" width="10.5703125" style="1" customWidth="1"/>
    <col min="5634" max="5634" width="18.42578125" style="1" customWidth="1"/>
    <col min="5635" max="5635" width="10.7109375" style="1" customWidth="1"/>
    <col min="5636" max="5636" width="12" style="1" customWidth="1"/>
    <col min="5637" max="5637" width="18.85546875" style="1" customWidth="1"/>
    <col min="5638" max="5638" width="17.85546875" style="1" customWidth="1"/>
    <col min="5639" max="5639" width="20.28515625" style="1" customWidth="1"/>
    <col min="5640" max="5640" width="15.5703125" style="1" customWidth="1"/>
    <col min="5641" max="5642" width="16" style="1"/>
    <col min="5643" max="5643" width="23.140625" style="1" customWidth="1"/>
    <col min="5644" max="5883" width="16" style="1"/>
    <col min="5884" max="5884" width="10.42578125" style="1" customWidth="1"/>
    <col min="5885" max="5885" width="26.140625" style="1" customWidth="1"/>
    <col min="5886" max="5886" width="12.28515625" style="1" customWidth="1"/>
    <col min="5887" max="5887" width="9.42578125" style="1" customWidth="1"/>
    <col min="5888" max="5888" width="18.28515625" style="1" customWidth="1"/>
    <col min="5889" max="5889" width="10.5703125" style="1" customWidth="1"/>
    <col min="5890" max="5890" width="18.42578125" style="1" customWidth="1"/>
    <col min="5891" max="5891" width="10.7109375" style="1" customWidth="1"/>
    <col min="5892" max="5892" width="12" style="1" customWidth="1"/>
    <col min="5893" max="5893" width="18.85546875" style="1" customWidth="1"/>
    <col min="5894" max="5894" width="17.85546875" style="1" customWidth="1"/>
    <col min="5895" max="5895" width="20.28515625" style="1" customWidth="1"/>
    <col min="5896" max="5896" width="15.5703125" style="1" customWidth="1"/>
    <col min="5897" max="5898" width="16" style="1"/>
    <col min="5899" max="5899" width="23.140625" style="1" customWidth="1"/>
    <col min="5900" max="6139" width="16" style="1"/>
    <col min="6140" max="6140" width="10.42578125" style="1" customWidth="1"/>
    <col min="6141" max="6141" width="26.140625" style="1" customWidth="1"/>
    <col min="6142" max="6142" width="12.28515625" style="1" customWidth="1"/>
    <col min="6143" max="6143" width="9.42578125" style="1" customWidth="1"/>
    <col min="6144" max="6144" width="18.28515625" style="1" customWidth="1"/>
    <col min="6145" max="6145" width="10.5703125" style="1" customWidth="1"/>
    <col min="6146" max="6146" width="18.42578125" style="1" customWidth="1"/>
    <col min="6147" max="6147" width="10.7109375" style="1" customWidth="1"/>
    <col min="6148" max="6148" width="12" style="1" customWidth="1"/>
    <col min="6149" max="6149" width="18.85546875" style="1" customWidth="1"/>
    <col min="6150" max="6150" width="17.85546875" style="1" customWidth="1"/>
    <col min="6151" max="6151" width="20.28515625" style="1" customWidth="1"/>
    <col min="6152" max="6152" width="15.5703125" style="1" customWidth="1"/>
    <col min="6153" max="6154" width="16" style="1"/>
    <col min="6155" max="6155" width="23.140625" style="1" customWidth="1"/>
    <col min="6156" max="6395" width="16" style="1"/>
    <col min="6396" max="6396" width="10.42578125" style="1" customWidth="1"/>
    <col min="6397" max="6397" width="26.140625" style="1" customWidth="1"/>
    <col min="6398" max="6398" width="12.28515625" style="1" customWidth="1"/>
    <col min="6399" max="6399" width="9.42578125" style="1" customWidth="1"/>
    <col min="6400" max="6400" width="18.28515625" style="1" customWidth="1"/>
    <col min="6401" max="6401" width="10.5703125" style="1" customWidth="1"/>
    <col min="6402" max="6402" width="18.42578125" style="1" customWidth="1"/>
    <col min="6403" max="6403" width="10.7109375" style="1" customWidth="1"/>
    <col min="6404" max="6404" width="12" style="1" customWidth="1"/>
    <col min="6405" max="6405" width="18.85546875" style="1" customWidth="1"/>
    <col min="6406" max="6406" width="17.85546875" style="1" customWidth="1"/>
    <col min="6407" max="6407" width="20.28515625" style="1" customWidth="1"/>
    <col min="6408" max="6408" width="15.5703125" style="1" customWidth="1"/>
    <col min="6409" max="6410" width="16" style="1"/>
    <col min="6411" max="6411" width="23.140625" style="1" customWidth="1"/>
    <col min="6412" max="6651" width="16" style="1"/>
    <col min="6652" max="6652" width="10.42578125" style="1" customWidth="1"/>
    <col min="6653" max="6653" width="26.140625" style="1" customWidth="1"/>
    <col min="6654" max="6654" width="12.28515625" style="1" customWidth="1"/>
    <col min="6655" max="6655" width="9.42578125" style="1" customWidth="1"/>
    <col min="6656" max="6656" width="18.28515625" style="1" customWidth="1"/>
    <col min="6657" max="6657" width="10.5703125" style="1" customWidth="1"/>
    <col min="6658" max="6658" width="18.42578125" style="1" customWidth="1"/>
    <col min="6659" max="6659" width="10.7109375" style="1" customWidth="1"/>
    <col min="6660" max="6660" width="12" style="1" customWidth="1"/>
    <col min="6661" max="6661" width="18.85546875" style="1" customWidth="1"/>
    <col min="6662" max="6662" width="17.85546875" style="1" customWidth="1"/>
    <col min="6663" max="6663" width="20.28515625" style="1" customWidth="1"/>
    <col min="6664" max="6664" width="15.5703125" style="1" customWidth="1"/>
    <col min="6665" max="6666" width="16" style="1"/>
    <col min="6667" max="6667" width="23.140625" style="1" customWidth="1"/>
    <col min="6668" max="6907" width="16" style="1"/>
    <col min="6908" max="6908" width="10.42578125" style="1" customWidth="1"/>
    <col min="6909" max="6909" width="26.140625" style="1" customWidth="1"/>
    <col min="6910" max="6910" width="12.28515625" style="1" customWidth="1"/>
    <col min="6911" max="6911" width="9.42578125" style="1" customWidth="1"/>
    <col min="6912" max="6912" width="18.28515625" style="1" customWidth="1"/>
    <col min="6913" max="6913" width="10.5703125" style="1" customWidth="1"/>
    <col min="6914" max="6914" width="18.42578125" style="1" customWidth="1"/>
    <col min="6915" max="6915" width="10.7109375" style="1" customWidth="1"/>
    <col min="6916" max="6916" width="12" style="1" customWidth="1"/>
    <col min="6917" max="6917" width="18.85546875" style="1" customWidth="1"/>
    <col min="6918" max="6918" width="17.85546875" style="1" customWidth="1"/>
    <col min="6919" max="6919" width="20.28515625" style="1" customWidth="1"/>
    <col min="6920" max="6920" width="15.5703125" style="1" customWidth="1"/>
    <col min="6921" max="6922" width="16" style="1"/>
    <col min="6923" max="6923" width="23.140625" style="1" customWidth="1"/>
    <col min="6924" max="7163" width="16" style="1"/>
    <col min="7164" max="7164" width="10.42578125" style="1" customWidth="1"/>
    <col min="7165" max="7165" width="26.140625" style="1" customWidth="1"/>
    <col min="7166" max="7166" width="12.28515625" style="1" customWidth="1"/>
    <col min="7167" max="7167" width="9.42578125" style="1" customWidth="1"/>
    <col min="7168" max="7168" width="18.28515625" style="1" customWidth="1"/>
    <col min="7169" max="7169" width="10.5703125" style="1" customWidth="1"/>
    <col min="7170" max="7170" width="18.42578125" style="1" customWidth="1"/>
    <col min="7171" max="7171" width="10.7109375" style="1" customWidth="1"/>
    <col min="7172" max="7172" width="12" style="1" customWidth="1"/>
    <col min="7173" max="7173" width="18.85546875" style="1" customWidth="1"/>
    <col min="7174" max="7174" width="17.85546875" style="1" customWidth="1"/>
    <col min="7175" max="7175" width="20.28515625" style="1" customWidth="1"/>
    <col min="7176" max="7176" width="15.5703125" style="1" customWidth="1"/>
    <col min="7177" max="7178" width="16" style="1"/>
    <col min="7179" max="7179" width="23.140625" style="1" customWidth="1"/>
    <col min="7180" max="7419" width="16" style="1"/>
    <col min="7420" max="7420" width="10.42578125" style="1" customWidth="1"/>
    <col min="7421" max="7421" width="26.140625" style="1" customWidth="1"/>
    <col min="7422" max="7422" width="12.28515625" style="1" customWidth="1"/>
    <col min="7423" max="7423" width="9.42578125" style="1" customWidth="1"/>
    <col min="7424" max="7424" width="18.28515625" style="1" customWidth="1"/>
    <col min="7425" max="7425" width="10.5703125" style="1" customWidth="1"/>
    <col min="7426" max="7426" width="18.42578125" style="1" customWidth="1"/>
    <col min="7427" max="7427" width="10.7109375" style="1" customWidth="1"/>
    <col min="7428" max="7428" width="12" style="1" customWidth="1"/>
    <col min="7429" max="7429" width="18.85546875" style="1" customWidth="1"/>
    <col min="7430" max="7430" width="17.85546875" style="1" customWidth="1"/>
    <col min="7431" max="7431" width="20.28515625" style="1" customWidth="1"/>
    <col min="7432" max="7432" width="15.5703125" style="1" customWidth="1"/>
    <col min="7433" max="7434" width="16" style="1"/>
    <col min="7435" max="7435" width="23.140625" style="1" customWidth="1"/>
    <col min="7436" max="7675" width="16" style="1"/>
    <col min="7676" max="7676" width="10.42578125" style="1" customWidth="1"/>
    <col min="7677" max="7677" width="26.140625" style="1" customWidth="1"/>
    <col min="7678" max="7678" width="12.28515625" style="1" customWidth="1"/>
    <col min="7679" max="7679" width="9.42578125" style="1" customWidth="1"/>
    <col min="7680" max="7680" width="18.28515625" style="1" customWidth="1"/>
    <col min="7681" max="7681" width="10.5703125" style="1" customWidth="1"/>
    <col min="7682" max="7682" width="18.42578125" style="1" customWidth="1"/>
    <col min="7683" max="7683" width="10.7109375" style="1" customWidth="1"/>
    <col min="7684" max="7684" width="12" style="1" customWidth="1"/>
    <col min="7685" max="7685" width="18.85546875" style="1" customWidth="1"/>
    <col min="7686" max="7686" width="17.85546875" style="1" customWidth="1"/>
    <col min="7687" max="7687" width="20.28515625" style="1" customWidth="1"/>
    <col min="7688" max="7688" width="15.5703125" style="1" customWidth="1"/>
    <col min="7689" max="7690" width="16" style="1"/>
    <col min="7691" max="7691" width="23.140625" style="1" customWidth="1"/>
    <col min="7692" max="7931" width="16" style="1"/>
    <col min="7932" max="7932" width="10.42578125" style="1" customWidth="1"/>
    <col min="7933" max="7933" width="26.140625" style="1" customWidth="1"/>
    <col min="7934" max="7934" width="12.28515625" style="1" customWidth="1"/>
    <col min="7935" max="7935" width="9.42578125" style="1" customWidth="1"/>
    <col min="7936" max="7936" width="18.28515625" style="1" customWidth="1"/>
    <col min="7937" max="7937" width="10.5703125" style="1" customWidth="1"/>
    <col min="7938" max="7938" width="18.42578125" style="1" customWidth="1"/>
    <col min="7939" max="7939" width="10.7109375" style="1" customWidth="1"/>
    <col min="7940" max="7940" width="12" style="1" customWidth="1"/>
    <col min="7941" max="7941" width="18.85546875" style="1" customWidth="1"/>
    <col min="7942" max="7942" width="17.85546875" style="1" customWidth="1"/>
    <col min="7943" max="7943" width="20.28515625" style="1" customWidth="1"/>
    <col min="7944" max="7944" width="15.5703125" style="1" customWidth="1"/>
    <col min="7945" max="7946" width="16" style="1"/>
    <col min="7947" max="7947" width="23.140625" style="1" customWidth="1"/>
    <col min="7948" max="8187" width="16" style="1"/>
    <col min="8188" max="8188" width="10.42578125" style="1" customWidth="1"/>
    <col min="8189" max="8189" width="26.140625" style="1" customWidth="1"/>
    <col min="8190" max="8190" width="12.28515625" style="1" customWidth="1"/>
    <col min="8191" max="8191" width="9.42578125" style="1" customWidth="1"/>
    <col min="8192" max="8192" width="18.28515625" style="1" customWidth="1"/>
    <col min="8193" max="8193" width="10.5703125" style="1" customWidth="1"/>
    <col min="8194" max="8194" width="18.42578125" style="1" customWidth="1"/>
    <col min="8195" max="8195" width="10.7109375" style="1" customWidth="1"/>
    <col min="8196" max="8196" width="12" style="1" customWidth="1"/>
    <col min="8197" max="8197" width="18.85546875" style="1" customWidth="1"/>
    <col min="8198" max="8198" width="17.85546875" style="1" customWidth="1"/>
    <col min="8199" max="8199" width="20.28515625" style="1" customWidth="1"/>
    <col min="8200" max="8200" width="15.5703125" style="1" customWidth="1"/>
    <col min="8201" max="8202" width="16" style="1"/>
    <col min="8203" max="8203" width="23.140625" style="1" customWidth="1"/>
    <col min="8204" max="8443" width="16" style="1"/>
    <col min="8444" max="8444" width="10.42578125" style="1" customWidth="1"/>
    <col min="8445" max="8445" width="26.140625" style="1" customWidth="1"/>
    <col min="8446" max="8446" width="12.28515625" style="1" customWidth="1"/>
    <col min="8447" max="8447" width="9.42578125" style="1" customWidth="1"/>
    <col min="8448" max="8448" width="18.28515625" style="1" customWidth="1"/>
    <col min="8449" max="8449" width="10.5703125" style="1" customWidth="1"/>
    <col min="8450" max="8450" width="18.42578125" style="1" customWidth="1"/>
    <col min="8451" max="8451" width="10.7109375" style="1" customWidth="1"/>
    <col min="8452" max="8452" width="12" style="1" customWidth="1"/>
    <col min="8453" max="8453" width="18.85546875" style="1" customWidth="1"/>
    <col min="8454" max="8454" width="17.85546875" style="1" customWidth="1"/>
    <col min="8455" max="8455" width="20.28515625" style="1" customWidth="1"/>
    <col min="8456" max="8456" width="15.5703125" style="1" customWidth="1"/>
    <col min="8457" max="8458" width="16" style="1"/>
    <col min="8459" max="8459" width="23.140625" style="1" customWidth="1"/>
    <col min="8460" max="8699" width="16" style="1"/>
    <col min="8700" max="8700" width="10.42578125" style="1" customWidth="1"/>
    <col min="8701" max="8701" width="26.140625" style="1" customWidth="1"/>
    <col min="8702" max="8702" width="12.28515625" style="1" customWidth="1"/>
    <col min="8703" max="8703" width="9.42578125" style="1" customWidth="1"/>
    <col min="8704" max="8704" width="18.28515625" style="1" customWidth="1"/>
    <col min="8705" max="8705" width="10.5703125" style="1" customWidth="1"/>
    <col min="8706" max="8706" width="18.42578125" style="1" customWidth="1"/>
    <col min="8707" max="8707" width="10.7109375" style="1" customWidth="1"/>
    <col min="8708" max="8708" width="12" style="1" customWidth="1"/>
    <col min="8709" max="8709" width="18.85546875" style="1" customWidth="1"/>
    <col min="8710" max="8710" width="17.85546875" style="1" customWidth="1"/>
    <col min="8711" max="8711" width="20.28515625" style="1" customWidth="1"/>
    <col min="8712" max="8712" width="15.5703125" style="1" customWidth="1"/>
    <col min="8713" max="8714" width="16" style="1"/>
    <col min="8715" max="8715" width="23.140625" style="1" customWidth="1"/>
    <col min="8716" max="8955" width="16" style="1"/>
    <col min="8956" max="8956" width="10.42578125" style="1" customWidth="1"/>
    <col min="8957" max="8957" width="26.140625" style="1" customWidth="1"/>
    <col min="8958" max="8958" width="12.28515625" style="1" customWidth="1"/>
    <col min="8959" max="8959" width="9.42578125" style="1" customWidth="1"/>
    <col min="8960" max="8960" width="18.28515625" style="1" customWidth="1"/>
    <col min="8961" max="8961" width="10.5703125" style="1" customWidth="1"/>
    <col min="8962" max="8962" width="18.42578125" style="1" customWidth="1"/>
    <col min="8963" max="8963" width="10.7109375" style="1" customWidth="1"/>
    <col min="8964" max="8964" width="12" style="1" customWidth="1"/>
    <col min="8965" max="8965" width="18.85546875" style="1" customWidth="1"/>
    <col min="8966" max="8966" width="17.85546875" style="1" customWidth="1"/>
    <col min="8967" max="8967" width="20.28515625" style="1" customWidth="1"/>
    <col min="8968" max="8968" width="15.5703125" style="1" customWidth="1"/>
    <col min="8969" max="8970" width="16" style="1"/>
    <col min="8971" max="8971" width="23.140625" style="1" customWidth="1"/>
    <col min="8972" max="9211" width="16" style="1"/>
    <col min="9212" max="9212" width="10.42578125" style="1" customWidth="1"/>
    <col min="9213" max="9213" width="26.140625" style="1" customWidth="1"/>
    <col min="9214" max="9214" width="12.28515625" style="1" customWidth="1"/>
    <col min="9215" max="9215" width="9.42578125" style="1" customWidth="1"/>
    <col min="9216" max="9216" width="18.28515625" style="1" customWidth="1"/>
    <col min="9217" max="9217" width="10.5703125" style="1" customWidth="1"/>
    <col min="9218" max="9218" width="18.42578125" style="1" customWidth="1"/>
    <col min="9219" max="9219" width="10.7109375" style="1" customWidth="1"/>
    <col min="9220" max="9220" width="12" style="1" customWidth="1"/>
    <col min="9221" max="9221" width="18.85546875" style="1" customWidth="1"/>
    <col min="9222" max="9222" width="17.85546875" style="1" customWidth="1"/>
    <col min="9223" max="9223" width="20.28515625" style="1" customWidth="1"/>
    <col min="9224" max="9224" width="15.5703125" style="1" customWidth="1"/>
    <col min="9225" max="9226" width="16" style="1"/>
    <col min="9227" max="9227" width="23.140625" style="1" customWidth="1"/>
    <col min="9228" max="9467" width="16" style="1"/>
    <col min="9468" max="9468" width="10.42578125" style="1" customWidth="1"/>
    <col min="9469" max="9469" width="26.140625" style="1" customWidth="1"/>
    <col min="9470" max="9470" width="12.28515625" style="1" customWidth="1"/>
    <col min="9471" max="9471" width="9.42578125" style="1" customWidth="1"/>
    <col min="9472" max="9472" width="18.28515625" style="1" customWidth="1"/>
    <col min="9473" max="9473" width="10.5703125" style="1" customWidth="1"/>
    <col min="9474" max="9474" width="18.42578125" style="1" customWidth="1"/>
    <col min="9475" max="9475" width="10.7109375" style="1" customWidth="1"/>
    <col min="9476" max="9476" width="12" style="1" customWidth="1"/>
    <col min="9477" max="9477" width="18.85546875" style="1" customWidth="1"/>
    <col min="9478" max="9478" width="17.85546875" style="1" customWidth="1"/>
    <col min="9479" max="9479" width="20.28515625" style="1" customWidth="1"/>
    <col min="9480" max="9480" width="15.5703125" style="1" customWidth="1"/>
    <col min="9481" max="9482" width="16" style="1"/>
    <col min="9483" max="9483" width="23.140625" style="1" customWidth="1"/>
    <col min="9484" max="9723" width="16" style="1"/>
    <col min="9724" max="9724" width="10.42578125" style="1" customWidth="1"/>
    <col min="9725" max="9725" width="26.140625" style="1" customWidth="1"/>
    <col min="9726" max="9726" width="12.28515625" style="1" customWidth="1"/>
    <col min="9727" max="9727" width="9.42578125" style="1" customWidth="1"/>
    <col min="9728" max="9728" width="18.28515625" style="1" customWidth="1"/>
    <col min="9729" max="9729" width="10.5703125" style="1" customWidth="1"/>
    <col min="9730" max="9730" width="18.42578125" style="1" customWidth="1"/>
    <col min="9731" max="9731" width="10.7109375" style="1" customWidth="1"/>
    <col min="9732" max="9732" width="12" style="1" customWidth="1"/>
    <col min="9733" max="9733" width="18.85546875" style="1" customWidth="1"/>
    <col min="9734" max="9734" width="17.85546875" style="1" customWidth="1"/>
    <col min="9735" max="9735" width="20.28515625" style="1" customWidth="1"/>
    <col min="9736" max="9736" width="15.5703125" style="1" customWidth="1"/>
    <col min="9737" max="9738" width="16" style="1"/>
    <col min="9739" max="9739" width="23.140625" style="1" customWidth="1"/>
    <col min="9740" max="9979" width="16" style="1"/>
    <col min="9980" max="9980" width="10.42578125" style="1" customWidth="1"/>
    <col min="9981" max="9981" width="26.140625" style="1" customWidth="1"/>
    <col min="9982" max="9982" width="12.28515625" style="1" customWidth="1"/>
    <col min="9983" max="9983" width="9.42578125" style="1" customWidth="1"/>
    <col min="9984" max="9984" width="18.28515625" style="1" customWidth="1"/>
    <col min="9985" max="9985" width="10.5703125" style="1" customWidth="1"/>
    <col min="9986" max="9986" width="18.42578125" style="1" customWidth="1"/>
    <col min="9987" max="9987" width="10.7109375" style="1" customWidth="1"/>
    <col min="9988" max="9988" width="12" style="1" customWidth="1"/>
    <col min="9989" max="9989" width="18.85546875" style="1" customWidth="1"/>
    <col min="9990" max="9990" width="17.85546875" style="1" customWidth="1"/>
    <col min="9991" max="9991" width="20.28515625" style="1" customWidth="1"/>
    <col min="9992" max="9992" width="15.5703125" style="1" customWidth="1"/>
    <col min="9993" max="9994" width="16" style="1"/>
    <col min="9995" max="9995" width="23.140625" style="1" customWidth="1"/>
    <col min="9996" max="10235" width="16" style="1"/>
    <col min="10236" max="10236" width="10.42578125" style="1" customWidth="1"/>
    <col min="10237" max="10237" width="26.140625" style="1" customWidth="1"/>
    <col min="10238" max="10238" width="12.28515625" style="1" customWidth="1"/>
    <col min="10239" max="10239" width="9.42578125" style="1" customWidth="1"/>
    <col min="10240" max="10240" width="18.28515625" style="1" customWidth="1"/>
    <col min="10241" max="10241" width="10.5703125" style="1" customWidth="1"/>
    <col min="10242" max="10242" width="18.42578125" style="1" customWidth="1"/>
    <col min="10243" max="10243" width="10.7109375" style="1" customWidth="1"/>
    <col min="10244" max="10244" width="12" style="1" customWidth="1"/>
    <col min="10245" max="10245" width="18.85546875" style="1" customWidth="1"/>
    <col min="10246" max="10246" width="17.85546875" style="1" customWidth="1"/>
    <col min="10247" max="10247" width="20.28515625" style="1" customWidth="1"/>
    <col min="10248" max="10248" width="15.5703125" style="1" customWidth="1"/>
    <col min="10249" max="10250" width="16" style="1"/>
    <col min="10251" max="10251" width="23.140625" style="1" customWidth="1"/>
    <col min="10252" max="10491" width="16" style="1"/>
    <col min="10492" max="10492" width="10.42578125" style="1" customWidth="1"/>
    <col min="10493" max="10493" width="26.140625" style="1" customWidth="1"/>
    <col min="10494" max="10494" width="12.28515625" style="1" customWidth="1"/>
    <col min="10495" max="10495" width="9.42578125" style="1" customWidth="1"/>
    <col min="10496" max="10496" width="18.28515625" style="1" customWidth="1"/>
    <col min="10497" max="10497" width="10.5703125" style="1" customWidth="1"/>
    <col min="10498" max="10498" width="18.42578125" style="1" customWidth="1"/>
    <col min="10499" max="10499" width="10.7109375" style="1" customWidth="1"/>
    <col min="10500" max="10500" width="12" style="1" customWidth="1"/>
    <col min="10501" max="10501" width="18.85546875" style="1" customWidth="1"/>
    <col min="10502" max="10502" width="17.85546875" style="1" customWidth="1"/>
    <col min="10503" max="10503" width="20.28515625" style="1" customWidth="1"/>
    <col min="10504" max="10504" width="15.5703125" style="1" customWidth="1"/>
    <col min="10505" max="10506" width="16" style="1"/>
    <col min="10507" max="10507" width="23.140625" style="1" customWidth="1"/>
    <col min="10508" max="10747" width="16" style="1"/>
    <col min="10748" max="10748" width="10.42578125" style="1" customWidth="1"/>
    <col min="10749" max="10749" width="26.140625" style="1" customWidth="1"/>
    <col min="10750" max="10750" width="12.28515625" style="1" customWidth="1"/>
    <col min="10751" max="10751" width="9.42578125" style="1" customWidth="1"/>
    <col min="10752" max="10752" width="18.28515625" style="1" customWidth="1"/>
    <col min="10753" max="10753" width="10.5703125" style="1" customWidth="1"/>
    <col min="10754" max="10754" width="18.42578125" style="1" customWidth="1"/>
    <col min="10755" max="10755" width="10.7109375" style="1" customWidth="1"/>
    <col min="10756" max="10756" width="12" style="1" customWidth="1"/>
    <col min="10757" max="10757" width="18.85546875" style="1" customWidth="1"/>
    <col min="10758" max="10758" width="17.85546875" style="1" customWidth="1"/>
    <col min="10759" max="10759" width="20.28515625" style="1" customWidth="1"/>
    <col min="10760" max="10760" width="15.5703125" style="1" customWidth="1"/>
    <col min="10761" max="10762" width="16" style="1"/>
    <col min="10763" max="10763" width="23.140625" style="1" customWidth="1"/>
    <col min="10764" max="11003" width="16" style="1"/>
    <col min="11004" max="11004" width="10.42578125" style="1" customWidth="1"/>
    <col min="11005" max="11005" width="26.140625" style="1" customWidth="1"/>
    <col min="11006" max="11006" width="12.28515625" style="1" customWidth="1"/>
    <col min="11007" max="11007" width="9.42578125" style="1" customWidth="1"/>
    <col min="11008" max="11008" width="18.28515625" style="1" customWidth="1"/>
    <col min="11009" max="11009" width="10.5703125" style="1" customWidth="1"/>
    <col min="11010" max="11010" width="18.42578125" style="1" customWidth="1"/>
    <col min="11011" max="11011" width="10.7109375" style="1" customWidth="1"/>
    <col min="11012" max="11012" width="12" style="1" customWidth="1"/>
    <col min="11013" max="11013" width="18.85546875" style="1" customWidth="1"/>
    <col min="11014" max="11014" width="17.85546875" style="1" customWidth="1"/>
    <col min="11015" max="11015" width="20.28515625" style="1" customWidth="1"/>
    <col min="11016" max="11016" width="15.5703125" style="1" customWidth="1"/>
    <col min="11017" max="11018" width="16" style="1"/>
    <col min="11019" max="11019" width="23.140625" style="1" customWidth="1"/>
    <col min="11020" max="11259" width="16" style="1"/>
    <col min="11260" max="11260" width="10.42578125" style="1" customWidth="1"/>
    <col min="11261" max="11261" width="26.140625" style="1" customWidth="1"/>
    <col min="11262" max="11262" width="12.28515625" style="1" customWidth="1"/>
    <col min="11263" max="11263" width="9.42578125" style="1" customWidth="1"/>
    <col min="11264" max="11264" width="18.28515625" style="1" customWidth="1"/>
    <col min="11265" max="11265" width="10.5703125" style="1" customWidth="1"/>
    <col min="11266" max="11266" width="18.42578125" style="1" customWidth="1"/>
    <col min="11267" max="11267" width="10.7109375" style="1" customWidth="1"/>
    <col min="11268" max="11268" width="12" style="1" customWidth="1"/>
    <col min="11269" max="11269" width="18.85546875" style="1" customWidth="1"/>
    <col min="11270" max="11270" width="17.85546875" style="1" customWidth="1"/>
    <col min="11271" max="11271" width="20.28515625" style="1" customWidth="1"/>
    <col min="11272" max="11272" width="15.5703125" style="1" customWidth="1"/>
    <col min="11273" max="11274" width="16" style="1"/>
    <col min="11275" max="11275" width="23.140625" style="1" customWidth="1"/>
    <col min="11276" max="11515" width="16" style="1"/>
    <col min="11516" max="11516" width="10.42578125" style="1" customWidth="1"/>
    <col min="11517" max="11517" width="26.140625" style="1" customWidth="1"/>
    <col min="11518" max="11518" width="12.28515625" style="1" customWidth="1"/>
    <col min="11519" max="11519" width="9.42578125" style="1" customWidth="1"/>
    <col min="11520" max="11520" width="18.28515625" style="1" customWidth="1"/>
    <col min="11521" max="11521" width="10.5703125" style="1" customWidth="1"/>
    <col min="11522" max="11522" width="18.42578125" style="1" customWidth="1"/>
    <col min="11523" max="11523" width="10.7109375" style="1" customWidth="1"/>
    <col min="11524" max="11524" width="12" style="1" customWidth="1"/>
    <col min="11525" max="11525" width="18.85546875" style="1" customWidth="1"/>
    <col min="11526" max="11526" width="17.85546875" style="1" customWidth="1"/>
    <col min="11527" max="11527" width="20.28515625" style="1" customWidth="1"/>
    <col min="11528" max="11528" width="15.5703125" style="1" customWidth="1"/>
    <col min="11529" max="11530" width="16" style="1"/>
    <col min="11531" max="11531" width="23.140625" style="1" customWidth="1"/>
    <col min="11532" max="11771" width="16" style="1"/>
    <col min="11772" max="11772" width="10.42578125" style="1" customWidth="1"/>
    <col min="11773" max="11773" width="26.140625" style="1" customWidth="1"/>
    <col min="11774" max="11774" width="12.28515625" style="1" customWidth="1"/>
    <col min="11775" max="11775" width="9.42578125" style="1" customWidth="1"/>
    <col min="11776" max="11776" width="18.28515625" style="1" customWidth="1"/>
    <col min="11777" max="11777" width="10.5703125" style="1" customWidth="1"/>
    <col min="11778" max="11778" width="18.42578125" style="1" customWidth="1"/>
    <col min="11779" max="11779" width="10.7109375" style="1" customWidth="1"/>
    <col min="11780" max="11780" width="12" style="1" customWidth="1"/>
    <col min="11781" max="11781" width="18.85546875" style="1" customWidth="1"/>
    <col min="11782" max="11782" width="17.85546875" style="1" customWidth="1"/>
    <col min="11783" max="11783" width="20.28515625" style="1" customWidth="1"/>
    <col min="11784" max="11784" width="15.5703125" style="1" customWidth="1"/>
    <col min="11785" max="11786" width="16" style="1"/>
    <col min="11787" max="11787" width="23.140625" style="1" customWidth="1"/>
    <col min="11788" max="12027" width="16" style="1"/>
    <col min="12028" max="12028" width="10.42578125" style="1" customWidth="1"/>
    <col min="12029" max="12029" width="26.140625" style="1" customWidth="1"/>
    <col min="12030" max="12030" width="12.28515625" style="1" customWidth="1"/>
    <col min="12031" max="12031" width="9.42578125" style="1" customWidth="1"/>
    <col min="12032" max="12032" width="18.28515625" style="1" customWidth="1"/>
    <col min="12033" max="12033" width="10.5703125" style="1" customWidth="1"/>
    <col min="12034" max="12034" width="18.42578125" style="1" customWidth="1"/>
    <col min="12035" max="12035" width="10.7109375" style="1" customWidth="1"/>
    <col min="12036" max="12036" width="12" style="1" customWidth="1"/>
    <col min="12037" max="12037" width="18.85546875" style="1" customWidth="1"/>
    <col min="12038" max="12038" width="17.85546875" style="1" customWidth="1"/>
    <col min="12039" max="12039" width="20.28515625" style="1" customWidth="1"/>
    <col min="12040" max="12040" width="15.5703125" style="1" customWidth="1"/>
    <col min="12041" max="12042" width="16" style="1"/>
    <col min="12043" max="12043" width="23.140625" style="1" customWidth="1"/>
    <col min="12044" max="12283" width="16" style="1"/>
    <col min="12284" max="12284" width="10.42578125" style="1" customWidth="1"/>
    <col min="12285" max="12285" width="26.140625" style="1" customWidth="1"/>
    <col min="12286" max="12286" width="12.28515625" style="1" customWidth="1"/>
    <col min="12287" max="12287" width="9.42578125" style="1" customWidth="1"/>
    <col min="12288" max="12288" width="18.28515625" style="1" customWidth="1"/>
    <col min="12289" max="12289" width="10.5703125" style="1" customWidth="1"/>
    <col min="12290" max="12290" width="18.42578125" style="1" customWidth="1"/>
    <col min="12291" max="12291" width="10.7109375" style="1" customWidth="1"/>
    <col min="12292" max="12292" width="12" style="1" customWidth="1"/>
    <col min="12293" max="12293" width="18.85546875" style="1" customWidth="1"/>
    <col min="12294" max="12294" width="17.85546875" style="1" customWidth="1"/>
    <col min="12295" max="12295" width="20.28515625" style="1" customWidth="1"/>
    <col min="12296" max="12296" width="15.5703125" style="1" customWidth="1"/>
    <col min="12297" max="12298" width="16" style="1"/>
    <col min="12299" max="12299" width="23.140625" style="1" customWidth="1"/>
    <col min="12300" max="12539" width="16" style="1"/>
    <col min="12540" max="12540" width="10.42578125" style="1" customWidth="1"/>
    <col min="12541" max="12541" width="26.140625" style="1" customWidth="1"/>
    <col min="12542" max="12542" width="12.28515625" style="1" customWidth="1"/>
    <col min="12543" max="12543" width="9.42578125" style="1" customWidth="1"/>
    <col min="12544" max="12544" width="18.28515625" style="1" customWidth="1"/>
    <col min="12545" max="12545" width="10.5703125" style="1" customWidth="1"/>
    <col min="12546" max="12546" width="18.42578125" style="1" customWidth="1"/>
    <col min="12547" max="12547" width="10.7109375" style="1" customWidth="1"/>
    <col min="12548" max="12548" width="12" style="1" customWidth="1"/>
    <col min="12549" max="12549" width="18.85546875" style="1" customWidth="1"/>
    <col min="12550" max="12550" width="17.85546875" style="1" customWidth="1"/>
    <col min="12551" max="12551" width="20.28515625" style="1" customWidth="1"/>
    <col min="12552" max="12552" width="15.5703125" style="1" customWidth="1"/>
    <col min="12553" max="12554" width="16" style="1"/>
    <col min="12555" max="12555" width="23.140625" style="1" customWidth="1"/>
    <col min="12556" max="12795" width="16" style="1"/>
    <col min="12796" max="12796" width="10.42578125" style="1" customWidth="1"/>
    <col min="12797" max="12797" width="26.140625" style="1" customWidth="1"/>
    <col min="12798" max="12798" width="12.28515625" style="1" customWidth="1"/>
    <col min="12799" max="12799" width="9.42578125" style="1" customWidth="1"/>
    <col min="12800" max="12800" width="18.28515625" style="1" customWidth="1"/>
    <col min="12801" max="12801" width="10.5703125" style="1" customWidth="1"/>
    <col min="12802" max="12802" width="18.42578125" style="1" customWidth="1"/>
    <col min="12803" max="12803" width="10.7109375" style="1" customWidth="1"/>
    <col min="12804" max="12804" width="12" style="1" customWidth="1"/>
    <col min="12805" max="12805" width="18.85546875" style="1" customWidth="1"/>
    <col min="12806" max="12806" width="17.85546875" style="1" customWidth="1"/>
    <col min="12807" max="12807" width="20.28515625" style="1" customWidth="1"/>
    <col min="12808" max="12808" width="15.5703125" style="1" customWidth="1"/>
    <col min="12809" max="12810" width="16" style="1"/>
    <col min="12811" max="12811" width="23.140625" style="1" customWidth="1"/>
    <col min="12812" max="13051" width="16" style="1"/>
    <col min="13052" max="13052" width="10.42578125" style="1" customWidth="1"/>
    <col min="13053" max="13053" width="26.140625" style="1" customWidth="1"/>
    <col min="13054" max="13054" width="12.28515625" style="1" customWidth="1"/>
    <col min="13055" max="13055" width="9.42578125" style="1" customWidth="1"/>
    <col min="13056" max="13056" width="18.28515625" style="1" customWidth="1"/>
    <col min="13057" max="13057" width="10.5703125" style="1" customWidth="1"/>
    <col min="13058" max="13058" width="18.42578125" style="1" customWidth="1"/>
    <col min="13059" max="13059" width="10.7109375" style="1" customWidth="1"/>
    <col min="13060" max="13060" width="12" style="1" customWidth="1"/>
    <col min="13061" max="13061" width="18.85546875" style="1" customWidth="1"/>
    <col min="13062" max="13062" width="17.85546875" style="1" customWidth="1"/>
    <col min="13063" max="13063" width="20.28515625" style="1" customWidth="1"/>
    <col min="13064" max="13064" width="15.5703125" style="1" customWidth="1"/>
    <col min="13065" max="13066" width="16" style="1"/>
    <col min="13067" max="13067" width="23.140625" style="1" customWidth="1"/>
    <col min="13068" max="13307" width="16" style="1"/>
    <col min="13308" max="13308" width="10.42578125" style="1" customWidth="1"/>
    <col min="13309" max="13309" width="26.140625" style="1" customWidth="1"/>
    <col min="13310" max="13310" width="12.28515625" style="1" customWidth="1"/>
    <col min="13311" max="13311" width="9.42578125" style="1" customWidth="1"/>
    <col min="13312" max="13312" width="18.28515625" style="1" customWidth="1"/>
    <col min="13313" max="13313" width="10.5703125" style="1" customWidth="1"/>
    <col min="13314" max="13314" width="18.42578125" style="1" customWidth="1"/>
    <col min="13315" max="13315" width="10.7109375" style="1" customWidth="1"/>
    <col min="13316" max="13316" width="12" style="1" customWidth="1"/>
    <col min="13317" max="13317" width="18.85546875" style="1" customWidth="1"/>
    <col min="13318" max="13318" width="17.85546875" style="1" customWidth="1"/>
    <col min="13319" max="13319" width="20.28515625" style="1" customWidth="1"/>
    <col min="13320" max="13320" width="15.5703125" style="1" customWidth="1"/>
    <col min="13321" max="13322" width="16" style="1"/>
    <col min="13323" max="13323" width="23.140625" style="1" customWidth="1"/>
    <col min="13324" max="13563" width="16" style="1"/>
    <col min="13564" max="13564" width="10.42578125" style="1" customWidth="1"/>
    <col min="13565" max="13565" width="26.140625" style="1" customWidth="1"/>
    <col min="13566" max="13566" width="12.28515625" style="1" customWidth="1"/>
    <col min="13567" max="13567" width="9.42578125" style="1" customWidth="1"/>
    <col min="13568" max="13568" width="18.28515625" style="1" customWidth="1"/>
    <col min="13569" max="13569" width="10.5703125" style="1" customWidth="1"/>
    <col min="13570" max="13570" width="18.42578125" style="1" customWidth="1"/>
    <col min="13571" max="13571" width="10.7109375" style="1" customWidth="1"/>
    <col min="13572" max="13572" width="12" style="1" customWidth="1"/>
    <col min="13573" max="13573" width="18.85546875" style="1" customWidth="1"/>
    <col min="13574" max="13574" width="17.85546875" style="1" customWidth="1"/>
    <col min="13575" max="13575" width="20.28515625" style="1" customWidth="1"/>
    <col min="13576" max="13576" width="15.5703125" style="1" customWidth="1"/>
    <col min="13577" max="13578" width="16" style="1"/>
    <col min="13579" max="13579" width="23.140625" style="1" customWidth="1"/>
    <col min="13580" max="13819" width="16" style="1"/>
    <col min="13820" max="13820" width="10.42578125" style="1" customWidth="1"/>
    <col min="13821" max="13821" width="26.140625" style="1" customWidth="1"/>
    <col min="13822" max="13822" width="12.28515625" style="1" customWidth="1"/>
    <col min="13823" max="13823" width="9.42578125" style="1" customWidth="1"/>
    <col min="13824" max="13824" width="18.28515625" style="1" customWidth="1"/>
    <col min="13825" max="13825" width="10.5703125" style="1" customWidth="1"/>
    <col min="13826" max="13826" width="18.42578125" style="1" customWidth="1"/>
    <col min="13827" max="13827" width="10.7109375" style="1" customWidth="1"/>
    <col min="13828" max="13828" width="12" style="1" customWidth="1"/>
    <col min="13829" max="13829" width="18.85546875" style="1" customWidth="1"/>
    <col min="13830" max="13830" width="17.85546875" style="1" customWidth="1"/>
    <col min="13831" max="13831" width="20.28515625" style="1" customWidth="1"/>
    <col min="13832" max="13832" width="15.5703125" style="1" customWidth="1"/>
    <col min="13833" max="13834" width="16" style="1"/>
    <col min="13835" max="13835" width="23.140625" style="1" customWidth="1"/>
    <col min="13836" max="14075" width="16" style="1"/>
    <col min="14076" max="14076" width="10.42578125" style="1" customWidth="1"/>
    <col min="14077" max="14077" width="26.140625" style="1" customWidth="1"/>
    <col min="14078" max="14078" width="12.28515625" style="1" customWidth="1"/>
    <col min="14079" max="14079" width="9.42578125" style="1" customWidth="1"/>
    <col min="14080" max="14080" width="18.28515625" style="1" customWidth="1"/>
    <col min="14081" max="14081" width="10.5703125" style="1" customWidth="1"/>
    <col min="14082" max="14082" width="18.42578125" style="1" customWidth="1"/>
    <col min="14083" max="14083" width="10.7109375" style="1" customWidth="1"/>
    <col min="14084" max="14084" width="12" style="1" customWidth="1"/>
    <col min="14085" max="14085" width="18.85546875" style="1" customWidth="1"/>
    <col min="14086" max="14086" width="17.85546875" style="1" customWidth="1"/>
    <col min="14087" max="14087" width="20.28515625" style="1" customWidth="1"/>
    <col min="14088" max="14088" width="15.5703125" style="1" customWidth="1"/>
    <col min="14089" max="14090" width="16" style="1"/>
    <col min="14091" max="14091" width="23.140625" style="1" customWidth="1"/>
    <col min="14092" max="14331" width="16" style="1"/>
    <col min="14332" max="14332" width="10.42578125" style="1" customWidth="1"/>
    <col min="14333" max="14333" width="26.140625" style="1" customWidth="1"/>
    <col min="14334" max="14334" width="12.28515625" style="1" customWidth="1"/>
    <col min="14335" max="14335" width="9.42578125" style="1" customWidth="1"/>
    <col min="14336" max="14336" width="18.28515625" style="1" customWidth="1"/>
    <col min="14337" max="14337" width="10.5703125" style="1" customWidth="1"/>
    <col min="14338" max="14338" width="18.42578125" style="1" customWidth="1"/>
    <col min="14339" max="14339" width="10.7109375" style="1" customWidth="1"/>
    <col min="14340" max="14340" width="12" style="1" customWidth="1"/>
    <col min="14341" max="14341" width="18.85546875" style="1" customWidth="1"/>
    <col min="14342" max="14342" width="17.85546875" style="1" customWidth="1"/>
    <col min="14343" max="14343" width="20.28515625" style="1" customWidth="1"/>
    <col min="14344" max="14344" width="15.5703125" style="1" customWidth="1"/>
    <col min="14345" max="14346" width="16" style="1"/>
    <col min="14347" max="14347" width="23.140625" style="1" customWidth="1"/>
    <col min="14348" max="14587" width="16" style="1"/>
    <col min="14588" max="14588" width="10.42578125" style="1" customWidth="1"/>
    <col min="14589" max="14589" width="26.140625" style="1" customWidth="1"/>
    <col min="14590" max="14590" width="12.28515625" style="1" customWidth="1"/>
    <col min="14591" max="14591" width="9.42578125" style="1" customWidth="1"/>
    <col min="14592" max="14592" width="18.28515625" style="1" customWidth="1"/>
    <col min="14593" max="14593" width="10.5703125" style="1" customWidth="1"/>
    <col min="14594" max="14594" width="18.42578125" style="1" customWidth="1"/>
    <col min="14595" max="14595" width="10.7109375" style="1" customWidth="1"/>
    <col min="14596" max="14596" width="12" style="1" customWidth="1"/>
    <col min="14597" max="14597" width="18.85546875" style="1" customWidth="1"/>
    <col min="14598" max="14598" width="17.85546875" style="1" customWidth="1"/>
    <col min="14599" max="14599" width="20.28515625" style="1" customWidth="1"/>
    <col min="14600" max="14600" width="15.5703125" style="1" customWidth="1"/>
    <col min="14601" max="14602" width="16" style="1"/>
    <col min="14603" max="14603" width="23.140625" style="1" customWidth="1"/>
    <col min="14604" max="14843" width="16" style="1"/>
    <col min="14844" max="14844" width="10.42578125" style="1" customWidth="1"/>
    <col min="14845" max="14845" width="26.140625" style="1" customWidth="1"/>
    <col min="14846" max="14846" width="12.28515625" style="1" customWidth="1"/>
    <col min="14847" max="14847" width="9.42578125" style="1" customWidth="1"/>
    <col min="14848" max="14848" width="18.28515625" style="1" customWidth="1"/>
    <col min="14849" max="14849" width="10.5703125" style="1" customWidth="1"/>
    <col min="14850" max="14850" width="18.42578125" style="1" customWidth="1"/>
    <col min="14851" max="14851" width="10.7109375" style="1" customWidth="1"/>
    <col min="14852" max="14852" width="12" style="1" customWidth="1"/>
    <col min="14853" max="14853" width="18.85546875" style="1" customWidth="1"/>
    <col min="14854" max="14854" width="17.85546875" style="1" customWidth="1"/>
    <col min="14855" max="14855" width="20.28515625" style="1" customWidth="1"/>
    <col min="14856" max="14856" width="15.5703125" style="1" customWidth="1"/>
    <col min="14857" max="14858" width="16" style="1"/>
    <col min="14859" max="14859" width="23.140625" style="1" customWidth="1"/>
    <col min="14860" max="15099" width="16" style="1"/>
    <col min="15100" max="15100" width="10.42578125" style="1" customWidth="1"/>
    <col min="15101" max="15101" width="26.140625" style="1" customWidth="1"/>
    <col min="15102" max="15102" width="12.28515625" style="1" customWidth="1"/>
    <col min="15103" max="15103" width="9.42578125" style="1" customWidth="1"/>
    <col min="15104" max="15104" width="18.28515625" style="1" customWidth="1"/>
    <col min="15105" max="15105" width="10.5703125" style="1" customWidth="1"/>
    <col min="15106" max="15106" width="18.42578125" style="1" customWidth="1"/>
    <col min="15107" max="15107" width="10.7109375" style="1" customWidth="1"/>
    <col min="15108" max="15108" width="12" style="1" customWidth="1"/>
    <col min="15109" max="15109" width="18.85546875" style="1" customWidth="1"/>
    <col min="15110" max="15110" width="17.85546875" style="1" customWidth="1"/>
    <col min="15111" max="15111" width="20.28515625" style="1" customWidth="1"/>
    <col min="15112" max="15112" width="15.5703125" style="1" customWidth="1"/>
    <col min="15113" max="15114" width="16" style="1"/>
    <col min="15115" max="15115" width="23.140625" style="1" customWidth="1"/>
    <col min="15116" max="15355" width="16" style="1"/>
    <col min="15356" max="15356" width="10.42578125" style="1" customWidth="1"/>
    <col min="15357" max="15357" width="26.140625" style="1" customWidth="1"/>
    <col min="15358" max="15358" width="12.28515625" style="1" customWidth="1"/>
    <col min="15359" max="15359" width="9.42578125" style="1" customWidth="1"/>
    <col min="15360" max="15360" width="18.28515625" style="1" customWidth="1"/>
    <col min="15361" max="15361" width="10.5703125" style="1" customWidth="1"/>
    <col min="15362" max="15362" width="18.42578125" style="1" customWidth="1"/>
    <col min="15363" max="15363" width="10.7109375" style="1" customWidth="1"/>
    <col min="15364" max="15364" width="12" style="1" customWidth="1"/>
    <col min="15365" max="15365" width="18.85546875" style="1" customWidth="1"/>
    <col min="15366" max="15366" width="17.85546875" style="1" customWidth="1"/>
    <col min="15367" max="15367" width="20.28515625" style="1" customWidth="1"/>
    <col min="15368" max="15368" width="15.5703125" style="1" customWidth="1"/>
    <col min="15369" max="15370" width="16" style="1"/>
    <col min="15371" max="15371" width="23.140625" style="1" customWidth="1"/>
    <col min="15372" max="15611" width="16" style="1"/>
    <col min="15612" max="15612" width="10.42578125" style="1" customWidth="1"/>
    <col min="15613" max="15613" width="26.140625" style="1" customWidth="1"/>
    <col min="15614" max="15614" width="12.28515625" style="1" customWidth="1"/>
    <col min="15615" max="15615" width="9.42578125" style="1" customWidth="1"/>
    <col min="15616" max="15616" width="18.28515625" style="1" customWidth="1"/>
    <col min="15617" max="15617" width="10.5703125" style="1" customWidth="1"/>
    <col min="15618" max="15618" width="18.42578125" style="1" customWidth="1"/>
    <col min="15619" max="15619" width="10.7109375" style="1" customWidth="1"/>
    <col min="15620" max="15620" width="12" style="1" customWidth="1"/>
    <col min="15621" max="15621" width="18.85546875" style="1" customWidth="1"/>
    <col min="15622" max="15622" width="17.85546875" style="1" customWidth="1"/>
    <col min="15623" max="15623" width="20.28515625" style="1" customWidth="1"/>
    <col min="15624" max="15624" width="15.5703125" style="1" customWidth="1"/>
    <col min="15625" max="15626" width="16" style="1"/>
    <col min="15627" max="15627" width="23.140625" style="1" customWidth="1"/>
    <col min="15628" max="15867" width="16" style="1"/>
    <col min="15868" max="15868" width="10.42578125" style="1" customWidth="1"/>
    <col min="15869" max="15869" width="26.140625" style="1" customWidth="1"/>
    <col min="15870" max="15870" width="12.28515625" style="1" customWidth="1"/>
    <col min="15871" max="15871" width="9.42578125" style="1" customWidth="1"/>
    <col min="15872" max="15872" width="18.28515625" style="1" customWidth="1"/>
    <col min="15873" max="15873" width="10.5703125" style="1" customWidth="1"/>
    <col min="15874" max="15874" width="18.42578125" style="1" customWidth="1"/>
    <col min="15875" max="15875" width="10.7109375" style="1" customWidth="1"/>
    <col min="15876" max="15876" width="12" style="1" customWidth="1"/>
    <col min="15877" max="15877" width="18.85546875" style="1" customWidth="1"/>
    <col min="15878" max="15878" width="17.85546875" style="1" customWidth="1"/>
    <col min="15879" max="15879" width="20.28515625" style="1" customWidth="1"/>
    <col min="15880" max="15880" width="15.5703125" style="1" customWidth="1"/>
    <col min="15881" max="15882" width="16" style="1"/>
    <col min="15883" max="15883" width="23.140625" style="1" customWidth="1"/>
    <col min="15884" max="16123" width="16" style="1"/>
    <col min="16124" max="16124" width="10.42578125" style="1" customWidth="1"/>
    <col min="16125" max="16125" width="26.140625" style="1" customWidth="1"/>
    <col min="16126" max="16126" width="12.28515625" style="1" customWidth="1"/>
    <col min="16127" max="16127" width="9.42578125" style="1" customWidth="1"/>
    <col min="16128" max="16128" width="18.28515625" style="1" customWidth="1"/>
    <col min="16129" max="16129" width="10.5703125" style="1" customWidth="1"/>
    <col min="16130" max="16130" width="18.42578125" style="1" customWidth="1"/>
    <col min="16131" max="16131" width="10.7109375" style="1" customWidth="1"/>
    <col min="16132" max="16132" width="12" style="1" customWidth="1"/>
    <col min="16133" max="16133" width="18.85546875" style="1" customWidth="1"/>
    <col min="16134" max="16134" width="17.85546875" style="1" customWidth="1"/>
    <col min="16135" max="16135" width="20.28515625" style="1" customWidth="1"/>
    <col min="16136" max="16136" width="15.5703125" style="1" customWidth="1"/>
    <col min="16137" max="16138" width="16" style="1"/>
    <col min="16139" max="16139" width="23.140625" style="1" customWidth="1"/>
    <col min="16140" max="16384" width="16" style="1"/>
  </cols>
  <sheetData>
    <row r="1" spans="1:16" ht="11.25" customHeight="1" x14ac:dyDescent="0.2"/>
    <row r="2" spans="1:16" ht="30" customHeight="1" x14ac:dyDescent="0.2">
      <c r="A2" s="3" t="s">
        <v>170</v>
      </c>
      <c r="B2" s="97"/>
      <c r="C2" s="97"/>
      <c r="O2" s="98"/>
      <c r="P2" s="6"/>
    </row>
    <row r="3" spans="1:16" ht="30" customHeight="1" x14ac:dyDescent="0.2">
      <c r="A3" s="4"/>
      <c r="B3" s="258" t="s">
        <v>0</v>
      </c>
      <c r="C3" s="271"/>
      <c r="D3" s="259"/>
      <c r="E3" s="258" t="s">
        <v>1</v>
      </c>
      <c r="F3" s="259"/>
      <c r="G3" s="5" t="s">
        <v>2</v>
      </c>
      <c r="H3" s="258" t="s">
        <v>3</v>
      </c>
      <c r="I3" s="271"/>
      <c r="J3" s="259"/>
      <c r="K3" s="258" t="s">
        <v>4</v>
      </c>
      <c r="L3" s="259"/>
      <c r="M3" s="5" t="s">
        <v>5</v>
      </c>
      <c r="N3" s="6"/>
    </row>
    <row r="4" spans="1:16" ht="30" customHeight="1" x14ac:dyDescent="0.2">
      <c r="A4" s="4" t="s">
        <v>6</v>
      </c>
      <c r="B4" s="7" t="s">
        <v>59</v>
      </c>
      <c r="C4" s="116" t="s">
        <v>64</v>
      </c>
      <c r="D4" s="7" t="s">
        <v>7</v>
      </c>
      <c r="E4" s="7" t="s">
        <v>59</v>
      </c>
      <c r="F4" s="116" t="s">
        <v>64</v>
      </c>
      <c r="G4" s="8" t="s">
        <v>8</v>
      </c>
      <c r="H4" s="9" t="s">
        <v>59</v>
      </c>
      <c r="I4" s="9" t="s">
        <v>64</v>
      </c>
      <c r="J4" s="9" t="s">
        <v>7</v>
      </c>
      <c r="K4" s="7" t="s">
        <v>59</v>
      </c>
      <c r="L4" s="7" t="s">
        <v>64</v>
      </c>
      <c r="M4" s="8" t="s">
        <v>8</v>
      </c>
      <c r="N4" s="243"/>
      <c r="O4" s="244" t="s">
        <v>9</v>
      </c>
      <c r="P4" s="244" t="s">
        <v>9</v>
      </c>
    </row>
    <row r="5" spans="1:16" ht="18" customHeight="1" x14ac:dyDescent="0.25">
      <c r="A5" s="123" t="s">
        <v>130</v>
      </c>
      <c r="B5" s="109">
        <v>187</v>
      </c>
      <c r="C5" s="109">
        <v>202</v>
      </c>
      <c r="D5" s="10">
        <f t="shared" ref="D5:D11" si="0">B5+C5</f>
        <v>389</v>
      </c>
      <c r="E5" s="106">
        <v>0</v>
      </c>
      <c r="F5" s="106">
        <v>1</v>
      </c>
      <c r="G5" s="110">
        <v>3</v>
      </c>
      <c r="H5" s="11">
        <f t="shared" ref="H5:H11" si="1">B5*G5</f>
        <v>561</v>
      </c>
      <c r="I5" s="11">
        <f t="shared" ref="I5:I11" si="2">C5*G5</f>
        <v>606</v>
      </c>
      <c r="J5" s="11">
        <f>H5+I5</f>
        <v>1167</v>
      </c>
      <c r="K5" s="12">
        <f>E5/H5</f>
        <v>0</v>
      </c>
      <c r="L5" s="12">
        <f>F5/I5</f>
        <v>1.6501650165016502E-3</v>
      </c>
      <c r="M5" s="13">
        <v>71</v>
      </c>
      <c r="N5" s="245">
        <f t="shared" ref="N5:N11" si="3">M5*D5</f>
        <v>27619</v>
      </c>
      <c r="O5" s="246" t="str">
        <f t="shared" ref="O5:O12" si="4">CONCATENATE(E5," ",$O$4," ",B5)</f>
        <v>0 / 187</v>
      </c>
      <c r="P5" s="246" t="str">
        <f t="shared" ref="P5:P12" si="5">CONCATENATE(F5," ",$P$4," ",C5)</f>
        <v>1 / 202</v>
      </c>
    </row>
    <row r="6" spans="1:16" ht="18" customHeight="1" x14ac:dyDescent="0.25">
      <c r="A6" s="123" t="s">
        <v>136</v>
      </c>
      <c r="B6" s="109">
        <v>35</v>
      </c>
      <c r="C6" s="109">
        <v>35</v>
      </c>
      <c r="D6" s="10">
        <f t="shared" si="0"/>
        <v>70</v>
      </c>
      <c r="E6" s="106">
        <v>3</v>
      </c>
      <c r="F6" s="106">
        <v>3</v>
      </c>
      <c r="G6" s="110">
        <v>3.8</v>
      </c>
      <c r="H6" s="11">
        <f t="shared" si="1"/>
        <v>133</v>
      </c>
      <c r="I6" s="11">
        <f t="shared" si="2"/>
        <v>133</v>
      </c>
      <c r="J6" s="11">
        <f t="shared" ref="J6:J11" si="6">H6+I6</f>
        <v>266</v>
      </c>
      <c r="K6" s="12">
        <f t="shared" ref="K6:L11" si="7">E6/H6</f>
        <v>2.2556390977443608E-2</v>
      </c>
      <c r="L6" s="12">
        <f t="shared" si="7"/>
        <v>2.2556390977443608E-2</v>
      </c>
      <c r="M6" s="13">
        <v>76.7</v>
      </c>
      <c r="N6" s="245">
        <f t="shared" si="3"/>
        <v>5369</v>
      </c>
      <c r="O6" s="246" t="str">
        <f t="shared" si="4"/>
        <v>3 / 35</v>
      </c>
      <c r="P6" s="246" t="str">
        <f t="shared" si="5"/>
        <v>3 / 35</v>
      </c>
    </row>
    <row r="7" spans="1:16" ht="18" customHeight="1" x14ac:dyDescent="0.25">
      <c r="A7" s="123" t="s">
        <v>131</v>
      </c>
      <c r="B7" s="109">
        <v>1321</v>
      </c>
      <c r="C7" s="109">
        <v>1993</v>
      </c>
      <c r="D7" s="10">
        <f t="shared" si="0"/>
        <v>3314</v>
      </c>
      <c r="E7" s="106">
        <v>8</v>
      </c>
      <c r="F7" s="106">
        <v>17</v>
      </c>
      <c r="G7" s="110">
        <v>2.1</v>
      </c>
      <c r="H7" s="11">
        <f t="shared" ref="H7" si="8">B7*G7</f>
        <v>2774.1</v>
      </c>
      <c r="I7" s="11">
        <f t="shared" ref="I7" si="9">C7*G7</f>
        <v>4185.3</v>
      </c>
      <c r="J7" s="11">
        <f t="shared" ref="J7" si="10">H7+I7</f>
        <v>6959.4</v>
      </c>
      <c r="K7" s="12">
        <f t="shared" ref="K7" si="11">E7/H7</f>
        <v>2.8838181752640496E-3</v>
      </c>
      <c r="L7" s="12">
        <f t="shared" ref="L7" si="12">F7/I7</f>
        <v>4.0618354717702433E-3</v>
      </c>
      <c r="M7" s="13">
        <v>77</v>
      </c>
      <c r="N7" s="245">
        <f t="shared" si="3"/>
        <v>255178</v>
      </c>
      <c r="O7" s="246" t="str">
        <f t="shared" si="4"/>
        <v>8 / 1321</v>
      </c>
      <c r="P7" s="246" t="str">
        <f t="shared" si="5"/>
        <v>17 / 1993</v>
      </c>
    </row>
    <row r="8" spans="1:16" ht="18" customHeight="1" x14ac:dyDescent="0.25">
      <c r="A8" s="123" t="s">
        <v>132</v>
      </c>
      <c r="B8" s="109">
        <v>1306</v>
      </c>
      <c r="C8" s="109">
        <v>1332</v>
      </c>
      <c r="D8" s="10">
        <f t="shared" si="0"/>
        <v>2638</v>
      </c>
      <c r="E8" s="106">
        <v>46</v>
      </c>
      <c r="F8" s="106">
        <v>41</v>
      </c>
      <c r="G8" s="110">
        <v>3.5</v>
      </c>
      <c r="H8" s="11">
        <f t="shared" si="1"/>
        <v>4571</v>
      </c>
      <c r="I8" s="11">
        <f t="shared" si="2"/>
        <v>4662</v>
      </c>
      <c r="J8" s="11">
        <f t="shared" si="6"/>
        <v>9233</v>
      </c>
      <c r="K8" s="12">
        <f t="shared" si="7"/>
        <v>1.0063443447823233E-2</v>
      </c>
      <c r="L8" s="12">
        <f t="shared" si="7"/>
        <v>8.7945087945087951E-3</v>
      </c>
      <c r="M8" s="13">
        <v>77</v>
      </c>
      <c r="N8" s="245">
        <f t="shared" si="3"/>
        <v>203126</v>
      </c>
      <c r="O8" s="246" t="str">
        <f t="shared" si="4"/>
        <v>46 / 1306</v>
      </c>
      <c r="P8" s="246" t="str">
        <f t="shared" si="5"/>
        <v>41 / 1332</v>
      </c>
    </row>
    <row r="9" spans="1:16" ht="18" customHeight="1" x14ac:dyDescent="0.25">
      <c r="A9" s="123" t="s">
        <v>133</v>
      </c>
      <c r="B9" s="109">
        <v>4015</v>
      </c>
      <c r="C9" s="109">
        <v>3957</v>
      </c>
      <c r="D9" s="10">
        <f t="shared" si="0"/>
        <v>7972</v>
      </c>
      <c r="E9" s="106">
        <v>67</v>
      </c>
      <c r="F9" s="106">
        <v>61</v>
      </c>
      <c r="G9" s="110">
        <v>7</v>
      </c>
      <c r="H9" s="11">
        <f t="shared" si="1"/>
        <v>28105</v>
      </c>
      <c r="I9" s="11">
        <f t="shared" si="2"/>
        <v>27699</v>
      </c>
      <c r="J9" s="11">
        <f t="shared" si="6"/>
        <v>55804</v>
      </c>
      <c r="K9" s="12">
        <f t="shared" si="7"/>
        <v>2.3839174524106031E-3</v>
      </c>
      <c r="L9" s="12">
        <f t="shared" si="7"/>
        <v>2.2022455684320734E-3</v>
      </c>
      <c r="M9" s="13">
        <v>64</v>
      </c>
      <c r="N9" s="245">
        <f t="shared" si="3"/>
        <v>510208</v>
      </c>
      <c r="O9" s="246" t="str">
        <f t="shared" si="4"/>
        <v>67 / 4015</v>
      </c>
      <c r="P9" s="246" t="str">
        <f t="shared" si="5"/>
        <v>61 / 3957</v>
      </c>
    </row>
    <row r="10" spans="1:16" ht="18" customHeight="1" x14ac:dyDescent="0.25">
      <c r="A10" s="123" t="s">
        <v>134</v>
      </c>
      <c r="B10" s="109">
        <v>1586</v>
      </c>
      <c r="C10" s="109">
        <v>1609</v>
      </c>
      <c r="D10" s="10">
        <f t="shared" si="0"/>
        <v>3195</v>
      </c>
      <c r="E10" s="106">
        <v>4</v>
      </c>
      <c r="F10" s="106">
        <v>2</v>
      </c>
      <c r="G10" s="107">
        <v>3</v>
      </c>
      <c r="H10" s="11">
        <f t="shared" si="1"/>
        <v>4758</v>
      </c>
      <c r="I10" s="11">
        <f t="shared" si="2"/>
        <v>4827</v>
      </c>
      <c r="J10" s="11">
        <f t="shared" si="6"/>
        <v>9585</v>
      </c>
      <c r="K10" s="12">
        <f t="shared" si="7"/>
        <v>8.4068936527952921E-4</v>
      </c>
      <c r="L10" s="12">
        <f t="shared" si="7"/>
        <v>4.1433602651750571E-4</v>
      </c>
      <c r="M10" s="13">
        <v>67</v>
      </c>
      <c r="N10" s="245">
        <f t="shared" si="3"/>
        <v>214065</v>
      </c>
      <c r="O10" s="246" t="str">
        <f t="shared" si="4"/>
        <v>4 / 1586</v>
      </c>
      <c r="P10" s="246" t="str">
        <f t="shared" si="5"/>
        <v>2 / 1609</v>
      </c>
    </row>
    <row r="11" spans="1:16" ht="18" customHeight="1" x14ac:dyDescent="0.25">
      <c r="A11" s="123" t="s">
        <v>135</v>
      </c>
      <c r="B11" s="109">
        <v>23</v>
      </c>
      <c r="C11" s="109">
        <v>24</v>
      </c>
      <c r="D11" s="10">
        <f t="shared" si="0"/>
        <v>47</v>
      </c>
      <c r="E11" s="106">
        <v>0</v>
      </c>
      <c r="F11" s="106">
        <v>0</v>
      </c>
      <c r="G11" s="110">
        <v>0.33</v>
      </c>
      <c r="H11" s="11">
        <f t="shared" si="1"/>
        <v>7.5900000000000007</v>
      </c>
      <c r="I11" s="11">
        <f t="shared" si="2"/>
        <v>7.92</v>
      </c>
      <c r="J11" s="11">
        <f t="shared" si="6"/>
        <v>15.510000000000002</v>
      </c>
      <c r="K11" s="12">
        <f t="shared" si="7"/>
        <v>0</v>
      </c>
      <c r="L11" s="12">
        <f t="shared" si="7"/>
        <v>0</v>
      </c>
      <c r="M11" s="13">
        <v>57</v>
      </c>
      <c r="N11" s="245">
        <f t="shared" si="3"/>
        <v>2679</v>
      </c>
      <c r="O11" s="246" t="str">
        <f t="shared" si="4"/>
        <v>0 / 23</v>
      </c>
      <c r="P11" s="246" t="str">
        <f t="shared" si="5"/>
        <v>0 / 24</v>
      </c>
    </row>
    <row r="12" spans="1:16" ht="18" customHeight="1" x14ac:dyDescent="0.2">
      <c r="A12" s="99">
        <f>COUNT(B5:B11)</f>
        <v>7</v>
      </c>
      <c r="B12" s="14">
        <f>SUM(B5:B11)</f>
        <v>8473</v>
      </c>
      <c r="C12" s="14">
        <f>SUM(C5:C11)</f>
        <v>9152</v>
      </c>
      <c r="D12" s="14">
        <f>SUM(D5:D11)</f>
        <v>17625</v>
      </c>
      <c r="E12" s="108">
        <f>SUM(E5:E11)</f>
        <v>128</v>
      </c>
      <c r="F12" s="108">
        <f>SUM(F5:F11)</f>
        <v>125</v>
      </c>
      <c r="G12" s="122">
        <f>J12/D12</f>
        <v>4.7109168794326237</v>
      </c>
      <c r="H12" s="15">
        <f>SUM(H5:H11)</f>
        <v>40909.689999999995</v>
      </c>
      <c r="I12" s="15">
        <f>SUM(I5:I11)</f>
        <v>42120.22</v>
      </c>
      <c r="J12" s="15">
        <f>SUM(J5:J11)</f>
        <v>83029.909999999989</v>
      </c>
      <c r="K12" s="16">
        <f>E12/H12</f>
        <v>3.128843068720394E-3</v>
      </c>
      <c r="L12" s="100">
        <f>F12/I12</f>
        <v>2.9676958002593529E-3</v>
      </c>
      <c r="M12" s="17">
        <f>N12/D12</f>
        <v>69.120226950354606</v>
      </c>
      <c r="N12" s="247">
        <f>SUM(N5:N11)</f>
        <v>1218244</v>
      </c>
      <c r="O12" s="248" t="str">
        <f t="shared" si="4"/>
        <v>128 / 8473</v>
      </c>
      <c r="P12" s="248" t="str">
        <f t="shared" si="5"/>
        <v>125 / 9152</v>
      </c>
    </row>
    <row r="13" spans="1:16" ht="21" customHeight="1" x14ac:dyDescent="0.2">
      <c r="D13" s="18"/>
      <c r="E13" s="18"/>
      <c r="F13" s="101"/>
    </row>
    <row r="14" spans="1:16" ht="21" customHeight="1" thickBot="1" x14ac:dyDescent="0.25">
      <c r="D14" s="18"/>
      <c r="E14" s="18"/>
    </row>
    <row r="15" spans="1:16" ht="30" customHeight="1" thickBot="1" x14ac:dyDescent="0.25">
      <c r="A15" s="260" t="s">
        <v>191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2"/>
    </row>
    <row r="16" spans="1:16" ht="38.25" customHeight="1" thickBot="1" x14ac:dyDescent="0.25">
      <c r="A16" s="254" t="s">
        <v>46</v>
      </c>
      <c r="B16" s="254" t="s">
        <v>10</v>
      </c>
      <c r="C16" s="256" t="s">
        <v>11</v>
      </c>
      <c r="D16" s="254" t="s">
        <v>43</v>
      </c>
      <c r="E16" s="254" t="s">
        <v>12</v>
      </c>
      <c r="F16" s="254" t="s">
        <v>58</v>
      </c>
      <c r="G16" s="254" t="s">
        <v>60</v>
      </c>
      <c r="H16" s="254" t="s">
        <v>65</v>
      </c>
      <c r="I16" s="254" t="s">
        <v>66</v>
      </c>
      <c r="J16" s="254" t="s">
        <v>45</v>
      </c>
      <c r="K16" s="254" t="s">
        <v>13</v>
      </c>
      <c r="L16" s="263" t="s">
        <v>14</v>
      </c>
      <c r="M16" s="264"/>
      <c r="N16" s="264"/>
      <c r="O16" s="265"/>
    </row>
    <row r="17" spans="1:15" ht="40.5" customHeight="1" thickBot="1" x14ac:dyDescent="0.25">
      <c r="A17" s="255"/>
      <c r="B17" s="255"/>
      <c r="C17" s="257"/>
      <c r="D17" s="255"/>
      <c r="E17" s="255"/>
      <c r="F17" s="255"/>
      <c r="G17" s="255"/>
      <c r="H17" s="255"/>
      <c r="I17" s="255"/>
      <c r="J17" s="255"/>
      <c r="K17" s="255"/>
      <c r="L17" s="129" t="s">
        <v>15</v>
      </c>
      <c r="M17" s="130" t="s">
        <v>16</v>
      </c>
      <c r="N17" s="131" t="s">
        <v>17</v>
      </c>
      <c r="O17" s="132" t="s">
        <v>54</v>
      </c>
    </row>
    <row r="18" spans="1:15" ht="30" customHeight="1" x14ac:dyDescent="0.25">
      <c r="A18" s="273">
        <v>9</v>
      </c>
      <c r="B18" s="133" t="s">
        <v>153</v>
      </c>
      <c r="C18" s="134" t="s">
        <v>18</v>
      </c>
      <c r="D18" s="135"/>
      <c r="E18" s="136">
        <f t="shared" ref="E18:E25" si="13">G5</f>
        <v>3</v>
      </c>
      <c r="F18" s="137" t="str">
        <f t="shared" ref="F18:F25" si="14">O5</f>
        <v>0 / 187</v>
      </c>
      <c r="G18" s="138">
        <f t="shared" ref="G18:G25" si="15">K5</f>
        <v>0</v>
      </c>
      <c r="H18" s="137" t="str">
        <f t="shared" ref="H18:H25" si="16">P5</f>
        <v>1 / 202</v>
      </c>
      <c r="I18" s="138">
        <f t="shared" ref="I18:J25" si="17">L5</f>
        <v>1.6501650165016502E-3</v>
      </c>
      <c r="J18" s="139">
        <f t="shared" si="17"/>
        <v>71</v>
      </c>
      <c r="K18" s="140">
        <v>1.5634765582353579E-4</v>
      </c>
      <c r="L18" s="141" t="s">
        <v>103</v>
      </c>
      <c r="M18" s="142"/>
      <c r="N18" s="142"/>
      <c r="O18" s="143" t="s">
        <v>74</v>
      </c>
    </row>
    <row r="19" spans="1:15" ht="30" customHeight="1" x14ac:dyDescent="0.25">
      <c r="A19" s="274"/>
      <c r="B19" s="144" t="s">
        <v>152</v>
      </c>
      <c r="C19" s="134" t="s">
        <v>18</v>
      </c>
      <c r="D19" s="135"/>
      <c r="E19" s="136">
        <f t="shared" si="13"/>
        <v>3.8</v>
      </c>
      <c r="F19" s="137" t="str">
        <f t="shared" si="14"/>
        <v>3 / 35</v>
      </c>
      <c r="G19" s="138">
        <f t="shared" si="15"/>
        <v>2.2556390977443608E-2</v>
      </c>
      <c r="H19" s="137" t="str">
        <f t="shared" si="16"/>
        <v>3 / 35</v>
      </c>
      <c r="I19" s="138">
        <f t="shared" si="17"/>
        <v>2.2556390977443608E-2</v>
      </c>
      <c r="J19" s="139">
        <f t="shared" si="17"/>
        <v>76.7</v>
      </c>
      <c r="K19" s="140">
        <v>2.5904653615574962E-2</v>
      </c>
      <c r="L19" s="145" t="s">
        <v>104</v>
      </c>
      <c r="M19" s="146"/>
      <c r="N19" s="146"/>
      <c r="O19" s="147" t="s">
        <v>56</v>
      </c>
    </row>
    <row r="20" spans="1:15" ht="30" customHeight="1" x14ac:dyDescent="0.25">
      <c r="A20" s="274"/>
      <c r="B20" s="144" t="s">
        <v>151</v>
      </c>
      <c r="C20" s="134" t="s">
        <v>18</v>
      </c>
      <c r="D20" s="135"/>
      <c r="E20" s="136">
        <f t="shared" si="13"/>
        <v>2.1</v>
      </c>
      <c r="F20" s="137" t="str">
        <f t="shared" si="14"/>
        <v>8 / 1321</v>
      </c>
      <c r="G20" s="138">
        <f t="shared" si="15"/>
        <v>2.8838181752640496E-3</v>
      </c>
      <c r="H20" s="137" t="str">
        <f t="shared" si="16"/>
        <v>17 / 1993</v>
      </c>
      <c r="I20" s="138">
        <f t="shared" si="17"/>
        <v>4.0618354717702433E-3</v>
      </c>
      <c r="J20" s="139">
        <f t="shared" si="17"/>
        <v>77</v>
      </c>
      <c r="K20" s="148">
        <v>8.6487130404023588E-2</v>
      </c>
      <c r="L20" s="149" t="s">
        <v>78</v>
      </c>
      <c r="M20" s="150"/>
      <c r="N20" s="150"/>
      <c r="O20" s="147" t="s">
        <v>56</v>
      </c>
    </row>
    <row r="21" spans="1:15" ht="30" customHeight="1" x14ac:dyDescent="0.25">
      <c r="A21" s="274"/>
      <c r="B21" s="144" t="s">
        <v>150</v>
      </c>
      <c r="C21" s="134" t="s">
        <v>18</v>
      </c>
      <c r="D21" s="135"/>
      <c r="E21" s="136">
        <f t="shared" si="13"/>
        <v>3.5</v>
      </c>
      <c r="F21" s="137" t="str">
        <f t="shared" si="14"/>
        <v>46 / 1306</v>
      </c>
      <c r="G21" s="138">
        <f t="shared" si="15"/>
        <v>1.0063443447823233E-2</v>
      </c>
      <c r="H21" s="137" t="str">
        <f t="shared" si="16"/>
        <v>41 / 1332</v>
      </c>
      <c r="I21" s="138">
        <f t="shared" si="17"/>
        <v>8.7945087945087951E-3</v>
      </c>
      <c r="J21" s="139">
        <f t="shared" si="17"/>
        <v>77</v>
      </c>
      <c r="K21" s="140">
        <v>0.35392215413474054</v>
      </c>
      <c r="L21" s="145" t="s">
        <v>79</v>
      </c>
      <c r="M21" s="146"/>
      <c r="N21" s="146"/>
      <c r="O21" s="147" t="s">
        <v>57</v>
      </c>
    </row>
    <row r="22" spans="1:15" ht="30" customHeight="1" x14ac:dyDescent="0.25">
      <c r="A22" s="274"/>
      <c r="B22" s="144" t="s">
        <v>149</v>
      </c>
      <c r="C22" s="134" t="s">
        <v>18</v>
      </c>
      <c r="D22" s="135"/>
      <c r="E22" s="136">
        <f t="shared" si="13"/>
        <v>7</v>
      </c>
      <c r="F22" s="137" t="str">
        <f t="shared" si="14"/>
        <v>67 / 4015</v>
      </c>
      <c r="G22" s="138">
        <f t="shared" si="15"/>
        <v>2.3839174524106031E-3</v>
      </c>
      <c r="H22" s="137" t="str">
        <f t="shared" si="16"/>
        <v>61 / 3957</v>
      </c>
      <c r="I22" s="138">
        <f t="shared" si="17"/>
        <v>2.2022455684320734E-3</v>
      </c>
      <c r="J22" s="139">
        <f t="shared" si="17"/>
        <v>64</v>
      </c>
      <c r="K22" s="140">
        <v>0.51236285889144528</v>
      </c>
      <c r="L22" s="145" t="s">
        <v>107</v>
      </c>
      <c r="M22" s="146"/>
      <c r="N22" s="146"/>
      <c r="O22" s="147" t="s">
        <v>74</v>
      </c>
    </row>
    <row r="23" spans="1:15" ht="30" customHeight="1" x14ac:dyDescent="0.25">
      <c r="A23" s="274"/>
      <c r="B23" s="144" t="s">
        <v>148</v>
      </c>
      <c r="C23" s="134" t="s">
        <v>18</v>
      </c>
      <c r="D23" s="135"/>
      <c r="E23" s="136">
        <f t="shared" si="13"/>
        <v>3</v>
      </c>
      <c r="F23" s="137" t="str">
        <f t="shared" si="14"/>
        <v>4 / 1586</v>
      </c>
      <c r="G23" s="138">
        <f t="shared" si="15"/>
        <v>8.4068936527952921E-4</v>
      </c>
      <c r="H23" s="137" t="str">
        <f t="shared" si="16"/>
        <v>2 / 1609</v>
      </c>
      <c r="I23" s="138">
        <f t="shared" si="17"/>
        <v>4.1433602651750571E-4</v>
      </c>
      <c r="J23" s="139">
        <f t="shared" si="17"/>
        <v>67</v>
      </c>
      <c r="K23" s="140">
        <v>2.1087874158394266E-2</v>
      </c>
      <c r="L23" s="145" t="s">
        <v>108</v>
      </c>
      <c r="M23" s="146"/>
      <c r="N23" s="146"/>
      <c r="O23" s="147" t="s">
        <v>122</v>
      </c>
    </row>
    <row r="24" spans="1:15" ht="30" customHeight="1" x14ac:dyDescent="0.25">
      <c r="A24" s="274"/>
      <c r="B24" s="144" t="s">
        <v>147</v>
      </c>
      <c r="C24" s="134" t="s">
        <v>18</v>
      </c>
      <c r="D24" s="135"/>
      <c r="E24" s="136">
        <f t="shared" si="13"/>
        <v>0.33</v>
      </c>
      <c r="F24" s="137" t="str">
        <f t="shared" si="14"/>
        <v>0 / 23</v>
      </c>
      <c r="G24" s="138">
        <f t="shared" si="15"/>
        <v>0</v>
      </c>
      <c r="H24" s="137" t="str">
        <f t="shared" si="16"/>
        <v>0 / 24</v>
      </c>
      <c r="I24" s="138">
        <f t="shared" si="17"/>
        <v>0</v>
      </c>
      <c r="J24" s="139">
        <f t="shared" si="17"/>
        <v>57</v>
      </c>
      <c r="K24" s="140">
        <v>7.8981139998009206E-5</v>
      </c>
      <c r="L24" s="145" t="s">
        <v>103</v>
      </c>
      <c r="M24" s="146"/>
      <c r="N24" s="146"/>
      <c r="O24" s="147" t="s">
        <v>57</v>
      </c>
    </row>
    <row r="25" spans="1:15" ht="30" customHeight="1" x14ac:dyDescent="0.2">
      <c r="A25" s="151" t="s">
        <v>19</v>
      </c>
      <c r="B25" s="152">
        <f>COUNT(E18:E24)</f>
        <v>7</v>
      </c>
      <c r="C25" s="153"/>
      <c r="D25" s="154" t="s">
        <v>53</v>
      </c>
      <c r="E25" s="155">
        <f t="shared" si="13"/>
        <v>4.7109168794326237</v>
      </c>
      <c r="F25" s="156" t="str">
        <f t="shared" si="14"/>
        <v>128 / 8473</v>
      </c>
      <c r="G25" s="157">
        <f t="shared" si="15"/>
        <v>3.128843068720394E-3</v>
      </c>
      <c r="H25" s="156" t="str">
        <f t="shared" si="16"/>
        <v>125 / 9152</v>
      </c>
      <c r="I25" s="157">
        <f t="shared" si="17"/>
        <v>2.9676958002593529E-3</v>
      </c>
      <c r="J25" s="155">
        <f t="shared" si="17"/>
        <v>69.120226950354606</v>
      </c>
      <c r="K25" s="158">
        <v>1</v>
      </c>
      <c r="L25" s="159" t="s">
        <v>88</v>
      </c>
      <c r="M25" s="160"/>
      <c r="N25" s="161"/>
      <c r="O25" s="162" t="s">
        <v>55</v>
      </c>
    </row>
    <row r="26" spans="1:15" ht="7.5" customHeight="1" thickBot="1" x14ac:dyDescent="0.25">
      <c r="A26" s="163"/>
      <c r="B26" s="163"/>
      <c r="C26" s="164"/>
      <c r="D26" s="165"/>
      <c r="E26" s="166"/>
      <c r="F26" s="167"/>
      <c r="G26" s="168"/>
      <c r="H26" s="167"/>
      <c r="I26" s="169"/>
      <c r="J26" s="170"/>
      <c r="K26" s="171"/>
      <c r="L26" s="160"/>
      <c r="M26" s="161"/>
      <c r="N26" s="161"/>
      <c r="O26" s="171"/>
    </row>
    <row r="27" spans="1:15" s="19" customFormat="1" ht="52.5" customHeight="1" thickBot="1" x14ac:dyDescent="0.25">
      <c r="A27" s="172"/>
      <c r="B27" s="268" t="s">
        <v>204</v>
      </c>
      <c r="C27" s="269"/>
      <c r="D27" s="269"/>
      <c r="E27" s="269"/>
      <c r="F27" s="269"/>
      <c r="G27" s="269"/>
      <c r="H27" s="269"/>
      <c r="I27" s="270"/>
      <c r="J27" s="173" t="s">
        <v>61</v>
      </c>
      <c r="K27" s="174" t="s">
        <v>67</v>
      </c>
      <c r="L27" s="174" t="s">
        <v>15</v>
      </c>
      <c r="M27" s="175" t="s">
        <v>16</v>
      </c>
      <c r="N27" s="176" t="s">
        <v>17</v>
      </c>
      <c r="O27" s="177"/>
    </row>
    <row r="28" spans="1:15" ht="27" customHeight="1" x14ac:dyDescent="0.2">
      <c r="A28" s="249" t="s">
        <v>20</v>
      </c>
      <c r="B28" s="178" t="s">
        <v>49</v>
      </c>
      <c r="C28" s="179">
        <f>I25</f>
        <v>2.9676958002593529E-3</v>
      </c>
      <c r="D28" s="180" t="s">
        <v>48</v>
      </c>
      <c r="E28" s="180"/>
      <c r="F28" s="180"/>
      <c r="G28" s="180"/>
      <c r="H28" s="181">
        <f>J25</f>
        <v>69.120226950354606</v>
      </c>
      <c r="I28" s="182" t="s">
        <v>51</v>
      </c>
      <c r="J28" s="183" t="s">
        <v>89</v>
      </c>
      <c r="K28" s="184" t="s">
        <v>90</v>
      </c>
      <c r="L28" s="185" t="s">
        <v>88</v>
      </c>
      <c r="M28" s="186" t="s">
        <v>91</v>
      </c>
      <c r="N28" s="186">
        <f>-4212*(A2095-887)</f>
        <v>3736044</v>
      </c>
      <c r="O28" s="187" t="s">
        <v>117</v>
      </c>
    </row>
    <row r="29" spans="1:15" ht="27" customHeight="1" thickBot="1" x14ac:dyDescent="0.25">
      <c r="A29" s="250"/>
      <c r="B29" s="188" t="s">
        <v>49</v>
      </c>
      <c r="C29" s="189">
        <f>I25*E25</f>
        <v>1.3980568238463094E-2</v>
      </c>
      <c r="D29" s="190" t="s">
        <v>50</v>
      </c>
      <c r="E29" s="191"/>
      <c r="F29" s="192"/>
      <c r="G29" s="193">
        <f>E25</f>
        <v>4.7109168794326237</v>
      </c>
      <c r="H29" s="190" t="s">
        <v>52</v>
      </c>
      <c r="I29" s="194"/>
      <c r="J29" s="195" t="s">
        <v>92</v>
      </c>
      <c r="K29" s="196" t="s">
        <v>93</v>
      </c>
      <c r="L29" s="197" t="s">
        <v>88</v>
      </c>
      <c r="M29" s="198" t="s">
        <v>94</v>
      </c>
      <c r="N29" s="198" t="s">
        <v>95</v>
      </c>
      <c r="O29" s="199" t="s">
        <v>120</v>
      </c>
    </row>
    <row r="30" spans="1:15" ht="9" customHeight="1" thickBot="1" x14ac:dyDescent="0.35">
      <c r="A30" s="200"/>
      <c r="B30" s="200"/>
      <c r="C30" s="171"/>
      <c r="D30" s="171"/>
      <c r="E30" s="171"/>
      <c r="F30" s="171"/>
      <c r="G30" s="171"/>
      <c r="H30" s="171"/>
      <c r="I30" s="171"/>
      <c r="J30" s="171"/>
      <c r="K30" s="171"/>
      <c r="L30" s="201"/>
      <c r="M30" s="202"/>
      <c r="N30" s="171"/>
      <c r="O30" s="203"/>
    </row>
    <row r="31" spans="1:15" ht="27" customHeight="1" thickBot="1" x14ac:dyDescent="0.25">
      <c r="A31" s="171"/>
      <c r="B31" s="200"/>
      <c r="C31" s="204"/>
      <c r="D31" s="204"/>
      <c r="E31" s="204"/>
      <c r="F31" s="205"/>
      <c r="G31" s="206"/>
      <c r="H31" s="171"/>
      <c r="I31" s="207"/>
      <c r="J31" s="208"/>
      <c r="K31" s="209" t="s">
        <v>198</v>
      </c>
      <c r="L31" s="210" t="s">
        <v>200</v>
      </c>
      <c r="M31" s="211"/>
      <c r="N31" s="211"/>
      <c r="O31" s="171"/>
    </row>
    <row r="32" spans="1:15" ht="15.75" customHeight="1" x14ac:dyDescent="0.2"/>
    <row r="33" spans="1:8" ht="15.75" customHeight="1" x14ac:dyDescent="0.2"/>
    <row r="34" spans="1:8" ht="15.75" customHeight="1" thickBot="1" x14ac:dyDescent="0.25"/>
    <row r="35" spans="1:8" ht="28.5" customHeight="1" thickBot="1" x14ac:dyDescent="0.25">
      <c r="A35" s="21"/>
      <c r="B35" s="22" t="s">
        <v>21</v>
      </c>
      <c r="C35" s="23">
        <v>1.3980568238463094E-2</v>
      </c>
      <c r="D35" s="251" t="s">
        <v>22</v>
      </c>
      <c r="E35" s="252"/>
      <c r="F35" s="253"/>
      <c r="H35" s="24"/>
    </row>
    <row r="36" spans="1:8" ht="28.5" customHeight="1" thickBot="1" x14ac:dyDescent="0.25">
      <c r="A36" s="25">
        <f>I25</f>
        <v>2.9676958002593529E-3</v>
      </c>
      <c r="B36" s="26" t="s">
        <v>23</v>
      </c>
      <c r="C36" s="21"/>
      <c r="D36" s="27" t="s">
        <v>24</v>
      </c>
      <c r="E36" s="28" t="s">
        <v>84</v>
      </c>
      <c r="F36" s="27" t="s">
        <v>85</v>
      </c>
    </row>
    <row r="37" spans="1:8" ht="28.5" customHeight="1" thickBot="1" x14ac:dyDescent="0.25">
      <c r="A37" s="29">
        <f>E25</f>
        <v>4.7109168794326237</v>
      </c>
      <c r="B37" s="30" t="s">
        <v>25</v>
      </c>
      <c r="C37" s="31"/>
      <c r="D37" s="32">
        <v>1.08</v>
      </c>
      <c r="E37" s="33">
        <v>0.84</v>
      </c>
      <c r="F37" s="34">
        <v>1.38</v>
      </c>
      <c r="G37" s="31" t="s">
        <v>88</v>
      </c>
    </row>
    <row r="38" spans="1:8" ht="28.5" hidden="1" customHeight="1" thickBot="1" x14ac:dyDescent="0.25">
      <c r="A38" s="35"/>
      <c r="B38" s="26"/>
      <c r="C38" s="21"/>
      <c r="D38" s="21"/>
      <c r="E38" s="21"/>
      <c r="F38" s="21"/>
      <c r="G38" s="21"/>
    </row>
    <row r="39" spans="1:8" ht="28.5" hidden="1" customHeight="1" thickBot="1" x14ac:dyDescent="0.25">
      <c r="A39" s="35"/>
      <c r="B39" s="36" t="s">
        <v>62</v>
      </c>
      <c r="C39" s="37"/>
      <c r="D39" s="38">
        <f>C35*D37</f>
        <v>1.5099013697540142E-2</v>
      </c>
      <c r="E39" s="39">
        <f>C35*E37</f>
        <v>1.1743677320308997E-2</v>
      </c>
      <c r="F39" s="40">
        <f>C35*F37</f>
        <v>1.9293184169079068E-2</v>
      </c>
      <c r="G39" s="21"/>
    </row>
    <row r="40" spans="1:8" ht="28.5" hidden="1" customHeight="1" thickBot="1" x14ac:dyDescent="0.25">
      <c r="A40" s="35"/>
      <c r="B40" s="26"/>
      <c r="C40" s="21"/>
      <c r="D40" s="21"/>
      <c r="E40" s="21"/>
      <c r="F40" s="21"/>
      <c r="G40" s="21"/>
    </row>
    <row r="41" spans="1:8" ht="28.5" hidden="1" customHeight="1" thickBot="1" x14ac:dyDescent="0.25">
      <c r="A41" s="35"/>
      <c r="B41" s="41"/>
      <c r="C41" s="42" t="s">
        <v>16</v>
      </c>
      <c r="D41" s="43">
        <f>C35-D39</f>
        <v>-1.1184454590770481E-3</v>
      </c>
      <c r="E41" s="44">
        <f>C35-F39</f>
        <v>-5.3126159306159746E-3</v>
      </c>
      <c r="F41" s="45">
        <f>C35-E39</f>
        <v>2.2368909181540962E-3</v>
      </c>
      <c r="G41" s="21"/>
    </row>
    <row r="42" spans="1:8" ht="28.5" hidden="1" customHeight="1" thickBot="1" x14ac:dyDescent="0.25">
      <c r="A42" s="35"/>
      <c r="B42" s="46"/>
      <c r="C42" s="47" t="s">
        <v>17</v>
      </c>
      <c r="D42" s="48">
        <f>1/D41</f>
        <v>-894.09813584044548</v>
      </c>
      <c r="E42" s="49">
        <f>1/F41</f>
        <v>447.04906792022274</v>
      </c>
      <c r="F42" s="50">
        <f>1/E41</f>
        <v>-188.2311864927255</v>
      </c>
      <c r="G42" s="21"/>
    </row>
    <row r="43" spans="1:8" ht="28.5" hidden="1" customHeight="1" x14ac:dyDescent="0.2">
      <c r="A43" s="35"/>
      <c r="B43" s="26"/>
      <c r="C43" s="31"/>
      <c r="D43" s="31"/>
      <c r="E43" s="31"/>
      <c r="F43" s="31"/>
      <c r="G43" s="21"/>
    </row>
    <row r="44" spans="1:8" ht="28.5" hidden="1" customHeight="1" x14ac:dyDescent="0.2">
      <c r="A44" s="35"/>
      <c r="B44" s="51" t="s">
        <v>26</v>
      </c>
      <c r="C44" s="52" t="s">
        <v>27</v>
      </c>
      <c r="D44" s="53">
        <f>D42</f>
        <v>-894.09813584044548</v>
      </c>
      <c r="E44" s="53">
        <f>E42</f>
        <v>447.04906792022274</v>
      </c>
      <c r="F44" s="53">
        <f>F42</f>
        <v>-188.2311864927255</v>
      </c>
      <c r="G44" s="21"/>
    </row>
    <row r="45" spans="1:8" ht="28.5" hidden="1" customHeight="1" x14ac:dyDescent="0.2">
      <c r="A45" s="35"/>
      <c r="B45" s="54"/>
      <c r="C45" s="55" t="s">
        <v>28</v>
      </c>
      <c r="D45" s="56">
        <f>(1-C35)*D42</f>
        <v>-881.59813584044548</v>
      </c>
      <c r="E45" s="56">
        <f>(1-C35)*E42</f>
        <v>440.79906792022274</v>
      </c>
      <c r="F45" s="56">
        <f>(1-C35)*F42</f>
        <v>-185.59960754535709</v>
      </c>
      <c r="G45" s="57"/>
    </row>
    <row r="46" spans="1:8" ht="28.5" hidden="1" customHeight="1" x14ac:dyDescent="0.2">
      <c r="A46" s="35"/>
      <c r="B46" s="58"/>
      <c r="C46" s="59" t="s">
        <v>29</v>
      </c>
      <c r="D46" s="60">
        <f>D42*D41</f>
        <v>1</v>
      </c>
      <c r="E46" s="60">
        <f>E42*F41</f>
        <v>1</v>
      </c>
      <c r="F46" s="60">
        <f>F42*E41</f>
        <v>0.99999999999999989</v>
      </c>
      <c r="G46" s="57"/>
    </row>
    <row r="47" spans="1:8" ht="28.5" hidden="1" customHeight="1" x14ac:dyDescent="0.2">
      <c r="A47" s="35"/>
      <c r="B47" s="61"/>
      <c r="C47" s="62" t="s">
        <v>30</v>
      </c>
      <c r="D47" s="63">
        <f>(C35-D41)*D42</f>
        <v>-13.499999999999993</v>
      </c>
      <c r="E47" s="63">
        <f>(C35-F41)*E42</f>
        <v>5.2499999999999964</v>
      </c>
      <c r="F47" s="63">
        <f>(C35-E41)*F42</f>
        <v>-3.6315789473684212</v>
      </c>
      <c r="G47" s="57"/>
    </row>
    <row r="48" spans="1:8" ht="28.5" hidden="1" customHeight="1" x14ac:dyDescent="0.2">
      <c r="A48" s="35"/>
      <c r="B48" s="64"/>
      <c r="C48" s="65"/>
      <c r="D48" s="66"/>
      <c r="E48" s="66"/>
      <c r="F48" s="66"/>
      <c r="G48" s="57"/>
    </row>
    <row r="49" spans="1:7" ht="28.5" hidden="1" customHeight="1" x14ac:dyDescent="0.2">
      <c r="A49" s="35"/>
      <c r="B49" s="51" t="s">
        <v>31</v>
      </c>
      <c r="C49" s="52" t="s">
        <v>32</v>
      </c>
      <c r="D49" s="53">
        <f>D42</f>
        <v>-894.09813584044548</v>
      </c>
      <c r="E49" s="53">
        <f>E42</f>
        <v>447.04906792022274</v>
      </c>
      <c r="F49" s="53">
        <f>F42</f>
        <v>-188.2311864927255</v>
      </c>
      <c r="G49" s="57"/>
    </row>
    <row r="50" spans="1:7" ht="28.5" hidden="1" customHeight="1" x14ac:dyDescent="0.2">
      <c r="A50" s="35"/>
      <c r="B50" s="54"/>
      <c r="C50" s="67" t="s">
        <v>28</v>
      </c>
      <c r="D50" s="56">
        <f>ABS((1-(C35-D41))*D42)</f>
        <v>880.59813584044548</v>
      </c>
      <c r="E50" s="56">
        <f>ABS((1-(C35-F41))*E42)</f>
        <v>441.79906792022274</v>
      </c>
      <c r="F50" s="56">
        <f>ABS((1-(C35-E41))*F42)</f>
        <v>184.59960754535706</v>
      </c>
      <c r="G50" s="21"/>
    </row>
    <row r="51" spans="1:7" ht="28.5" hidden="1" customHeight="1" x14ac:dyDescent="0.2">
      <c r="A51" s="35"/>
      <c r="B51" s="68"/>
      <c r="C51" s="69" t="s">
        <v>33</v>
      </c>
      <c r="D51" s="70">
        <f>D42*D41</f>
        <v>1</v>
      </c>
      <c r="E51" s="70">
        <f>E42*F41</f>
        <v>1</v>
      </c>
      <c r="F51" s="70">
        <f>F42*E41</f>
        <v>0.99999999999999989</v>
      </c>
      <c r="G51" s="21"/>
    </row>
    <row r="52" spans="1:7" ht="28.5" hidden="1" customHeight="1" x14ac:dyDescent="0.2">
      <c r="A52" s="35"/>
      <c r="B52" s="71"/>
      <c r="C52" s="62" t="s">
        <v>34</v>
      </c>
      <c r="D52" s="63">
        <f>ABS(C35*D42)</f>
        <v>12.499999999999993</v>
      </c>
      <c r="E52" s="63">
        <f>ABS(C35*E42)</f>
        <v>6.2499999999999964</v>
      </c>
      <c r="F52" s="63">
        <f>ABS(C35*F42)</f>
        <v>2.6315789473684212</v>
      </c>
      <c r="G52" s="21"/>
    </row>
    <row r="53" spans="1:7" ht="28.5" hidden="1" customHeight="1" x14ac:dyDescent="0.2">
      <c r="A53" s="35"/>
      <c r="B53" s="72"/>
      <c r="C53" s="73"/>
      <c r="D53" s="74"/>
      <c r="E53" s="75"/>
      <c r="F53" s="74"/>
      <c r="G53" s="76"/>
    </row>
    <row r="54" spans="1:7" ht="28.5" hidden="1" customHeight="1" x14ac:dyDescent="0.2">
      <c r="A54" s="35"/>
      <c r="B54" s="77" t="s">
        <v>35</v>
      </c>
      <c r="C54" s="78"/>
      <c r="D54" s="78"/>
      <c r="E54" s="79">
        <f>ROUND(D37,2)</f>
        <v>1.08</v>
      </c>
      <c r="F54" s="80">
        <f>ROUND(D41,4)</f>
        <v>-1.1000000000000001E-3</v>
      </c>
      <c r="G54" s="81">
        <f>ROUND(D42,0)</f>
        <v>-894</v>
      </c>
    </row>
    <row r="55" spans="1:7" ht="28.5" hidden="1" customHeight="1" x14ac:dyDescent="0.2">
      <c r="A55" s="35"/>
      <c r="B55" s="82" t="s">
        <v>36</v>
      </c>
      <c r="C55" s="83">
        <f>ROUND(D39,4)</f>
        <v>1.5100000000000001E-2</v>
      </c>
      <c r="D55" s="84">
        <f>ROUND(C35,4)</f>
        <v>1.4E-2</v>
      </c>
      <c r="E55" s="85">
        <f>ROUND(E37,2)</f>
        <v>0.84</v>
      </c>
      <c r="F55" s="86">
        <f>ROUND(E41,4)</f>
        <v>-5.3E-3</v>
      </c>
      <c r="G55" s="87">
        <f>ROUND(E42,0)</f>
        <v>447</v>
      </c>
    </row>
    <row r="56" spans="1:7" ht="28.5" hidden="1" customHeight="1" x14ac:dyDescent="0.2">
      <c r="A56" s="35"/>
      <c r="B56" s="82" t="s">
        <v>37</v>
      </c>
      <c r="C56" s="88"/>
      <c r="D56" s="88"/>
      <c r="E56" s="85">
        <f>ROUND(F37,2)</f>
        <v>1.38</v>
      </c>
      <c r="F56" s="86">
        <f>ROUND(F41,4)</f>
        <v>2.2000000000000001E-3</v>
      </c>
      <c r="G56" s="87">
        <f>ROUND(F42,0)</f>
        <v>-188</v>
      </c>
    </row>
    <row r="57" spans="1:7" ht="28.5" hidden="1" customHeight="1" x14ac:dyDescent="0.2">
      <c r="A57" s="35"/>
      <c r="B57" s="82" t="s">
        <v>38</v>
      </c>
      <c r="C57" s="89" t="s">
        <v>63</v>
      </c>
      <c r="D57" s="89" t="s">
        <v>39</v>
      </c>
      <c r="E57" s="90" t="s">
        <v>40</v>
      </c>
      <c r="F57" s="90" t="s">
        <v>41</v>
      </c>
      <c r="G57" s="89" t="s">
        <v>17</v>
      </c>
    </row>
    <row r="58" spans="1:7" ht="28.5" hidden="1" customHeight="1" x14ac:dyDescent="0.2">
      <c r="A58" s="35"/>
      <c r="B58" s="91" t="s">
        <v>42</v>
      </c>
      <c r="C58" s="89" t="str">
        <f>CONCATENATE(C55*100,B57)</f>
        <v>1,51%</v>
      </c>
      <c r="D58" s="89" t="str">
        <f>CONCATENATE(D55*100,B57)</f>
        <v>1,4%</v>
      </c>
      <c r="E58" s="89" t="str">
        <f>CONCATENATE(E54," ",B54,E55,B55,E56,B56)</f>
        <v>1,08 (0,84-1,38)</v>
      </c>
      <c r="F58" s="89" t="str">
        <f>CONCATENATE(F54*100,B57," ",B54,F55*100,B57," ",B58," ",F56*100,B57,B56)</f>
        <v>-0,11% (-0,53% a 0,22%)</v>
      </c>
      <c r="G58" s="89" t="str">
        <f>CONCATENATE(G54," ",B54,G55," ",B58," ",G56,B56)</f>
        <v>-894 (447 a -188)</v>
      </c>
    </row>
    <row r="59" spans="1:7" ht="28.5" hidden="1" customHeight="1" x14ac:dyDescent="0.2">
      <c r="A59" s="92"/>
      <c r="B59" s="93"/>
      <c r="C59" s="94"/>
      <c r="D59" s="94"/>
      <c r="E59" s="94"/>
      <c r="F59" s="94"/>
      <c r="G59" s="94"/>
    </row>
    <row r="60" spans="1:7" ht="28.5" customHeight="1" x14ac:dyDescent="0.2">
      <c r="A60" s="25">
        <f>A36*A37</f>
        <v>1.3980568238463094E-2</v>
      </c>
      <c r="B60" s="26" t="s">
        <v>44</v>
      </c>
      <c r="C60" s="21"/>
      <c r="D60" s="21"/>
      <c r="E60" s="21"/>
      <c r="F60" s="21"/>
      <c r="G60" s="21"/>
    </row>
    <row r="61" spans="1:7" ht="28.5" customHeight="1" x14ac:dyDescent="0.2">
      <c r="A61" s="95"/>
      <c r="B61" s="21"/>
      <c r="C61" s="105" t="s">
        <v>47</v>
      </c>
      <c r="D61" s="105" t="s">
        <v>39</v>
      </c>
      <c r="E61" s="105" t="s">
        <v>40</v>
      </c>
      <c r="F61" s="105" t="s">
        <v>16</v>
      </c>
      <c r="G61" s="105" t="s">
        <v>17</v>
      </c>
    </row>
    <row r="62" spans="1:7" ht="28.5" customHeight="1" x14ac:dyDescent="0.2">
      <c r="A62" s="104"/>
      <c r="B62" s="103"/>
      <c r="C62" s="96" t="str">
        <f>C58</f>
        <v>1,51%</v>
      </c>
      <c r="D62" s="96" t="str">
        <f>D58</f>
        <v>1,4%</v>
      </c>
      <c r="E62" s="96" t="str">
        <f>E58</f>
        <v>1,08 (0,84-1,38)</v>
      </c>
      <c r="F62" s="96" t="str">
        <f>F58</f>
        <v>-0,11% (-0,53% a 0,22%)</v>
      </c>
      <c r="G62" s="96" t="str">
        <f>G58</f>
        <v>-894 (447 a -188)</v>
      </c>
    </row>
    <row r="63" spans="1:7" ht="12" customHeight="1" x14ac:dyDescent="0.2"/>
    <row r="64" spans="1:7" ht="12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</sheetData>
  <mergeCells count="21">
    <mergeCell ref="K3:L3"/>
    <mergeCell ref="G16:G17"/>
    <mergeCell ref="H16:H17"/>
    <mergeCell ref="I16:I17"/>
    <mergeCell ref="J16:J17"/>
    <mergeCell ref="K16:K17"/>
    <mergeCell ref="L16:O16"/>
    <mergeCell ref="A15:O15"/>
    <mergeCell ref="E16:E17"/>
    <mergeCell ref="A16:A17"/>
    <mergeCell ref="B16:B17"/>
    <mergeCell ref="C16:C17"/>
    <mergeCell ref="D16:D17"/>
    <mergeCell ref="F16:F17"/>
    <mergeCell ref="D35:F35"/>
    <mergeCell ref="A28:A29"/>
    <mergeCell ref="E3:F3"/>
    <mergeCell ref="H3:J3"/>
    <mergeCell ref="B3:D3"/>
    <mergeCell ref="A18:A24"/>
    <mergeCell ref="B27:I27"/>
  </mergeCells>
  <pageMargins left="0.7" right="0.7" top="0.75" bottom="0.75" header="0.3" footer="0.3"/>
  <pageSetup paperSize="9" orientation="portrait" horizontalDpi="0" verticalDpi="0" r:id="rId1"/>
  <ignoredErrors>
    <ignoredError sqref="G12" formula="1"/>
    <ignoredError sqref="J28:K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7"/>
  <sheetViews>
    <sheetView zoomScale="85" zoomScaleNormal="85" workbookViewId="0"/>
  </sheetViews>
  <sheetFormatPr baseColWidth="10" defaultColWidth="16" defaultRowHeight="28.5" customHeight="1" x14ac:dyDescent="0.2"/>
  <cols>
    <col min="1" max="1" width="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7" width="13" style="1" customWidth="1"/>
    <col min="8" max="8" width="14.140625" style="1" customWidth="1"/>
    <col min="9" max="9" width="12.7109375" style="1" customWidth="1"/>
    <col min="10" max="10" width="17.85546875" style="1" customWidth="1"/>
    <col min="11" max="11" width="16.5703125" style="1" customWidth="1"/>
    <col min="12" max="12" width="20.85546875" style="1" customWidth="1"/>
    <col min="13" max="13" width="25.85546875" style="1" customWidth="1"/>
    <col min="14" max="14" width="19.5703125" style="1" customWidth="1"/>
    <col min="15" max="15" width="16.7109375" style="1" customWidth="1"/>
    <col min="16" max="16" width="16" style="1" customWidth="1"/>
    <col min="17" max="250" width="16" style="1"/>
    <col min="251" max="251" width="10.42578125" style="1" customWidth="1"/>
    <col min="252" max="252" width="26.140625" style="1" customWidth="1"/>
    <col min="253" max="253" width="12.28515625" style="1" customWidth="1"/>
    <col min="254" max="254" width="9.42578125" style="1" customWidth="1"/>
    <col min="255" max="255" width="18.28515625" style="1" customWidth="1"/>
    <col min="256" max="256" width="10.5703125" style="1" customWidth="1"/>
    <col min="257" max="257" width="18.42578125" style="1" customWidth="1"/>
    <col min="258" max="258" width="10.7109375" style="1" customWidth="1"/>
    <col min="259" max="259" width="12" style="1" customWidth="1"/>
    <col min="260" max="260" width="18.85546875" style="1" customWidth="1"/>
    <col min="261" max="261" width="17.85546875" style="1" customWidth="1"/>
    <col min="262" max="262" width="20.28515625" style="1" customWidth="1"/>
    <col min="263" max="263" width="15.5703125" style="1" customWidth="1"/>
    <col min="264" max="265" width="16" style="1"/>
    <col min="266" max="266" width="23.140625" style="1" customWidth="1"/>
    <col min="267" max="506" width="16" style="1"/>
    <col min="507" max="507" width="10.42578125" style="1" customWidth="1"/>
    <col min="508" max="508" width="26.140625" style="1" customWidth="1"/>
    <col min="509" max="509" width="12.28515625" style="1" customWidth="1"/>
    <col min="510" max="510" width="9.42578125" style="1" customWidth="1"/>
    <col min="511" max="511" width="18.28515625" style="1" customWidth="1"/>
    <col min="512" max="512" width="10.5703125" style="1" customWidth="1"/>
    <col min="513" max="513" width="18.42578125" style="1" customWidth="1"/>
    <col min="514" max="514" width="10.7109375" style="1" customWidth="1"/>
    <col min="515" max="515" width="12" style="1" customWidth="1"/>
    <col min="516" max="516" width="18.85546875" style="1" customWidth="1"/>
    <col min="517" max="517" width="17.85546875" style="1" customWidth="1"/>
    <col min="518" max="518" width="20.28515625" style="1" customWidth="1"/>
    <col min="519" max="519" width="15.5703125" style="1" customWidth="1"/>
    <col min="520" max="521" width="16" style="1"/>
    <col min="522" max="522" width="23.140625" style="1" customWidth="1"/>
    <col min="523" max="762" width="16" style="1"/>
    <col min="763" max="763" width="10.42578125" style="1" customWidth="1"/>
    <col min="764" max="764" width="26.140625" style="1" customWidth="1"/>
    <col min="765" max="765" width="12.28515625" style="1" customWidth="1"/>
    <col min="766" max="766" width="9.42578125" style="1" customWidth="1"/>
    <col min="767" max="767" width="18.28515625" style="1" customWidth="1"/>
    <col min="768" max="768" width="10.5703125" style="1" customWidth="1"/>
    <col min="769" max="769" width="18.42578125" style="1" customWidth="1"/>
    <col min="770" max="770" width="10.7109375" style="1" customWidth="1"/>
    <col min="771" max="771" width="12" style="1" customWidth="1"/>
    <col min="772" max="772" width="18.85546875" style="1" customWidth="1"/>
    <col min="773" max="773" width="17.85546875" style="1" customWidth="1"/>
    <col min="774" max="774" width="20.28515625" style="1" customWidth="1"/>
    <col min="775" max="775" width="15.5703125" style="1" customWidth="1"/>
    <col min="776" max="777" width="16" style="1"/>
    <col min="778" max="778" width="23.140625" style="1" customWidth="1"/>
    <col min="779" max="1018" width="16" style="1"/>
    <col min="1019" max="1019" width="10.42578125" style="1" customWidth="1"/>
    <col min="1020" max="1020" width="26.140625" style="1" customWidth="1"/>
    <col min="1021" max="1021" width="12.28515625" style="1" customWidth="1"/>
    <col min="1022" max="1022" width="9.42578125" style="1" customWidth="1"/>
    <col min="1023" max="1023" width="18.28515625" style="1" customWidth="1"/>
    <col min="1024" max="1024" width="10.5703125" style="1" customWidth="1"/>
    <col min="1025" max="1025" width="18.42578125" style="1" customWidth="1"/>
    <col min="1026" max="1026" width="10.7109375" style="1" customWidth="1"/>
    <col min="1027" max="1027" width="12" style="1" customWidth="1"/>
    <col min="1028" max="1028" width="18.85546875" style="1" customWidth="1"/>
    <col min="1029" max="1029" width="17.85546875" style="1" customWidth="1"/>
    <col min="1030" max="1030" width="20.28515625" style="1" customWidth="1"/>
    <col min="1031" max="1031" width="15.5703125" style="1" customWidth="1"/>
    <col min="1032" max="1033" width="16" style="1"/>
    <col min="1034" max="1034" width="23.140625" style="1" customWidth="1"/>
    <col min="1035" max="1274" width="16" style="1"/>
    <col min="1275" max="1275" width="10.42578125" style="1" customWidth="1"/>
    <col min="1276" max="1276" width="26.140625" style="1" customWidth="1"/>
    <col min="1277" max="1277" width="12.28515625" style="1" customWidth="1"/>
    <col min="1278" max="1278" width="9.42578125" style="1" customWidth="1"/>
    <col min="1279" max="1279" width="18.28515625" style="1" customWidth="1"/>
    <col min="1280" max="1280" width="10.5703125" style="1" customWidth="1"/>
    <col min="1281" max="1281" width="18.42578125" style="1" customWidth="1"/>
    <col min="1282" max="1282" width="10.7109375" style="1" customWidth="1"/>
    <col min="1283" max="1283" width="12" style="1" customWidth="1"/>
    <col min="1284" max="1284" width="18.85546875" style="1" customWidth="1"/>
    <col min="1285" max="1285" width="17.85546875" style="1" customWidth="1"/>
    <col min="1286" max="1286" width="20.28515625" style="1" customWidth="1"/>
    <col min="1287" max="1287" width="15.5703125" style="1" customWidth="1"/>
    <col min="1288" max="1289" width="16" style="1"/>
    <col min="1290" max="1290" width="23.140625" style="1" customWidth="1"/>
    <col min="1291" max="1530" width="16" style="1"/>
    <col min="1531" max="1531" width="10.42578125" style="1" customWidth="1"/>
    <col min="1532" max="1532" width="26.140625" style="1" customWidth="1"/>
    <col min="1533" max="1533" width="12.28515625" style="1" customWidth="1"/>
    <col min="1534" max="1534" width="9.42578125" style="1" customWidth="1"/>
    <col min="1535" max="1535" width="18.28515625" style="1" customWidth="1"/>
    <col min="1536" max="1536" width="10.5703125" style="1" customWidth="1"/>
    <col min="1537" max="1537" width="18.42578125" style="1" customWidth="1"/>
    <col min="1538" max="1538" width="10.7109375" style="1" customWidth="1"/>
    <col min="1539" max="1539" width="12" style="1" customWidth="1"/>
    <col min="1540" max="1540" width="18.85546875" style="1" customWidth="1"/>
    <col min="1541" max="1541" width="17.85546875" style="1" customWidth="1"/>
    <col min="1542" max="1542" width="20.28515625" style="1" customWidth="1"/>
    <col min="1543" max="1543" width="15.5703125" style="1" customWidth="1"/>
    <col min="1544" max="1545" width="16" style="1"/>
    <col min="1546" max="1546" width="23.140625" style="1" customWidth="1"/>
    <col min="1547" max="1786" width="16" style="1"/>
    <col min="1787" max="1787" width="10.42578125" style="1" customWidth="1"/>
    <col min="1788" max="1788" width="26.140625" style="1" customWidth="1"/>
    <col min="1789" max="1789" width="12.28515625" style="1" customWidth="1"/>
    <col min="1790" max="1790" width="9.42578125" style="1" customWidth="1"/>
    <col min="1791" max="1791" width="18.28515625" style="1" customWidth="1"/>
    <col min="1792" max="1792" width="10.5703125" style="1" customWidth="1"/>
    <col min="1793" max="1793" width="18.42578125" style="1" customWidth="1"/>
    <col min="1794" max="1794" width="10.7109375" style="1" customWidth="1"/>
    <col min="1795" max="1795" width="12" style="1" customWidth="1"/>
    <col min="1796" max="1796" width="18.85546875" style="1" customWidth="1"/>
    <col min="1797" max="1797" width="17.85546875" style="1" customWidth="1"/>
    <col min="1798" max="1798" width="20.28515625" style="1" customWidth="1"/>
    <col min="1799" max="1799" width="15.5703125" style="1" customWidth="1"/>
    <col min="1800" max="1801" width="16" style="1"/>
    <col min="1802" max="1802" width="23.140625" style="1" customWidth="1"/>
    <col min="1803" max="2042" width="16" style="1"/>
    <col min="2043" max="2043" width="10.42578125" style="1" customWidth="1"/>
    <col min="2044" max="2044" width="26.140625" style="1" customWidth="1"/>
    <col min="2045" max="2045" width="12.28515625" style="1" customWidth="1"/>
    <col min="2046" max="2046" width="9.42578125" style="1" customWidth="1"/>
    <col min="2047" max="2047" width="18.28515625" style="1" customWidth="1"/>
    <col min="2048" max="2048" width="10.5703125" style="1" customWidth="1"/>
    <col min="2049" max="2049" width="18.42578125" style="1" customWidth="1"/>
    <col min="2050" max="2050" width="10.7109375" style="1" customWidth="1"/>
    <col min="2051" max="2051" width="12" style="1" customWidth="1"/>
    <col min="2052" max="2052" width="18.85546875" style="1" customWidth="1"/>
    <col min="2053" max="2053" width="17.85546875" style="1" customWidth="1"/>
    <col min="2054" max="2054" width="20.28515625" style="1" customWidth="1"/>
    <col min="2055" max="2055" width="15.5703125" style="1" customWidth="1"/>
    <col min="2056" max="2057" width="16" style="1"/>
    <col min="2058" max="2058" width="23.140625" style="1" customWidth="1"/>
    <col min="2059" max="2298" width="16" style="1"/>
    <col min="2299" max="2299" width="10.42578125" style="1" customWidth="1"/>
    <col min="2300" max="2300" width="26.140625" style="1" customWidth="1"/>
    <col min="2301" max="2301" width="12.28515625" style="1" customWidth="1"/>
    <col min="2302" max="2302" width="9.42578125" style="1" customWidth="1"/>
    <col min="2303" max="2303" width="18.28515625" style="1" customWidth="1"/>
    <col min="2304" max="2304" width="10.5703125" style="1" customWidth="1"/>
    <col min="2305" max="2305" width="18.42578125" style="1" customWidth="1"/>
    <col min="2306" max="2306" width="10.7109375" style="1" customWidth="1"/>
    <col min="2307" max="2307" width="12" style="1" customWidth="1"/>
    <col min="2308" max="2308" width="18.85546875" style="1" customWidth="1"/>
    <col min="2309" max="2309" width="17.85546875" style="1" customWidth="1"/>
    <col min="2310" max="2310" width="20.28515625" style="1" customWidth="1"/>
    <col min="2311" max="2311" width="15.5703125" style="1" customWidth="1"/>
    <col min="2312" max="2313" width="16" style="1"/>
    <col min="2314" max="2314" width="23.140625" style="1" customWidth="1"/>
    <col min="2315" max="2554" width="16" style="1"/>
    <col min="2555" max="2555" width="10.42578125" style="1" customWidth="1"/>
    <col min="2556" max="2556" width="26.140625" style="1" customWidth="1"/>
    <col min="2557" max="2557" width="12.28515625" style="1" customWidth="1"/>
    <col min="2558" max="2558" width="9.42578125" style="1" customWidth="1"/>
    <col min="2559" max="2559" width="18.28515625" style="1" customWidth="1"/>
    <col min="2560" max="2560" width="10.5703125" style="1" customWidth="1"/>
    <col min="2561" max="2561" width="18.42578125" style="1" customWidth="1"/>
    <col min="2562" max="2562" width="10.7109375" style="1" customWidth="1"/>
    <col min="2563" max="2563" width="12" style="1" customWidth="1"/>
    <col min="2564" max="2564" width="18.85546875" style="1" customWidth="1"/>
    <col min="2565" max="2565" width="17.85546875" style="1" customWidth="1"/>
    <col min="2566" max="2566" width="20.28515625" style="1" customWidth="1"/>
    <col min="2567" max="2567" width="15.5703125" style="1" customWidth="1"/>
    <col min="2568" max="2569" width="16" style="1"/>
    <col min="2570" max="2570" width="23.140625" style="1" customWidth="1"/>
    <col min="2571" max="2810" width="16" style="1"/>
    <col min="2811" max="2811" width="10.42578125" style="1" customWidth="1"/>
    <col min="2812" max="2812" width="26.140625" style="1" customWidth="1"/>
    <col min="2813" max="2813" width="12.28515625" style="1" customWidth="1"/>
    <col min="2814" max="2814" width="9.42578125" style="1" customWidth="1"/>
    <col min="2815" max="2815" width="18.28515625" style="1" customWidth="1"/>
    <col min="2816" max="2816" width="10.5703125" style="1" customWidth="1"/>
    <col min="2817" max="2817" width="18.42578125" style="1" customWidth="1"/>
    <col min="2818" max="2818" width="10.7109375" style="1" customWidth="1"/>
    <col min="2819" max="2819" width="12" style="1" customWidth="1"/>
    <col min="2820" max="2820" width="18.85546875" style="1" customWidth="1"/>
    <col min="2821" max="2821" width="17.85546875" style="1" customWidth="1"/>
    <col min="2822" max="2822" width="20.28515625" style="1" customWidth="1"/>
    <col min="2823" max="2823" width="15.5703125" style="1" customWidth="1"/>
    <col min="2824" max="2825" width="16" style="1"/>
    <col min="2826" max="2826" width="23.140625" style="1" customWidth="1"/>
    <col min="2827" max="3066" width="16" style="1"/>
    <col min="3067" max="3067" width="10.42578125" style="1" customWidth="1"/>
    <col min="3068" max="3068" width="26.140625" style="1" customWidth="1"/>
    <col min="3069" max="3069" width="12.28515625" style="1" customWidth="1"/>
    <col min="3070" max="3070" width="9.42578125" style="1" customWidth="1"/>
    <col min="3071" max="3071" width="18.28515625" style="1" customWidth="1"/>
    <col min="3072" max="3072" width="10.5703125" style="1" customWidth="1"/>
    <col min="3073" max="3073" width="18.42578125" style="1" customWidth="1"/>
    <col min="3074" max="3074" width="10.7109375" style="1" customWidth="1"/>
    <col min="3075" max="3075" width="12" style="1" customWidth="1"/>
    <col min="3076" max="3076" width="18.85546875" style="1" customWidth="1"/>
    <col min="3077" max="3077" width="17.85546875" style="1" customWidth="1"/>
    <col min="3078" max="3078" width="20.28515625" style="1" customWidth="1"/>
    <col min="3079" max="3079" width="15.5703125" style="1" customWidth="1"/>
    <col min="3080" max="3081" width="16" style="1"/>
    <col min="3082" max="3082" width="23.140625" style="1" customWidth="1"/>
    <col min="3083" max="3322" width="16" style="1"/>
    <col min="3323" max="3323" width="10.42578125" style="1" customWidth="1"/>
    <col min="3324" max="3324" width="26.140625" style="1" customWidth="1"/>
    <col min="3325" max="3325" width="12.28515625" style="1" customWidth="1"/>
    <col min="3326" max="3326" width="9.42578125" style="1" customWidth="1"/>
    <col min="3327" max="3327" width="18.28515625" style="1" customWidth="1"/>
    <col min="3328" max="3328" width="10.5703125" style="1" customWidth="1"/>
    <col min="3329" max="3329" width="18.42578125" style="1" customWidth="1"/>
    <col min="3330" max="3330" width="10.7109375" style="1" customWidth="1"/>
    <col min="3331" max="3331" width="12" style="1" customWidth="1"/>
    <col min="3332" max="3332" width="18.85546875" style="1" customWidth="1"/>
    <col min="3333" max="3333" width="17.85546875" style="1" customWidth="1"/>
    <col min="3334" max="3334" width="20.28515625" style="1" customWidth="1"/>
    <col min="3335" max="3335" width="15.5703125" style="1" customWidth="1"/>
    <col min="3336" max="3337" width="16" style="1"/>
    <col min="3338" max="3338" width="23.140625" style="1" customWidth="1"/>
    <col min="3339" max="3578" width="16" style="1"/>
    <col min="3579" max="3579" width="10.42578125" style="1" customWidth="1"/>
    <col min="3580" max="3580" width="26.140625" style="1" customWidth="1"/>
    <col min="3581" max="3581" width="12.28515625" style="1" customWidth="1"/>
    <col min="3582" max="3582" width="9.42578125" style="1" customWidth="1"/>
    <col min="3583" max="3583" width="18.28515625" style="1" customWidth="1"/>
    <col min="3584" max="3584" width="10.5703125" style="1" customWidth="1"/>
    <col min="3585" max="3585" width="18.42578125" style="1" customWidth="1"/>
    <col min="3586" max="3586" width="10.7109375" style="1" customWidth="1"/>
    <col min="3587" max="3587" width="12" style="1" customWidth="1"/>
    <col min="3588" max="3588" width="18.85546875" style="1" customWidth="1"/>
    <col min="3589" max="3589" width="17.85546875" style="1" customWidth="1"/>
    <col min="3590" max="3590" width="20.28515625" style="1" customWidth="1"/>
    <col min="3591" max="3591" width="15.5703125" style="1" customWidth="1"/>
    <col min="3592" max="3593" width="16" style="1"/>
    <col min="3594" max="3594" width="23.140625" style="1" customWidth="1"/>
    <col min="3595" max="3834" width="16" style="1"/>
    <col min="3835" max="3835" width="10.42578125" style="1" customWidth="1"/>
    <col min="3836" max="3836" width="26.140625" style="1" customWidth="1"/>
    <col min="3837" max="3837" width="12.28515625" style="1" customWidth="1"/>
    <col min="3838" max="3838" width="9.42578125" style="1" customWidth="1"/>
    <col min="3839" max="3839" width="18.28515625" style="1" customWidth="1"/>
    <col min="3840" max="3840" width="10.5703125" style="1" customWidth="1"/>
    <col min="3841" max="3841" width="18.42578125" style="1" customWidth="1"/>
    <col min="3842" max="3842" width="10.7109375" style="1" customWidth="1"/>
    <col min="3843" max="3843" width="12" style="1" customWidth="1"/>
    <col min="3844" max="3844" width="18.85546875" style="1" customWidth="1"/>
    <col min="3845" max="3845" width="17.85546875" style="1" customWidth="1"/>
    <col min="3846" max="3846" width="20.28515625" style="1" customWidth="1"/>
    <col min="3847" max="3847" width="15.5703125" style="1" customWidth="1"/>
    <col min="3848" max="3849" width="16" style="1"/>
    <col min="3850" max="3850" width="23.140625" style="1" customWidth="1"/>
    <col min="3851" max="4090" width="16" style="1"/>
    <col min="4091" max="4091" width="10.42578125" style="1" customWidth="1"/>
    <col min="4092" max="4092" width="26.140625" style="1" customWidth="1"/>
    <col min="4093" max="4093" width="12.28515625" style="1" customWidth="1"/>
    <col min="4094" max="4094" width="9.42578125" style="1" customWidth="1"/>
    <col min="4095" max="4095" width="18.28515625" style="1" customWidth="1"/>
    <col min="4096" max="4096" width="10.5703125" style="1" customWidth="1"/>
    <col min="4097" max="4097" width="18.42578125" style="1" customWidth="1"/>
    <col min="4098" max="4098" width="10.7109375" style="1" customWidth="1"/>
    <col min="4099" max="4099" width="12" style="1" customWidth="1"/>
    <col min="4100" max="4100" width="18.85546875" style="1" customWidth="1"/>
    <col min="4101" max="4101" width="17.85546875" style="1" customWidth="1"/>
    <col min="4102" max="4102" width="20.28515625" style="1" customWidth="1"/>
    <col min="4103" max="4103" width="15.5703125" style="1" customWidth="1"/>
    <col min="4104" max="4105" width="16" style="1"/>
    <col min="4106" max="4106" width="23.140625" style="1" customWidth="1"/>
    <col min="4107" max="4346" width="16" style="1"/>
    <col min="4347" max="4347" width="10.42578125" style="1" customWidth="1"/>
    <col min="4348" max="4348" width="26.140625" style="1" customWidth="1"/>
    <col min="4349" max="4349" width="12.28515625" style="1" customWidth="1"/>
    <col min="4350" max="4350" width="9.42578125" style="1" customWidth="1"/>
    <col min="4351" max="4351" width="18.28515625" style="1" customWidth="1"/>
    <col min="4352" max="4352" width="10.5703125" style="1" customWidth="1"/>
    <col min="4353" max="4353" width="18.42578125" style="1" customWidth="1"/>
    <col min="4354" max="4354" width="10.7109375" style="1" customWidth="1"/>
    <col min="4355" max="4355" width="12" style="1" customWidth="1"/>
    <col min="4356" max="4356" width="18.85546875" style="1" customWidth="1"/>
    <col min="4357" max="4357" width="17.85546875" style="1" customWidth="1"/>
    <col min="4358" max="4358" width="20.28515625" style="1" customWidth="1"/>
    <col min="4359" max="4359" width="15.5703125" style="1" customWidth="1"/>
    <col min="4360" max="4361" width="16" style="1"/>
    <col min="4362" max="4362" width="23.140625" style="1" customWidth="1"/>
    <col min="4363" max="4602" width="16" style="1"/>
    <col min="4603" max="4603" width="10.42578125" style="1" customWidth="1"/>
    <col min="4604" max="4604" width="26.140625" style="1" customWidth="1"/>
    <col min="4605" max="4605" width="12.28515625" style="1" customWidth="1"/>
    <col min="4606" max="4606" width="9.42578125" style="1" customWidth="1"/>
    <col min="4607" max="4607" width="18.28515625" style="1" customWidth="1"/>
    <col min="4608" max="4608" width="10.5703125" style="1" customWidth="1"/>
    <col min="4609" max="4609" width="18.42578125" style="1" customWidth="1"/>
    <col min="4610" max="4610" width="10.7109375" style="1" customWidth="1"/>
    <col min="4611" max="4611" width="12" style="1" customWidth="1"/>
    <col min="4612" max="4612" width="18.85546875" style="1" customWidth="1"/>
    <col min="4613" max="4613" width="17.85546875" style="1" customWidth="1"/>
    <col min="4614" max="4614" width="20.28515625" style="1" customWidth="1"/>
    <col min="4615" max="4615" width="15.5703125" style="1" customWidth="1"/>
    <col min="4616" max="4617" width="16" style="1"/>
    <col min="4618" max="4618" width="23.140625" style="1" customWidth="1"/>
    <col min="4619" max="4858" width="16" style="1"/>
    <col min="4859" max="4859" width="10.42578125" style="1" customWidth="1"/>
    <col min="4860" max="4860" width="26.140625" style="1" customWidth="1"/>
    <col min="4861" max="4861" width="12.28515625" style="1" customWidth="1"/>
    <col min="4862" max="4862" width="9.42578125" style="1" customWidth="1"/>
    <col min="4863" max="4863" width="18.28515625" style="1" customWidth="1"/>
    <col min="4864" max="4864" width="10.5703125" style="1" customWidth="1"/>
    <col min="4865" max="4865" width="18.42578125" style="1" customWidth="1"/>
    <col min="4866" max="4866" width="10.7109375" style="1" customWidth="1"/>
    <col min="4867" max="4867" width="12" style="1" customWidth="1"/>
    <col min="4868" max="4868" width="18.85546875" style="1" customWidth="1"/>
    <col min="4869" max="4869" width="17.85546875" style="1" customWidth="1"/>
    <col min="4870" max="4870" width="20.28515625" style="1" customWidth="1"/>
    <col min="4871" max="4871" width="15.5703125" style="1" customWidth="1"/>
    <col min="4872" max="4873" width="16" style="1"/>
    <col min="4874" max="4874" width="23.140625" style="1" customWidth="1"/>
    <col min="4875" max="5114" width="16" style="1"/>
    <col min="5115" max="5115" width="10.42578125" style="1" customWidth="1"/>
    <col min="5116" max="5116" width="26.140625" style="1" customWidth="1"/>
    <col min="5117" max="5117" width="12.28515625" style="1" customWidth="1"/>
    <col min="5118" max="5118" width="9.42578125" style="1" customWidth="1"/>
    <col min="5119" max="5119" width="18.28515625" style="1" customWidth="1"/>
    <col min="5120" max="5120" width="10.5703125" style="1" customWidth="1"/>
    <col min="5121" max="5121" width="18.42578125" style="1" customWidth="1"/>
    <col min="5122" max="5122" width="10.7109375" style="1" customWidth="1"/>
    <col min="5123" max="5123" width="12" style="1" customWidth="1"/>
    <col min="5124" max="5124" width="18.85546875" style="1" customWidth="1"/>
    <col min="5125" max="5125" width="17.85546875" style="1" customWidth="1"/>
    <col min="5126" max="5126" width="20.28515625" style="1" customWidth="1"/>
    <col min="5127" max="5127" width="15.5703125" style="1" customWidth="1"/>
    <col min="5128" max="5129" width="16" style="1"/>
    <col min="5130" max="5130" width="23.140625" style="1" customWidth="1"/>
    <col min="5131" max="5370" width="16" style="1"/>
    <col min="5371" max="5371" width="10.42578125" style="1" customWidth="1"/>
    <col min="5372" max="5372" width="26.140625" style="1" customWidth="1"/>
    <col min="5373" max="5373" width="12.28515625" style="1" customWidth="1"/>
    <col min="5374" max="5374" width="9.42578125" style="1" customWidth="1"/>
    <col min="5375" max="5375" width="18.28515625" style="1" customWidth="1"/>
    <col min="5376" max="5376" width="10.5703125" style="1" customWidth="1"/>
    <col min="5377" max="5377" width="18.42578125" style="1" customWidth="1"/>
    <col min="5378" max="5378" width="10.7109375" style="1" customWidth="1"/>
    <col min="5379" max="5379" width="12" style="1" customWidth="1"/>
    <col min="5380" max="5380" width="18.85546875" style="1" customWidth="1"/>
    <col min="5381" max="5381" width="17.85546875" style="1" customWidth="1"/>
    <col min="5382" max="5382" width="20.28515625" style="1" customWidth="1"/>
    <col min="5383" max="5383" width="15.5703125" style="1" customWidth="1"/>
    <col min="5384" max="5385" width="16" style="1"/>
    <col min="5386" max="5386" width="23.140625" style="1" customWidth="1"/>
    <col min="5387" max="5626" width="16" style="1"/>
    <col min="5627" max="5627" width="10.42578125" style="1" customWidth="1"/>
    <col min="5628" max="5628" width="26.140625" style="1" customWidth="1"/>
    <col min="5629" max="5629" width="12.28515625" style="1" customWidth="1"/>
    <col min="5630" max="5630" width="9.42578125" style="1" customWidth="1"/>
    <col min="5631" max="5631" width="18.28515625" style="1" customWidth="1"/>
    <col min="5632" max="5632" width="10.5703125" style="1" customWidth="1"/>
    <col min="5633" max="5633" width="18.42578125" style="1" customWidth="1"/>
    <col min="5634" max="5634" width="10.7109375" style="1" customWidth="1"/>
    <col min="5635" max="5635" width="12" style="1" customWidth="1"/>
    <col min="5636" max="5636" width="18.85546875" style="1" customWidth="1"/>
    <col min="5637" max="5637" width="17.85546875" style="1" customWidth="1"/>
    <col min="5638" max="5638" width="20.28515625" style="1" customWidth="1"/>
    <col min="5639" max="5639" width="15.5703125" style="1" customWidth="1"/>
    <col min="5640" max="5641" width="16" style="1"/>
    <col min="5642" max="5642" width="23.140625" style="1" customWidth="1"/>
    <col min="5643" max="5882" width="16" style="1"/>
    <col min="5883" max="5883" width="10.42578125" style="1" customWidth="1"/>
    <col min="5884" max="5884" width="26.140625" style="1" customWidth="1"/>
    <col min="5885" max="5885" width="12.28515625" style="1" customWidth="1"/>
    <col min="5886" max="5886" width="9.42578125" style="1" customWidth="1"/>
    <col min="5887" max="5887" width="18.28515625" style="1" customWidth="1"/>
    <col min="5888" max="5888" width="10.5703125" style="1" customWidth="1"/>
    <col min="5889" max="5889" width="18.42578125" style="1" customWidth="1"/>
    <col min="5890" max="5890" width="10.7109375" style="1" customWidth="1"/>
    <col min="5891" max="5891" width="12" style="1" customWidth="1"/>
    <col min="5892" max="5892" width="18.85546875" style="1" customWidth="1"/>
    <col min="5893" max="5893" width="17.85546875" style="1" customWidth="1"/>
    <col min="5894" max="5894" width="20.28515625" style="1" customWidth="1"/>
    <col min="5895" max="5895" width="15.5703125" style="1" customWidth="1"/>
    <col min="5896" max="5897" width="16" style="1"/>
    <col min="5898" max="5898" width="23.140625" style="1" customWidth="1"/>
    <col min="5899" max="6138" width="16" style="1"/>
    <col min="6139" max="6139" width="10.42578125" style="1" customWidth="1"/>
    <col min="6140" max="6140" width="26.140625" style="1" customWidth="1"/>
    <col min="6141" max="6141" width="12.28515625" style="1" customWidth="1"/>
    <col min="6142" max="6142" width="9.42578125" style="1" customWidth="1"/>
    <col min="6143" max="6143" width="18.28515625" style="1" customWidth="1"/>
    <col min="6144" max="6144" width="10.5703125" style="1" customWidth="1"/>
    <col min="6145" max="6145" width="18.42578125" style="1" customWidth="1"/>
    <col min="6146" max="6146" width="10.7109375" style="1" customWidth="1"/>
    <col min="6147" max="6147" width="12" style="1" customWidth="1"/>
    <col min="6148" max="6148" width="18.85546875" style="1" customWidth="1"/>
    <col min="6149" max="6149" width="17.85546875" style="1" customWidth="1"/>
    <col min="6150" max="6150" width="20.28515625" style="1" customWidth="1"/>
    <col min="6151" max="6151" width="15.5703125" style="1" customWidth="1"/>
    <col min="6152" max="6153" width="16" style="1"/>
    <col min="6154" max="6154" width="23.140625" style="1" customWidth="1"/>
    <col min="6155" max="6394" width="16" style="1"/>
    <col min="6395" max="6395" width="10.42578125" style="1" customWidth="1"/>
    <col min="6396" max="6396" width="26.140625" style="1" customWidth="1"/>
    <col min="6397" max="6397" width="12.28515625" style="1" customWidth="1"/>
    <col min="6398" max="6398" width="9.42578125" style="1" customWidth="1"/>
    <col min="6399" max="6399" width="18.28515625" style="1" customWidth="1"/>
    <col min="6400" max="6400" width="10.5703125" style="1" customWidth="1"/>
    <col min="6401" max="6401" width="18.42578125" style="1" customWidth="1"/>
    <col min="6402" max="6402" width="10.7109375" style="1" customWidth="1"/>
    <col min="6403" max="6403" width="12" style="1" customWidth="1"/>
    <col min="6404" max="6404" width="18.85546875" style="1" customWidth="1"/>
    <col min="6405" max="6405" width="17.85546875" style="1" customWidth="1"/>
    <col min="6406" max="6406" width="20.28515625" style="1" customWidth="1"/>
    <col min="6407" max="6407" width="15.5703125" style="1" customWidth="1"/>
    <col min="6408" max="6409" width="16" style="1"/>
    <col min="6410" max="6410" width="23.140625" style="1" customWidth="1"/>
    <col min="6411" max="6650" width="16" style="1"/>
    <col min="6651" max="6651" width="10.42578125" style="1" customWidth="1"/>
    <col min="6652" max="6652" width="26.140625" style="1" customWidth="1"/>
    <col min="6653" max="6653" width="12.28515625" style="1" customWidth="1"/>
    <col min="6654" max="6654" width="9.42578125" style="1" customWidth="1"/>
    <col min="6655" max="6655" width="18.28515625" style="1" customWidth="1"/>
    <col min="6656" max="6656" width="10.5703125" style="1" customWidth="1"/>
    <col min="6657" max="6657" width="18.42578125" style="1" customWidth="1"/>
    <col min="6658" max="6658" width="10.7109375" style="1" customWidth="1"/>
    <col min="6659" max="6659" width="12" style="1" customWidth="1"/>
    <col min="6660" max="6660" width="18.85546875" style="1" customWidth="1"/>
    <col min="6661" max="6661" width="17.85546875" style="1" customWidth="1"/>
    <col min="6662" max="6662" width="20.28515625" style="1" customWidth="1"/>
    <col min="6663" max="6663" width="15.5703125" style="1" customWidth="1"/>
    <col min="6664" max="6665" width="16" style="1"/>
    <col min="6666" max="6666" width="23.140625" style="1" customWidth="1"/>
    <col min="6667" max="6906" width="16" style="1"/>
    <col min="6907" max="6907" width="10.42578125" style="1" customWidth="1"/>
    <col min="6908" max="6908" width="26.140625" style="1" customWidth="1"/>
    <col min="6909" max="6909" width="12.28515625" style="1" customWidth="1"/>
    <col min="6910" max="6910" width="9.42578125" style="1" customWidth="1"/>
    <col min="6911" max="6911" width="18.28515625" style="1" customWidth="1"/>
    <col min="6912" max="6912" width="10.5703125" style="1" customWidth="1"/>
    <col min="6913" max="6913" width="18.42578125" style="1" customWidth="1"/>
    <col min="6914" max="6914" width="10.7109375" style="1" customWidth="1"/>
    <col min="6915" max="6915" width="12" style="1" customWidth="1"/>
    <col min="6916" max="6916" width="18.85546875" style="1" customWidth="1"/>
    <col min="6917" max="6917" width="17.85546875" style="1" customWidth="1"/>
    <col min="6918" max="6918" width="20.28515625" style="1" customWidth="1"/>
    <col min="6919" max="6919" width="15.5703125" style="1" customWidth="1"/>
    <col min="6920" max="6921" width="16" style="1"/>
    <col min="6922" max="6922" width="23.140625" style="1" customWidth="1"/>
    <col min="6923" max="7162" width="16" style="1"/>
    <col min="7163" max="7163" width="10.42578125" style="1" customWidth="1"/>
    <col min="7164" max="7164" width="26.140625" style="1" customWidth="1"/>
    <col min="7165" max="7165" width="12.28515625" style="1" customWidth="1"/>
    <col min="7166" max="7166" width="9.42578125" style="1" customWidth="1"/>
    <col min="7167" max="7167" width="18.28515625" style="1" customWidth="1"/>
    <col min="7168" max="7168" width="10.5703125" style="1" customWidth="1"/>
    <col min="7169" max="7169" width="18.42578125" style="1" customWidth="1"/>
    <col min="7170" max="7170" width="10.7109375" style="1" customWidth="1"/>
    <col min="7171" max="7171" width="12" style="1" customWidth="1"/>
    <col min="7172" max="7172" width="18.85546875" style="1" customWidth="1"/>
    <col min="7173" max="7173" width="17.85546875" style="1" customWidth="1"/>
    <col min="7174" max="7174" width="20.28515625" style="1" customWidth="1"/>
    <col min="7175" max="7175" width="15.5703125" style="1" customWidth="1"/>
    <col min="7176" max="7177" width="16" style="1"/>
    <col min="7178" max="7178" width="23.140625" style="1" customWidth="1"/>
    <col min="7179" max="7418" width="16" style="1"/>
    <col min="7419" max="7419" width="10.42578125" style="1" customWidth="1"/>
    <col min="7420" max="7420" width="26.140625" style="1" customWidth="1"/>
    <col min="7421" max="7421" width="12.28515625" style="1" customWidth="1"/>
    <col min="7422" max="7422" width="9.42578125" style="1" customWidth="1"/>
    <col min="7423" max="7423" width="18.28515625" style="1" customWidth="1"/>
    <col min="7424" max="7424" width="10.5703125" style="1" customWidth="1"/>
    <col min="7425" max="7425" width="18.42578125" style="1" customWidth="1"/>
    <col min="7426" max="7426" width="10.7109375" style="1" customWidth="1"/>
    <col min="7427" max="7427" width="12" style="1" customWidth="1"/>
    <col min="7428" max="7428" width="18.85546875" style="1" customWidth="1"/>
    <col min="7429" max="7429" width="17.85546875" style="1" customWidth="1"/>
    <col min="7430" max="7430" width="20.28515625" style="1" customWidth="1"/>
    <col min="7431" max="7431" width="15.5703125" style="1" customWidth="1"/>
    <col min="7432" max="7433" width="16" style="1"/>
    <col min="7434" max="7434" width="23.140625" style="1" customWidth="1"/>
    <col min="7435" max="7674" width="16" style="1"/>
    <col min="7675" max="7675" width="10.42578125" style="1" customWidth="1"/>
    <col min="7676" max="7676" width="26.140625" style="1" customWidth="1"/>
    <col min="7677" max="7677" width="12.28515625" style="1" customWidth="1"/>
    <col min="7678" max="7678" width="9.42578125" style="1" customWidth="1"/>
    <col min="7679" max="7679" width="18.28515625" style="1" customWidth="1"/>
    <col min="7680" max="7680" width="10.5703125" style="1" customWidth="1"/>
    <col min="7681" max="7681" width="18.42578125" style="1" customWidth="1"/>
    <col min="7682" max="7682" width="10.7109375" style="1" customWidth="1"/>
    <col min="7683" max="7683" width="12" style="1" customWidth="1"/>
    <col min="7684" max="7684" width="18.85546875" style="1" customWidth="1"/>
    <col min="7685" max="7685" width="17.85546875" style="1" customWidth="1"/>
    <col min="7686" max="7686" width="20.28515625" style="1" customWidth="1"/>
    <col min="7687" max="7687" width="15.5703125" style="1" customWidth="1"/>
    <col min="7688" max="7689" width="16" style="1"/>
    <col min="7690" max="7690" width="23.140625" style="1" customWidth="1"/>
    <col min="7691" max="7930" width="16" style="1"/>
    <col min="7931" max="7931" width="10.42578125" style="1" customWidth="1"/>
    <col min="7932" max="7932" width="26.140625" style="1" customWidth="1"/>
    <col min="7933" max="7933" width="12.28515625" style="1" customWidth="1"/>
    <col min="7934" max="7934" width="9.42578125" style="1" customWidth="1"/>
    <col min="7935" max="7935" width="18.28515625" style="1" customWidth="1"/>
    <col min="7936" max="7936" width="10.5703125" style="1" customWidth="1"/>
    <col min="7937" max="7937" width="18.42578125" style="1" customWidth="1"/>
    <col min="7938" max="7938" width="10.7109375" style="1" customWidth="1"/>
    <col min="7939" max="7939" width="12" style="1" customWidth="1"/>
    <col min="7940" max="7940" width="18.85546875" style="1" customWidth="1"/>
    <col min="7941" max="7941" width="17.85546875" style="1" customWidth="1"/>
    <col min="7942" max="7942" width="20.28515625" style="1" customWidth="1"/>
    <col min="7943" max="7943" width="15.5703125" style="1" customWidth="1"/>
    <col min="7944" max="7945" width="16" style="1"/>
    <col min="7946" max="7946" width="23.140625" style="1" customWidth="1"/>
    <col min="7947" max="8186" width="16" style="1"/>
    <col min="8187" max="8187" width="10.42578125" style="1" customWidth="1"/>
    <col min="8188" max="8188" width="26.140625" style="1" customWidth="1"/>
    <col min="8189" max="8189" width="12.28515625" style="1" customWidth="1"/>
    <col min="8190" max="8190" width="9.42578125" style="1" customWidth="1"/>
    <col min="8191" max="8191" width="18.28515625" style="1" customWidth="1"/>
    <col min="8192" max="8192" width="10.5703125" style="1" customWidth="1"/>
    <col min="8193" max="8193" width="18.42578125" style="1" customWidth="1"/>
    <col min="8194" max="8194" width="10.7109375" style="1" customWidth="1"/>
    <col min="8195" max="8195" width="12" style="1" customWidth="1"/>
    <col min="8196" max="8196" width="18.85546875" style="1" customWidth="1"/>
    <col min="8197" max="8197" width="17.85546875" style="1" customWidth="1"/>
    <col min="8198" max="8198" width="20.28515625" style="1" customWidth="1"/>
    <col min="8199" max="8199" width="15.5703125" style="1" customWidth="1"/>
    <col min="8200" max="8201" width="16" style="1"/>
    <col min="8202" max="8202" width="23.140625" style="1" customWidth="1"/>
    <col min="8203" max="8442" width="16" style="1"/>
    <col min="8443" max="8443" width="10.42578125" style="1" customWidth="1"/>
    <col min="8444" max="8444" width="26.140625" style="1" customWidth="1"/>
    <col min="8445" max="8445" width="12.28515625" style="1" customWidth="1"/>
    <col min="8446" max="8446" width="9.42578125" style="1" customWidth="1"/>
    <col min="8447" max="8447" width="18.28515625" style="1" customWidth="1"/>
    <col min="8448" max="8448" width="10.5703125" style="1" customWidth="1"/>
    <col min="8449" max="8449" width="18.42578125" style="1" customWidth="1"/>
    <col min="8450" max="8450" width="10.7109375" style="1" customWidth="1"/>
    <col min="8451" max="8451" width="12" style="1" customWidth="1"/>
    <col min="8452" max="8452" width="18.85546875" style="1" customWidth="1"/>
    <col min="8453" max="8453" width="17.85546875" style="1" customWidth="1"/>
    <col min="8454" max="8454" width="20.28515625" style="1" customWidth="1"/>
    <col min="8455" max="8455" width="15.5703125" style="1" customWidth="1"/>
    <col min="8456" max="8457" width="16" style="1"/>
    <col min="8458" max="8458" width="23.140625" style="1" customWidth="1"/>
    <col min="8459" max="8698" width="16" style="1"/>
    <col min="8699" max="8699" width="10.42578125" style="1" customWidth="1"/>
    <col min="8700" max="8700" width="26.140625" style="1" customWidth="1"/>
    <col min="8701" max="8701" width="12.28515625" style="1" customWidth="1"/>
    <col min="8702" max="8702" width="9.42578125" style="1" customWidth="1"/>
    <col min="8703" max="8703" width="18.28515625" style="1" customWidth="1"/>
    <col min="8704" max="8704" width="10.5703125" style="1" customWidth="1"/>
    <col min="8705" max="8705" width="18.42578125" style="1" customWidth="1"/>
    <col min="8706" max="8706" width="10.7109375" style="1" customWidth="1"/>
    <col min="8707" max="8707" width="12" style="1" customWidth="1"/>
    <col min="8708" max="8708" width="18.85546875" style="1" customWidth="1"/>
    <col min="8709" max="8709" width="17.85546875" style="1" customWidth="1"/>
    <col min="8710" max="8710" width="20.28515625" style="1" customWidth="1"/>
    <col min="8711" max="8711" width="15.5703125" style="1" customWidth="1"/>
    <col min="8712" max="8713" width="16" style="1"/>
    <col min="8714" max="8714" width="23.140625" style="1" customWidth="1"/>
    <col min="8715" max="8954" width="16" style="1"/>
    <col min="8955" max="8955" width="10.42578125" style="1" customWidth="1"/>
    <col min="8956" max="8956" width="26.140625" style="1" customWidth="1"/>
    <col min="8957" max="8957" width="12.28515625" style="1" customWidth="1"/>
    <col min="8958" max="8958" width="9.42578125" style="1" customWidth="1"/>
    <col min="8959" max="8959" width="18.28515625" style="1" customWidth="1"/>
    <col min="8960" max="8960" width="10.5703125" style="1" customWidth="1"/>
    <col min="8961" max="8961" width="18.42578125" style="1" customWidth="1"/>
    <col min="8962" max="8962" width="10.7109375" style="1" customWidth="1"/>
    <col min="8963" max="8963" width="12" style="1" customWidth="1"/>
    <col min="8964" max="8964" width="18.85546875" style="1" customWidth="1"/>
    <col min="8965" max="8965" width="17.85546875" style="1" customWidth="1"/>
    <col min="8966" max="8966" width="20.28515625" style="1" customWidth="1"/>
    <col min="8967" max="8967" width="15.5703125" style="1" customWidth="1"/>
    <col min="8968" max="8969" width="16" style="1"/>
    <col min="8970" max="8970" width="23.140625" style="1" customWidth="1"/>
    <col min="8971" max="9210" width="16" style="1"/>
    <col min="9211" max="9211" width="10.42578125" style="1" customWidth="1"/>
    <col min="9212" max="9212" width="26.140625" style="1" customWidth="1"/>
    <col min="9213" max="9213" width="12.28515625" style="1" customWidth="1"/>
    <col min="9214" max="9214" width="9.42578125" style="1" customWidth="1"/>
    <col min="9215" max="9215" width="18.28515625" style="1" customWidth="1"/>
    <col min="9216" max="9216" width="10.5703125" style="1" customWidth="1"/>
    <col min="9217" max="9217" width="18.42578125" style="1" customWidth="1"/>
    <col min="9218" max="9218" width="10.7109375" style="1" customWidth="1"/>
    <col min="9219" max="9219" width="12" style="1" customWidth="1"/>
    <col min="9220" max="9220" width="18.85546875" style="1" customWidth="1"/>
    <col min="9221" max="9221" width="17.85546875" style="1" customWidth="1"/>
    <col min="9222" max="9222" width="20.28515625" style="1" customWidth="1"/>
    <col min="9223" max="9223" width="15.5703125" style="1" customWidth="1"/>
    <col min="9224" max="9225" width="16" style="1"/>
    <col min="9226" max="9226" width="23.140625" style="1" customWidth="1"/>
    <col min="9227" max="9466" width="16" style="1"/>
    <col min="9467" max="9467" width="10.42578125" style="1" customWidth="1"/>
    <col min="9468" max="9468" width="26.140625" style="1" customWidth="1"/>
    <col min="9469" max="9469" width="12.28515625" style="1" customWidth="1"/>
    <col min="9470" max="9470" width="9.42578125" style="1" customWidth="1"/>
    <col min="9471" max="9471" width="18.28515625" style="1" customWidth="1"/>
    <col min="9472" max="9472" width="10.5703125" style="1" customWidth="1"/>
    <col min="9473" max="9473" width="18.42578125" style="1" customWidth="1"/>
    <col min="9474" max="9474" width="10.7109375" style="1" customWidth="1"/>
    <col min="9475" max="9475" width="12" style="1" customWidth="1"/>
    <col min="9476" max="9476" width="18.85546875" style="1" customWidth="1"/>
    <col min="9477" max="9477" width="17.85546875" style="1" customWidth="1"/>
    <col min="9478" max="9478" width="20.28515625" style="1" customWidth="1"/>
    <col min="9479" max="9479" width="15.5703125" style="1" customWidth="1"/>
    <col min="9480" max="9481" width="16" style="1"/>
    <col min="9482" max="9482" width="23.140625" style="1" customWidth="1"/>
    <col min="9483" max="9722" width="16" style="1"/>
    <col min="9723" max="9723" width="10.42578125" style="1" customWidth="1"/>
    <col min="9724" max="9724" width="26.140625" style="1" customWidth="1"/>
    <col min="9725" max="9725" width="12.28515625" style="1" customWidth="1"/>
    <col min="9726" max="9726" width="9.42578125" style="1" customWidth="1"/>
    <col min="9727" max="9727" width="18.28515625" style="1" customWidth="1"/>
    <col min="9728" max="9728" width="10.5703125" style="1" customWidth="1"/>
    <col min="9729" max="9729" width="18.42578125" style="1" customWidth="1"/>
    <col min="9730" max="9730" width="10.7109375" style="1" customWidth="1"/>
    <col min="9731" max="9731" width="12" style="1" customWidth="1"/>
    <col min="9732" max="9732" width="18.85546875" style="1" customWidth="1"/>
    <col min="9733" max="9733" width="17.85546875" style="1" customWidth="1"/>
    <col min="9734" max="9734" width="20.28515625" style="1" customWidth="1"/>
    <col min="9735" max="9735" width="15.5703125" style="1" customWidth="1"/>
    <col min="9736" max="9737" width="16" style="1"/>
    <col min="9738" max="9738" width="23.140625" style="1" customWidth="1"/>
    <col min="9739" max="9978" width="16" style="1"/>
    <col min="9979" max="9979" width="10.42578125" style="1" customWidth="1"/>
    <col min="9980" max="9980" width="26.140625" style="1" customWidth="1"/>
    <col min="9981" max="9981" width="12.28515625" style="1" customWidth="1"/>
    <col min="9982" max="9982" width="9.42578125" style="1" customWidth="1"/>
    <col min="9983" max="9983" width="18.28515625" style="1" customWidth="1"/>
    <col min="9984" max="9984" width="10.5703125" style="1" customWidth="1"/>
    <col min="9985" max="9985" width="18.42578125" style="1" customWidth="1"/>
    <col min="9986" max="9986" width="10.7109375" style="1" customWidth="1"/>
    <col min="9987" max="9987" width="12" style="1" customWidth="1"/>
    <col min="9988" max="9988" width="18.85546875" style="1" customWidth="1"/>
    <col min="9989" max="9989" width="17.85546875" style="1" customWidth="1"/>
    <col min="9990" max="9990" width="20.28515625" style="1" customWidth="1"/>
    <col min="9991" max="9991" width="15.5703125" style="1" customWidth="1"/>
    <col min="9992" max="9993" width="16" style="1"/>
    <col min="9994" max="9994" width="23.140625" style="1" customWidth="1"/>
    <col min="9995" max="10234" width="16" style="1"/>
    <col min="10235" max="10235" width="10.42578125" style="1" customWidth="1"/>
    <col min="10236" max="10236" width="26.140625" style="1" customWidth="1"/>
    <col min="10237" max="10237" width="12.28515625" style="1" customWidth="1"/>
    <col min="10238" max="10238" width="9.42578125" style="1" customWidth="1"/>
    <col min="10239" max="10239" width="18.28515625" style="1" customWidth="1"/>
    <col min="10240" max="10240" width="10.5703125" style="1" customWidth="1"/>
    <col min="10241" max="10241" width="18.42578125" style="1" customWidth="1"/>
    <col min="10242" max="10242" width="10.7109375" style="1" customWidth="1"/>
    <col min="10243" max="10243" width="12" style="1" customWidth="1"/>
    <col min="10244" max="10244" width="18.85546875" style="1" customWidth="1"/>
    <col min="10245" max="10245" width="17.85546875" style="1" customWidth="1"/>
    <col min="10246" max="10246" width="20.28515625" style="1" customWidth="1"/>
    <col min="10247" max="10247" width="15.5703125" style="1" customWidth="1"/>
    <col min="10248" max="10249" width="16" style="1"/>
    <col min="10250" max="10250" width="23.140625" style="1" customWidth="1"/>
    <col min="10251" max="10490" width="16" style="1"/>
    <col min="10491" max="10491" width="10.42578125" style="1" customWidth="1"/>
    <col min="10492" max="10492" width="26.140625" style="1" customWidth="1"/>
    <col min="10493" max="10493" width="12.28515625" style="1" customWidth="1"/>
    <col min="10494" max="10494" width="9.42578125" style="1" customWidth="1"/>
    <col min="10495" max="10495" width="18.28515625" style="1" customWidth="1"/>
    <col min="10496" max="10496" width="10.5703125" style="1" customWidth="1"/>
    <col min="10497" max="10497" width="18.42578125" style="1" customWidth="1"/>
    <col min="10498" max="10498" width="10.7109375" style="1" customWidth="1"/>
    <col min="10499" max="10499" width="12" style="1" customWidth="1"/>
    <col min="10500" max="10500" width="18.85546875" style="1" customWidth="1"/>
    <col min="10501" max="10501" width="17.85546875" style="1" customWidth="1"/>
    <col min="10502" max="10502" width="20.28515625" style="1" customWidth="1"/>
    <col min="10503" max="10503" width="15.5703125" style="1" customWidth="1"/>
    <col min="10504" max="10505" width="16" style="1"/>
    <col min="10506" max="10506" width="23.140625" style="1" customWidth="1"/>
    <col min="10507" max="10746" width="16" style="1"/>
    <col min="10747" max="10747" width="10.42578125" style="1" customWidth="1"/>
    <col min="10748" max="10748" width="26.140625" style="1" customWidth="1"/>
    <col min="10749" max="10749" width="12.28515625" style="1" customWidth="1"/>
    <col min="10750" max="10750" width="9.42578125" style="1" customWidth="1"/>
    <col min="10751" max="10751" width="18.28515625" style="1" customWidth="1"/>
    <col min="10752" max="10752" width="10.5703125" style="1" customWidth="1"/>
    <col min="10753" max="10753" width="18.42578125" style="1" customWidth="1"/>
    <col min="10754" max="10754" width="10.7109375" style="1" customWidth="1"/>
    <col min="10755" max="10755" width="12" style="1" customWidth="1"/>
    <col min="10756" max="10756" width="18.85546875" style="1" customWidth="1"/>
    <col min="10757" max="10757" width="17.85546875" style="1" customWidth="1"/>
    <col min="10758" max="10758" width="20.28515625" style="1" customWidth="1"/>
    <col min="10759" max="10759" width="15.5703125" style="1" customWidth="1"/>
    <col min="10760" max="10761" width="16" style="1"/>
    <col min="10762" max="10762" width="23.140625" style="1" customWidth="1"/>
    <col min="10763" max="11002" width="16" style="1"/>
    <col min="11003" max="11003" width="10.42578125" style="1" customWidth="1"/>
    <col min="11004" max="11004" width="26.140625" style="1" customWidth="1"/>
    <col min="11005" max="11005" width="12.28515625" style="1" customWidth="1"/>
    <col min="11006" max="11006" width="9.42578125" style="1" customWidth="1"/>
    <col min="11007" max="11007" width="18.28515625" style="1" customWidth="1"/>
    <col min="11008" max="11008" width="10.5703125" style="1" customWidth="1"/>
    <col min="11009" max="11009" width="18.42578125" style="1" customWidth="1"/>
    <col min="11010" max="11010" width="10.7109375" style="1" customWidth="1"/>
    <col min="11011" max="11011" width="12" style="1" customWidth="1"/>
    <col min="11012" max="11012" width="18.85546875" style="1" customWidth="1"/>
    <col min="11013" max="11013" width="17.85546875" style="1" customWidth="1"/>
    <col min="11014" max="11014" width="20.28515625" style="1" customWidth="1"/>
    <col min="11015" max="11015" width="15.5703125" style="1" customWidth="1"/>
    <col min="11016" max="11017" width="16" style="1"/>
    <col min="11018" max="11018" width="23.140625" style="1" customWidth="1"/>
    <col min="11019" max="11258" width="16" style="1"/>
    <col min="11259" max="11259" width="10.42578125" style="1" customWidth="1"/>
    <col min="11260" max="11260" width="26.140625" style="1" customWidth="1"/>
    <col min="11261" max="11261" width="12.28515625" style="1" customWidth="1"/>
    <col min="11262" max="11262" width="9.42578125" style="1" customWidth="1"/>
    <col min="11263" max="11263" width="18.28515625" style="1" customWidth="1"/>
    <col min="11264" max="11264" width="10.5703125" style="1" customWidth="1"/>
    <col min="11265" max="11265" width="18.42578125" style="1" customWidth="1"/>
    <col min="11266" max="11266" width="10.7109375" style="1" customWidth="1"/>
    <col min="11267" max="11267" width="12" style="1" customWidth="1"/>
    <col min="11268" max="11268" width="18.85546875" style="1" customWidth="1"/>
    <col min="11269" max="11269" width="17.85546875" style="1" customWidth="1"/>
    <col min="11270" max="11270" width="20.28515625" style="1" customWidth="1"/>
    <col min="11271" max="11271" width="15.5703125" style="1" customWidth="1"/>
    <col min="11272" max="11273" width="16" style="1"/>
    <col min="11274" max="11274" width="23.140625" style="1" customWidth="1"/>
    <col min="11275" max="11514" width="16" style="1"/>
    <col min="11515" max="11515" width="10.42578125" style="1" customWidth="1"/>
    <col min="11516" max="11516" width="26.140625" style="1" customWidth="1"/>
    <col min="11517" max="11517" width="12.28515625" style="1" customWidth="1"/>
    <col min="11518" max="11518" width="9.42578125" style="1" customWidth="1"/>
    <col min="11519" max="11519" width="18.28515625" style="1" customWidth="1"/>
    <col min="11520" max="11520" width="10.5703125" style="1" customWidth="1"/>
    <col min="11521" max="11521" width="18.42578125" style="1" customWidth="1"/>
    <col min="11522" max="11522" width="10.7109375" style="1" customWidth="1"/>
    <col min="11523" max="11523" width="12" style="1" customWidth="1"/>
    <col min="11524" max="11524" width="18.85546875" style="1" customWidth="1"/>
    <col min="11525" max="11525" width="17.85546875" style="1" customWidth="1"/>
    <col min="11526" max="11526" width="20.28515625" style="1" customWidth="1"/>
    <col min="11527" max="11527" width="15.5703125" style="1" customWidth="1"/>
    <col min="11528" max="11529" width="16" style="1"/>
    <col min="11530" max="11530" width="23.140625" style="1" customWidth="1"/>
    <col min="11531" max="11770" width="16" style="1"/>
    <col min="11771" max="11771" width="10.42578125" style="1" customWidth="1"/>
    <col min="11772" max="11772" width="26.140625" style="1" customWidth="1"/>
    <col min="11773" max="11773" width="12.28515625" style="1" customWidth="1"/>
    <col min="11774" max="11774" width="9.42578125" style="1" customWidth="1"/>
    <col min="11775" max="11775" width="18.28515625" style="1" customWidth="1"/>
    <col min="11776" max="11776" width="10.5703125" style="1" customWidth="1"/>
    <col min="11777" max="11777" width="18.42578125" style="1" customWidth="1"/>
    <col min="11778" max="11778" width="10.7109375" style="1" customWidth="1"/>
    <col min="11779" max="11779" width="12" style="1" customWidth="1"/>
    <col min="11780" max="11780" width="18.85546875" style="1" customWidth="1"/>
    <col min="11781" max="11781" width="17.85546875" style="1" customWidth="1"/>
    <col min="11782" max="11782" width="20.28515625" style="1" customWidth="1"/>
    <col min="11783" max="11783" width="15.5703125" style="1" customWidth="1"/>
    <col min="11784" max="11785" width="16" style="1"/>
    <col min="11786" max="11786" width="23.140625" style="1" customWidth="1"/>
    <col min="11787" max="12026" width="16" style="1"/>
    <col min="12027" max="12027" width="10.42578125" style="1" customWidth="1"/>
    <col min="12028" max="12028" width="26.140625" style="1" customWidth="1"/>
    <col min="12029" max="12029" width="12.28515625" style="1" customWidth="1"/>
    <col min="12030" max="12030" width="9.42578125" style="1" customWidth="1"/>
    <col min="12031" max="12031" width="18.28515625" style="1" customWidth="1"/>
    <col min="12032" max="12032" width="10.5703125" style="1" customWidth="1"/>
    <col min="12033" max="12033" width="18.42578125" style="1" customWidth="1"/>
    <col min="12034" max="12034" width="10.7109375" style="1" customWidth="1"/>
    <col min="12035" max="12035" width="12" style="1" customWidth="1"/>
    <col min="12036" max="12036" width="18.85546875" style="1" customWidth="1"/>
    <col min="12037" max="12037" width="17.85546875" style="1" customWidth="1"/>
    <col min="12038" max="12038" width="20.28515625" style="1" customWidth="1"/>
    <col min="12039" max="12039" width="15.5703125" style="1" customWidth="1"/>
    <col min="12040" max="12041" width="16" style="1"/>
    <col min="12042" max="12042" width="23.140625" style="1" customWidth="1"/>
    <col min="12043" max="12282" width="16" style="1"/>
    <col min="12283" max="12283" width="10.42578125" style="1" customWidth="1"/>
    <col min="12284" max="12284" width="26.140625" style="1" customWidth="1"/>
    <col min="12285" max="12285" width="12.28515625" style="1" customWidth="1"/>
    <col min="12286" max="12286" width="9.42578125" style="1" customWidth="1"/>
    <col min="12287" max="12287" width="18.28515625" style="1" customWidth="1"/>
    <col min="12288" max="12288" width="10.5703125" style="1" customWidth="1"/>
    <col min="12289" max="12289" width="18.42578125" style="1" customWidth="1"/>
    <col min="12290" max="12290" width="10.7109375" style="1" customWidth="1"/>
    <col min="12291" max="12291" width="12" style="1" customWidth="1"/>
    <col min="12292" max="12292" width="18.85546875" style="1" customWidth="1"/>
    <col min="12293" max="12293" width="17.85546875" style="1" customWidth="1"/>
    <col min="12294" max="12294" width="20.28515625" style="1" customWidth="1"/>
    <col min="12295" max="12295" width="15.5703125" style="1" customWidth="1"/>
    <col min="12296" max="12297" width="16" style="1"/>
    <col min="12298" max="12298" width="23.140625" style="1" customWidth="1"/>
    <col min="12299" max="12538" width="16" style="1"/>
    <col min="12539" max="12539" width="10.42578125" style="1" customWidth="1"/>
    <col min="12540" max="12540" width="26.140625" style="1" customWidth="1"/>
    <col min="12541" max="12541" width="12.28515625" style="1" customWidth="1"/>
    <col min="12542" max="12542" width="9.42578125" style="1" customWidth="1"/>
    <col min="12543" max="12543" width="18.28515625" style="1" customWidth="1"/>
    <col min="12544" max="12544" width="10.5703125" style="1" customWidth="1"/>
    <col min="12545" max="12545" width="18.42578125" style="1" customWidth="1"/>
    <col min="12546" max="12546" width="10.7109375" style="1" customWidth="1"/>
    <col min="12547" max="12547" width="12" style="1" customWidth="1"/>
    <col min="12548" max="12548" width="18.85546875" style="1" customWidth="1"/>
    <col min="12549" max="12549" width="17.85546875" style="1" customWidth="1"/>
    <col min="12550" max="12550" width="20.28515625" style="1" customWidth="1"/>
    <col min="12551" max="12551" width="15.5703125" style="1" customWidth="1"/>
    <col min="12552" max="12553" width="16" style="1"/>
    <col min="12554" max="12554" width="23.140625" style="1" customWidth="1"/>
    <col min="12555" max="12794" width="16" style="1"/>
    <col min="12795" max="12795" width="10.42578125" style="1" customWidth="1"/>
    <col min="12796" max="12796" width="26.140625" style="1" customWidth="1"/>
    <col min="12797" max="12797" width="12.28515625" style="1" customWidth="1"/>
    <col min="12798" max="12798" width="9.42578125" style="1" customWidth="1"/>
    <col min="12799" max="12799" width="18.28515625" style="1" customWidth="1"/>
    <col min="12800" max="12800" width="10.5703125" style="1" customWidth="1"/>
    <col min="12801" max="12801" width="18.42578125" style="1" customWidth="1"/>
    <col min="12802" max="12802" width="10.7109375" style="1" customWidth="1"/>
    <col min="12803" max="12803" width="12" style="1" customWidth="1"/>
    <col min="12804" max="12804" width="18.85546875" style="1" customWidth="1"/>
    <col min="12805" max="12805" width="17.85546875" style="1" customWidth="1"/>
    <col min="12806" max="12806" width="20.28515625" style="1" customWidth="1"/>
    <col min="12807" max="12807" width="15.5703125" style="1" customWidth="1"/>
    <col min="12808" max="12809" width="16" style="1"/>
    <col min="12810" max="12810" width="23.140625" style="1" customWidth="1"/>
    <col min="12811" max="13050" width="16" style="1"/>
    <col min="13051" max="13051" width="10.42578125" style="1" customWidth="1"/>
    <col min="13052" max="13052" width="26.140625" style="1" customWidth="1"/>
    <col min="13053" max="13053" width="12.28515625" style="1" customWidth="1"/>
    <col min="13054" max="13054" width="9.42578125" style="1" customWidth="1"/>
    <col min="13055" max="13055" width="18.28515625" style="1" customWidth="1"/>
    <col min="13056" max="13056" width="10.5703125" style="1" customWidth="1"/>
    <col min="13057" max="13057" width="18.42578125" style="1" customWidth="1"/>
    <col min="13058" max="13058" width="10.7109375" style="1" customWidth="1"/>
    <col min="13059" max="13059" width="12" style="1" customWidth="1"/>
    <col min="13060" max="13060" width="18.85546875" style="1" customWidth="1"/>
    <col min="13061" max="13061" width="17.85546875" style="1" customWidth="1"/>
    <col min="13062" max="13062" width="20.28515625" style="1" customWidth="1"/>
    <col min="13063" max="13063" width="15.5703125" style="1" customWidth="1"/>
    <col min="13064" max="13065" width="16" style="1"/>
    <col min="13066" max="13066" width="23.140625" style="1" customWidth="1"/>
    <col min="13067" max="13306" width="16" style="1"/>
    <col min="13307" max="13307" width="10.42578125" style="1" customWidth="1"/>
    <col min="13308" max="13308" width="26.140625" style="1" customWidth="1"/>
    <col min="13309" max="13309" width="12.28515625" style="1" customWidth="1"/>
    <col min="13310" max="13310" width="9.42578125" style="1" customWidth="1"/>
    <col min="13311" max="13311" width="18.28515625" style="1" customWidth="1"/>
    <col min="13312" max="13312" width="10.5703125" style="1" customWidth="1"/>
    <col min="13313" max="13313" width="18.42578125" style="1" customWidth="1"/>
    <col min="13314" max="13314" width="10.7109375" style="1" customWidth="1"/>
    <col min="13315" max="13315" width="12" style="1" customWidth="1"/>
    <col min="13316" max="13316" width="18.85546875" style="1" customWidth="1"/>
    <col min="13317" max="13317" width="17.85546875" style="1" customWidth="1"/>
    <col min="13318" max="13318" width="20.28515625" style="1" customWidth="1"/>
    <col min="13319" max="13319" width="15.5703125" style="1" customWidth="1"/>
    <col min="13320" max="13321" width="16" style="1"/>
    <col min="13322" max="13322" width="23.140625" style="1" customWidth="1"/>
    <col min="13323" max="13562" width="16" style="1"/>
    <col min="13563" max="13563" width="10.42578125" style="1" customWidth="1"/>
    <col min="13564" max="13564" width="26.140625" style="1" customWidth="1"/>
    <col min="13565" max="13565" width="12.28515625" style="1" customWidth="1"/>
    <col min="13566" max="13566" width="9.42578125" style="1" customWidth="1"/>
    <col min="13567" max="13567" width="18.28515625" style="1" customWidth="1"/>
    <col min="13568" max="13568" width="10.5703125" style="1" customWidth="1"/>
    <col min="13569" max="13569" width="18.42578125" style="1" customWidth="1"/>
    <col min="13570" max="13570" width="10.7109375" style="1" customWidth="1"/>
    <col min="13571" max="13571" width="12" style="1" customWidth="1"/>
    <col min="13572" max="13572" width="18.85546875" style="1" customWidth="1"/>
    <col min="13573" max="13573" width="17.85546875" style="1" customWidth="1"/>
    <col min="13574" max="13574" width="20.28515625" style="1" customWidth="1"/>
    <col min="13575" max="13575" width="15.5703125" style="1" customWidth="1"/>
    <col min="13576" max="13577" width="16" style="1"/>
    <col min="13578" max="13578" width="23.140625" style="1" customWidth="1"/>
    <col min="13579" max="13818" width="16" style="1"/>
    <col min="13819" max="13819" width="10.42578125" style="1" customWidth="1"/>
    <col min="13820" max="13820" width="26.140625" style="1" customWidth="1"/>
    <col min="13821" max="13821" width="12.28515625" style="1" customWidth="1"/>
    <col min="13822" max="13822" width="9.42578125" style="1" customWidth="1"/>
    <col min="13823" max="13823" width="18.28515625" style="1" customWidth="1"/>
    <col min="13824" max="13824" width="10.5703125" style="1" customWidth="1"/>
    <col min="13825" max="13825" width="18.42578125" style="1" customWidth="1"/>
    <col min="13826" max="13826" width="10.7109375" style="1" customWidth="1"/>
    <col min="13827" max="13827" width="12" style="1" customWidth="1"/>
    <col min="13828" max="13828" width="18.85546875" style="1" customWidth="1"/>
    <col min="13829" max="13829" width="17.85546875" style="1" customWidth="1"/>
    <col min="13830" max="13830" width="20.28515625" style="1" customWidth="1"/>
    <col min="13831" max="13831" width="15.5703125" style="1" customWidth="1"/>
    <col min="13832" max="13833" width="16" style="1"/>
    <col min="13834" max="13834" width="23.140625" style="1" customWidth="1"/>
    <col min="13835" max="14074" width="16" style="1"/>
    <col min="14075" max="14075" width="10.42578125" style="1" customWidth="1"/>
    <col min="14076" max="14076" width="26.140625" style="1" customWidth="1"/>
    <col min="14077" max="14077" width="12.28515625" style="1" customWidth="1"/>
    <col min="14078" max="14078" width="9.42578125" style="1" customWidth="1"/>
    <col min="14079" max="14079" width="18.28515625" style="1" customWidth="1"/>
    <col min="14080" max="14080" width="10.5703125" style="1" customWidth="1"/>
    <col min="14081" max="14081" width="18.42578125" style="1" customWidth="1"/>
    <col min="14082" max="14082" width="10.7109375" style="1" customWidth="1"/>
    <col min="14083" max="14083" width="12" style="1" customWidth="1"/>
    <col min="14084" max="14084" width="18.85546875" style="1" customWidth="1"/>
    <col min="14085" max="14085" width="17.85546875" style="1" customWidth="1"/>
    <col min="14086" max="14086" width="20.28515625" style="1" customWidth="1"/>
    <col min="14087" max="14087" width="15.5703125" style="1" customWidth="1"/>
    <col min="14088" max="14089" width="16" style="1"/>
    <col min="14090" max="14090" width="23.140625" style="1" customWidth="1"/>
    <col min="14091" max="14330" width="16" style="1"/>
    <col min="14331" max="14331" width="10.42578125" style="1" customWidth="1"/>
    <col min="14332" max="14332" width="26.140625" style="1" customWidth="1"/>
    <col min="14333" max="14333" width="12.28515625" style="1" customWidth="1"/>
    <col min="14334" max="14334" width="9.42578125" style="1" customWidth="1"/>
    <col min="14335" max="14335" width="18.28515625" style="1" customWidth="1"/>
    <col min="14336" max="14336" width="10.5703125" style="1" customWidth="1"/>
    <col min="14337" max="14337" width="18.42578125" style="1" customWidth="1"/>
    <col min="14338" max="14338" width="10.7109375" style="1" customWidth="1"/>
    <col min="14339" max="14339" width="12" style="1" customWidth="1"/>
    <col min="14340" max="14340" width="18.85546875" style="1" customWidth="1"/>
    <col min="14341" max="14341" width="17.85546875" style="1" customWidth="1"/>
    <col min="14342" max="14342" width="20.28515625" style="1" customWidth="1"/>
    <col min="14343" max="14343" width="15.5703125" style="1" customWidth="1"/>
    <col min="14344" max="14345" width="16" style="1"/>
    <col min="14346" max="14346" width="23.140625" style="1" customWidth="1"/>
    <col min="14347" max="14586" width="16" style="1"/>
    <col min="14587" max="14587" width="10.42578125" style="1" customWidth="1"/>
    <col min="14588" max="14588" width="26.140625" style="1" customWidth="1"/>
    <col min="14589" max="14589" width="12.28515625" style="1" customWidth="1"/>
    <col min="14590" max="14590" width="9.42578125" style="1" customWidth="1"/>
    <col min="14591" max="14591" width="18.28515625" style="1" customWidth="1"/>
    <col min="14592" max="14592" width="10.5703125" style="1" customWidth="1"/>
    <col min="14593" max="14593" width="18.42578125" style="1" customWidth="1"/>
    <col min="14594" max="14594" width="10.7109375" style="1" customWidth="1"/>
    <col min="14595" max="14595" width="12" style="1" customWidth="1"/>
    <col min="14596" max="14596" width="18.85546875" style="1" customWidth="1"/>
    <col min="14597" max="14597" width="17.85546875" style="1" customWidth="1"/>
    <col min="14598" max="14598" width="20.28515625" style="1" customWidth="1"/>
    <col min="14599" max="14599" width="15.5703125" style="1" customWidth="1"/>
    <col min="14600" max="14601" width="16" style="1"/>
    <col min="14602" max="14602" width="23.140625" style="1" customWidth="1"/>
    <col min="14603" max="14842" width="16" style="1"/>
    <col min="14843" max="14843" width="10.42578125" style="1" customWidth="1"/>
    <col min="14844" max="14844" width="26.140625" style="1" customWidth="1"/>
    <col min="14845" max="14845" width="12.28515625" style="1" customWidth="1"/>
    <col min="14846" max="14846" width="9.42578125" style="1" customWidth="1"/>
    <col min="14847" max="14847" width="18.28515625" style="1" customWidth="1"/>
    <col min="14848" max="14848" width="10.5703125" style="1" customWidth="1"/>
    <col min="14849" max="14849" width="18.42578125" style="1" customWidth="1"/>
    <col min="14850" max="14850" width="10.7109375" style="1" customWidth="1"/>
    <col min="14851" max="14851" width="12" style="1" customWidth="1"/>
    <col min="14852" max="14852" width="18.85546875" style="1" customWidth="1"/>
    <col min="14853" max="14853" width="17.85546875" style="1" customWidth="1"/>
    <col min="14854" max="14854" width="20.28515625" style="1" customWidth="1"/>
    <col min="14855" max="14855" width="15.5703125" style="1" customWidth="1"/>
    <col min="14856" max="14857" width="16" style="1"/>
    <col min="14858" max="14858" width="23.140625" style="1" customWidth="1"/>
    <col min="14859" max="15098" width="16" style="1"/>
    <col min="15099" max="15099" width="10.42578125" style="1" customWidth="1"/>
    <col min="15100" max="15100" width="26.140625" style="1" customWidth="1"/>
    <col min="15101" max="15101" width="12.28515625" style="1" customWidth="1"/>
    <col min="15102" max="15102" width="9.42578125" style="1" customWidth="1"/>
    <col min="15103" max="15103" width="18.28515625" style="1" customWidth="1"/>
    <col min="15104" max="15104" width="10.5703125" style="1" customWidth="1"/>
    <col min="15105" max="15105" width="18.42578125" style="1" customWidth="1"/>
    <col min="15106" max="15106" width="10.7109375" style="1" customWidth="1"/>
    <col min="15107" max="15107" width="12" style="1" customWidth="1"/>
    <col min="15108" max="15108" width="18.85546875" style="1" customWidth="1"/>
    <col min="15109" max="15109" width="17.85546875" style="1" customWidth="1"/>
    <col min="15110" max="15110" width="20.28515625" style="1" customWidth="1"/>
    <col min="15111" max="15111" width="15.5703125" style="1" customWidth="1"/>
    <col min="15112" max="15113" width="16" style="1"/>
    <col min="15114" max="15114" width="23.140625" style="1" customWidth="1"/>
    <col min="15115" max="15354" width="16" style="1"/>
    <col min="15355" max="15355" width="10.42578125" style="1" customWidth="1"/>
    <col min="15356" max="15356" width="26.140625" style="1" customWidth="1"/>
    <col min="15357" max="15357" width="12.28515625" style="1" customWidth="1"/>
    <col min="15358" max="15358" width="9.42578125" style="1" customWidth="1"/>
    <col min="15359" max="15359" width="18.28515625" style="1" customWidth="1"/>
    <col min="15360" max="15360" width="10.5703125" style="1" customWidth="1"/>
    <col min="15361" max="15361" width="18.42578125" style="1" customWidth="1"/>
    <col min="15362" max="15362" width="10.7109375" style="1" customWidth="1"/>
    <col min="15363" max="15363" width="12" style="1" customWidth="1"/>
    <col min="15364" max="15364" width="18.85546875" style="1" customWidth="1"/>
    <col min="15365" max="15365" width="17.85546875" style="1" customWidth="1"/>
    <col min="15366" max="15366" width="20.28515625" style="1" customWidth="1"/>
    <col min="15367" max="15367" width="15.5703125" style="1" customWidth="1"/>
    <col min="15368" max="15369" width="16" style="1"/>
    <col min="15370" max="15370" width="23.140625" style="1" customWidth="1"/>
    <col min="15371" max="15610" width="16" style="1"/>
    <col min="15611" max="15611" width="10.42578125" style="1" customWidth="1"/>
    <col min="15612" max="15612" width="26.140625" style="1" customWidth="1"/>
    <col min="15613" max="15613" width="12.28515625" style="1" customWidth="1"/>
    <col min="15614" max="15614" width="9.42578125" style="1" customWidth="1"/>
    <col min="15615" max="15615" width="18.28515625" style="1" customWidth="1"/>
    <col min="15616" max="15616" width="10.5703125" style="1" customWidth="1"/>
    <col min="15617" max="15617" width="18.42578125" style="1" customWidth="1"/>
    <col min="15618" max="15618" width="10.7109375" style="1" customWidth="1"/>
    <col min="15619" max="15619" width="12" style="1" customWidth="1"/>
    <col min="15620" max="15620" width="18.85546875" style="1" customWidth="1"/>
    <col min="15621" max="15621" width="17.85546875" style="1" customWidth="1"/>
    <col min="15622" max="15622" width="20.28515625" style="1" customWidth="1"/>
    <col min="15623" max="15623" width="15.5703125" style="1" customWidth="1"/>
    <col min="15624" max="15625" width="16" style="1"/>
    <col min="15626" max="15626" width="23.140625" style="1" customWidth="1"/>
    <col min="15627" max="15866" width="16" style="1"/>
    <col min="15867" max="15867" width="10.42578125" style="1" customWidth="1"/>
    <col min="15868" max="15868" width="26.140625" style="1" customWidth="1"/>
    <col min="15869" max="15869" width="12.28515625" style="1" customWidth="1"/>
    <col min="15870" max="15870" width="9.42578125" style="1" customWidth="1"/>
    <col min="15871" max="15871" width="18.28515625" style="1" customWidth="1"/>
    <col min="15872" max="15872" width="10.5703125" style="1" customWidth="1"/>
    <col min="15873" max="15873" width="18.42578125" style="1" customWidth="1"/>
    <col min="15874" max="15874" width="10.7109375" style="1" customWidth="1"/>
    <col min="15875" max="15875" width="12" style="1" customWidth="1"/>
    <col min="15876" max="15876" width="18.85546875" style="1" customWidth="1"/>
    <col min="15877" max="15877" width="17.85546875" style="1" customWidth="1"/>
    <col min="15878" max="15878" width="20.28515625" style="1" customWidth="1"/>
    <col min="15879" max="15879" width="15.5703125" style="1" customWidth="1"/>
    <col min="15880" max="15881" width="16" style="1"/>
    <col min="15882" max="15882" width="23.140625" style="1" customWidth="1"/>
    <col min="15883" max="16122" width="16" style="1"/>
    <col min="16123" max="16123" width="10.42578125" style="1" customWidth="1"/>
    <col min="16124" max="16124" width="26.140625" style="1" customWidth="1"/>
    <col min="16125" max="16125" width="12.28515625" style="1" customWidth="1"/>
    <col min="16126" max="16126" width="9.42578125" style="1" customWidth="1"/>
    <col min="16127" max="16127" width="18.28515625" style="1" customWidth="1"/>
    <col min="16128" max="16128" width="10.5703125" style="1" customWidth="1"/>
    <col min="16129" max="16129" width="18.42578125" style="1" customWidth="1"/>
    <col min="16130" max="16130" width="10.7109375" style="1" customWidth="1"/>
    <col min="16131" max="16131" width="12" style="1" customWidth="1"/>
    <col min="16132" max="16132" width="18.85546875" style="1" customWidth="1"/>
    <col min="16133" max="16133" width="17.85546875" style="1" customWidth="1"/>
    <col min="16134" max="16134" width="20.28515625" style="1" customWidth="1"/>
    <col min="16135" max="16135" width="15.5703125" style="1" customWidth="1"/>
    <col min="16136" max="16137" width="16" style="1"/>
    <col min="16138" max="16138" width="23.140625" style="1" customWidth="1"/>
    <col min="16139" max="16384" width="16" style="1"/>
  </cols>
  <sheetData>
    <row r="1" spans="1:21" ht="11.25" customHeight="1" x14ac:dyDescent="0.25">
      <c r="Q1"/>
      <c r="R1"/>
      <c r="S1"/>
      <c r="T1"/>
      <c r="U1"/>
    </row>
    <row r="2" spans="1:21" ht="30" customHeight="1" x14ac:dyDescent="0.25">
      <c r="A2" s="3" t="s">
        <v>171</v>
      </c>
      <c r="B2" s="97"/>
      <c r="C2" s="97"/>
      <c r="O2" s="98"/>
      <c r="P2" s="6"/>
      <c r="Q2"/>
      <c r="R2"/>
      <c r="S2"/>
      <c r="T2"/>
      <c r="U2"/>
    </row>
    <row r="3" spans="1:21" ht="30" customHeight="1" x14ac:dyDescent="0.25">
      <c r="A3" s="4"/>
      <c r="B3" s="258" t="s">
        <v>0</v>
      </c>
      <c r="C3" s="271"/>
      <c r="D3" s="259"/>
      <c r="E3" s="258" t="s">
        <v>1</v>
      </c>
      <c r="F3" s="259"/>
      <c r="G3" s="5" t="s">
        <v>2</v>
      </c>
      <c r="H3" s="258" t="s">
        <v>3</v>
      </c>
      <c r="I3" s="271"/>
      <c r="J3" s="259"/>
      <c r="K3" s="258" t="s">
        <v>4</v>
      </c>
      <c r="L3" s="259"/>
      <c r="M3" s="5" t="s">
        <v>5</v>
      </c>
      <c r="N3" s="6"/>
      <c r="Q3"/>
      <c r="R3"/>
      <c r="S3"/>
      <c r="T3"/>
      <c r="U3"/>
    </row>
    <row r="4" spans="1:21" ht="30" customHeight="1" x14ac:dyDescent="0.25">
      <c r="A4" s="4" t="s">
        <v>6</v>
      </c>
      <c r="B4" s="7" t="s">
        <v>68</v>
      </c>
      <c r="C4" s="116" t="s">
        <v>64</v>
      </c>
      <c r="D4" s="7" t="s">
        <v>7</v>
      </c>
      <c r="E4" s="7" t="s">
        <v>68</v>
      </c>
      <c r="F4" s="116" t="s">
        <v>64</v>
      </c>
      <c r="G4" s="8" t="s">
        <v>8</v>
      </c>
      <c r="H4" s="9" t="s">
        <v>68</v>
      </c>
      <c r="I4" s="9" t="s">
        <v>64</v>
      </c>
      <c r="J4" s="9" t="s">
        <v>7</v>
      </c>
      <c r="K4" s="7" t="s">
        <v>68</v>
      </c>
      <c r="L4" s="7" t="s">
        <v>64</v>
      </c>
      <c r="M4" s="8" t="s">
        <v>8</v>
      </c>
      <c r="N4" s="243"/>
      <c r="O4" s="244" t="s">
        <v>9</v>
      </c>
      <c r="P4" s="244" t="s">
        <v>9</v>
      </c>
      <c r="Q4"/>
      <c r="R4"/>
      <c r="S4"/>
      <c r="T4"/>
      <c r="U4"/>
    </row>
    <row r="5" spans="1:21" ht="18" customHeight="1" x14ac:dyDescent="0.25">
      <c r="A5" s="126" t="s">
        <v>138</v>
      </c>
      <c r="B5" s="109">
        <v>1345</v>
      </c>
      <c r="C5" s="109">
        <v>1341</v>
      </c>
      <c r="D5" s="10">
        <f t="shared" ref="D5:D13" si="0">B5+C5</f>
        <v>2686</v>
      </c>
      <c r="E5" s="106">
        <v>101</v>
      </c>
      <c r="F5" s="106">
        <v>121</v>
      </c>
      <c r="G5" s="110">
        <v>5</v>
      </c>
      <c r="H5" s="11">
        <f t="shared" ref="H5:H13" si="1">B5*G5</f>
        <v>6725</v>
      </c>
      <c r="I5" s="11">
        <f t="shared" ref="I5:I13" si="2">C5*G5</f>
        <v>6705</v>
      </c>
      <c r="J5" s="11">
        <f>H5+I5</f>
        <v>13430</v>
      </c>
      <c r="K5" s="12">
        <f>E5/H5</f>
        <v>1.5018587360594795E-2</v>
      </c>
      <c r="L5" s="12">
        <f>F5/I5</f>
        <v>1.8046234153616704E-2</v>
      </c>
      <c r="M5" s="13">
        <v>75</v>
      </c>
      <c r="N5" s="245">
        <f t="shared" ref="N5:N13" si="3">M5*D5</f>
        <v>201450</v>
      </c>
      <c r="O5" s="246" t="str">
        <f t="shared" ref="O5:O14" si="4">CONCATENATE(E5," ",$O$4," ",B5)</f>
        <v>101 / 1345</v>
      </c>
      <c r="P5" s="246" t="str">
        <f t="shared" ref="P5:P14" si="5">CONCATENATE(F5," ",$P$4," ",C5)</f>
        <v>121 / 1341</v>
      </c>
      <c r="Q5"/>
      <c r="R5"/>
      <c r="S5"/>
      <c r="T5"/>
      <c r="U5"/>
    </row>
    <row r="6" spans="1:21" ht="18" customHeight="1" x14ac:dyDescent="0.25">
      <c r="A6" s="126" t="s">
        <v>140</v>
      </c>
      <c r="B6" s="109">
        <v>35</v>
      </c>
      <c r="C6" s="109">
        <v>35</v>
      </c>
      <c r="D6" s="10">
        <f t="shared" si="0"/>
        <v>70</v>
      </c>
      <c r="E6" s="106">
        <v>0</v>
      </c>
      <c r="F6" s="106">
        <v>1</v>
      </c>
      <c r="G6" s="110">
        <v>3.8</v>
      </c>
      <c r="H6" s="11">
        <f t="shared" si="1"/>
        <v>133</v>
      </c>
      <c r="I6" s="11">
        <f t="shared" si="2"/>
        <v>133</v>
      </c>
      <c r="J6" s="11">
        <f t="shared" ref="J6:J13" si="6">H6+I6</f>
        <v>266</v>
      </c>
      <c r="K6" s="12">
        <f t="shared" ref="K6:L13" si="7">E6/H6</f>
        <v>0</v>
      </c>
      <c r="L6" s="12">
        <f t="shared" si="7"/>
        <v>7.5187969924812026E-3</v>
      </c>
      <c r="M6" s="13">
        <v>76.7</v>
      </c>
      <c r="N6" s="245">
        <f t="shared" si="3"/>
        <v>5369</v>
      </c>
      <c r="O6" s="246" t="str">
        <f t="shared" si="4"/>
        <v>0 / 35</v>
      </c>
      <c r="P6" s="246" t="str">
        <f t="shared" si="5"/>
        <v>1 / 35</v>
      </c>
      <c r="Q6"/>
      <c r="R6"/>
      <c r="S6"/>
      <c r="T6"/>
      <c r="U6"/>
    </row>
    <row r="7" spans="1:21" ht="18" customHeight="1" x14ac:dyDescent="0.25">
      <c r="A7" s="126" t="s">
        <v>141</v>
      </c>
      <c r="B7" s="109">
        <v>1343</v>
      </c>
      <c r="C7" s="109">
        <v>1333</v>
      </c>
      <c r="D7" s="10">
        <f t="shared" si="0"/>
        <v>2676</v>
      </c>
      <c r="E7" s="106">
        <v>184</v>
      </c>
      <c r="F7" s="106">
        <v>178</v>
      </c>
      <c r="G7" s="110">
        <v>3.5</v>
      </c>
      <c r="H7" s="11">
        <f t="shared" si="1"/>
        <v>4700.5</v>
      </c>
      <c r="I7" s="11">
        <f t="shared" si="2"/>
        <v>4665.5</v>
      </c>
      <c r="J7" s="11">
        <f t="shared" si="6"/>
        <v>9366</v>
      </c>
      <c r="K7" s="12">
        <f t="shared" si="7"/>
        <v>3.9144771832783747E-2</v>
      </c>
      <c r="L7" s="12">
        <f t="shared" si="7"/>
        <v>3.815239524166756E-2</v>
      </c>
      <c r="M7" s="13">
        <v>77</v>
      </c>
      <c r="N7" s="245">
        <f t="shared" si="3"/>
        <v>206052</v>
      </c>
      <c r="O7" s="246" t="str">
        <f t="shared" si="4"/>
        <v>184 / 1343</v>
      </c>
      <c r="P7" s="246" t="str">
        <f t="shared" si="5"/>
        <v>178 / 1333</v>
      </c>
      <c r="Q7"/>
      <c r="R7"/>
      <c r="S7"/>
      <c r="T7"/>
      <c r="U7"/>
    </row>
    <row r="8" spans="1:21" ht="18" customHeight="1" x14ac:dyDescent="0.25">
      <c r="A8" s="126" t="s">
        <v>142</v>
      </c>
      <c r="B8" s="109">
        <v>4727</v>
      </c>
      <c r="C8" s="109">
        <v>4714</v>
      </c>
      <c r="D8" s="10">
        <f t="shared" si="0"/>
        <v>9441</v>
      </c>
      <c r="E8" s="106">
        <v>279</v>
      </c>
      <c r="F8" s="106">
        <v>306</v>
      </c>
      <c r="G8" s="110">
        <v>3</v>
      </c>
      <c r="H8" s="11">
        <f t="shared" si="1"/>
        <v>14181</v>
      </c>
      <c r="I8" s="11">
        <f t="shared" si="2"/>
        <v>14142</v>
      </c>
      <c r="J8" s="11">
        <f t="shared" si="6"/>
        <v>28323</v>
      </c>
      <c r="K8" s="12">
        <f t="shared" si="7"/>
        <v>1.9674211973767716E-2</v>
      </c>
      <c r="L8" s="12">
        <f t="shared" si="7"/>
        <v>2.1637675010606705E-2</v>
      </c>
      <c r="M8" s="13">
        <v>79</v>
      </c>
      <c r="N8" s="245">
        <f t="shared" si="3"/>
        <v>745839</v>
      </c>
      <c r="O8" s="246" t="str">
        <f t="shared" si="4"/>
        <v>279 / 4727</v>
      </c>
      <c r="P8" s="246" t="str">
        <f t="shared" si="5"/>
        <v>306 / 4714</v>
      </c>
      <c r="Q8"/>
      <c r="R8"/>
      <c r="S8"/>
      <c r="T8"/>
      <c r="U8"/>
    </row>
    <row r="9" spans="1:21" ht="18" customHeight="1" x14ac:dyDescent="0.25">
      <c r="A9" s="126" t="s">
        <v>143</v>
      </c>
      <c r="B9" s="109">
        <v>1131</v>
      </c>
      <c r="C9" s="109">
        <v>1127</v>
      </c>
      <c r="D9" s="10">
        <f t="shared" si="0"/>
        <v>2258</v>
      </c>
      <c r="E9" s="106">
        <v>124</v>
      </c>
      <c r="F9" s="106">
        <v>101</v>
      </c>
      <c r="G9" s="110">
        <v>4</v>
      </c>
      <c r="H9" s="112">
        <f t="shared" si="1"/>
        <v>4524</v>
      </c>
      <c r="I9" s="112">
        <f t="shared" si="2"/>
        <v>4508</v>
      </c>
      <c r="J9" s="112">
        <f t="shared" si="6"/>
        <v>9032</v>
      </c>
      <c r="K9" s="113">
        <f t="shared" si="7"/>
        <v>2.7409372236958444E-2</v>
      </c>
      <c r="L9" s="113">
        <f t="shared" si="7"/>
        <v>2.2404614019520853E-2</v>
      </c>
      <c r="M9" s="114">
        <v>76</v>
      </c>
      <c r="N9" s="245">
        <f t="shared" si="3"/>
        <v>171608</v>
      </c>
      <c r="O9" s="246" t="str">
        <f t="shared" si="4"/>
        <v>124 / 1131</v>
      </c>
      <c r="P9" s="246" t="str">
        <f t="shared" si="5"/>
        <v>101 / 1127</v>
      </c>
      <c r="Q9"/>
      <c r="R9"/>
      <c r="S9"/>
      <c r="T9"/>
      <c r="U9"/>
    </row>
    <row r="10" spans="1:21" ht="18" customHeight="1" x14ac:dyDescent="0.25">
      <c r="A10" s="126" t="s">
        <v>144</v>
      </c>
      <c r="B10" s="109">
        <v>23</v>
      </c>
      <c r="C10" s="109">
        <v>24</v>
      </c>
      <c r="D10" s="10">
        <f t="shared" si="0"/>
        <v>47</v>
      </c>
      <c r="E10" s="106">
        <v>1</v>
      </c>
      <c r="F10" s="106">
        <v>0</v>
      </c>
      <c r="G10" s="110">
        <v>0.33</v>
      </c>
      <c r="H10" s="11">
        <f t="shared" si="1"/>
        <v>7.5900000000000007</v>
      </c>
      <c r="I10" s="11">
        <f t="shared" si="2"/>
        <v>7.92</v>
      </c>
      <c r="J10" s="11">
        <f t="shared" si="6"/>
        <v>15.510000000000002</v>
      </c>
      <c r="K10" s="12">
        <f t="shared" si="7"/>
        <v>0.13175230566534912</v>
      </c>
      <c r="L10" s="12">
        <f t="shared" si="7"/>
        <v>0</v>
      </c>
      <c r="M10" s="13">
        <v>57</v>
      </c>
      <c r="N10" s="245">
        <f t="shared" si="3"/>
        <v>2679</v>
      </c>
      <c r="O10" s="246" t="str">
        <f t="shared" si="4"/>
        <v>1 / 23</v>
      </c>
      <c r="P10" s="246" t="str">
        <f t="shared" si="5"/>
        <v>0 / 24</v>
      </c>
      <c r="Q10"/>
      <c r="R10"/>
      <c r="S10"/>
      <c r="T10"/>
      <c r="U10"/>
    </row>
    <row r="11" spans="1:21" ht="18" customHeight="1" x14ac:dyDescent="0.25">
      <c r="A11" s="126" t="s">
        <v>145</v>
      </c>
      <c r="B11" s="109">
        <v>353</v>
      </c>
      <c r="C11" s="109">
        <v>333</v>
      </c>
      <c r="D11" s="10">
        <f t="shared" si="0"/>
        <v>686</v>
      </c>
      <c r="E11" s="106">
        <v>10</v>
      </c>
      <c r="F11" s="106">
        <v>10</v>
      </c>
      <c r="G11" s="110">
        <v>0.75</v>
      </c>
      <c r="H11" s="112">
        <f t="shared" si="1"/>
        <v>264.75</v>
      </c>
      <c r="I11" s="112">
        <f t="shared" si="2"/>
        <v>249.75</v>
      </c>
      <c r="J11" s="112">
        <f t="shared" si="6"/>
        <v>514.5</v>
      </c>
      <c r="K11" s="113">
        <f t="shared" si="7"/>
        <v>3.7771482530689328E-2</v>
      </c>
      <c r="L11" s="113">
        <f t="shared" si="7"/>
        <v>4.004004004004004E-2</v>
      </c>
      <c r="M11" s="13">
        <v>77</v>
      </c>
      <c r="N11" s="245">
        <f t="shared" si="3"/>
        <v>52822</v>
      </c>
      <c r="O11" s="246" t="str">
        <f t="shared" si="4"/>
        <v>10 / 353</v>
      </c>
      <c r="P11" s="246" t="str">
        <f t="shared" si="5"/>
        <v>10 / 333</v>
      </c>
      <c r="Q11"/>
      <c r="R11"/>
      <c r="S11"/>
      <c r="T11"/>
      <c r="U11"/>
    </row>
    <row r="12" spans="1:21" ht="18" customHeight="1" x14ac:dyDescent="0.25">
      <c r="A12" s="126" t="s">
        <v>157</v>
      </c>
      <c r="B12" s="109">
        <v>80</v>
      </c>
      <c r="C12" s="109">
        <v>79</v>
      </c>
      <c r="D12" s="10">
        <f t="shared" si="0"/>
        <v>159</v>
      </c>
      <c r="E12" s="106">
        <v>2</v>
      </c>
      <c r="F12" s="106">
        <v>3</v>
      </c>
      <c r="G12" s="110">
        <v>1</v>
      </c>
      <c r="H12" s="112">
        <f t="shared" si="1"/>
        <v>80</v>
      </c>
      <c r="I12" s="112">
        <f t="shared" si="2"/>
        <v>79</v>
      </c>
      <c r="J12" s="112">
        <f t="shared" si="6"/>
        <v>159</v>
      </c>
      <c r="K12" s="113">
        <f t="shared" si="7"/>
        <v>2.5000000000000001E-2</v>
      </c>
      <c r="L12" s="113">
        <f t="shared" si="7"/>
        <v>3.7974683544303799E-2</v>
      </c>
      <c r="M12" s="114">
        <v>77</v>
      </c>
      <c r="N12" s="245">
        <f t="shared" si="3"/>
        <v>12243</v>
      </c>
      <c r="O12" s="246" t="str">
        <f t="shared" si="4"/>
        <v>2 / 80</v>
      </c>
      <c r="P12" s="246" t="str">
        <f t="shared" si="5"/>
        <v>3 / 79</v>
      </c>
      <c r="Q12"/>
      <c r="R12"/>
      <c r="S12"/>
      <c r="T12"/>
      <c r="U12"/>
    </row>
    <row r="13" spans="1:21" ht="18" customHeight="1" x14ac:dyDescent="0.25">
      <c r="A13" s="127" t="s">
        <v>158</v>
      </c>
      <c r="B13" s="109">
        <v>2558</v>
      </c>
      <c r="C13" s="109">
        <v>2550</v>
      </c>
      <c r="D13" s="10">
        <f t="shared" si="0"/>
        <v>5108</v>
      </c>
      <c r="E13" s="106">
        <v>156</v>
      </c>
      <c r="F13" s="106">
        <v>136</v>
      </c>
      <c r="G13" s="111">
        <v>3.4</v>
      </c>
      <c r="H13" s="11">
        <f t="shared" si="1"/>
        <v>8697.1999999999989</v>
      </c>
      <c r="I13" s="11">
        <f t="shared" si="2"/>
        <v>8670</v>
      </c>
      <c r="J13" s="11">
        <f t="shared" si="6"/>
        <v>17367.199999999997</v>
      </c>
      <c r="K13" s="12">
        <f t="shared" si="7"/>
        <v>1.7936807248309802E-2</v>
      </c>
      <c r="L13" s="12">
        <f t="shared" si="7"/>
        <v>1.5686274509803921E-2</v>
      </c>
      <c r="M13" s="114">
        <v>66</v>
      </c>
      <c r="N13" s="245">
        <f t="shared" si="3"/>
        <v>337128</v>
      </c>
      <c r="O13" s="246" t="str">
        <f t="shared" si="4"/>
        <v>156 / 2558</v>
      </c>
      <c r="P13" s="246" t="str">
        <f t="shared" si="5"/>
        <v>136 / 2550</v>
      </c>
      <c r="Q13"/>
      <c r="R13"/>
      <c r="S13"/>
      <c r="T13"/>
      <c r="U13"/>
    </row>
    <row r="14" spans="1:21" ht="18" customHeight="1" x14ac:dyDescent="0.25">
      <c r="A14" s="99">
        <f>COUNT(B5:B13)</f>
        <v>9</v>
      </c>
      <c r="B14" s="14">
        <f>SUM(B5:B13)</f>
        <v>11595</v>
      </c>
      <c r="C14" s="14">
        <f>SUM(C5:C13)</f>
        <v>11536</v>
      </c>
      <c r="D14" s="14">
        <f>SUM(D5:D13)</f>
        <v>23131</v>
      </c>
      <c r="E14" s="108">
        <f>SUM(E5:E13)</f>
        <v>857</v>
      </c>
      <c r="F14" s="108">
        <f>SUM(F5:F13)</f>
        <v>856</v>
      </c>
      <c r="G14" s="122">
        <f>J14/D14</f>
        <v>3.3925558773939732</v>
      </c>
      <c r="H14" s="15">
        <f>SUM(H5:H13)</f>
        <v>39313.040000000001</v>
      </c>
      <c r="I14" s="15">
        <f>SUM(I5:I13)</f>
        <v>39160.17</v>
      </c>
      <c r="J14" s="15">
        <f>SUM(J5:J13)</f>
        <v>78473.209999999992</v>
      </c>
      <c r="K14" s="16">
        <f>E14/H14</f>
        <v>2.1799382596715999E-2</v>
      </c>
      <c r="L14" s="100">
        <f>F14/I14</f>
        <v>2.1858944943293147E-2</v>
      </c>
      <c r="M14" s="17">
        <f>N14/D14</f>
        <v>75.015779689594055</v>
      </c>
      <c r="N14" s="247">
        <f>SUM(N5:N13)</f>
        <v>1735190</v>
      </c>
      <c r="O14" s="248" t="str">
        <f t="shared" si="4"/>
        <v>857 / 11595</v>
      </c>
      <c r="P14" s="248" t="str">
        <f t="shared" si="5"/>
        <v>856 / 11536</v>
      </c>
      <c r="Q14"/>
      <c r="R14"/>
      <c r="S14"/>
      <c r="T14"/>
      <c r="U14"/>
    </row>
    <row r="15" spans="1:21" ht="21" customHeight="1" x14ac:dyDescent="0.25">
      <c r="D15" s="18"/>
      <c r="E15" s="18"/>
      <c r="F15" s="101"/>
      <c r="Q15"/>
      <c r="R15"/>
      <c r="S15"/>
      <c r="T15"/>
      <c r="U15"/>
    </row>
    <row r="16" spans="1:21" ht="21" customHeight="1" thickBot="1" x14ac:dyDescent="0.3">
      <c r="D16" s="18"/>
      <c r="E16" s="18"/>
      <c r="R16"/>
      <c r="S16"/>
      <c r="T16"/>
      <c r="U16"/>
    </row>
    <row r="17" spans="1:21" ht="30" customHeight="1" thickBot="1" x14ac:dyDescent="0.3">
      <c r="A17" s="260" t="s">
        <v>192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2"/>
      <c r="R17"/>
      <c r="S17"/>
      <c r="T17"/>
      <c r="U17"/>
    </row>
    <row r="18" spans="1:21" ht="38.25" customHeight="1" thickBot="1" x14ac:dyDescent="0.25">
      <c r="A18" s="254" t="s">
        <v>46</v>
      </c>
      <c r="B18" s="254" t="s">
        <v>10</v>
      </c>
      <c r="C18" s="256" t="s">
        <v>11</v>
      </c>
      <c r="D18" s="254" t="s">
        <v>43</v>
      </c>
      <c r="E18" s="254" t="s">
        <v>12</v>
      </c>
      <c r="F18" s="254" t="s">
        <v>69</v>
      </c>
      <c r="G18" s="254" t="s">
        <v>70</v>
      </c>
      <c r="H18" s="254" t="s">
        <v>65</v>
      </c>
      <c r="I18" s="254" t="s">
        <v>66</v>
      </c>
      <c r="J18" s="254" t="s">
        <v>45</v>
      </c>
      <c r="K18" s="254" t="s">
        <v>13</v>
      </c>
      <c r="L18" s="263" t="s">
        <v>14</v>
      </c>
      <c r="M18" s="264"/>
      <c r="N18" s="264"/>
      <c r="O18" s="265"/>
    </row>
    <row r="19" spans="1:21" ht="40.5" customHeight="1" thickBot="1" x14ac:dyDescent="0.25">
      <c r="A19" s="255"/>
      <c r="B19" s="272"/>
      <c r="C19" s="257"/>
      <c r="D19" s="255"/>
      <c r="E19" s="255"/>
      <c r="F19" s="255"/>
      <c r="G19" s="255"/>
      <c r="H19" s="255"/>
      <c r="I19" s="255"/>
      <c r="J19" s="255"/>
      <c r="K19" s="255"/>
      <c r="L19" s="129" t="s">
        <v>15</v>
      </c>
      <c r="M19" s="130" t="s">
        <v>16</v>
      </c>
      <c r="N19" s="131" t="s">
        <v>17</v>
      </c>
      <c r="O19" s="132" t="s">
        <v>54</v>
      </c>
    </row>
    <row r="20" spans="1:21" ht="30" customHeight="1" x14ac:dyDescent="0.25">
      <c r="A20" s="275">
        <v>8</v>
      </c>
      <c r="B20" s="212" t="s">
        <v>138</v>
      </c>
      <c r="C20" s="134" t="s">
        <v>18</v>
      </c>
      <c r="D20" s="135"/>
      <c r="E20" s="136">
        <f>G5</f>
        <v>5</v>
      </c>
      <c r="F20" s="137" t="str">
        <f>O5</f>
        <v>101 / 1345</v>
      </c>
      <c r="G20" s="138">
        <f>K5</f>
        <v>1.5018587360594795E-2</v>
      </c>
      <c r="H20" s="137" t="str">
        <f>P5</f>
        <v>121 / 1341</v>
      </c>
      <c r="I20" s="138">
        <f>L5</f>
        <v>1.8046234153616704E-2</v>
      </c>
      <c r="J20" s="139">
        <f>M5</f>
        <v>75</v>
      </c>
      <c r="K20" s="140">
        <v>0.1294098652003641</v>
      </c>
      <c r="L20" s="141" t="s">
        <v>109</v>
      </c>
      <c r="M20" s="142"/>
      <c r="N20" s="142"/>
      <c r="O20" s="143" t="s">
        <v>55</v>
      </c>
    </row>
    <row r="21" spans="1:21" ht="30" customHeight="1" x14ac:dyDescent="0.25">
      <c r="A21" s="274"/>
      <c r="B21" s="212" t="s">
        <v>140</v>
      </c>
      <c r="C21" s="134" t="s">
        <v>18</v>
      </c>
      <c r="D21" s="135"/>
      <c r="E21" s="136">
        <f t="shared" ref="E21:E29" si="8">G6</f>
        <v>3.8</v>
      </c>
      <c r="F21" s="137" t="str">
        <f t="shared" ref="F21:F29" si="9">O6</f>
        <v>0 / 35</v>
      </c>
      <c r="G21" s="138">
        <f t="shared" ref="G21:G29" si="10">K6</f>
        <v>0</v>
      </c>
      <c r="H21" s="137" t="str">
        <f t="shared" ref="H21:H29" si="11">P6</f>
        <v>1 / 35</v>
      </c>
      <c r="I21" s="138">
        <f t="shared" ref="I21:I29" si="12">L6</f>
        <v>7.5187969924812026E-3</v>
      </c>
      <c r="J21" s="139">
        <f t="shared" ref="J21:J29" si="13">M6</f>
        <v>76.7</v>
      </c>
      <c r="K21" s="140">
        <v>2.1503306138211797E-5</v>
      </c>
      <c r="L21" s="145" t="s">
        <v>103</v>
      </c>
      <c r="M21" s="146"/>
      <c r="N21" s="146"/>
      <c r="O21" s="143" t="s">
        <v>56</v>
      </c>
    </row>
    <row r="22" spans="1:21" ht="30" customHeight="1" x14ac:dyDescent="0.25">
      <c r="A22" s="274"/>
      <c r="B22" s="212" t="s">
        <v>141</v>
      </c>
      <c r="C22" s="134" t="s">
        <v>18</v>
      </c>
      <c r="D22" s="135"/>
      <c r="E22" s="136">
        <f t="shared" si="8"/>
        <v>3.5</v>
      </c>
      <c r="F22" s="137" t="str">
        <f t="shared" si="9"/>
        <v>184 / 1343</v>
      </c>
      <c r="G22" s="138">
        <f t="shared" si="10"/>
        <v>3.9144771832783747E-2</v>
      </c>
      <c r="H22" s="137" t="str">
        <f t="shared" si="11"/>
        <v>178 / 1333</v>
      </c>
      <c r="I22" s="138">
        <f t="shared" si="12"/>
        <v>3.815239524166756E-2</v>
      </c>
      <c r="J22" s="139">
        <f t="shared" si="13"/>
        <v>77</v>
      </c>
      <c r="K22" s="148">
        <v>0.22482051761545654</v>
      </c>
      <c r="L22" s="149" t="s">
        <v>80</v>
      </c>
      <c r="M22" s="150"/>
      <c r="N22" s="150"/>
      <c r="O22" s="147" t="s">
        <v>122</v>
      </c>
    </row>
    <row r="23" spans="1:21" ht="30" customHeight="1" x14ac:dyDescent="0.25">
      <c r="A23" s="274"/>
      <c r="B23" s="212" t="s">
        <v>142</v>
      </c>
      <c r="C23" s="134" t="s">
        <v>18</v>
      </c>
      <c r="D23" s="135"/>
      <c r="E23" s="136">
        <f t="shared" si="8"/>
        <v>3</v>
      </c>
      <c r="F23" s="137" t="str">
        <f t="shared" si="9"/>
        <v>279 / 4727</v>
      </c>
      <c r="G23" s="138">
        <f t="shared" si="10"/>
        <v>1.9674211973767716E-2</v>
      </c>
      <c r="H23" s="137" t="str">
        <f t="shared" si="11"/>
        <v>306 / 4714</v>
      </c>
      <c r="I23" s="138">
        <f t="shared" si="12"/>
        <v>2.1637675010606705E-2</v>
      </c>
      <c r="J23" s="139">
        <f t="shared" si="13"/>
        <v>79</v>
      </c>
      <c r="K23" s="140">
        <v>0.33264010312339043</v>
      </c>
      <c r="L23" s="145" t="s">
        <v>110</v>
      </c>
      <c r="M23" s="146"/>
      <c r="N23" s="146"/>
      <c r="O23" s="147" t="s">
        <v>55</v>
      </c>
    </row>
    <row r="24" spans="1:21" ht="30" customHeight="1" x14ac:dyDescent="0.25">
      <c r="A24" s="274"/>
      <c r="B24" s="212" t="s">
        <v>143</v>
      </c>
      <c r="C24" s="134" t="s">
        <v>18</v>
      </c>
      <c r="D24" s="135"/>
      <c r="E24" s="136">
        <f t="shared" si="8"/>
        <v>4</v>
      </c>
      <c r="F24" s="137" t="str">
        <f t="shared" si="9"/>
        <v>124 / 1131</v>
      </c>
      <c r="G24" s="138">
        <f t="shared" si="10"/>
        <v>2.7409372236958444E-2</v>
      </c>
      <c r="H24" s="137" t="str">
        <f t="shared" si="11"/>
        <v>101 / 1127</v>
      </c>
      <c r="I24" s="138">
        <f t="shared" si="12"/>
        <v>2.2404614019520853E-2</v>
      </c>
      <c r="J24" s="139">
        <f t="shared" si="13"/>
        <v>76</v>
      </c>
      <c r="K24" s="148">
        <v>0.13324051111913829</v>
      </c>
      <c r="L24" s="149" t="s">
        <v>82</v>
      </c>
      <c r="M24" s="150"/>
      <c r="N24" s="150"/>
      <c r="O24" s="147" t="s">
        <v>74</v>
      </c>
    </row>
    <row r="25" spans="1:21" ht="30" customHeight="1" x14ac:dyDescent="0.25">
      <c r="A25" s="274"/>
      <c r="B25" s="212" t="s">
        <v>144</v>
      </c>
      <c r="C25" s="134" t="s">
        <v>18</v>
      </c>
      <c r="D25" s="135"/>
      <c r="E25" s="136">
        <f t="shared" si="8"/>
        <v>0.33</v>
      </c>
      <c r="F25" s="137" t="str">
        <f t="shared" si="9"/>
        <v>1 / 23</v>
      </c>
      <c r="G25" s="138">
        <f t="shared" si="10"/>
        <v>0.13175230566534912</v>
      </c>
      <c r="H25" s="137" t="str">
        <f t="shared" si="11"/>
        <v>0 / 24</v>
      </c>
      <c r="I25" s="138">
        <f t="shared" si="12"/>
        <v>0</v>
      </c>
      <c r="J25" s="139">
        <f t="shared" si="13"/>
        <v>57</v>
      </c>
      <c r="K25" s="148">
        <v>2.1509272915984151E-5</v>
      </c>
      <c r="L25" s="149" t="s">
        <v>103</v>
      </c>
      <c r="M25" s="150"/>
      <c r="N25" s="150"/>
      <c r="O25" s="147" t="s">
        <v>57</v>
      </c>
    </row>
    <row r="26" spans="1:21" ht="30" customHeight="1" x14ac:dyDescent="0.25">
      <c r="A26" s="274"/>
      <c r="B26" s="212" t="s">
        <v>145</v>
      </c>
      <c r="C26" s="134" t="s">
        <v>18</v>
      </c>
      <c r="D26" s="135"/>
      <c r="E26" s="136">
        <f t="shared" si="8"/>
        <v>0.75</v>
      </c>
      <c r="F26" s="137" t="str">
        <f t="shared" si="9"/>
        <v>10 / 353</v>
      </c>
      <c r="G26" s="138">
        <f t="shared" si="10"/>
        <v>3.7771482530689328E-2</v>
      </c>
      <c r="H26" s="137" t="str">
        <f t="shared" si="11"/>
        <v>10 / 333</v>
      </c>
      <c r="I26" s="138">
        <f t="shared" si="12"/>
        <v>4.004004004004004E-2</v>
      </c>
      <c r="J26" s="139">
        <f t="shared" si="13"/>
        <v>77</v>
      </c>
      <c r="K26" s="140">
        <v>1.117366395200583E-2</v>
      </c>
      <c r="L26" s="145" t="s">
        <v>111</v>
      </c>
      <c r="M26" s="146"/>
      <c r="N26" s="146"/>
      <c r="O26" s="147" t="s">
        <v>56</v>
      </c>
    </row>
    <row r="27" spans="1:21" ht="30" customHeight="1" x14ac:dyDescent="0.25">
      <c r="A27" s="274"/>
      <c r="B27" s="212" t="s">
        <v>157</v>
      </c>
      <c r="C27" s="134" t="s">
        <v>18</v>
      </c>
      <c r="D27" s="135"/>
      <c r="E27" s="136">
        <f t="shared" si="8"/>
        <v>1</v>
      </c>
      <c r="F27" s="137" t="str">
        <f t="shared" si="9"/>
        <v>2 / 80</v>
      </c>
      <c r="G27" s="138">
        <f t="shared" si="10"/>
        <v>2.5000000000000001E-2</v>
      </c>
      <c r="H27" s="137" t="str">
        <f t="shared" si="11"/>
        <v>3 / 79</v>
      </c>
      <c r="I27" s="138">
        <f t="shared" si="12"/>
        <v>3.7974683544303799E-2</v>
      </c>
      <c r="J27" s="139">
        <f t="shared" si="13"/>
        <v>77</v>
      </c>
      <c r="K27" s="148">
        <v>2.685491143791493E-3</v>
      </c>
      <c r="L27" s="149" t="s">
        <v>83</v>
      </c>
      <c r="M27" s="150"/>
      <c r="N27" s="150"/>
      <c r="O27" s="147" t="s">
        <v>56</v>
      </c>
    </row>
    <row r="28" spans="1:21" ht="30" customHeight="1" x14ac:dyDescent="0.25">
      <c r="A28" s="274"/>
      <c r="B28" s="237" t="s">
        <v>158</v>
      </c>
      <c r="C28" s="134" t="s">
        <v>18</v>
      </c>
      <c r="D28" s="135"/>
      <c r="E28" s="136">
        <f t="shared" si="8"/>
        <v>3.4</v>
      </c>
      <c r="F28" s="137" t="str">
        <f t="shared" si="9"/>
        <v>156 / 2558</v>
      </c>
      <c r="G28" s="138">
        <f t="shared" si="10"/>
        <v>1.7936807248309802E-2</v>
      </c>
      <c r="H28" s="137" t="str">
        <f t="shared" si="11"/>
        <v>136 / 2550</v>
      </c>
      <c r="I28" s="138">
        <f t="shared" si="12"/>
        <v>1.5686274509803921E-2</v>
      </c>
      <c r="J28" s="139">
        <f t="shared" si="13"/>
        <v>66</v>
      </c>
      <c r="K28" s="140">
        <v>0.16598683526679905</v>
      </c>
      <c r="L28" s="145" t="s">
        <v>81</v>
      </c>
      <c r="M28" s="146"/>
      <c r="N28" s="146"/>
      <c r="O28" s="147" t="s">
        <v>74</v>
      </c>
    </row>
    <row r="29" spans="1:21" ht="30" customHeight="1" x14ac:dyDescent="0.2">
      <c r="A29" s="151" t="s">
        <v>19</v>
      </c>
      <c r="B29" s="152">
        <f>COUNT(E19:E28)</f>
        <v>9</v>
      </c>
      <c r="C29" s="153"/>
      <c r="D29" s="154" t="s">
        <v>53</v>
      </c>
      <c r="E29" s="155">
        <f t="shared" si="8"/>
        <v>3.3925558773939732</v>
      </c>
      <c r="F29" s="156" t="str">
        <f t="shared" si="9"/>
        <v>857 / 11595</v>
      </c>
      <c r="G29" s="157">
        <f t="shared" si="10"/>
        <v>2.1799382596715999E-2</v>
      </c>
      <c r="H29" s="156" t="str">
        <f t="shared" si="11"/>
        <v>856 / 11536</v>
      </c>
      <c r="I29" s="157">
        <f t="shared" si="12"/>
        <v>2.1858944943293147E-2</v>
      </c>
      <c r="J29" s="155">
        <f t="shared" si="13"/>
        <v>75.015779689594055</v>
      </c>
      <c r="K29" s="158">
        <v>1</v>
      </c>
      <c r="L29" s="159" t="s">
        <v>87</v>
      </c>
      <c r="M29" s="160"/>
      <c r="N29" s="161"/>
      <c r="O29" s="214" t="s">
        <v>55</v>
      </c>
    </row>
    <row r="30" spans="1:21" ht="7.5" customHeight="1" thickBot="1" x14ac:dyDescent="0.25">
      <c r="A30" s="163"/>
      <c r="B30" s="163"/>
      <c r="C30" s="164"/>
      <c r="D30" s="165"/>
      <c r="E30" s="166"/>
      <c r="F30" s="167"/>
      <c r="G30" s="168"/>
      <c r="H30" s="167"/>
      <c r="I30" s="169"/>
      <c r="J30" s="170"/>
      <c r="K30" s="171"/>
      <c r="L30" s="160"/>
      <c r="M30" s="161"/>
      <c r="N30" s="161"/>
      <c r="O30" s="171"/>
    </row>
    <row r="31" spans="1:21" s="19" customFormat="1" ht="46.5" customHeight="1" thickBot="1" x14ac:dyDescent="0.25">
      <c r="A31" s="172"/>
      <c r="B31" s="276" t="s">
        <v>205</v>
      </c>
      <c r="C31" s="277"/>
      <c r="D31" s="277"/>
      <c r="E31" s="277"/>
      <c r="F31" s="277"/>
      <c r="G31" s="277"/>
      <c r="H31" s="277"/>
      <c r="I31" s="278"/>
      <c r="J31" s="173" t="s">
        <v>71</v>
      </c>
      <c r="K31" s="174" t="s">
        <v>67</v>
      </c>
      <c r="L31" s="215" t="s">
        <v>15</v>
      </c>
      <c r="M31" s="216" t="s">
        <v>16</v>
      </c>
      <c r="N31" s="217" t="s">
        <v>17</v>
      </c>
      <c r="O31" s="161"/>
    </row>
    <row r="32" spans="1:21" ht="27" customHeight="1" x14ac:dyDescent="0.2">
      <c r="A32" s="279" t="s">
        <v>20</v>
      </c>
      <c r="B32" s="178" t="s">
        <v>49</v>
      </c>
      <c r="C32" s="179">
        <f>I29</f>
        <v>2.1858944943293147E-2</v>
      </c>
      <c r="D32" s="180" t="s">
        <v>48</v>
      </c>
      <c r="E32" s="180"/>
      <c r="F32" s="180"/>
      <c r="G32" s="180"/>
      <c r="H32" s="181">
        <f>J29</f>
        <v>75.015779689594055</v>
      </c>
      <c r="I32" s="182" t="s">
        <v>51</v>
      </c>
      <c r="J32" s="183" t="s">
        <v>96</v>
      </c>
      <c r="K32" s="184" t="s">
        <v>96</v>
      </c>
      <c r="L32" s="218" t="s">
        <v>87</v>
      </c>
      <c r="M32" s="219" t="s">
        <v>97</v>
      </c>
      <c r="N32" s="219" t="s">
        <v>196</v>
      </c>
      <c r="O32" s="187" t="s">
        <v>121</v>
      </c>
    </row>
    <row r="33" spans="1:15" ht="27" customHeight="1" thickBot="1" x14ac:dyDescent="0.25">
      <c r="A33" s="280"/>
      <c r="B33" s="188" t="s">
        <v>49</v>
      </c>
      <c r="C33" s="189">
        <f>I29*E29</f>
        <v>7.4157692141000431E-2</v>
      </c>
      <c r="D33" s="190" t="s">
        <v>50</v>
      </c>
      <c r="E33" s="191"/>
      <c r="F33" s="192"/>
      <c r="G33" s="193">
        <f>E29</f>
        <v>3.3925558773939732</v>
      </c>
      <c r="H33" s="190" t="s">
        <v>52</v>
      </c>
      <c r="I33" s="194"/>
      <c r="J33" s="195" t="s">
        <v>98</v>
      </c>
      <c r="K33" s="196" t="s">
        <v>98</v>
      </c>
      <c r="L33" s="220" t="s">
        <v>87</v>
      </c>
      <c r="M33" s="221" t="s">
        <v>194</v>
      </c>
      <c r="N33" s="221" t="s">
        <v>195</v>
      </c>
      <c r="O33" s="199" t="s">
        <v>119</v>
      </c>
    </row>
    <row r="34" spans="1:15" ht="9" customHeight="1" thickBot="1" x14ac:dyDescent="0.35">
      <c r="A34" s="200"/>
      <c r="B34" s="200"/>
      <c r="C34" s="171"/>
      <c r="D34" s="171"/>
      <c r="E34" s="171"/>
      <c r="F34" s="171"/>
      <c r="G34" s="171"/>
      <c r="H34" s="171"/>
      <c r="I34" s="171"/>
      <c r="J34" s="171"/>
      <c r="K34" s="171"/>
      <c r="L34" s="201"/>
      <c r="M34" s="202"/>
      <c r="N34" s="171"/>
      <c r="O34" s="203"/>
    </row>
    <row r="35" spans="1:15" ht="27" customHeight="1" thickBot="1" x14ac:dyDescent="0.25">
      <c r="A35" s="171"/>
      <c r="B35" s="200"/>
      <c r="C35" s="204"/>
      <c r="D35" s="204"/>
      <c r="E35" s="204"/>
      <c r="F35" s="205"/>
      <c r="G35" s="206"/>
      <c r="H35" s="171"/>
      <c r="I35" s="207"/>
      <c r="J35" s="208"/>
      <c r="K35" s="209" t="s">
        <v>198</v>
      </c>
      <c r="L35" s="210" t="s">
        <v>201</v>
      </c>
      <c r="M35" s="211"/>
      <c r="N35" s="211"/>
      <c r="O35" s="171"/>
    </row>
    <row r="36" spans="1:15" ht="15.75" customHeight="1" x14ac:dyDescent="0.2">
      <c r="A36" s="115"/>
      <c r="B36" s="20"/>
      <c r="C36" s="20"/>
      <c r="D36" s="20"/>
      <c r="E36" s="20"/>
      <c r="F36" s="20"/>
      <c r="G36" s="20"/>
    </row>
    <row r="37" spans="1:15" ht="15.75" customHeight="1" x14ac:dyDescent="0.2"/>
    <row r="38" spans="1:15" ht="15.75" customHeight="1" thickBot="1" x14ac:dyDescent="0.25"/>
    <row r="39" spans="1:15" ht="28.5" customHeight="1" thickBot="1" x14ac:dyDescent="0.25">
      <c r="A39" s="21"/>
      <c r="B39" s="22" t="s">
        <v>21</v>
      </c>
      <c r="C39" s="23">
        <v>2.1858944943293147E-2</v>
      </c>
      <c r="D39" s="251" t="s">
        <v>22</v>
      </c>
      <c r="E39" s="252"/>
      <c r="F39" s="253"/>
      <c r="H39" s="24"/>
    </row>
    <row r="40" spans="1:15" ht="28.5" customHeight="1" thickBot="1" x14ac:dyDescent="0.25">
      <c r="A40" s="25">
        <f>I29</f>
        <v>2.1858944943293147E-2</v>
      </c>
      <c r="B40" s="26" t="s">
        <v>23</v>
      </c>
      <c r="C40" s="21"/>
      <c r="D40" s="27" t="s">
        <v>24</v>
      </c>
      <c r="E40" s="28" t="s">
        <v>84</v>
      </c>
      <c r="F40" s="27" t="s">
        <v>85</v>
      </c>
    </row>
    <row r="41" spans="1:15" ht="28.5" customHeight="1" thickBot="1" x14ac:dyDescent="0.25">
      <c r="A41" s="29">
        <f>E29</f>
        <v>3.3925558773939732</v>
      </c>
      <c r="B41" s="30" t="s">
        <v>25</v>
      </c>
      <c r="C41" s="31"/>
      <c r="D41" s="32">
        <v>0.99779117268395312</v>
      </c>
      <c r="E41" s="33">
        <v>0.91</v>
      </c>
      <c r="F41" s="34">
        <v>1.0900000000000001</v>
      </c>
      <c r="G41" s="31" t="s">
        <v>87</v>
      </c>
    </row>
    <row r="42" spans="1:15" ht="28.5" hidden="1" customHeight="1" x14ac:dyDescent="0.2">
      <c r="A42" s="35"/>
      <c r="B42" s="26"/>
      <c r="C42" s="21"/>
      <c r="D42" s="21"/>
      <c r="E42" s="21"/>
      <c r="F42" s="21"/>
      <c r="G42" s="21"/>
    </row>
    <row r="43" spans="1:15" ht="28.5" hidden="1" customHeight="1" x14ac:dyDescent="0.2">
      <c r="A43" s="35"/>
      <c r="B43" s="36" t="s">
        <v>72</v>
      </c>
      <c r="C43" s="37"/>
      <c r="D43" s="38">
        <f>C39*D41</f>
        <v>2.1810662308602437E-2</v>
      </c>
      <c r="E43" s="39">
        <f>C39*E41</f>
        <v>1.9891639898396766E-2</v>
      </c>
      <c r="F43" s="40">
        <f>C39*F41</f>
        <v>2.3826249988189531E-2</v>
      </c>
      <c r="G43" s="21"/>
    </row>
    <row r="44" spans="1:15" ht="28.5" hidden="1" customHeight="1" x14ac:dyDescent="0.2">
      <c r="A44" s="35"/>
      <c r="B44" s="26"/>
      <c r="C44" s="21"/>
      <c r="D44" s="21"/>
      <c r="E44" s="21"/>
      <c r="F44" s="21"/>
      <c r="G44" s="21"/>
    </row>
    <row r="45" spans="1:15" ht="28.5" hidden="1" customHeight="1" x14ac:dyDescent="0.2">
      <c r="A45" s="35"/>
      <c r="B45" s="41"/>
      <c r="C45" s="42" t="s">
        <v>16</v>
      </c>
      <c r="D45" s="43">
        <f>C39-D43</f>
        <v>4.8282634690709897E-5</v>
      </c>
      <c r="E45" s="44">
        <f>C39-F43</f>
        <v>-1.9673050448963843E-3</v>
      </c>
      <c r="F45" s="45">
        <f>C39-E43</f>
        <v>1.9673050448963808E-3</v>
      </c>
      <c r="G45" s="21"/>
    </row>
    <row r="46" spans="1:15" ht="28.5" hidden="1" customHeight="1" x14ac:dyDescent="0.2">
      <c r="A46" s="35"/>
      <c r="B46" s="46"/>
      <c r="C46" s="47" t="s">
        <v>17</v>
      </c>
      <c r="D46" s="48">
        <f>1/D45</f>
        <v>20711.380114316977</v>
      </c>
      <c r="E46" s="49">
        <f>1/F45</f>
        <v>508.30957943925296</v>
      </c>
      <c r="F46" s="50">
        <f>1/E45</f>
        <v>-508.30957943925205</v>
      </c>
      <c r="G46" s="21"/>
    </row>
    <row r="47" spans="1:15" ht="28.5" hidden="1" customHeight="1" x14ac:dyDescent="0.2">
      <c r="A47" s="35"/>
      <c r="B47" s="26"/>
      <c r="C47" s="31"/>
      <c r="D47" s="31"/>
      <c r="E47" s="31"/>
      <c r="F47" s="31"/>
      <c r="G47" s="21"/>
    </row>
    <row r="48" spans="1:15" ht="28.5" hidden="1" customHeight="1" x14ac:dyDescent="0.2">
      <c r="A48" s="35"/>
      <c r="B48" s="51" t="s">
        <v>26</v>
      </c>
      <c r="C48" s="52" t="s">
        <v>27</v>
      </c>
      <c r="D48" s="53">
        <f>D46</f>
        <v>20711.380114316977</v>
      </c>
      <c r="E48" s="53">
        <f>E46</f>
        <v>508.30957943925296</v>
      </c>
      <c r="F48" s="53">
        <f>F46</f>
        <v>-508.30957943925205</v>
      </c>
      <c r="G48" s="21"/>
    </row>
    <row r="49" spans="1:7" ht="28.5" hidden="1" customHeight="1" x14ac:dyDescent="0.2">
      <c r="A49" s="35"/>
      <c r="B49" s="54"/>
      <c r="C49" s="55" t="s">
        <v>28</v>
      </c>
      <c r="D49" s="56">
        <f>(1-C39)*D46</f>
        <v>20258.651196698505</v>
      </c>
      <c r="E49" s="56">
        <f>(1-C39)*E46</f>
        <v>497.19846832814187</v>
      </c>
      <c r="F49" s="56">
        <f>(1-C39)*F46</f>
        <v>-497.19846832814096</v>
      </c>
      <c r="G49" s="57"/>
    </row>
    <row r="50" spans="1:7" ht="28.5" hidden="1" customHeight="1" x14ac:dyDescent="0.2">
      <c r="A50" s="35"/>
      <c r="B50" s="58"/>
      <c r="C50" s="59" t="s">
        <v>29</v>
      </c>
      <c r="D50" s="60">
        <f>D46*D45</f>
        <v>1</v>
      </c>
      <c r="E50" s="60">
        <f>E46*F45</f>
        <v>1</v>
      </c>
      <c r="F50" s="60">
        <f>F46*E45</f>
        <v>1</v>
      </c>
      <c r="G50" s="57"/>
    </row>
    <row r="51" spans="1:7" ht="28.5" hidden="1" customHeight="1" x14ac:dyDescent="0.2">
      <c r="A51" s="35"/>
      <c r="B51" s="61"/>
      <c r="C51" s="62" t="s">
        <v>30</v>
      </c>
      <c r="D51" s="63">
        <f>(C39-D45)*D46</f>
        <v>451.72891761847131</v>
      </c>
      <c r="E51" s="63">
        <f>(C39-F45)*E46</f>
        <v>10.111111111111125</v>
      </c>
      <c r="F51" s="63">
        <f>(C39-E45)*F46</f>
        <v>-12.111111111111105</v>
      </c>
      <c r="G51" s="57"/>
    </row>
    <row r="52" spans="1:7" ht="28.5" hidden="1" customHeight="1" x14ac:dyDescent="0.2">
      <c r="A52" s="35"/>
      <c r="B52" s="64"/>
      <c r="C52" s="65"/>
      <c r="D52" s="66"/>
      <c r="E52" s="66"/>
      <c r="F52" s="66"/>
      <c r="G52" s="57"/>
    </row>
    <row r="53" spans="1:7" ht="28.5" hidden="1" customHeight="1" x14ac:dyDescent="0.2">
      <c r="A53" s="35"/>
      <c r="B53" s="51" t="s">
        <v>31</v>
      </c>
      <c r="C53" s="52" t="s">
        <v>32</v>
      </c>
      <c r="D53" s="53">
        <f>D46</f>
        <v>20711.380114316977</v>
      </c>
      <c r="E53" s="53">
        <f>E46</f>
        <v>508.30957943925296</v>
      </c>
      <c r="F53" s="53">
        <f>F46</f>
        <v>-508.30957943925205</v>
      </c>
      <c r="G53" s="57"/>
    </row>
    <row r="54" spans="1:7" ht="28.5" hidden="1" customHeight="1" x14ac:dyDescent="0.2">
      <c r="A54" s="35"/>
      <c r="B54" s="54"/>
      <c r="C54" s="67" t="s">
        <v>28</v>
      </c>
      <c r="D54" s="56">
        <f>ABS((1-(C39-D45))*D46)</f>
        <v>20259.651196698505</v>
      </c>
      <c r="E54" s="56">
        <f>ABS((1-(C39-F45))*E46)</f>
        <v>498.19846832814181</v>
      </c>
      <c r="F54" s="56">
        <f>ABS((1-(C39-E45))*F46)</f>
        <v>496.19846832814096</v>
      </c>
      <c r="G54" s="21"/>
    </row>
    <row r="55" spans="1:7" ht="28.5" hidden="1" customHeight="1" x14ac:dyDescent="0.2">
      <c r="A55" s="35"/>
      <c r="B55" s="68"/>
      <c r="C55" s="69" t="s">
        <v>33</v>
      </c>
      <c r="D55" s="70">
        <f>D46*D45</f>
        <v>1</v>
      </c>
      <c r="E55" s="70">
        <f>E46*F45</f>
        <v>1</v>
      </c>
      <c r="F55" s="70">
        <f>F46*E45</f>
        <v>1</v>
      </c>
      <c r="G55" s="21"/>
    </row>
    <row r="56" spans="1:7" ht="28.5" hidden="1" customHeight="1" x14ac:dyDescent="0.2">
      <c r="A56" s="35"/>
      <c r="B56" s="71"/>
      <c r="C56" s="62" t="s">
        <v>34</v>
      </c>
      <c r="D56" s="63">
        <f>ABS(C39*D46)</f>
        <v>452.72891761847131</v>
      </c>
      <c r="E56" s="63">
        <f>ABS(C39*E46)</f>
        <v>11.111111111111125</v>
      </c>
      <c r="F56" s="63">
        <f>ABS(C39*F46)</f>
        <v>11.111111111111105</v>
      </c>
      <c r="G56" s="21"/>
    </row>
    <row r="57" spans="1:7" ht="28.5" hidden="1" customHeight="1" x14ac:dyDescent="0.2">
      <c r="A57" s="35"/>
      <c r="B57" s="72"/>
      <c r="C57" s="73"/>
      <c r="D57" s="74"/>
      <c r="E57" s="75"/>
      <c r="F57" s="74"/>
      <c r="G57" s="76"/>
    </row>
    <row r="58" spans="1:7" ht="28.5" hidden="1" customHeight="1" x14ac:dyDescent="0.2">
      <c r="A58" s="35"/>
      <c r="B58" s="77" t="s">
        <v>35</v>
      </c>
      <c r="C58" s="78"/>
      <c r="D58" s="78"/>
      <c r="E58" s="79">
        <f>ROUND(D41,2)</f>
        <v>1</v>
      </c>
      <c r="F58" s="80">
        <f>ROUND(D45,4)</f>
        <v>0</v>
      </c>
      <c r="G58" s="81">
        <f>ROUND(D46,0)</f>
        <v>20711</v>
      </c>
    </row>
    <row r="59" spans="1:7" ht="28.5" hidden="1" customHeight="1" x14ac:dyDescent="0.2">
      <c r="A59" s="35"/>
      <c r="B59" s="82" t="s">
        <v>36</v>
      </c>
      <c r="C59" s="83">
        <f>ROUND(D43,4)</f>
        <v>2.18E-2</v>
      </c>
      <c r="D59" s="84">
        <f>ROUND(C39,4)</f>
        <v>2.1899999999999999E-2</v>
      </c>
      <c r="E59" s="85">
        <f>ROUND(E41,2)</f>
        <v>0.91</v>
      </c>
      <c r="F59" s="86">
        <f>ROUND(E45,4)</f>
        <v>-2E-3</v>
      </c>
      <c r="G59" s="87">
        <f>ROUND(E46,0)</f>
        <v>508</v>
      </c>
    </row>
    <row r="60" spans="1:7" ht="28.5" hidden="1" customHeight="1" x14ac:dyDescent="0.2">
      <c r="A60" s="35"/>
      <c r="B60" s="82" t="s">
        <v>37</v>
      </c>
      <c r="C60" s="88"/>
      <c r="D60" s="88"/>
      <c r="E60" s="85">
        <f>ROUND(F41,2)</f>
        <v>1.0900000000000001</v>
      </c>
      <c r="F60" s="86">
        <f>ROUND(F45,4)</f>
        <v>2E-3</v>
      </c>
      <c r="G60" s="87">
        <f>ROUND(F46,0)</f>
        <v>-508</v>
      </c>
    </row>
    <row r="61" spans="1:7" ht="28.5" hidden="1" customHeight="1" x14ac:dyDescent="0.2">
      <c r="A61" s="35"/>
      <c r="B61" s="82" t="s">
        <v>38</v>
      </c>
      <c r="C61" s="89" t="s">
        <v>73</v>
      </c>
      <c r="D61" s="89" t="s">
        <v>39</v>
      </c>
      <c r="E61" s="90" t="s">
        <v>40</v>
      </c>
      <c r="F61" s="90" t="s">
        <v>41</v>
      </c>
      <c r="G61" s="89" t="s">
        <v>17</v>
      </c>
    </row>
    <row r="62" spans="1:7" ht="28.5" hidden="1" customHeight="1" x14ac:dyDescent="0.2">
      <c r="A62" s="35"/>
      <c r="B62" s="91" t="s">
        <v>42</v>
      </c>
      <c r="C62" s="89" t="str">
        <f>CONCATENATE(C59*100,B61)</f>
        <v>2,18%</v>
      </c>
      <c r="D62" s="89" t="str">
        <f>CONCATENATE(D59*100,B61)</f>
        <v>2,19%</v>
      </c>
      <c r="E62" s="89" t="str">
        <f>CONCATENATE(E58," ",B58,E59,B59,E60,B60)</f>
        <v>1 (0,91-1,09)</v>
      </c>
      <c r="F62" s="89" t="str">
        <f>CONCATENATE(F58*100,B61," ",B58,F59*100,B61," ",B62," ",F60*100,B61,B60)</f>
        <v>0% (-0,2% a 0,2%)</v>
      </c>
      <c r="G62" s="89" t="str">
        <f>CONCATENATE(G58," ",B58,G59," ",B62," ",G60,B60)</f>
        <v>20711 (508 a -508)</v>
      </c>
    </row>
    <row r="63" spans="1:7" ht="28.5" hidden="1" customHeight="1" x14ac:dyDescent="0.2">
      <c r="A63" s="92"/>
      <c r="B63" s="93"/>
      <c r="C63" s="94"/>
      <c r="D63" s="94"/>
      <c r="E63" s="94"/>
      <c r="F63" s="94"/>
      <c r="G63" s="94"/>
    </row>
    <row r="64" spans="1:7" ht="28.5" customHeight="1" x14ac:dyDescent="0.2">
      <c r="A64" s="25">
        <f>A40*A41</f>
        <v>7.4157692141000431E-2</v>
      </c>
      <c r="B64" s="26" t="s">
        <v>44</v>
      </c>
      <c r="C64" s="21"/>
      <c r="D64" s="21"/>
      <c r="E64" s="21"/>
      <c r="F64" s="21"/>
      <c r="G64" s="21"/>
    </row>
    <row r="65" spans="1:7" ht="28.5" customHeight="1" x14ac:dyDescent="0.2">
      <c r="A65" s="95"/>
      <c r="B65" s="21"/>
      <c r="C65" s="105" t="s">
        <v>47</v>
      </c>
      <c r="D65" s="105" t="s">
        <v>39</v>
      </c>
      <c r="E65" s="105" t="s">
        <v>40</v>
      </c>
      <c r="F65" s="105" t="s">
        <v>16</v>
      </c>
      <c r="G65" s="105" t="s">
        <v>17</v>
      </c>
    </row>
    <row r="66" spans="1:7" ht="28.5" customHeight="1" x14ac:dyDescent="0.2">
      <c r="A66" s="104"/>
      <c r="B66" s="103"/>
      <c r="C66" s="96" t="str">
        <f>C62</f>
        <v>2,18%</v>
      </c>
      <c r="D66" s="96" t="str">
        <f>D62</f>
        <v>2,19%</v>
      </c>
      <c r="E66" s="96" t="str">
        <f>E62</f>
        <v>1 (0,91-1,09)</v>
      </c>
      <c r="F66" s="96" t="str">
        <f>F62</f>
        <v>0% (-0,2% a 0,2%)</v>
      </c>
      <c r="G66" s="96" t="str">
        <f>G62</f>
        <v>20711 (508 a -508)</v>
      </c>
    </row>
    <row r="67" spans="1:7" ht="12" customHeight="1" x14ac:dyDescent="0.2"/>
  </sheetData>
  <mergeCells count="21">
    <mergeCell ref="L18:O18"/>
    <mergeCell ref="A20:A28"/>
    <mergeCell ref="B31:I31"/>
    <mergeCell ref="A32:A33"/>
    <mergeCell ref="D39:F39"/>
    <mergeCell ref="F18:F19"/>
    <mergeCell ref="G18:G19"/>
    <mergeCell ref="H18:H19"/>
    <mergeCell ref="I18:I19"/>
    <mergeCell ref="J18:J19"/>
    <mergeCell ref="K18:K19"/>
    <mergeCell ref="A18:A19"/>
    <mergeCell ref="B18:B19"/>
    <mergeCell ref="C18:C19"/>
    <mergeCell ref="D18:D19"/>
    <mergeCell ref="E18:E19"/>
    <mergeCell ref="B3:D3"/>
    <mergeCell ref="E3:F3"/>
    <mergeCell ref="H3:J3"/>
    <mergeCell ref="K3:L3"/>
    <mergeCell ref="A17:O17"/>
  </mergeCells>
  <pageMargins left="0.7" right="0.7" top="0.75" bottom="0.75" header="0.3" footer="0.3"/>
  <ignoredErrors>
    <ignoredError sqref="G14" formula="1"/>
    <ignoredError sqref="J32:K3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1"/>
  <sheetViews>
    <sheetView zoomScale="85" zoomScaleNormal="85" workbookViewId="0"/>
  </sheetViews>
  <sheetFormatPr baseColWidth="10" defaultColWidth="16" defaultRowHeight="28.5" customHeight="1" x14ac:dyDescent="0.2"/>
  <cols>
    <col min="1" max="1" width="23.140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4.5703125" style="1" customWidth="1"/>
    <col min="7" max="7" width="12" style="1" customWidth="1"/>
    <col min="8" max="8" width="14.85546875" style="1" customWidth="1"/>
    <col min="9" max="9" width="12.7109375" style="1" customWidth="1"/>
    <col min="10" max="10" width="19.140625" style="1" customWidth="1"/>
    <col min="11" max="11" width="20.7109375" style="1" customWidth="1"/>
    <col min="12" max="12" width="20.85546875" style="1" customWidth="1"/>
    <col min="13" max="13" width="23.28515625" style="1" customWidth="1"/>
    <col min="14" max="14" width="19.5703125" style="1" customWidth="1"/>
    <col min="15" max="15" width="16.7109375" style="1" customWidth="1"/>
    <col min="16" max="16" width="16" style="1" customWidth="1"/>
    <col min="17" max="244" width="16" style="1"/>
    <col min="245" max="245" width="10.42578125" style="1" customWidth="1"/>
    <col min="246" max="246" width="26.140625" style="1" customWidth="1"/>
    <col min="247" max="247" width="12.28515625" style="1" customWidth="1"/>
    <col min="248" max="248" width="9.42578125" style="1" customWidth="1"/>
    <col min="249" max="249" width="18.28515625" style="1" customWidth="1"/>
    <col min="250" max="250" width="10.5703125" style="1" customWidth="1"/>
    <col min="251" max="251" width="18.42578125" style="1" customWidth="1"/>
    <col min="252" max="252" width="10.7109375" style="1" customWidth="1"/>
    <col min="253" max="253" width="12" style="1" customWidth="1"/>
    <col min="254" max="254" width="18.85546875" style="1" customWidth="1"/>
    <col min="255" max="255" width="17.85546875" style="1" customWidth="1"/>
    <col min="256" max="256" width="20.28515625" style="1" customWidth="1"/>
    <col min="257" max="257" width="15.5703125" style="1" customWidth="1"/>
    <col min="258" max="259" width="16" style="1"/>
    <col min="260" max="260" width="23.140625" style="1" customWidth="1"/>
    <col min="261" max="500" width="16" style="1"/>
    <col min="501" max="501" width="10.42578125" style="1" customWidth="1"/>
    <col min="502" max="502" width="26.140625" style="1" customWidth="1"/>
    <col min="503" max="503" width="12.28515625" style="1" customWidth="1"/>
    <col min="504" max="504" width="9.42578125" style="1" customWidth="1"/>
    <col min="505" max="505" width="18.28515625" style="1" customWidth="1"/>
    <col min="506" max="506" width="10.5703125" style="1" customWidth="1"/>
    <col min="507" max="507" width="18.42578125" style="1" customWidth="1"/>
    <col min="508" max="508" width="10.7109375" style="1" customWidth="1"/>
    <col min="509" max="509" width="12" style="1" customWidth="1"/>
    <col min="510" max="510" width="18.85546875" style="1" customWidth="1"/>
    <col min="511" max="511" width="17.85546875" style="1" customWidth="1"/>
    <col min="512" max="512" width="20.28515625" style="1" customWidth="1"/>
    <col min="513" max="513" width="15.5703125" style="1" customWidth="1"/>
    <col min="514" max="515" width="16" style="1"/>
    <col min="516" max="516" width="23.140625" style="1" customWidth="1"/>
    <col min="517" max="756" width="16" style="1"/>
    <col min="757" max="757" width="10.42578125" style="1" customWidth="1"/>
    <col min="758" max="758" width="26.140625" style="1" customWidth="1"/>
    <col min="759" max="759" width="12.28515625" style="1" customWidth="1"/>
    <col min="760" max="760" width="9.42578125" style="1" customWidth="1"/>
    <col min="761" max="761" width="18.28515625" style="1" customWidth="1"/>
    <col min="762" max="762" width="10.5703125" style="1" customWidth="1"/>
    <col min="763" max="763" width="18.42578125" style="1" customWidth="1"/>
    <col min="764" max="764" width="10.7109375" style="1" customWidth="1"/>
    <col min="765" max="765" width="12" style="1" customWidth="1"/>
    <col min="766" max="766" width="18.85546875" style="1" customWidth="1"/>
    <col min="767" max="767" width="17.85546875" style="1" customWidth="1"/>
    <col min="768" max="768" width="20.28515625" style="1" customWidth="1"/>
    <col min="769" max="769" width="15.5703125" style="1" customWidth="1"/>
    <col min="770" max="771" width="16" style="1"/>
    <col min="772" max="772" width="23.140625" style="1" customWidth="1"/>
    <col min="773" max="1012" width="16" style="1"/>
    <col min="1013" max="1013" width="10.42578125" style="1" customWidth="1"/>
    <col min="1014" max="1014" width="26.140625" style="1" customWidth="1"/>
    <col min="1015" max="1015" width="12.28515625" style="1" customWidth="1"/>
    <col min="1016" max="1016" width="9.42578125" style="1" customWidth="1"/>
    <col min="1017" max="1017" width="18.28515625" style="1" customWidth="1"/>
    <col min="1018" max="1018" width="10.5703125" style="1" customWidth="1"/>
    <col min="1019" max="1019" width="18.42578125" style="1" customWidth="1"/>
    <col min="1020" max="1020" width="10.7109375" style="1" customWidth="1"/>
    <col min="1021" max="1021" width="12" style="1" customWidth="1"/>
    <col min="1022" max="1022" width="18.85546875" style="1" customWidth="1"/>
    <col min="1023" max="1023" width="17.85546875" style="1" customWidth="1"/>
    <col min="1024" max="1024" width="20.28515625" style="1" customWidth="1"/>
    <col min="1025" max="1025" width="15.5703125" style="1" customWidth="1"/>
    <col min="1026" max="1027" width="16" style="1"/>
    <col min="1028" max="1028" width="23.140625" style="1" customWidth="1"/>
    <col min="1029" max="1268" width="16" style="1"/>
    <col min="1269" max="1269" width="10.42578125" style="1" customWidth="1"/>
    <col min="1270" max="1270" width="26.140625" style="1" customWidth="1"/>
    <col min="1271" max="1271" width="12.28515625" style="1" customWidth="1"/>
    <col min="1272" max="1272" width="9.42578125" style="1" customWidth="1"/>
    <col min="1273" max="1273" width="18.28515625" style="1" customWidth="1"/>
    <col min="1274" max="1274" width="10.5703125" style="1" customWidth="1"/>
    <col min="1275" max="1275" width="18.42578125" style="1" customWidth="1"/>
    <col min="1276" max="1276" width="10.7109375" style="1" customWidth="1"/>
    <col min="1277" max="1277" width="12" style="1" customWidth="1"/>
    <col min="1278" max="1278" width="18.85546875" style="1" customWidth="1"/>
    <col min="1279" max="1279" width="17.85546875" style="1" customWidth="1"/>
    <col min="1280" max="1280" width="20.28515625" style="1" customWidth="1"/>
    <col min="1281" max="1281" width="15.5703125" style="1" customWidth="1"/>
    <col min="1282" max="1283" width="16" style="1"/>
    <col min="1284" max="1284" width="23.140625" style="1" customWidth="1"/>
    <col min="1285" max="1524" width="16" style="1"/>
    <col min="1525" max="1525" width="10.42578125" style="1" customWidth="1"/>
    <col min="1526" max="1526" width="26.140625" style="1" customWidth="1"/>
    <col min="1527" max="1527" width="12.28515625" style="1" customWidth="1"/>
    <col min="1528" max="1528" width="9.42578125" style="1" customWidth="1"/>
    <col min="1529" max="1529" width="18.28515625" style="1" customWidth="1"/>
    <col min="1530" max="1530" width="10.5703125" style="1" customWidth="1"/>
    <col min="1531" max="1531" width="18.42578125" style="1" customWidth="1"/>
    <col min="1532" max="1532" width="10.7109375" style="1" customWidth="1"/>
    <col min="1533" max="1533" width="12" style="1" customWidth="1"/>
    <col min="1534" max="1534" width="18.85546875" style="1" customWidth="1"/>
    <col min="1535" max="1535" width="17.85546875" style="1" customWidth="1"/>
    <col min="1536" max="1536" width="20.28515625" style="1" customWidth="1"/>
    <col min="1537" max="1537" width="15.5703125" style="1" customWidth="1"/>
    <col min="1538" max="1539" width="16" style="1"/>
    <col min="1540" max="1540" width="23.140625" style="1" customWidth="1"/>
    <col min="1541" max="1780" width="16" style="1"/>
    <col min="1781" max="1781" width="10.42578125" style="1" customWidth="1"/>
    <col min="1782" max="1782" width="26.140625" style="1" customWidth="1"/>
    <col min="1783" max="1783" width="12.28515625" style="1" customWidth="1"/>
    <col min="1784" max="1784" width="9.42578125" style="1" customWidth="1"/>
    <col min="1785" max="1785" width="18.28515625" style="1" customWidth="1"/>
    <col min="1786" max="1786" width="10.5703125" style="1" customWidth="1"/>
    <col min="1787" max="1787" width="18.42578125" style="1" customWidth="1"/>
    <col min="1788" max="1788" width="10.7109375" style="1" customWidth="1"/>
    <col min="1789" max="1789" width="12" style="1" customWidth="1"/>
    <col min="1790" max="1790" width="18.85546875" style="1" customWidth="1"/>
    <col min="1791" max="1791" width="17.85546875" style="1" customWidth="1"/>
    <col min="1792" max="1792" width="20.28515625" style="1" customWidth="1"/>
    <col min="1793" max="1793" width="15.5703125" style="1" customWidth="1"/>
    <col min="1794" max="1795" width="16" style="1"/>
    <col min="1796" max="1796" width="23.140625" style="1" customWidth="1"/>
    <col min="1797" max="2036" width="16" style="1"/>
    <col min="2037" max="2037" width="10.42578125" style="1" customWidth="1"/>
    <col min="2038" max="2038" width="26.140625" style="1" customWidth="1"/>
    <col min="2039" max="2039" width="12.28515625" style="1" customWidth="1"/>
    <col min="2040" max="2040" width="9.42578125" style="1" customWidth="1"/>
    <col min="2041" max="2041" width="18.28515625" style="1" customWidth="1"/>
    <col min="2042" max="2042" width="10.5703125" style="1" customWidth="1"/>
    <col min="2043" max="2043" width="18.42578125" style="1" customWidth="1"/>
    <col min="2044" max="2044" width="10.7109375" style="1" customWidth="1"/>
    <col min="2045" max="2045" width="12" style="1" customWidth="1"/>
    <col min="2046" max="2046" width="18.85546875" style="1" customWidth="1"/>
    <col min="2047" max="2047" width="17.85546875" style="1" customWidth="1"/>
    <col min="2048" max="2048" width="20.28515625" style="1" customWidth="1"/>
    <col min="2049" max="2049" width="15.5703125" style="1" customWidth="1"/>
    <col min="2050" max="2051" width="16" style="1"/>
    <col min="2052" max="2052" width="23.140625" style="1" customWidth="1"/>
    <col min="2053" max="2292" width="16" style="1"/>
    <col min="2293" max="2293" width="10.42578125" style="1" customWidth="1"/>
    <col min="2294" max="2294" width="26.140625" style="1" customWidth="1"/>
    <col min="2295" max="2295" width="12.28515625" style="1" customWidth="1"/>
    <col min="2296" max="2296" width="9.42578125" style="1" customWidth="1"/>
    <col min="2297" max="2297" width="18.28515625" style="1" customWidth="1"/>
    <col min="2298" max="2298" width="10.5703125" style="1" customWidth="1"/>
    <col min="2299" max="2299" width="18.42578125" style="1" customWidth="1"/>
    <col min="2300" max="2300" width="10.7109375" style="1" customWidth="1"/>
    <col min="2301" max="2301" width="12" style="1" customWidth="1"/>
    <col min="2302" max="2302" width="18.85546875" style="1" customWidth="1"/>
    <col min="2303" max="2303" width="17.85546875" style="1" customWidth="1"/>
    <col min="2304" max="2304" width="20.28515625" style="1" customWidth="1"/>
    <col min="2305" max="2305" width="15.5703125" style="1" customWidth="1"/>
    <col min="2306" max="2307" width="16" style="1"/>
    <col min="2308" max="2308" width="23.140625" style="1" customWidth="1"/>
    <col min="2309" max="2548" width="16" style="1"/>
    <col min="2549" max="2549" width="10.42578125" style="1" customWidth="1"/>
    <col min="2550" max="2550" width="26.140625" style="1" customWidth="1"/>
    <col min="2551" max="2551" width="12.28515625" style="1" customWidth="1"/>
    <col min="2552" max="2552" width="9.42578125" style="1" customWidth="1"/>
    <col min="2553" max="2553" width="18.28515625" style="1" customWidth="1"/>
    <col min="2554" max="2554" width="10.5703125" style="1" customWidth="1"/>
    <col min="2555" max="2555" width="18.42578125" style="1" customWidth="1"/>
    <col min="2556" max="2556" width="10.7109375" style="1" customWidth="1"/>
    <col min="2557" max="2557" width="12" style="1" customWidth="1"/>
    <col min="2558" max="2558" width="18.85546875" style="1" customWidth="1"/>
    <col min="2559" max="2559" width="17.85546875" style="1" customWidth="1"/>
    <col min="2560" max="2560" width="20.28515625" style="1" customWidth="1"/>
    <col min="2561" max="2561" width="15.5703125" style="1" customWidth="1"/>
    <col min="2562" max="2563" width="16" style="1"/>
    <col min="2564" max="2564" width="23.140625" style="1" customWidth="1"/>
    <col min="2565" max="2804" width="16" style="1"/>
    <col min="2805" max="2805" width="10.42578125" style="1" customWidth="1"/>
    <col min="2806" max="2806" width="26.140625" style="1" customWidth="1"/>
    <col min="2807" max="2807" width="12.28515625" style="1" customWidth="1"/>
    <col min="2808" max="2808" width="9.42578125" style="1" customWidth="1"/>
    <col min="2809" max="2809" width="18.28515625" style="1" customWidth="1"/>
    <col min="2810" max="2810" width="10.5703125" style="1" customWidth="1"/>
    <col min="2811" max="2811" width="18.42578125" style="1" customWidth="1"/>
    <col min="2812" max="2812" width="10.7109375" style="1" customWidth="1"/>
    <col min="2813" max="2813" width="12" style="1" customWidth="1"/>
    <col min="2814" max="2814" width="18.85546875" style="1" customWidth="1"/>
    <col min="2815" max="2815" width="17.85546875" style="1" customWidth="1"/>
    <col min="2816" max="2816" width="20.28515625" style="1" customWidth="1"/>
    <col min="2817" max="2817" width="15.5703125" style="1" customWidth="1"/>
    <col min="2818" max="2819" width="16" style="1"/>
    <col min="2820" max="2820" width="23.140625" style="1" customWidth="1"/>
    <col min="2821" max="3060" width="16" style="1"/>
    <col min="3061" max="3061" width="10.42578125" style="1" customWidth="1"/>
    <col min="3062" max="3062" width="26.140625" style="1" customWidth="1"/>
    <col min="3063" max="3063" width="12.28515625" style="1" customWidth="1"/>
    <col min="3064" max="3064" width="9.42578125" style="1" customWidth="1"/>
    <col min="3065" max="3065" width="18.28515625" style="1" customWidth="1"/>
    <col min="3066" max="3066" width="10.5703125" style="1" customWidth="1"/>
    <col min="3067" max="3067" width="18.42578125" style="1" customWidth="1"/>
    <col min="3068" max="3068" width="10.7109375" style="1" customWidth="1"/>
    <col min="3069" max="3069" width="12" style="1" customWidth="1"/>
    <col min="3070" max="3070" width="18.85546875" style="1" customWidth="1"/>
    <col min="3071" max="3071" width="17.85546875" style="1" customWidth="1"/>
    <col min="3072" max="3072" width="20.28515625" style="1" customWidth="1"/>
    <col min="3073" max="3073" width="15.5703125" style="1" customWidth="1"/>
    <col min="3074" max="3075" width="16" style="1"/>
    <col min="3076" max="3076" width="23.140625" style="1" customWidth="1"/>
    <col min="3077" max="3316" width="16" style="1"/>
    <col min="3317" max="3317" width="10.42578125" style="1" customWidth="1"/>
    <col min="3318" max="3318" width="26.140625" style="1" customWidth="1"/>
    <col min="3319" max="3319" width="12.28515625" style="1" customWidth="1"/>
    <col min="3320" max="3320" width="9.42578125" style="1" customWidth="1"/>
    <col min="3321" max="3321" width="18.28515625" style="1" customWidth="1"/>
    <col min="3322" max="3322" width="10.5703125" style="1" customWidth="1"/>
    <col min="3323" max="3323" width="18.42578125" style="1" customWidth="1"/>
    <col min="3324" max="3324" width="10.7109375" style="1" customWidth="1"/>
    <col min="3325" max="3325" width="12" style="1" customWidth="1"/>
    <col min="3326" max="3326" width="18.85546875" style="1" customWidth="1"/>
    <col min="3327" max="3327" width="17.85546875" style="1" customWidth="1"/>
    <col min="3328" max="3328" width="20.28515625" style="1" customWidth="1"/>
    <col min="3329" max="3329" width="15.5703125" style="1" customWidth="1"/>
    <col min="3330" max="3331" width="16" style="1"/>
    <col min="3332" max="3332" width="23.140625" style="1" customWidth="1"/>
    <col min="3333" max="3572" width="16" style="1"/>
    <col min="3573" max="3573" width="10.42578125" style="1" customWidth="1"/>
    <col min="3574" max="3574" width="26.140625" style="1" customWidth="1"/>
    <col min="3575" max="3575" width="12.28515625" style="1" customWidth="1"/>
    <col min="3576" max="3576" width="9.42578125" style="1" customWidth="1"/>
    <col min="3577" max="3577" width="18.28515625" style="1" customWidth="1"/>
    <col min="3578" max="3578" width="10.5703125" style="1" customWidth="1"/>
    <col min="3579" max="3579" width="18.42578125" style="1" customWidth="1"/>
    <col min="3580" max="3580" width="10.7109375" style="1" customWidth="1"/>
    <col min="3581" max="3581" width="12" style="1" customWidth="1"/>
    <col min="3582" max="3582" width="18.85546875" style="1" customWidth="1"/>
    <col min="3583" max="3583" width="17.85546875" style="1" customWidth="1"/>
    <col min="3584" max="3584" width="20.28515625" style="1" customWidth="1"/>
    <col min="3585" max="3585" width="15.5703125" style="1" customWidth="1"/>
    <col min="3586" max="3587" width="16" style="1"/>
    <col min="3588" max="3588" width="23.140625" style="1" customWidth="1"/>
    <col min="3589" max="3828" width="16" style="1"/>
    <col min="3829" max="3829" width="10.42578125" style="1" customWidth="1"/>
    <col min="3830" max="3830" width="26.140625" style="1" customWidth="1"/>
    <col min="3831" max="3831" width="12.28515625" style="1" customWidth="1"/>
    <col min="3832" max="3832" width="9.42578125" style="1" customWidth="1"/>
    <col min="3833" max="3833" width="18.28515625" style="1" customWidth="1"/>
    <col min="3834" max="3834" width="10.5703125" style="1" customWidth="1"/>
    <col min="3835" max="3835" width="18.42578125" style="1" customWidth="1"/>
    <col min="3836" max="3836" width="10.7109375" style="1" customWidth="1"/>
    <col min="3837" max="3837" width="12" style="1" customWidth="1"/>
    <col min="3838" max="3838" width="18.85546875" style="1" customWidth="1"/>
    <col min="3839" max="3839" width="17.85546875" style="1" customWidth="1"/>
    <col min="3840" max="3840" width="20.28515625" style="1" customWidth="1"/>
    <col min="3841" max="3841" width="15.5703125" style="1" customWidth="1"/>
    <col min="3842" max="3843" width="16" style="1"/>
    <col min="3844" max="3844" width="23.140625" style="1" customWidth="1"/>
    <col min="3845" max="4084" width="16" style="1"/>
    <col min="4085" max="4085" width="10.42578125" style="1" customWidth="1"/>
    <col min="4086" max="4086" width="26.140625" style="1" customWidth="1"/>
    <col min="4087" max="4087" width="12.28515625" style="1" customWidth="1"/>
    <col min="4088" max="4088" width="9.42578125" style="1" customWidth="1"/>
    <col min="4089" max="4089" width="18.28515625" style="1" customWidth="1"/>
    <col min="4090" max="4090" width="10.5703125" style="1" customWidth="1"/>
    <col min="4091" max="4091" width="18.42578125" style="1" customWidth="1"/>
    <col min="4092" max="4092" width="10.7109375" style="1" customWidth="1"/>
    <col min="4093" max="4093" width="12" style="1" customWidth="1"/>
    <col min="4094" max="4094" width="18.85546875" style="1" customWidth="1"/>
    <col min="4095" max="4095" width="17.85546875" style="1" customWidth="1"/>
    <col min="4096" max="4096" width="20.28515625" style="1" customWidth="1"/>
    <col min="4097" max="4097" width="15.5703125" style="1" customWidth="1"/>
    <col min="4098" max="4099" width="16" style="1"/>
    <col min="4100" max="4100" width="23.140625" style="1" customWidth="1"/>
    <col min="4101" max="4340" width="16" style="1"/>
    <col min="4341" max="4341" width="10.42578125" style="1" customWidth="1"/>
    <col min="4342" max="4342" width="26.140625" style="1" customWidth="1"/>
    <col min="4343" max="4343" width="12.28515625" style="1" customWidth="1"/>
    <col min="4344" max="4344" width="9.42578125" style="1" customWidth="1"/>
    <col min="4345" max="4345" width="18.28515625" style="1" customWidth="1"/>
    <col min="4346" max="4346" width="10.5703125" style="1" customWidth="1"/>
    <col min="4347" max="4347" width="18.42578125" style="1" customWidth="1"/>
    <col min="4348" max="4348" width="10.7109375" style="1" customWidth="1"/>
    <col min="4349" max="4349" width="12" style="1" customWidth="1"/>
    <col min="4350" max="4350" width="18.85546875" style="1" customWidth="1"/>
    <col min="4351" max="4351" width="17.85546875" style="1" customWidth="1"/>
    <col min="4352" max="4352" width="20.28515625" style="1" customWidth="1"/>
    <col min="4353" max="4353" width="15.5703125" style="1" customWidth="1"/>
    <col min="4354" max="4355" width="16" style="1"/>
    <col min="4356" max="4356" width="23.140625" style="1" customWidth="1"/>
    <col min="4357" max="4596" width="16" style="1"/>
    <col min="4597" max="4597" width="10.42578125" style="1" customWidth="1"/>
    <col min="4598" max="4598" width="26.140625" style="1" customWidth="1"/>
    <col min="4599" max="4599" width="12.28515625" style="1" customWidth="1"/>
    <col min="4600" max="4600" width="9.42578125" style="1" customWidth="1"/>
    <col min="4601" max="4601" width="18.28515625" style="1" customWidth="1"/>
    <col min="4602" max="4602" width="10.5703125" style="1" customWidth="1"/>
    <col min="4603" max="4603" width="18.42578125" style="1" customWidth="1"/>
    <col min="4604" max="4604" width="10.7109375" style="1" customWidth="1"/>
    <col min="4605" max="4605" width="12" style="1" customWidth="1"/>
    <col min="4606" max="4606" width="18.85546875" style="1" customWidth="1"/>
    <col min="4607" max="4607" width="17.85546875" style="1" customWidth="1"/>
    <col min="4608" max="4608" width="20.28515625" style="1" customWidth="1"/>
    <col min="4609" max="4609" width="15.5703125" style="1" customWidth="1"/>
    <col min="4610" max="4611" width="16" style="1"/>
    <col min="4612" max="4612" width="23.140625" style="1" customWidth="1"/>
    <col min="4613" max="4852" width="16" style="1"/>
    <col min="4853" max="4853" width="10.42578125" style="1" customWidth="1"/>
    <col min="4854" max="4854" width="26.140625" style="1" customWidth="1"/>
    <col min="4855" max="4855" width="12.28515625" style="1" customWidth="1"/>
    <col min="4856" max="4856" width="9.42578125" style="1" customWidth="1"/>
    <col min="4857" max="4857" width="18.28515625" style="1" customWidth="1"/>
    <col min="4858" max="4858" width="10.5703125" style="1" customWidth="1"/>
    <col min="4859" max="4859" width="18.42578125" style="1" customWidth="1"/>
    <col min="4860" max="4860" width="10.7109375" style="1" customWidth="1"/>
    <col min="4861" max="4861" width="12" style="1" customWidth="1"/>
    <col min="4862" max="4862" width="18.85546875" style="1" customWidth="1"/>
    <col min="4863" max="4863" width="17.85546875" style="1" customWidth="1"/>
    <col min="4864" max="4864" width="20.28515625" style="1" customWidth="1"/>
    <col min="4865" max="4865" width="15.5703125" style="1" customWidth="1"/>
    <col min="4866" max="4867" width="16" style="1"/>
    <col min="4868" max="4868" width="23.140625" style="1" customWidth="1"/>
    <col min="4869" max="5108" width="16" style="1"/>
    <col min="5109" max="5109" width="10.42578125" style="1" customWidth="1"/>
    <col min="5110" max="5110" width="26.140625" style="1" customWidth="1"/>
    <col min="5111" max="5111" width="12.28515625" style="1" customWidth="1"/>
    <col min="5112" max="5112" width="9.42578125" style="1" customWidth="1"/>
    <col min="5113" max="5113" width="18.28515625" style="1" customWidth="1"/>
    <col min="5114" max="5114" width="10.5703125" style="1" customWidth="1"/>
    <col min="5115" max="5115" width="18.42578125" style="1" customWidth="1"/>
    <col min="5116" max="5116" width="10.7109375" style="1" customWidth="1"/>
    <col min="5117" max="5117" width="12" style="1" customWidth="1"/>
    <col min="5118" max="5118" width="18.85546875" style="1" customWidth="1"/>
    <col min="5119" max="5119" width="17.85546875" style="1" customWidth="1"/>
    <col min="5120" max="5120" width="20.28515625" style="1" customWidth="1"/>
    <col min="5121" max="5121" width="15.5703125" style="1" customWidth="1"/>
    <col min="5122" max="5123" width="16" style="1"/>
    <col min="5124" max="5124" width="23.140625" style="1" customWidth="1"/>
    <col min="5125" max="5364" width="16" style="1"/>
    <col min="5365" max="5365" width="10.42578125" style="1" customWidth="1"/>
    <col min="5366" max="5366" width="26.140625" style="1" customWidth="1"/>
    <col min="5367" max="5367" width="12.28515625" style="1" customWidth="1"/>
    <col min="5368" max="5368" width="9.42578125" style="1" customWidth="1"/>
    <col min="5369" max="5369" width="18.28515625" style="1" customWidth="1"/>
    <col min="5370" max="5370" width="10.5703125" style="1" customWidth="1"/>
    <col min="5371" max="5371" width="18.42578125" style="1" customWidth="1"/>
    <col min="5372" max="5372" width="10.7109375" style="1" customWidth="1"/>
    <col min="5373" max="5373" width="12" style="1" customWidth="1"/>
    <col min="5374" max="5374" width="18.85546875" style="1" customWidth="1"/>
    <col min="5375" max="5375" width="17.85546875" style="1" customWidth="1"/>
    <col min="5376" max="5376" width="20.28515625" style="1" customWidth="1"/>
    <col min="5377" max="5377" width="15.5703125" style="1" customWidth="1"/>
    <col min="5378" max="5379" width="16" style="1"/>
    <col min="5380" max="5380" width="23.140625" style="1" customWidth="1"/>
    <col min="5381" max="5620" width="16" style="1"/>
    <col min="5621" max="5621" width="10.42578125" style="1" customWidth="1"/>
    <col min="5622" max="5622" width="26.140625" style="1" customWidth="1"/>
    <col min="5623" max="5623" width="12.28515625" style="1" customWidth="1"/>
    <col min="5624" max="5624" width="9.42578125" style="1" customWidth="1"/>
    <col min="5625" max="5625" width="18.28515625" style="1" customWidth="1"/>
    <col min="5626" max="5626" width="10.5703125" style="1" customWidth="1"/>
    <col min="5627" max="5627" width="18.42578125" style="1" customWidth="1"/>
    <col min="5628" max="5628" width="10.7109375" style="1" customWidth="1"/>
    <col min="5629" max="5629" width="12" style="1" customWidth="1"/>
    <col min="5630" max="5630" width="18.85546875" style="1" customWidth="1"/>
    <col min="5631" max="5631" width="17.85546875" style="1" customWidth="1"/>
    <col min="5632" max="5632" width="20.28515625" style="1" customWidth="1"/>
    <col min="5633" max="5633" width="15.5703125" style="1" customWidth="1"/>
    <col min="5634" max="5635" width="16" style="1"/>
    <col min="5636" max="5636" width="23.140625" style="1" customWidth="1"/>
    <col min="5637" max="5876" width="16" style="1"/>
    <col min="5877" max="5877" width="10.42578125" style="1" customWidth="1"/>
    <col min="5878" max="5878" width="26.140625" style="1" customWidth="1"/>
    <col min="5879" max="5879" width="12.28515625" style="1" customWidth="1"/>
    <col min="5880" max="5880" width="9.42578125" style="1" customWidth="1"/>
    <col min="5881" max="5881" width="18.28515625" style="1" customWidth="1"/>
    <col min="5882" max="5882" width="10.5703125" style="1" customWidth="1"/>
    <col min="5883" max="5883" width="18.42578125" style="1" customWidth="1"/>
    <col min="5884" max="5884" width="10.7109375" style="1" customWidth="1"/>
    <col min="5885" max="5885" width="12" style="1" customWidth="1"/>
    <col min="5886" max="5886" width="18.85546875" style="1" customWidth="1"/>
    <col min="5887" max="5887" width="17.85546875" style="1" customWidth="1"/>
    <col min="5888" max="5888" width="20.28515625" style="1" customWidth="1"/>
    <col min="5889" max="5889" width="15.5703125" style="1" customWidth="1"/>
    <col min="5890" max="5891" width="16" style="1"/>
    <col min="5892" max="5892" width="23.140625" style="1" customWidth="1"/>
    <col min="5893" max="6132" width="16" style="1"/>
    <col min="6133" max="6133" width="10.42578125" style="1" customWidth="1"/>
    <col min="6134" max="6134" width="26.140625" style="1" customWidth="1"/>
    <col min="6135" max="6135" width="12.28515625" style="1" customWidth="1"/>
    <col min="6136" max="6136" width="9.42578125" style="1" customWidth="1"/>
    <col min="6137" max="6137" width="18.28515625" style="1" customWidth="1"/>
    <col min="6138" max="6138" width="10.5703125" style="1" customWidth="1"/>
    <col min="6139" max="6139" width="18.42578125" style="1" customWidth="1"/>
    <col min="6140" max="6140" width="10.7109375" style="1" customWidth="1"/>
    <col min="6141" max="6141" width="12" style="1" customWidth="1"/>
    <col min="6142" max="6142" width="18.85546875" style="1" customWidth="1"/>
    <col min="6143" max="6143" width="17.85546875" style="1" customWidth="1"/>
    <col min="6144" max="6144" width="20.28515625" style="1" customWidth="1"/>
    <col min="6145" max="6145" width="15.5703125" style="1" customWidth="1"/>
    <col min="6146" max="6147" width="16" style="1"/>
    <col min="6148" max="6148" width="23.140625" style="1" customWidth="1"/>
    <col min="6149" max="6388" width="16" style="1"/>
    <col min="6389" max="6389" width="10.42578125" style="1" customWidth="1"/>
    <col min="6390" max="6390" width="26.140625" style="1" customWidth="1"/>
    <col min="6391" max="6391" width="12.28515625" style="1" customWidth="1"/>
    <col min="6392" max="6392" width="9.42578125" style="1" customWidth="1"/>
    <col min="6393" max="6393" width="18.28515625" style="1" customWidth="1"/>
    <col min="6394" max="6394" width="10.5703125" style="1" customWidth="1"/>
    <col min="6395" max="6395" width="18.42578125" style="1" customWidth="1"/>
    <col min="6396" max="6396" width="10.7109375" style="1" customWidth="1"/>
    <col min="6397" max="6397" width="12" style="1" customWidth="1"/>
    <col min="6398" max="6398" width="18.85546875" style="1" customWidth="1"/>
    <col min="6399" max="6399" width="17.85546875" style="1" customWidth="1"/>
    <col min="6400" max="6400" width="20.28515625" style="1" customWidth="1"/>
    <col min="6401" max="6401" width="15.5703125" style="1" customWidth="1"/>
    <col min="6402" max="6403" width="16" style="1"/>
    <col min="6404" max="6404" width="23.140625" style="1" customWidth="1"/>
    <col min="6405" max="6644" width="16" style="1"/>
    <col min="6645" max="6645" width="10.42578125" style="1" customWidth="1"/>
    <col min="6646" max="6646" width="26.140625" style="1" customWidth="1"/>
    <col min="6647" max="6647" width="12.28515625" style="1" customWidth="1"/>
    <col min="6648" max="6648" width="9.42578125" style="1" customWidth="1"/>
    <col min="6649" max="6649" width="18.28515625" style="1" customWidth="1"/>
    <col min="6650" max="6650" width="10.5703125" style="1" customWidth="1"/>
    <col min="6651" max="6651" width="18.42578125" style="1" customWidth="1"/>
    <col min="6652" max="6652" width="10.7109375" style="1" customWidth="1"/>
    <col min="6653" max="6653" width="12" style="1" customWidth="1"/>
    <col min="6654" max="6654" width="18.85546875" style="1" customWidth="1"/>
    <col min="6655" max="6655" width="17.85546875" style="1" customWidth="1"/>
    <col min="6656" max="6656" width="20.28515625" style="1" customWidth="1"/>
    <col min="6657" max="6657" width="15.5703125" style="1" customWidth="1"/>
    <col min="6658" max="6659" width="16" style="1"/>
    <col min="6660" max="6660" width="23.140625" style="1" customWidth="1"/>
    <col min="6661" max="6900" width="16" style="1"/>
    <col min="6901" max="6901" width="10.42578125" style="1" customWidth="1"/>
    <col min="6902" max="6902" width="26.140625" style="1" customWidth="1"/>
    <col min="6903" max="6903" width="12.28515625" style="1" customWidth="1"/>
    <col min="6904" max="6904" width="9.42578125" style="1" customWidth="1"/>
    <col min="6905" max="6905" width="18.28515625" style="1" customWidth="1"/>
    <col min="6906" max="6906" width="10.5703125" style="1" customWidth="1"/>
    <col min="6907" max="6907" width="18.42578125" style="1" customWidth="1"/>
    <col min="6908" max="6908" width="10.7109375" style="1" customWidth="1"/>
    <col min="6909" max="6909" width="12" style="1" customWidth="1"/>
    <col min="6910" max="6910" width="18.85546875" style="1" customWidth="1"/>
    <col min="6911" max="6911" width="17.85546875" style="1" customWidth="1"/>
    <col min="6912" max="6912" width="20.28515625" style="1" customWidth="1"/>
    <col min="6913" max="6913" width="15.5703125" style="1" customWidth="1"/>
    <col min="6914" max="6915" width="16" style="1"/>
    <col min="6916" max="6916" width="23.140625" style="1" customWidth="1"/>
    <col min="6917" max="7156" width="16" style="1"/>
    <col min="7157" max="7157" width="10.42578125" style="1" customWidth="1"/>
    <col min="7158" max="7158" width="26.140625" style="1" customWidth="1"/>
    <col min="7159" max="7159" width="12.28515625" style="1" customWidth="1"/>
    <col min="7160" max="7160" width="9.42578125" style="1" customWidth="1"/>
    <col min="7161" max="7161" width="18.28515625" style="1" customWidth="1"/>
    <col min="7162" max="7162" width="10.5703125" style="1" customWidth="1"/>
    <col min="7163" max="7163" width="18.42578125" style="1" customWidth="1"/>
    <col min="7164" max="7164" width="10.7109375" style="1" customWidth="1"/>
    <col min="7165" max="7165" width="12" style="1" customWidth="1"/>
    <col min="7166" max="7166" width="18.85546875" style="1" customWidth="1"/>
    <col min="7167" max="7167" width="17.85546875" style="1" customWidth="1"/>
    <col min="7168" max="7168" width="20.28515625" style="1" customWidth="1"/>
    <col min="7169" max="7169" width="15.5703125" style="1" customWidth="1"/>
    <col min="7170" max="7171" width="16" style="1"/>
    <col min="7172" max="7172" width="23.140625" style="1" customWidth="1"/>
    <col min="7173" max="7412" width="16" style="1"/>
    <col min="7413" max="7413" width="10.42578125" style="1" customWidth="1"/>
    <col min="7414" max="7414" width="26.140625" style="1" customWidth="1"/>
    <col min="7415" max="7415" width="12.28515625" style="1" customWidth="1"/>
    <col min="7416" max="7416" width="9.42578125" style="1" customWidth="1"/>
    <col min="7417" max="7417" width="18.28515625" style="1" customWidth="1"/>
    <col min="7418" max="7418" width="10.5703125" style="1" customWidth="1"/>
    <col min="7419" max="7419" width="18.42578125" style="1" customWidth="1"/>
    <col min="7420" max="7420" width="10.7109375" style="1" customWidth="1"/>
    <col min="7421" max="7421" width="12" style="1" customWidth="1"/>
    <col min="7422" max="7422" width="18.85546875" style="1" customWidth="1"/>
    <col min="7423" max="7423" width="17.85546875" style="1" customWidth="1"/>
    <col min="7424" max="7424" width="20.28515625" style="1" customWidth="1"/>
    <col min="7425" max="7425" width="15.5703125" style="1" customWidth="1"/>
    <col min="7426" max="7427" width="16" style="1"/>
    <col min="7428" max="7428" width="23.140625" style="1" customWidth="1"/>
    <col min="7429" max="7668" width="16" style="1"/>
    <col min="7669" max="7669" width="10.42578125" style="1" customWidth="1"/>
    <col min="7670" max="7670" width="26.140625" style="1" customWidth="1"/>
    <col min="7671" max="7671" width="12.28515625" style="1" customWidth="1"/>
    <col min="7672" max="7672" width="9.42578125" style="1" customWidth="1"/>
    <col min="7673" max="7673" width="18.28515625" style="1" customWidth="1"/>
    <col min="7674" max="7674" width="10.5703125" style="1" customWidth="1"/>
    <col min="7675" max="7675" width="18.42578125" style="1" customWidth="1"/>
    <col min="7676" max="7676" width="10.7109375" style="1" customWidth="1"/>
    <col min="7677" max="7677" width="12" style="1" customWidth="1"/>
    <col min="7678" max="7678" width="18.85546875" style="1" customWidth="1"/>
    <col min="7679" max="7679" width="17.85546875" style="1" customWidth="1"/>
    <col min="7680" max="7680" width="20.28515625" style="1" customWidth="1"/>
    <col min="7681" max="7681" width="15.5703125" style="1" customWidth="1"/>
    <col min="7682" max="7683" width="16" style="1"/>
    <col min="7684" max="7684" width="23.140625" style="1" customWidth="1"/>
    <col min="7685" max="7924" width="16" style="1"/>
    <col min="7925" max="7925" width="10.42578125" style="1" customWidth="1"/>
    <col min="7926" max="7926" width="26.140625" style="1" customWidth="1"/>
    <col min="7927" max="7927" width="12.28515625" style="1" customWidth="1"/>
    <col min="7928" max="7928" width="9.42578125" style="1" customWidth="1"/>
    <col min="7929" max="7929" width="18.28515625" style="1" customWidth="1"/>
    <col min="7930" max="7930" width="10.5703125" style="1" customWidth="1"/>
    <col min="7931" max="7931" width="18.42578125" style="1" customWidth="1"/>
    <col min="7932" max="7932" width="10.7109375" style="1" customWidth="1"/>
    <col min="7933" max="7933" width="12" style="1" customWidth="1"/>
    <col min="7934" max="7934" width="18.85546875" style="1" customWidth="1"/>
    <col min="7935" max="7935" width="17.85546875" style="1" customWidth="1"/>
    <col min="7936" max="7936" width="20.28515625" style="1" customWidth="1"/>
    <col min="7937" max="7937" width="15.5703125" style="1" customWidth="1"/>
    <col min="7938" max="7939" width="16" style="1"/>
    <col min="7940" max="7940" width="23.140625" style="1" customWidth="1"/>
    <col min="7941" max="8180" width="16" style="1"/>
    <col min="8181" max="8181" width="10.42578125" style="1" customWidth="1"/>
    <col min="8182" max="8182" width="26.140625" style="1" customWidth="1"/>
    <col min="8183" max="8183" width="12.28515625" style="1" customWidth="1"/>
    <col min="8184" max="8184" width="9.42578125" style="1" customWidth="1"/>
    <col min="8185" max="8185" width="18.28515625" style="1" customWidth="1"/>
    <col min="8186" max="8186" width="10.5703125" style="1" customWidth="1"/>
    <col min="8187" max="8187" width="18.42578125" style="1" customWidth="1"/>
    <col min="8188" max="8188" width="10.7109375" style="1" customWidth="1"/>
    <col min="8189" max="8189" width="12" style="1" customWidth="1"/>
    <col min="8190" max="8190" width="18.85546875" style="1" customWidth="1"/>
    <col min="8191" max="8191" width="17.85546875" style="1" customWidth="1"/>
    <col min="8192" max="8192" width="20.28515625" style="1" customWidth="1"/>
    <col min="8193" max="8193" width="15.5703125" style="1" customWidth="1"/>
    <col min="8194" max="8195" width="16" style="1"/>
    <col min="8196" max="8196" width="23.140625" style="1" customWidth="1"/>
    <col min="8197" max="8436" width="16" style="1"/>
    <col min="8437" max="8437" width="10.42578125" style="1" customWidth="1"/>
    <col min="8438" max="8438" width="26.140625" style="1" customWidth="1"/>
    <col min="8439" max="8439" width="12.28515625" style="1" customWidth="1"/>
    <col min="8440" max="8440" width="9.42578125" style="1" customWidth="1"/>
    <col min="8441" max="8441" width="18.28515625" style="1" customWidth="1"/>
    <col min="8442" max="8442" width="10.5703125" style="1" customWidth="1"/>
    <col min="8443" max="8443" width="18.42578125" style="1" customWidth="1"/>
    <col min="8444" max="8444" width="10.7109375" style="1" customWidth="1"/>
    <col min="8445" max="8445" width="12" style="1" customWidth="1"/>
    <col min="8446" max="8446" width="18.85546875" style="1" customWidth="1"/>
    <col min="8447" max="8447" width="17.85546875" style="1" customWidth="1"/>
    <col min="8448" max="8448" width="20.28515625" style="1" customWidth="1"/>
    <col min="8449" max="8449" width="15.5703125" style="1" customWidth="1"/>
    <col min="8450" max="8451" width="16" style="1"/>
    <col min="8452" max="8452" width="23.140625" style="1" customWidth="1"/>
    <col min="8453" max="8692" width="16" style="1"/>
    <col min="8693" max="8693" width="10.42578125" style="1" customWidth="1"/>
    <col min="8694" max="8694" width="26.140625" style="1" customWidth="1"/>
    <col min="8695" max="8695" width="12.28515625" style="1" customWidth="1"/>
    <col min="8696" max="8696" width="9.42578125" style="1" customWidth="1"/>
    <col min="8697" max="8697" width="18.28515625" style="1" customWidth="1"/>
    <col min="8698" max="8698" width="10.5703125" style="1" customWidth="1"/>
    <col min="8699" max="8699" width="18.42578125" style="1" customWidth="1"/>
    <col min="8700" max="8700" width="10.7109375" style="1" customWidth="1"/>
    <col min="8701" max="8701" width="12" style="1" customWidth="1"/>
    <col min="8702" max="8702" width="18.85546875" style="1" customWidth="1"/>
    <col min="8703" max="8703" width="17.85546875" style="1" customWidth="1"/>
    <col min="8704" max="8704" width="20.28515625" style="1" customWidth="1"/>
    <col min="8705" max="8705" width="15.5703125" style="1" customWidth="1"/>
    <col min="8706" max="8707" width="16" style="1"/>
    <col min="8708" max="8708" width="23.140625" style="1" customWidth="1"/>
    <col min="8709" max="8948" width="16" style="1"/>
    <col min="8949" max="8949" width="10.42578125" style="1" customWidth="1"/>
    <col min="8950" max="8950" width="26.140625" style="1" customWidth="1"/>
    <col min="8951" max="8951" width="12.28515625" style="1" customWidth="1"/>
    <col min="8952" max="8952" width="9.42578125" style="1" customWidth="1"/>
    <col min="8953" max="8953" width="18.28515625" style="1" customWidth="1"/>
    <col min="8954" max="8954" width="10.5703125" style="1" customWidth="1"/>
    <col min="8955" max="8955" width="18.42578125" style="1" customWidth="1"/>
    <col min="8956" max="8956" width="10.7109375" style="1" customWidth="1"/>
    <col min="8957" max="8957" width="12" style="1" customWidth="1"/>
    <col min="8958" max="8958" width="18.85546875" style="1" customWidth="1"/>
    <col min="8959" max="8959" width="17.85546875" style="1" customWidth="1"/>
    <col min="8960" max="8960" width="20.28515625" style="1" customWidth="1"/>
    <col min="8961" max="8961" width="15.5703125" style="1" customWidth="1"/>
    <col min="8962" max="8963" width="16" style="1"/>
    <col min="8964" max="8964" width="23.140625" style="1" customWidth="1"/>
    <col min="8965" max="9204" width="16" style="1"/>
    <col min="9205" max="9205" width="10.42578125" style="1" customWidth="1"/>
    <col min="9206" max="9206" width="26.140625" style="1" customWidth="1"/>
    <col min="9207" max="9207" width="12.28515625" style="1" customWidth="1"/>
    <col min="9208" max="9208" width="9.42578125" style="1" customWidth="1"/>
    <col min="9209" max="9209" width="18.28515625" style="1" customWidth="1"/>
    <col min="9210" max="9210" width="10.5703125" style="1" customWidth="1"/>
    <col min="9211" max="9211" width="18.42578125" style="1" customWidth="1"/>
    <col min="9212" max="9212" width="10.7109375" style="1" customWidth="1"/>
    <col min="9213" max="9213" width="12" style="1" customWidth="1"/>
    <col min="9214" max="9214" width="18.85546875" style="1" customWidth="1"/>
    <col min="9215" max="9215" width="17.85546875" style="1" customWidth="1"/>
    <col min="9216" max="9216" width="20.28515625" style="1" customWidth="1"/>
    <col min="9217" max="9217" width="15.5703125" style="1" customWidth="1"/>
    <col min="9218" max="9219" width="16" style="1"/>
    <col min="9220" max="9220" width="23.140625" style="1" customWidth="1"/>
    <col min="9221" max="9460" width="16" style="1"/>
    <col min="9461" max="9461" width="10.42578125" style="1" customWidth="1"/>
    <col min="9462" max="9462" width="26.140625" style="1" customWidth="1"/>
    <col min="9463" max="9463" width="12.28515625" style="1" customWidth="1"/>
    <col min="9464" max="9464" width="9.42578125" style="1" customWidth="1"/>
    <col min="9465" max="9465" width="18.28515625" style="1" customWidth="1"/>
    <col min="9466" max="9466" width="10.5703125" style="1" customWidth="1"/>
    <col min="9467" max="9467" width="18.42578125" style="1" customWidth="1"/>
    <col min="9468" max="9468" width="10.7109375" style="1" customWidth="1"/>
    <col min="9469" max="9469" width="12" style="1" customWidth="1"/>
    <col min="9470" max="9470" width="18.85546875" style="1" customWidth="1"/>
    <col min="9471" max="9471" width="17.85546875" style="1" customWidth="1"/>
    <col min="9472" max="9472" width="20.28515625" style="1" customWidth="1"/>
    <col min="9473" max="9473" width="15.5703125" style="1" customWidth="1"/>
    <col min="9474" max="9475" width="16" style="1"/>
    <col min="9476" max="9476" width="23.140625" style="1" customWidth="1"/>
    <col min="9477" max="9716" width="16" style="1"/>
    <col min="9717" max="9717" width="10.42578125" style="1" customWidth="1"/>
    <col min="9718" max="9718" width="26.140625" style="1" customWidth="1"/>
    <col min="9719" max="9719" width="12.28515625" style="1" customWidth="1"/>
    <col min="9720" max="9720" width="9.42578125" style="1" customWidth="1"/>
    <col min="9721" max="9721" width="18.28515625" style="1" customWidth="1"/>
    <col min="9722" max="9722" width="10.5703125" style="1" customWidth="1"/>
    <col min="9723" max="9723" width="18.42578125" style="1" customWidth="1"/>
    <col min="9724" max="9724" width="10.7109375" style="1" customWidth="1"/>
    <col min="9725" max="9725" width="12" style="1" customWidth="1"/>
    <col min="9726" max="9726" width="18.85546875" style="1" customWidth="1"/>
    <col min="9727" max="9727" width="17.85546875" style="1" customWidth="1"/>
    <col min="9728" max="9728" width="20.28515625" style="1" customWidth="1"/>
    <col min="9729" max="9729" width="15.5703125" style="1" customWidth="1"/>
    <col min="9730" max="9731" width="16" style="1"/>
    <col min="9732" max="9732" width="23.140625" style="1" customWidth="1"/>
    <col min="9733" max="9972" width="16" style="1"/>
    <col min="9973" max="9973" width="10.42578125" style="1" customWidth="1"/>
    <col min="9974" max="9974" width="26.140625" style="1" customWidth="1"/>
    <col min="9975" max="9975" width="12.28515625" style="1" customWidth="1"/>
    <col min="9976" max="9976" width="9.42578125" style="1" customWidth="1"/>
    <col min="9977" max="9977" width="18.28515625" style="1" customWidth="1"/>
    <col min="9978" max="9978" width="10.5703125" style="1" customWidth="1"/>
    <col min="9979" max="9979" width="18.42578125" style="1" customWidth="1"/>
    <col min="9980" max="9980" width="10.7109375" style="1" customWidth="1"/>
    <col min="9981" max="9981" width="12" style="1" customWidth="1"/>
    <col min="9982" max="9982" width="18.85546875" style="1" customWidth="1"/>
    <col min="9983" max="9983" width="17.85546875" style="1" customWidth="1"/>
    <col min="9984" max="9984" width="20.28515625" style="1" customWidth="1"/>
    <col min="9985" max="9985" width="15.5703125" style="1" customWidth="1"/>
    <col min="9986" max="9987" width="16" style="1"/>
    <col min="9988" max="9988" width="23.140625" style="1" customWidth="1"/>
    <col min="9989" max="10228" width="16" style="1"/>
    <col min="10229" max="10229" width="10.42578125" style="1" customWidth="1"/>
    <col min="10230" max="10230" width="26.140625" style="1" customWidth="1"/>
    <col min="10231" max="10231" width="12.28515625" style="1" customWidth="1"/>
    <col min="10232" max="10232" width="9.42578125" style="1" customWidth="1"/>
    <col min="10233" max="10233" width="18.28515625" style="1" customWidth="1"/>
    <col min="10234" max="10234" width="10.5703125" style="1" customWidth="1"/>
    <col min="10235" max="10235" width="18.42578125" style="1" customWidth="1"/>
    <col min="10236" max="10236" width="10.7109375" style="1" customWidth="1"/>
    <col min="10237" max="10237" width="12" style="1" customWidth="1"/>
    <col min="10238" max="10238" width="18.85546875" style="1" customWidth="1"/>
    <col min="10239" max="10239" width="17.85546875" style="1" customWidth="1"/>
    <col min="10240" max="10240" width="20.28515625" style="1" customWidth="1"/>
    <col min="10241" max="10241" width="15.5703125" style="1" customWidth="1"/>
    <col min="10242" max="10243" width="16" style="1"/>
    <col min="10244" max="10244" width="23.140625" style="1" customWidth="1"/>
    <col min="10245" max="10484" width="16" style="1"/>
    <col min="10485" max="10485" width="10.42578125" style="1" customWidth="1"/>
    <col min="10486" max="10486" width="26.140625" style="1" customWidth="1"/>
    <col min="10487" max="10487" width="12.28515625" style="1" customWidth="1"/>
    <col min="10488" max="10488" width="9.42578125" style="1" customWidth="1"/>
    <col min="10489" max="10489" width="18.28515625" style="1" customWidth="1"/>
    <col min="10490" max="10490" width="10.5703125" style="1" customWidth="1"/>
    <col min="10491" max="10491" width="18.42578125" style="1" customWidth="1"/>
    <col min="10492" max="10492" width="10.7109375" style="1" customWidth="1"/>
    <col min="10493" max="10493" width="12" style="1" customWidth="1"/>
    <col min="10494" max="10494" width="18.85546875" style="1" customWidth="1"/>
    <col min="10495" max="10495" width="17.85546875" style="1" customWidth="1"/>
    <col min="10496" max="10496" width="20.28515625" style="1" customWidth="1"/>
    <col min="10497" max="10497" width="15.5703125" style="1" customWidth="1"/>
    <col min="10498" max="10499" width="16" style="1"/>
    <col min="10500" max="10500" width="23.140625" style="1" customWidth="1"/>
    <col min="10501" max="10740" width="16" style="1"/>
    <col min="10741" max="10741" width="10.42578125" style="1" customWidth="1"/>
    <col min="10742" max="10742" width="26.140625" style="1" customWidth="1"/>
    <col min="10743" max="10743" width="12.28515625" style="1" customWidth="1"/>
    <col min="10744" max="10744" width="9.42578125" style="1" customWidth="1"/>
    <col min="10745" max="10745" width="18.28515625" style="1" customWidth="1"/>
    <col min="10746" max="10746" width="10.5703125" style="1" customWidth="1"/>
    <col min="10747" max="10747" width="18.42578125" style="1" customWidth="1"/>
    <col min="10748" max="10748" width="10.7109375" style="1" customWidth="1"/>
    <col min="10749" max="10749" width="12" style="1" customWidth="1"/>
    <col min="10750" max="10750" width="18.85546875" style="1" customWidth="1"/>
    <col min="10751" max="10751" width="17.85546875" style="1" customWidth="1"/>
    <col min="10752" max="10752" width="20.28515625" style="1" customWidth="1"/>
    <col min="10753" max="10753" width="15.5703125" style="1" customWidth="1"/>
    <col min="10754" max="10755" width="16" style="1"/>
    <col min="10756" max="10756" width="23.140625" style="1" customWidth="1"/>
    <col min="10757" max="10996" width="16" style="1"/>
    <col min="10997" max="10997" width="10.42578125" style="1" customWidth="1"/>
    <col min="10998" max="10998" width="26.140625" style="1" customWidth="1"/>
    <col min="10999" max="10999" width="12.28515625" style="1" customWidth="1"/>
    <col min="11000" max="11000" width="9.42578125" style="1" customWidth="1"/>
    <col min="11001" max="11001" width="18.28515625" style="1" customWidth="1"/>
    <col min="11002" max="11002" width="10.5703125" style="1" customWidth="1"/>
    <col min="11003" max="11003" width="18.42578125" style="1" customWidth="1"/>
    <col min="11004" max="11004" width="10.7109375" style="1" customWidth="1"/>
    <col min="11005" max="11005" width="12" style="1" customWidth="1"/>
    <col min="11006" max="11006" width="18.85546875" style="1" customWidth="1"/>
    <col min="11007" max="11007" width="17.85546875" style="1" customWidth="1"/>
    <col min="11008" max="11008" width="20.28515625" style="1" customWidth="1"/>
    <col min="11009" max="11009" width="15.5703125" style="1" customWidth="1"/>
    <col min="11010" max="11011" width="16" style="1"/>
    <col min="11012" max="11012" width="23.140625" style="1" customWidth="1"/>
    <col min="11013" max="11252" width="16" style="1"/>
    <col min="11253" max="11253" width="10.42578125" style="1" customWidth="1"/>
    <col min="11254" max="11254" width="26.140625" style="1" customWidth="1"/>
    <col min="11255" max="11255" width="12.28515625" style="1" customWidth="1"/>
    <col min="11256" max="11256" width="9.42578125" style="1" customWidth="1"/>
    <col min="11257" max="11257" width="18.28515625" style="1" customWidth="1"/>
    <col min="11258" max="11258" width="10.5703125" style="1" customWidth="1"/>
    <col min="11259" max="11259" width="18.42578125" style="1" customWidth="1"/>
    <col min="11260" max="11260" width="10.7109375" style="1" customWidth="1"/>
    <col min="11261" max="11261" width="12" style="1" customWidth="1"/>
    <col min="11262" max="11262" width="18.85546875" style="1" customWidth="1"/>
    <col min="11263" max="11263" width="17.85546875" style="1" customWidth="1"/>
    <col min="11264" max="11264" width="20.28515625" style="1" customWidth="1"/>
    <col min="11265" max="11265" width="15.5703125" style="1" customWidth="1"/>
    <col min="11266" max="11267" width="16" style="1"/>
    <col min="11268" max="11268" width="23.140625" style="1" customWidth="1"/>
    <col min="11269" max="11508" width="16" style="1"/>
    <col min="11509" max="11509" width="10.42578125" style="1" customWidth="1"/>
    <col min="11510" max="11510" width="26.140625" style="1" customWidth="1"/>
    <col min="11511" max="11511" width="12.28515625" style="1" customWidth="1"/>
    <col min="11512" max="11512" width="9.42578125" style="1" customWidth="1"/>
    <col min="11513" max="11513" width="18.28515625" style="1" customWidth="1"/>
    <col min="11514" max="11514" width="10.5703125" style="1" customWidth="1"/>
    <col min="11515" max="11515" width="18.42578125" style="1" customWidth="1"/>
    <col min="11516" max="11516" width="10.7109375" style="1" customWidth="1"/>
    <col min="11517" max="11517" width="12" style="1" customWidth="1"/>
    <col min="11518" max="11518" width="18.85546875" style="1" customWidth="1"/>
    <col min="11519" max="11519" width="17.85546875" style="1" customWidth="1"/>
    <col min="11520" max="11520" width="20.28515625" style="1" customWidth="1"/>
    <col min="11521" max="11521" width="15.5703125" style="1" customWidth="1"/>
    <col min="11522" max="11523" width="16" style="1"/>
    <col min="11524" max="11524" width="23.140625" style="1" customWidth="1"/>
    <col min="11525" max="11764" width="16" style="1"/>
    <col min="11765" max="11765" width="10.42578125" style="1" customWidth="1"/>
    <col min="11766" max="11766" width="26.140625" style="1" customWidth="1"/>
    <col min="11767" max="11767" width="12.28515625" style="1" customWidth="1"/>
    <col min="11768" max="11768" width="9.42578125" style="1" customWidth="1"/>
    <col min="11769" max="11769" width="18.28515625" style="1" customWidth="1"/>
    <col min="11770" max="11770" width="10.5703125" style="1" customWidth="1"/>
    <col min="11771" max="11771" width="18.42578125" style="1" customWidth="1"/>
    <col min="11772" max="11772" width="10.7109375" style="1" customWidth="1"/>
    <col min="11773" max="11773" width="12" style="1" customWidth="1"/>
    <col min="11774" max="11774" width="18.85546875" style="1" customWidth="1"/>
    <col min="11775" max="11775" width="17.85546875" style="1" customWidth="1"/>
    <col min="11776" max="11776" width="20.28515625" style="1" customWidth="1"/>
    <col min="11777" max="11777" width="15.5703125" style="1" customWidth="1"/>
    <col min="11778" max="11779" width="16" style="1"/>
    <col min="11780" max="11780" width="23.140625" style="1" customWidth="1"/>
    <col min="11781" max="12020" width="16" style="1"/>
    <col min="12021" max="12021" width="10.42578125" style="1" customWidth="1"/>
    <col min="12022" max="12022" width="26.140625" style="1" customWidth="1"/>
    <col min="12023" max="12023" width="12.28515625" style="1" customWidth="1"/>
    <col min="12024" max="12024" width="9.42578125" style="1" customWidth="1"/>
    <col min="12025" max="12025" width="18.28515625" style="1" customWidth="1"/>
    <col min="12026" max="12026" width="10.5703125" style="1" customWidth="1"/>
    <col min="12027" max="12027" width="18.42578125" style="1" customWidth="1"/>
    <col min="12028" max="12028" width="10.7109375" style="1" customWidth="1"/>
    <col min="12029" max="12029" width="12" style="1" customWidth="1"/>
    <col min="12030" max="12030" width="18.85546875" style="1" customWidth="1"/>
    <col min="12031" max="12031" width="17.85546875" style="1" customWidth="1"/>
    <col min="12032" max="12032" width="20.28515625" style="1" customWidth="1"/>
    <col min="12033" max="12033" width="15.5703125" style="1" customWidth="1"/>
    <col min="12034" max="12035" width="16" style="1"/>
    <col min="12036" max="12036" width="23.140625" style="1" customWidth="1"/>
    <col min="12037" max="12276" width="16" style="1"/>
    <col min="12277" max="12277" width="10.42578125" style="1" customWidth="1"/>
    <col min="12278" max="12278" width="26.140625" style="1" customWidth="1"/>
    <col min="12279" max="12279" width="12.28515625" style="1" customWidth="1"/>
    <col min="12280" max="12280" width="9.42578125" style="1" customWidth="1"/>
    <col min="12281" max="12281" width="18.28515625" style="1" customWidth="1"/>
    <col min="12282" max="12282" width="10.5703125" style="1" customWidth="1"/>
    <col min="12283" max="12283" width="18.42578125" style="1" customWidth="1"/>
    <col min="12284" max="12284" width="10.7109375" style="1" customWidth="1"/>
    <col min="12285" max="12285" width="12" style="1" customWidth="1"/>
    <col min="12286" max="12286" width="18.85546875" style="1" customWidth="1"/>
    <col min="12287" max="12287" width="17.85546875" style="1" customWidth="1"/>
    <col min="12288" max="12288" width="20.28515625" style="1" customWidth="1"/>
    <col min="12289" max="12289" width="15.5703125" style="1" customWidth="1"/>
    <col min="12290" max="12291" width="16" style="1"/>
    <col min="12292" max="12292" width="23.140625" style="1" customWidth="1"/>
    <col min="12293" max="12532" width="16" style="1"/>
    <col min="12533" max="12533" width="10.42578125" style="1" customWidth="1"/>
    <col min="12534" max="12534" width="26.140625" style="1" customWidth="1"/>
    <col min="12535" max="12535" width="12.28515625" style="1" customWidth="1"/>
    <col min="12536" max="12536" width="9.42578125" style="1" customWidth="1"/>
    <col min="12537" max="12537" width="18.28515625" style="1" customWidth="1"/>
    <col min="12538" max="12538" width="10.5703125" style="1" customWidth="1"/>
    <col min="12539" max="12539" width="18.42578125" style="1" customWidth="1"/>
    <col min="12540" max="12540" width="10.7109375" style="1" customWidth="1"/>
    <col min="12541" max="12541" width="12" style="1" customWidth="1"/>
    <col min="12542" max="12542" width="18.85546875" style="1" customWidth="1"/>
    <col min="12543" max="12543" width="17.85546875" style="1" customWidth="1"/>
    <col min="12544" max="12544" width="20.28515625" style="1" customWidth="1"/>
    <col min="12545" max="12545" width="15.5703125" style="1" customWidth="1"/>
    <col min="12546" max="12547" width="16" style="1"/>
    <col min="12548" max="12548" width="23.140625" style="1" customWidth="1"/>
    <col min="12549" max="12788" width="16" style="1"/>
    <col min="12789" max="12789" width="10.42578125" style="1" customWidth="1"/>
    <col min="12790" max="12790" width="26.140625" style="1" customWidth="1"/>
    <col min="12791" max="12791" width="12.28515625" style="1" customWidth="1"/>
    <col min="12792" max="12792" width="9.42578125" style="1" customWidth="1"/>
    <col min="12793" max="12793" width="18.28515625" style="1" customWidth="1"/>
    <col min="12794" max="12794" width="10.5703125" style="1" customWidth="1"/>
    <col min="12795" max="12795" width="18.42578125" style="1" customWidth="1"/>
    <col min="12796" max="12796" width="10.7109375" style="1" customWidth="1"/>
    <col min="12797" max="12797" width="12" style="1" customWidth="1"/>
    <col min="12798" max="12798" width="18.85546875" style="1" customWidth="1"/>
    <col min="12799" max="12799" width="17.85546875" style="1" customWidth="1"/>
    <col min="12800" max="12800" width="20.28515625" style="1" customWidth="1"/>
    <col min="12801" max="12801" width="15.5703125" style="1" customWidth="1"/>
    <col min="12802" max="12803" width="16" style="1"/>
    <col min="12804" max="12804" width="23.140625" style="1" customWidth="1"/>
    <col min="12805" max="13044" width="16" style="1"/>
    <col min="13045" max="13045" width="10.42578125" style="1" customWidth="1"/>
    <col min="13046" max="13046" width="26.140625" style="1" customWidth="1"/>
    <col min="13047" max="13047" width="12.28515625" style="1" customWidth="1"/>
    <col min="13048" max="13048" width="9.42578125" style="1" customWidth="1"/>
    <col min="13049" max="13049" width="18.28515625" style="1" customWidth="1"/>
    <col min="13050" max="13050" width="10.5703125" style="1" customWidth="1"/>
    <col min="13051" max="13051" width="18.42578125" style="1" customWidth="1"/>
    <col min="13052" max="13052" width="10.7109375" style="1" customWidth="1"/>
    <col min="13053" max="13053" width="12" style="1" customWidth="1"/>
    <col min="13054" max="13054" width="18.85546875" style="1" customWidth="1"/>
    <col min="13055" max="13055" width="17.85546875" style="1" customWidth="1"/>
    <col min="13056" max="13056" width="20.28515625" style="1" customWidth="1"/>
    <col min="13057" max="13057" width="15.5703125" style="1" customWidth="1"/>
    <col min="13058" max="13059" width="16" style="1"/>
    <col min="13060" max="13060" width="23.140625" style="1" customWidth="1"/>
    <col min="13061" max="13300" width="16" style="1"/>
    <col min="13301" max="13301" width="10.42578125" style="1" customWidth="1"/>
    <col min="13302" max="13302" width="26.140625" style="1" customWidth="1"/>
    <col min="13303" max="13303" width="12.28515625" style="1" customWidth="1"/>
    <col min="13304" max="13304" width="9.42578125" style="1" customWidth="1"/>
    <col min="13305" max="13305" width="18.28515625" style="1" customWidth="1"/>
    <col min="13306" max="13306" width="10.5703125" style="1" customWidth="1"/>
    <col min="13307" max="13307" width="18.42578125" style="1" customWidth="1"/>
    <col min="13308" max="13308" width="10.7109375" style="1" customWidth="1"/>
    <col min="13309" max="13309" width="12" style="1" customWidth="1"/>
    <col min="13310" max="13310" width="18.85546875" style="1" customWidth="1"/>
    <col min="13311" max="13311" width="17.85546875" style="1" customWidth="1"/>
    <col min="13312" max="13312" width="20.28515625" style="1" customWidth="1"/>
    <col min="13313" max="13313" width="15.5703125" style="1" customWidth="1"/>
    <col min="13314" max="13315" width="16" style="1"/>
    <col min="13316" max="13316" width="23.140625" style="1" customWidth="1"/>
    <col min="13317" max="13556" width="16" style="1"/>
    <col min="13557" max="13557" width="10.42578125" style="1" customWidth="1"/>
    <col min="13558" max="13558" width="26.140625" style="1" customWidth="1"/>
    <col min="13559" max="13559" width="12.28515625" style="1" customWidth="1"/>
    <col min="13560" max="13560" width="9.42578125" style="1" customWidth="1"/>
    <col min="13561" max="13561" width="18.28515625" style="1" customWidth="1"/>
    <col min="13562" max="13562" width="10.5703125" style="1" customWidth="1"/>
    <col min="13563" max="13563" width="18.42578125" style="1" customWidth="1"/>
    <col min="13564" max="13564" width="10.7109375" style="1" customWidth="1"/>
    <col min="13565" max="13565" width="12" style="1" customWidth="1"/>
    <col min="13566" max="13566" width="18.85546875" style="1" customWidth="1"/>
    <col min="13567" max="13567" width="17.85546875" style="1" customWidth="1"/>
    <col min="13568" max="13568" width="20.28515625" style="1" customWidth="1"/>
    <col min="13569" max="13569" width="15.5703125" style="1" customWidth="1"/>
    <col min="13570" max="13571" width="16" style="1"/>
    <col min="13572" max="13572" width="23.140625" style="1" customWidth="1"/>
    <col min="13573" max="13812" width="16" style="1"/>
    <col min="13813" max="13813" width="10.42578125" style="1" customWidth="1"/>
    <col min="13814" max="13814" width="26.140625" style="1" customWidth="1"/>
    <col min="13815" max="13815" width="12.28515625" style="1" customWidth="1"/>
    <col min="13816" max="13816" width="9.42578125" style="1" customWidth="1"/>
    <col min="13817" max="13817" width="18.28515625" style="1" customWidth="1"/>
    <col min="13818" max="13818" width="10.5703125" style="1" customWidth="1"/>
    <col min="13819" max="13819" width="18.42578125" style="1" customWidth="1"/>
    <col min="13820" max="13820" width="10.7109375" style="1" customWidth="1"/>
    <col min="13821" max="13821" width="12" style="1" customWidth="1"/>
    <col min="13822" max="13822" width="18.85546875" style="1" customWidth="1"/>
    <col min="13823" max="13823" width="17.85546875" style="1" customWidth="1"/>
    <col min="13824" max="13824" width="20.28515625" style="1" customWidth="1"/>
    <col min="13825" max="13825" width="15.5703125" style="1" customWidth="1"/>
    <col min="13826" max="13827" width="16" style="1"/>
    <col min="13828" max="13828" width="23.140625" style="1" customWidth="1"/>
    <col min="13829" max="14068" width="16" style="1"/>
    <col min="14069" max="14069" width="10.42578125" style="1" customWidth="1"/>
    <col min="14070" max="14070" width="26.140625" style="1" customWidth="1"/>
    <col min="14071" max="14071" width="12.28515625" style="1" customWidth="1"/>
    <col min="14072" max="14072" width="9.42578125" style="1" customWidth="1"/>
    <col min="14073" max="14073" width="18.28515625" style="1" customWidth="1"/>
    <col min="14074" max="14074" width="10.5703125" style="1" customWidth="1"/>
    <col min="14075" max="14075" width="18.42578125" style="1" customWidth="1"/>
    <col min="14076" max="14076" width="10.7109375" style="1" customWidth="1"/>
    <col min="14077" max="14077" width="12" style="1" customWidth="1"/>
    <col min="14078" max="14078" width="18.85546875" style="1" customWidth="1"/>
    <col min="14079" max="14079" width="17.85546875" style="1" customWidth="1"/>
    <col min="14080" max="14080" width="20.28515625" style="1" customWidth="1"/>
    <col min="14081" max="14081" width="15.5703125" style="1" customWidth="1"/>
    <col min="14082" max="14083" width="16" style="1"/>
    <col min="14084" max="14084" width="23.140625" style="1" customWidth="1"/>
    <col min="14085" max="14324" width="16" style="1"/>
    <col min="14325" max="14325" width="10.42578125" style="1" customWidth="1"/>
    <col min="14326" max="14326" width="26.140625" style="1" customWidth="1"/>
    <col min="14327" max="14327" width="12.28515625" style="1" customWidth="1"/>
    <col min="14328" max="14328" width="9.42578125" style="1" customWidth="1"/>
    <col min="14329" max="14329" width="18.28515625" style="1" customWidth="1"/>
    <col min="14330" max="14330" width="10.5703125" style="1" customWidth="1"/>
    <col min="14331" max="14331" width="18.42578125" style="1" customWidth="1"/>
    <col min="14332" max="14332" width="10.7109375" style="1" customWidth="1"/>
    <col min="14333" max="14333" width="12" style="1" customWidth="1"/>
    <col min="14334" max="14334" width="18.85546875" style="1" customWidth="1"/>
    <col min="14335" max="14335" width="17.85546875" style="1" customWidth="1"/>
    <col min="14336" max="14336" width="20.28515625" style="1" customWidth="1"/>
    <col min="14337" max="14337" width="15.5703125" style="1" customWidth="1"/>
    <col min="14338" max="14339" width="16" style="1"/>
    <col min="14340" max="14340" width="23.140625" style="1" customWidth="1"/>
    <col min="14341" max="14580" width="16" style="1"/>
    <col min="14581" max="14581" width="10.42578125" style="1" customWidth="1"/>
    <col min="14582" max="14582" width="26.140625" style="1" customWidth="1"/>
    <col min="14583" max="14583" width="12.28515625" style="1" customWidth="1"/>
    <col min="14584" max="14584" width="9.42578125" style="1" customWidth="1"/>
    <col min="14585" max="14585" width="18.28515625" style="1" customWidth="1"/>
    <col min="14586" max="14586" width="10.5703125" style="1" customWidth="1"/>
    <col min="14587" max="14587" width="18.42578125" style="1" customWidth="1"/>
    <col min="14588" max="14588" width="10.7109375" style="1" customWidth="1"/>
    <col min="14589" max="14589" width="12" style="1" customWidth="1"/>
    <col min="14590" max="14590" width="18.85546875" style="1" customWidth="1"/>
    <col min="14591" max="14591" width="17.85546875" style="1" customWidth="1"/>
    <col min="14592" max="14592" width="20.28515625" style="1" customWidth="1"/>
    <col min="14593" max="14593" width="15.5703125" style="1" customWidth="1"/>
    <col min="14594" max="14595" width="16" style="1"/>
    <col min="14596" max="14596" width="23.140625" style="1" customWidth="1"/>
    <col min="14597" max="14836" width="16" style="1"/>
    <col min="14837" max="14837" width="10.42578125" style="1" customWidth="1"/>
    <col min="14838" max="14838" width="26.140625" style="1" customWidth="1"/>
    <col min="14839" max="14839" width="12.28515625" style="1" customWidth="1"/>
    <col min="14840" max="14840" width="9.42578125" style="1" customWidth="1"/>
    <col min="14841" max="14841" width="18.28515625" style="1" customWidth="1"/>
    <col min="14842" max="14842" width="10.5703125" style="1" customWidth="1"/>
    <col min="14843" max="14843" width="18.42578125" style="1" customWidth="1"/>
    <col min="14844" max="14844" width="10.7109375" style="1" customWidth="1"/>
    <col min="14845" max="14845" width="12" style="1" customWidth="1"/>
    <col min="14846" max="14846" width="18.85546875" style="1" customWidth="1"/>
    <col min="14847" max="14847" width="17.85546875" style="1" customWidth="1"/>
    <col min="14848" max="14848" width="20.28515625" style="1" customWidth="1"/>
    <col min="14849" max="14849" width="15.5703125" style="1" customWidth="1"/>
    <col min="14850" max="14851" width="16" style="1"/>
    <col min="14852" max="14852" width="23.140625" style="1" customWidth="1"/>
    <col min="14853" max="15092" width="16" style="1"/>
    <col min="15093" max="15093" width="10.42578125" style="1" customWidth="1"/>
    <col min="15094" max="15094" width="26.140625" style="1" customWidth="1"/>
    <col min="15095" max="15095" width="12.28515625" style="1" customWidth="1"/>
    <col min="15096" max="15096" width="9.42578125" style="1" customWidth="1"/>
    <col min="15097" max="15097" width="18.28515625" style="1" customWidth="1"/>
    <col min="15098" max="15098" width="10.5703125" style="1" customWidth="1"/>
    <col min="15099" max="15099" width="18.42578125" style="1" customWidth="1"/>
    <col min="15100" max="15100" width="10.7109375" style="1" customWidth="1"/>
    <col min="15101" max="15101" width="12" style="1" customWidth="1"/>
    <col min="15102" max="15102" width="18.85546875" style="1" customWidth="1"/>
    <col min="15103" max="15103" width="17.85546875" style="1" customWidth="1"/>
    <col min="15104" max="15104" width="20.28515625" style="1" customWidth="1"/>
    <col min="15105" max="15105" width="15.5703125" style="1" customWidth="1"/>
    <col min="15106" max="15107" width="16" style="1"/>
    <col min="15108" max="15108" width="23.140625" style="1" customWidth="1"/>
    <col min="15109" max="15348" width="16" style="1"/>
    <col min="15349" max="15349" width="10.42578125" style="1" customWidth="1"/>
    <col min="15350" max="15350" width="26.140625" style="1" customWidth="1"/>
    <col min="15351" max="15351" width="12.28515625" style="1" customWidth="1"/>
    <col min="15352" max="15352" width="9.42578125" style="1" customWidth="1"/>
    <col min="15353" max="15353" width="18.28515625" style="1" customWidth="1"/>
    <col min="15354" max="15354" width="10.5703125" style="1" customWidth="1"/>
    <col min="15355" max="15355" width="18.42578125" style="1" customWidth="1"/>
    <col min="15356" max="15356" width="10.7109375" style="1" customWidth="1"/>
    <col min="15357" max="15357" width="12" style="1" customWidth="1"/>
    <col min="15358" max="15358" width="18.85546875" style="1" customWidth="1"/>
    <col min="15359" max="15359" width="17.85546875" style="1" customWidth="1"/>
    <col min="15360" max="15360" width="20.28515625" style="1" customWidth="1"/>
    <col min="15361" max="15361" width="15.5703125" style="1" customWidth="1"/>
    <col min="15362" max="15363" width="16" style="1"/>
    <col min="15364" max="15364" width="23.140625" style="1" customWidth="1"/>
    <col min="15365" max="15604" width="16" style="1"/>
    <col min="15605" max="15605" width="10.42578125" style="1" customWidth="1"/>
    <col min="15606" max="15606" width="26.140625" style="1" customWidth="1"/>
    <col min="15607" max="15607" width="12.28515625" style="1" customWidth="1"/>
    <col min="15608" max="15608" width="9.42578125" style="1" customWidth="1"/>
    <col min="15609" max="15609" width="18.28515625" style="1" customWidth="1"/>
    <col min="15610" max="15610" width="10.5703125" style="1" customWidth="1"/>
    <col min="15611" max="15611" width="18.42578125" style="1" customWidth="1"/>
    <col min="15612" max="15612" width="10.7109375" style="1" customWidth="1"/>
    <col min="15613" max="15613" width="12" style="1" customWidth="1"/>
    <col min="15614" max="15614" width="18.85546875" style="1" customWidth="1"/>
    <col min="15615" max="15615" width="17.85546875" style="1" customWidth="1"/>
    <col min="15616" max="15616" width="20.28515625" style="1" customWidth="1"/>
    <col min="15617" max="15617" width="15.5703125" style="1" customWidth="1"/>
    <col min="15618" max="15619" width="16" style="1"/>
    <col min="15620" max="15620" width="23.140625" style="1" customWidth="1"/>
    <col min="15621" max="15860" width="16" style="1"/>
    <col min="15861" max="15861" width="10.42578125" style="1" customWidth="1"/>
    <col min="15862" max="15862" width="26.140625" style="1" customWidth="1"/>
    <col min="15863" max="15863" width="12.28515625" style="1" customWidth="1"/>
    <col min="15864" max="15864" width="9.42578125" style="1" customWidth="1"/>
    <col min="15865" max="15865" width="18.28515625" style="1" customWidth="1"/>
    <col min="15866" max="15866" width="10.5703125" style="1" customWidth="1"/>
    <col min="15867" max="15867" width="18.42578125" style="1" customWidth="1"/>
    <col min="15868" max="15868" width="10.7109375" style="1" customWidth="1"/>
    <col min="15869" max="15869" width="12" style="1" customWidth="1"/>
    <col min="15870" max="15870" width="18.85546875" style="1" customWidth="1"/>
    <col min="15871" max="15871" width="17.85546875" style="1" customWidth="1"/>
    <col min="15872" max="15872" width="20.28515625" style="1" customWidth="1"/>
    <col min="15873" max="15873" width="15.5703125" style="1" customWidth="1"/>
    <col min="15874" max="15875" width="16" style="1"/>
    <col min="15876" max="15876" width="23.140625" style="1" customWidth="1"/>
    <col min="15877" max="16116" width="16" style="1"/>
    <col min="16117" max="16117" width="10.42578125" style="1" customWidth="1"/>
    <col min="16118" max="16118" width="26.140625" style="1" customWidth="1"/>
    <col min="16119" max="16119" width="12.28515625" style="1" customWidth="1"/>
    <col min="16120" max="16120" width="9.42578125" style="1" customWidth="1"/>
    <col min="16121" max="16121" width="18.28515625" style="1" customWidth="1"/>
    <col min="16122" max="16122" width="10.5703125" style="1" customWidth="1"/>
    <col min="16123" max="16123" width="18.42578125" style="1" customWidth="1"/>
    <col min="16124" max="16124" width="10.7109375" style="1" customWidth="1"/>
    <col min="16125" max="16125" width="12" style="1" customWidth="1"/>
    <col min="16126" max="16126" width="18.85546875" style="1" customWidth="1"/>
    <col min="16127" max="16127" width="17.85546875" style="1" customWidth="1"/>
    <col min="16128" max="16128" width="20.28515625" style="1" customWidth="1"/>
    <col min="16129" max="16129" width="15.5703125" style="1" customWidth="1"/>
    <col min="16130" max="16131" width="16" style="1"/>
    <col min="16132" max="16132" width="23.140625" style="1" customWidth="1"/>
    <col min="16133" max="16384" width="16" style="1"/>
  </cols>
  <sheetData>
    <row r="1" spans="1:16" ht="11.25" customHeight="1" x14ac:dyDescent="0.2"/>
    <row r="2" spans="1:16" ht="30" customHeight="1" x14ac:dyDescent="0.2">
      <c r="A2" s="3" t="s">
        <v>172</v>
      </c>
      <c r="B2" s="97"/>
      <c r="C2" s="97"/>
      <c r="O2" s="98"/>
      <c r="P2" s="6"/>
    </row>
    <row r="3" spans="1:16" ht="30" customHeight="1" x14ac:dyDescent="0.2">
      <c r="A3" s="4"/>
      <c r="B3" s="258" t="s">
        <v>0</v>
      </c>
      <c r="C3" s="271"/>
      <c r="D3" s="259"/>
      <c r="E3" s="258" t="s">
        <v>1</v>
      </c>
      <c r="F3" s="259"/>
      <c r="G3" s="5" t="s">
        <v>2</v>
      </c>
      <c r="H3" s="258" t="s">
        <v>3</v>
      </c>
      <c r="I3" s="271"/>
      <c r="J3" s="259"/>
      <c r="K3" s="258" t="s">
        <v>4</v>
      </c>
      <c r="L3" s="259"/>
      <c r="M3" s="5" t="s">
        <v>5</v>
      </c>
      <c r="N3" s="6"/>
    </row>
    <row r="4" spans="1:16" ht="30" customHeight="1" x14ac:dyDescent="0.2">
      <c r="A4" s="4" t="s">
        <v>6</v>
      </c>
      <c r="B4" s="116" t="s">
        <v>59</v>
      </c>
      <c r="C4" s="116" t="s">
        <v>64</v>
      </c>
      <c r="D4" s="116" t="s">
        <v>7</v>
      </c>
      <c r="E4" s="116" t="s">
        <v>59</v>
      </c>
      <c r="F4" s="116" t="s">
        <v>64</v>
      </c>
      <c r="G4" s="8" t="s">
        <v>8</v>
      </c>
      <c r="H4" s="117" t="s">
        <v>59</v>
      </c>
      <c r="I4" s="117" t="s">
        <v>64</v>
      </c>
      <c r="J4" s="117" t="s">
        <v>7</v>
      </c>
      <c r="K4" s="116" t="s">
        <v>59</v>
      </c>
      <c r="L4" s="116" t="s">
        <v>64</v>
      </c>
      <c r="M4" s="8" t="s">
        <v>8</v>
      </c>
      <c r="N4" s="243"/>
      <c r="O4" s="244" t="s">
        <v>9</v>
      </c>
      <c r="P4" s="244" t="s">
        <v>9</v>
      </c>
    </row>
    <row r="5" spans="1:16" ht="18" customHeight="1" x14ac:dyDescent="0.2">
      <c r="A5" s="127" t="s">
        <v>187</v>
      </c>
      <c r="B5" s="109">
        <v>187</v>
      </c>
      <c r="C5" s="109">
        <v>203</v>
      </c>
      <c r="D5" s="10">
        <f t="shared" ref="D5:D10" si="0">B5+C5</f>
        <v>390</v>
      </c>
      <c r="E5" s="106">
        <v>11</v>
      </c>
      <c r="F5" s="106">
        <v>26</v>
      </c>
      <c r="G5" s="110">
        <v>3</v>
      </c>
      <c r="H5" s="11">
        <f t="shared" ref="H5:H10" si="1">B5*G5</f>
        <v>561</v>
      </c>
      <c r="I5" s="11">
        <f t="shared" ref="I5:I10" si="2">C5*G5</f>
        <v>609</v>
      </c>
      <c r="J5" s="11">
        <f>H5+I5</f>
        <v>1170</v>
      </c>
      <c r="K5" s="12">
        <f>E5/H5</f>
        <v>1.9607843137254902E-2</v>
      </c>
      <c r="L5" s="12">
        <f>F5/I5</f>
        <v>4.2692939244663386E-2</v>
      </c>
      <c r="M5" s="13">
        <v>71</v>
      </c>
      <c r="N5" s="245">
        <f t="shared" ref="N5:N10" si="3">M5*D5</f>
        <v>27690</v>
      </c>
      <c r="O5" s="246" t="str">
        <f t="shared" ref="O5:O11" si="4">CONCATENATE(E5," ",$O$4," ",B5)</f>
        <v>11 / 187</v>
      </c>
      <c r="P5" s="246" t="str">
        <f t="shared" ref="P5:P11" si="5">CONCATENATE(F5," ",$P$4," ",C5)</f>
        <v>26 / 203</v>
      </c>
    </row>
    <row r="6" spans="1:16" ht="18" customHeight="1" x14ac:dyDescent="0.2">
      <c r="A6" s="127" t="s">
        <v>140</v>
      </c>
      <c r="B6" s="109">
        <v>35</v>
      </c>
      <c r="C6" s="109">
        <v>35</v>
      </c>
      <c r="D6" s="10">
        <f t="shared" si="0"/>
        <v>70</v>
      </c>
      <c r="E6" s="106">
        <v>1</v>
      </c>
      <c r="F6" s="106">
        <v>1</v>
      </c>
      <c r="G6" s="110">
        <v>3.8</v>
      </c>
      <c r="H6" s="11">
        <f t="shared" si="1"/>
        <v>133</v>
      </c>
      <c r="I6" s="11">
        <f t="shared" si="2"/>
        <v>133</v>
      </c>
      <c r="J6" s="11">
        <f t="shared" ref="J6:J10" si="6">H6+I6</f>
        <v>266</v>
      </c>
      <c r="K6" s="12">
        <f t="shared" ref="K6:L10" si="7">E6/H6</f>
        <v>7.5187969924812026E-3</v>
      </c>
      <c r="L6" s="12">
        <f t="shared" si="7"/>
        <v>7.5187969924812026E-3</v>
      </c>
      <c r="M6" s="13">
        <v>76.7</v>
      </c>
      <c r="N6" s="245">
        <f t="shared" si="3"/>
        <v>5369</v>
      </c>
      <c r="O6" s="246" t="str">
        <f t="shared" si="4"/>
        <v>1 / 35</v>
      </c>
      <c r="P6" s="246" t="str">
        <f t="shared" si="5"/>
        <v>1 / 35</v>
      </c>
    </row>
    <row r="7" spans="1:16" ht="18" customHeight="1" x14ac:dyDescent="0.2">
      <c r="A7" s="127" t="s">
        <v>141</v>
      </c>
      <c r="B7" s="109">
        <v>1306</v>
      </c>
      <c r="C7" s="109">
        <v>1333</v>
      </c>
      <c r="D7" s="10">
        <f t="shared" si="0"/>
        <v>2639</v>
      </c>
      <c r="E7" s="106">
        <v>165</v>
      </c>
      <c r="F7" s="106">
        <v>178</v>
      </c>
      <c r="G7" s="110">
        <v>3.5</v>
      </c>
      <c r="H7" s="11">
        <f t="shared" si="1"/>
        <v>4571</v>
      </c>
      <c r="I7" s="11">
        <f t="shared" si="2"/>
        <v>4665.5</v>
      </c>
      <c r="J7" s="11">
        <f t="shared" si="6"/>
        <v>9236.5</v>
      </c>
      <c r="K7" s="12">
        <f t="shared" si="7"/>
        <v>3.6097134106322468E-2</v>
      </c>
      <c r="L7" s="12">
        <f t="shared" si="7"/>
        <v>3.815239524166756E-2</v>
      </c>
      <c r="M7" s="13">
        <v>77</v>
      </c>
      <c r="N7" s="245">
        <f t="shared" si="3"/>
        <v>203203</v>
      </c>
      <c r="O7" s="246" t="str">
        <f t="shared" si="4"/>
        <v>165 / 1306</v>
      </c>
      <c r="P7" s="246" t="str">
        <f t="shared" si="5"/>
        <v>178 / 1333</v>
      </c>
    </row>
    <row r="8" spans="1:16" ht="18" customHeight="1" x14ac:dyDescent="0.2">
      <c r="A8" s="127" t="s">
        <v>188</v>
      </c>
      <c r="B8" s="109">
        <v>62</v>
      </c>
      <c r="C8" s="109">
        <v>61</v>
      </c>
      <c r="D8" s="10">
        <f t="shared" si="0"/>
        <v>123</v>
      </c>
      <c r="E8" s="106">
        <v>2</v>
      </c>
      <c r="F8" s="106">
        <v>2</v>
      </c>
      <c r="G8" s="110">
        <v>2</v>
      </c>
      <c r="H8" s="11">
        <f t="shared" si="1"/>
        <v>124</v>
      </c>
      <c r="I8" s="11">
        <f t="shared" si="2"/>
        <v>122</v>
      </c>
      <c r="J8" s="11">
        <f t="shared" si="6"/>
        <v>246</v>
      </c>
      <c r="K8" s="12">
        <f t="shared" si="7"/>
        <v>1.6129032258064516E-2</v>
      </c>
      <c r="L8" s="12">
        <f t="shared" si="7"/>
        <v>1.6393442622950821E-2</v>
      </c>
      <c r="M8" s="13">
        <v>68.5</v>
      </c>
      <c r="N8" s="245">
        <f t="shared" si="3"/>
        <v>8425.5</v>
      </c>
      <c r="O8" s="246" t="str">
        <f t="shared" si="4"/>
        <v>2 / 62</v>
      </c>
      <c r="P8" s="246" t="str">
        <f t="shared" si="5"/>
        <v>2 / 61</v>
      </c>
    </row>
    <row r="9" spans="1:16" ht="18" customHeight="1" x14ac:dyDescent="0.2">
      <c r="A9" s="127" t="s">
        <v>156</v>
      </c>
      <c r="B9" s="109">
        <v>1586</v>
      </c>
      <c r="C9" s="109">
        <v>1609</v>
      </c>
      <c r="D9" s="10">
        <f t="shared" si="0"/>
        <v>3195</v>
      </c>
      <c r="E9" s="106">
        <v>71</v>
      </c>
      <c r="F9" s="106">
        <v>82</v>
      </c>
      <c r="G9" s="110">
        <v>3</v>
      </c>
      <c r="H9" s="11">
        <f t="shared" si="1"/>
        <v>4758</v>
      </c>
      <c r="I9" s="11">
        <f t="shared" si="2"/>
        <v>4827</v>
      </c>
      <c r="J9" s="11">
        <f t="shared" si="6"/>
        <v>9585</v>
      </c>
      <c r="K9" s="12">
        <f t="shared" si="7"/>
        <v>1.4922236233711644E-2</v>
      </c>
      <c r="L9" s="12">
        <f t="shared" si="7"/>
        <v>1.6987777087217732E-2</v>
      </c>
      <c r="M9" s="13">
        <v>67</v>
      </c>
      <c r="N9" s="245">
        <f t="shared" si="3"/>
        <v>214065</v>
      </c>
      <c r="O9" s="246" t="str">
        <f t="shared" si="4"/>
        <v>71 / 1586</v>
      </c>
      <c r="P9" s="246" t="str">
        <f t="shared" si="5"/>
        <v>82 / 1609</v>
      </c>
    </row>
    <row r="10" spans="1:16" ht="18" customHeight="1" x14ac:dyDescent="0.2">
      <c r="A10" s="127" t="s">
        <v>144</v>
      </c>
      <c r="B10" s="109">
        <v>23</v>
      </c>
      <c r="C10" s="109">
        <v>24</v>
      </c>
      <c r="D10" s="10">
        <f t="shared" si="0"/>
        <v>47</v>
      </c>
      <c r="E10" s="106">
        <v>0</v>
      </c>
      <c r="F10" s="106">
        <v>0</v>
      </c>
      <c r="G10" s="110">
        <v>0.33</v>
      </c>
      <c r="H10" s="11">
        <f t="shared" si="1"/>
        <v>7.5900000000000007</v>
      </c>
      <c r="I10" s="11">
        <f t="shared" si="2"/>
        <v>7.92</v>
      </c>
      <c r="J10" s="11">
        <f t="shared" si="6"/>
        <v>15.510000000000002</v>
      </c>
      <c r="K10" s="12">
        <f t="shared" si="7"/>
        <v>0</v>
      </c>
      <c r="L10" s="12">
        <f t="shared" si="7"/>
        <v>0</v>
      </c>
      <c r="M10" s="13">
        <v>57</v>
      </c>
      <c r="N10" s="245">
        <f t="shared" si="3"/>
        <v>2679</v>
      </c>
      <c r="O10" s="246" t="str">
        <f t="shared" si="4"/>
        <v>0 / 23</v>
      </c>
      <c r="P10" s="246" t="str">
        <f t="shared" si="5"/>
        <v>0 / 24</v>
      </c>
    </row>
    <row r="11" spans="1:16" ht="18" customHeight="1" x14ac:dyDescent="0.2">
      <c r="A11" s="99">
        <f>COUNT(B5:B10)</f>
        <v>6</v>
      </c>
      <c r="B11" s="14">
        <f>SUM(B5:B10)</f>
        <v>3199</v>
      </c>
      <c r="C11" s="14">
        <f>SUM(C5:C10)</f>
        <v>3265</v>
      </c>
      <c r="D11" s="14">
        <f>SUM(D5:D10)</f>
        <v>6464</v>
      </c>
      <c r="E11" s="108">
        <f>SUM(E5:E10)</f>
        <v>250</v>
      </c>
      <c r="F11" s="108">
        <f>SUM(F5:F10)</f>
        <v>289</v>
      </c>
      <c r="G11" s="122">
        <f>J11/D11</f>
        <v>3.1743517945544553</v>
      </c>
      <c r="H11" s="15">
        <f>SUM(H5:H10)</f>
        <v>10154.59</v>
      </c>
      <c r="I11" s="15">
        <f>SUM(I5:I10)</f>
        <v>10364.42</v>
      </c>
      <c r="J11" s="15">
        <f>SUM(J5:J10)</f>
        <v>20519.009999999998</v>
      </c>
      <c r="K11" s="16">
        <f>E11/H11</f>
        <v>2.4619408563024209E-2</v>
      </c>
      <c r="L11" s="100">
        <f>F11/I11</f>
        <v>2.7883856501376824E-2</v>
      </c>
      <c r="M11" s="17">
        <f>AVERAGE(M5:M10)</f>
        <v>69.533333333333331</v>
      </c>
      <c r="N11" s="247">
        <f>SUM(N5:N10)</f>
        <v>461431.5</v>
      </c>
      <c r="O11" s="248" t="str">
        <f t="shared" si="4"/>
        <v>250 / 3199</v>
      </c>
      <c r="P11" s="248" t="str">
        <f t="shared" si="5"/>
        <v>289 / 3265</v>
      </c>
    </row>
    <row r="12" spans="1:16" ht="18" customHeight="1" x14ac:dyDescent="0.2">
      <c r="D12" s="18"/>
      <c r="E12" s="18"/>
      <c r="F12" s="101"/>
    </row>
    <row r="13" spans="1:16" ht="21" customHeight="1" thickBot="1" x14ac:dyDescent="0.25">
      <c r="D13" s="18"/>
      <c r="E13" s="18"/>
    </row>
    <row r="14" spans="1:16" ht="29.25" customHeight="1" thickBot="1" x14ac:dyDescent="0.25">
      <c r="A14" s="260" t="s">
        <v>193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2"/>
    </row>
    <row r="15" spans="1:16" ht="30" customHeight="1" thickBot="1" x14ac:dyDescent="0.25">
      <c r="A15" s="254" t="s">
        <v>46</v>
      </c>
      <c r="B15" s="254" t="s">
        <v>10</v>
      </c>
      <c r="C15" s="256" t="s">
        <v>11</v>
      </c>
      <c r="D15" s="254" t="s">
        <v>43</v>
      </c>
      <c r="E15" s="254" t="s">
        <v>12</v>
      </c>
      <c r="F15" s="254" t="s">
        <v>58</v>
      </c>
      <c r="G15" s="254" t="s">
        <v>60</v>
      </c>
      <c r="H15" s="254" t="s">
        <v>65</v>
      </c>
      <c r="I15" s="254" t="s">
        <v>66</v>
      </c>
      <c r="J15" s="254" t="s">
        <v>45</v>
      </c>
      <c r="K15" s="254" t="s">
        <v>13</v>
      </c>
      <c r="L15" s="263" t="s">
        <v>14</v>
      </c>
      <c r="M15" s="264"/>
      <c r="N15" s="264"/>
      <c r="O15" s="265"/>
    </row>
    <row r="16" spans="1:16" ht="38.25" customHeight="1" thickBot="1" x14ac:dyDescent="0.25">
      <c r="A16" s="255"/>
      <c r="B16" s="255"/>
      <c r="C16" s="257"/>
      <c r="D16" s="255"/>
      <c r="E16" s="255"/>
      <c r="F16" s="255"/>
      <c r="G16" s="255"/>
      <c r="H16" s="255"/>
      <c r="I16" s="255"/>
      <c r="J16" s="255"/>
      <c r="K16" s="255"/>
      <c r="L16" s="129" t="s">
        <v>15</v>
      </c>
      <c r="M16" s="130" t="s">
        <v>16</v>
      </c>
      <c r="N16" s="131" t="s">
        <v>17</v>
      </c>
      <c r="O16" s="132" t="s">
        <v>54</v>
      </c>
    </row>
    <row r="17" spans="1:16" ht="30" x14ac:dyDescent="0.25">
      <c r="A17" s="274">
        <v>8</v>
      </c>
      <c r="B17" s="222" t="s">
        <v>187</v>
      </c>
      <c r="C17" s="134" t="s">
        <v>18</v>
      </c>
      <c r="D17" s="135"/>
      <c r="E17" s="239">
        <f>G5</f>
        <v>3</v>
      </c>
      <c r="F17" s="134" t="str">
        <f>O5</f>
        <v>11 / 187</v>
      </c>
      <c r="G17" s="240">
        <f t="shared" ref="G17:G23" si="8">K5</f>
        <v>1.9607843137254902E-2</v>
      </c>
      <c r="H17" s="134" t="str">
        <f t="shared" ref="H17:H23" si="9">P5</f>
        <v>26 / 203</v>
      </c>
      <c r="I17" s="240">
        <f t="shared" ref="I17:J23" si="10">L5</f>
        <v>4.2692939244663386E-2</v>
      </c>
      <c r="J17" s="241">
        <f t="shared" si="10"/>
        <v>71</v>
      </c>
      <c r="K17" s="242">
        <v>5.6616667567304359E-2</v>
      </c>
      <c r="L17" s="141" t="s">
        <v>112</v>
      </c>
      <c r="M17" s="142"/>
      <c r="N17" s="142"/>
      <c r="O17" s="143" t="s">
        <v>74</v>
      </c>
    </row>
    <row r="18" spans="1:16" ht="30" customHeight="1" x14ac:dyDescent="0.25">
      <c r="A18" s="274"/>
      <c r="B18" s="212" t="s">
        <v>140</v>
      </c>
      <c r="C18" s="134" t="s">
        <v>18</v>
      </c>
      <c r="D18" s="135"/>
      <c r="E18" s="136">
        <f t="shared" ref="E18:E23" si="11">G6</f>
        <v>3.8</v>
      </c>
      <c r="F18" s="137" t="str">
        <f t="shared" ref="F18:F23" si="12">O6</f>
        <v>1 / 35</v>
      </c>
      <c r="G18" s="138">
        <f t="shared" si="8"/>
        <v>7.5187969924812026E-3</v>
      </c>
      <c r="H18" s="137" t="str">
        <f t="shared" si="9"/>
        <v>1 / 35</v>
      </c>
      <c r="I18" s="138">
        <f t="shared" si="10"/>
        <v>7.5187969924812026E-3</v>
      </c>
      <c r="J18" s="139">
        <f t="shared" si="10"/>
        <v>76.7</v>
      </c>
      <c r="K18" s="140">
        <v>3.4705954436430918E-3</v>
      </c>
      <c r="L18" s="145" t="s">
        <v>113</v>
      </c>
      <c r="M18" s="146"/>
      <c r="N18" s="146"/>
      <c r="O18" s="147" t="s">
        <v>56</v>
      </c>
    </row>
    <row r="19" spans="1:16" ht="30" customHeight="1" x14ac:dyDescent="0.25">
      <c r="A19" s="274"/>
      <c r="B19" s="212" t="s">
        <v>141</v>
      </c>
      <c r="C19" s="134" t="s">
        <v>18</v>
      </c>
      <c r="D19" s="135"/>
      <c r="E19" s="136">
        <f t="shared" si="11"/>
        <v>3.5</v>
      </c>
      <c r="F19" s="137" t="str">
        <f t="shared" si="12"/>
        <v>165 / 1306</v>
      </c>
      <c r="G19" s="138">
        <f t="shared" si="8"/>
        <v>3.6097134106322468E-2</v>
      </c>
      <c r="H19" s="137" t="str">
        <f t="shared" si="9"/>
        <v>178 / 1333</v>
      </c>
      <c r="I19" s="138">
        <f t="shared" si="10"/>
        <v>3.815239524166756E-2</v>
      </c>
      <c r="J19" s="139">
        <f t="shared" si="10"/>
        <v>77</v>
      </c>
      <c r="K19" s="148">
        <v>0.66349214678539725</v>
      </c>
      <c r="L19" s="149" t="s">
        <v>114</v>
      </c>
      <c r="M19" s="150"/>
      <c r="N19" s="150"/>
      <c r="O19" s="147" t="s">
        <v>57</v>
      </c>
    </row>
    <row r="20" spans="1:16" ht="30" customHeight="1" x14ac:dyDescent="0.25">
      <c r="A20" s="274"/>
      <c r="B20" s="212" t="s">
        <v>188</v>
      </c>
      <c r="C20" s="134" t="s">
        <v>18</v>
      </c>
      <c r="D20" s="135"/>
      <c r="E20" s="136">
        <f t="shared" si="11"/>
        <v>2</v>
      </c>
      <c r="F20" s="137" t="str">
        <f t="shared" si="12"/>
        <v>2 / 62</v>
      </c>
      <c r="G20" s="138">
        <f t="shared" si="8"/>
        <v>1.6129032258064516E-2</v>
      </c>
      <c r="H20" s="137" t="str">
        <f t="shared" si="9"/>
        <v>2 / 61</v>
      </c>
      <c r="I20" s="138">
        <f t="shared" si="10"/>
        <v>1.6393442622950821E-2</v>
      </c>
      <c r="J20" s="139">
        <f t="shared" si="10"/>
        <v>68.5</v>
      </c>
      <c r="K20" s="140">
        <v>6.9695377645286041E-3</v>
      </c>
      <c r="L20" s="145" t="s">
        <v>115</v>
      </c>
      <c r="M20" s="146"/>
      <c r="N20" s="146"/>
      <c r="O20" s="147" t="s">
        <v>55</v>
      </c>
    </row>
    <row r="21" spans="1:16" ht="30" customHeight="1" x14ac:dyDescent="0.25">
      <c r="A21" s="274"/>
      <c r="B21" s="212" t="s">
        <v>156</v>
      </c>
      <c r="C21" s="134" t="s">
        <v>18</v>
      </c>
      <c r="D21" s="135"/>
      <c r="E21" s="136">
        <f t="shared" si="11"/>
        <v>3</v>
      </c>
      <c r="F21" s="137" t="str">
        <f t="shared" si="12"/>
        <v>71 / 1586</v>
      </c>
      <c r="G21" s="138">
        <f t="shared" si="8"/>
        <v>1.4922236233711644E-2</v>
      </c>
      <c r="H21" s="137" t="str">
        <f t="shared" si="9"/>
        <v>82 / 1609</v>
      </c>
      <c r="I21" s="138">
        <f t="shared" si="10"/>
        <v>1.6987777087217732E-2</v>
      </c>
      <c r="J21" s="139">
        <f t="shared" si="10"/>
        <v>67</v>
      </c>
      <c r="K21" s="140">
        <v>0.26941732372424365</v>
      </c>
      <c r="L21" s="145" t="s">
        <v>116</v>
      </c>
      <c r="M21" s="146"/>
      <c r="N21" s="146"/>
      <c r="O21" s="147" t="s">
        <v>122</v>
      </c>
    </row>
    <row r="22" spans="1:16" ht="30" customHeight="1" x14ac:dyDescent="0.25">
      <c r="A22" s="274"/>
      <c r="B22" s="212" t="s">
        <v>144</v>
      </c>
      <c r="C22" s="134" t="s">
        <v>18</v>
      </c>
      <c r="D22" s="135"/>
      <c r="E22" s="136">
        <f t="shared" si="11"/>
        <v>0.33</v>
      </c>
      <c r="F22" s="137" t="str">
        <f t="shared" si="12"/>
        <v>0 / 23</v>
      </c>
      <c r="G22" s="138">
        <f t="shared" si="8"/>
        <v>0</v>
      </c>
      <c r="H22" s="137" t="str">
        <f t="shared" si="9"/>
        <v>0 / 24</v>
      </c>
      <c r="I22" s="138">
        <f t="shared" si="10"/>
        <v>0</v>
      </c>
      <c r="J22" s="139">
        <f t="shared" si="10"/>
        <v>57</v>
      </c>
      <c r="K22" s="140">
        <v>3.3728714883170266E-5</v>
      </c>
      <c r="L22" s="145" t="s">
        <v>103</v>
      </c>
      <c r="M22" s="146"/>
      <c r="N22" s="146"/>
      <c r="O22" s="147" t="s">
        <v>57</v>
      </c>
    </row>
    <row r="23" spans="1:16" ht="30" customHeight="1" x14ac:dyDescent="0.2">
      <c r="A23" s="274"/>
      <c r="B23" s="238">
        <f>COUNT(E17:E22)</f>
        <v>6</v>
      </c>
      <c r="C23" s="153"/>
      <c r="D23" s="154" t="s">
        <v>53</v>
      </c>
      <c r="E23" s="155">
        <f t="shared" si="11"/>
        <v>3.1743517945544553</v>
      </c>
      <c r="F23" s="156" t="str">
        <f t="shared" si="12"/>
        <v>250 / 3199</v>
      </c>
      <c r="G23" s="157">
        <f t="shared" si="8"/>
        <v>2.4619408563024209E-2</v>
      </c>
      <c r="H23" s="156" t="str">
        <f t="shared" si="9"/>
        <v>289 / 3265</v>
      </c>
      <c r="I23" s="157">
        <f t="shared" si="10"/>
        <v>2.7883856501376824E-2</v>
      </c>
      <c r="J23" s="155">
        <f t="shared" si="10"/>
        <v>69.533333333333331</v>
      </c>
      <c r="K23" s="158">
        <v>1</v>
      </c>
      <c r="L23" s="159" t="s">
        <v>86</v>
      </c>
      <c r="M23" s="160"/>
      <c r="N23" s="161"/>
      <c r="O23" s="214" t="s">
        <v>57</v>
      </c>
    </row>
    <row r="24" spans="1:16" ht="30" customHeight="1" thickBot="1" x14ac:dyDescent="0.25">
      <c r="A24" s="151" t="s">
        <v>19</v>
      </c>
      <c r="B24" s="163"/>
      <c r="C24" s="164"/>
      <c r="D24" s="165"/>
      <c r="E24" s="166"/>
      <c r="F24" s="167"/>
      <c r="G24" s="168"/>
      <c r="H24" s="167"/>
      <c r="I24" s="169"/>
      <c r="J24" s="170"/>
      <c r="K24" s="171"/>
      <c r="L24" s="160"/>
      <c r="M24" s="161"/>
      <c r="N24" s="161"/>
      <c r="O24" s="171"/>
    </row>
    <row r="25" spans="1:16" ht="42.75" customHeight="1" thickBot="1" x14ac:dyDescent="0.25">
      <c r="A25" s="163"/>
      <c r="B25" s="268" t="s">
        <v>205</v>
      </c>
      <c r="C25" s="269"/>
      <c r="D25" s="269"/>
      <c r="E25" s="269"/>
      <c r="F25" s="269"/>
      <c r="G25" s="269"/>
      <c r="H25" s="269"/>
      <c r="I25" s="270"/>
      <c r="J25" s="173" t="s">
        <v>61</v>
      </c>
      <c r="K25" s="174" t="s">
        <v>67</v>
      </c>
      <c r="L25" s="215" t="s">
        <v>15</v>
      </c>
      <c r="M25" s="216" t="s">
        <v>16</v>
      </c>
      <c r="N25" s="217" t="s">
        <v>17</v>
      </c>
      <c r="O25" s="161"/>
      <c r="P25" s="19"/>
    </row>
    <row r="26" spans="1:16" s="19" customFormat="1" ht="27" customHeight="1" x14ac:dyDescent="0.2">
      <c r="A26" s="249" t="s">
        <v>20</v>
      </c>
      <c r="B26" s="178" t="s">
        <v>49</v>
      </c>
      <c r="C26" s="179">
        <f>I23</f>
        <v>2.7883856501376824E-2</v>
      </c>
      <c r="D26" s="180" t="s">
        <v>48</v>
      </c>
      <c r="E26" s="180"/>
      <c r="F26" s="180"/>
      <c r="G26" s="180"/>
      <c r="H26" s="181">
        <f>J23</f>
        <v>69.533333333333331</v>
      </c>
      <c r="I26" s="182" t="s">
        <v>51</v>
      </c>
      <c r="J26" s="183">
        <v>2.4799999999999999E-2</v>
      </c>
      <c r="K26" s="184">
        <v>2.7900000000000001E-2</v>
      </c>
      <c r="L26" s="218" t="s">
        <v>86</v>
      </c>
      <c r="M26" s="219" t="s">
        <v>99</v>
      </c>
      <c r="N26" s="219" t="s">
        <v>100</v>
      </c>
      <c r="O26" s="187" t="s">
        <v>117</v>
      </c>
      <c r="P26" s="1"/>
    </row>
    <row r="27" spans="1:16" ht="27" customHeight="1" thickBot="1" x14ac:dyDescent="0.25">
      <c r="A27" s="250"/>
      <c r="B27" s="188" t="s">
        <v>49</v>
      </c>
      <c r="C27" s="189">
        <f>I23*E23</f>
        <v>8.8513169924244434E-2</v>
      </c>
      <c r="D27" s="190" t="s">
        <v>50</v>
      </c>
      <c r="E27" s="191"/>
      <c r="F27" s="192"/>
      <c r="G27" s="193">
        <f>E23</f>
        <v>3.1743517945544553</v>
      </c>
      <c r="H27" s="190" t="s">
        <v>52</v>
      </c>
      <c r="I27" s="194"/>
      <c r="J27" s="195">
        <v>7.8799999999999995E-2</v>
      </c>
      <c r="K27" s="196">
        <v>8.8499999999999995E-2</v>
      </c>
      <c r="L27" s="220" t="s">
        <v>86</v>
      </c>
      <c r="M27" s="221" t="s">
        <v>101</v>
      </c>
      <c r="N27" s="221" t="s">
        <v>102</v>
      </c>
      <c r="O27" s="199" t="s">
        <v>118</v>
      </c>
    </row>
    <row r="28" spans="1:16" ht="8.1" customHeight="1" thickBot="1" x14ac:dyDescent="0.35">
      <c r="A28" s="200"/>
      <c r="B28" s="20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203"/>
    </row>
    <row r="29" spans="1:16" ht="27" customHeight="1" thickBot="1" x14ac:dyDescent="0.25">
      <c r="A29" s="171"/>
      <c r="B29" s="200"/>
      <c r="C29" s="204"/>
      <c r="D29" s="204"/>
      <c r="E29" s="204"/>
      <c r="F29" s="205"/>
      <c r="G29" s="206"/>
      <c r="H29" s="171"/>
      <c r="I29" s="207"/>
      <c r="J29" s="208"/>
      <c r="K29" s="209" t="s">
        <v>198</v>
      </c>
      <c r="L29" s="210" t="s">
        <v>202</v>
      </c>
      <c r="M29" s="211"/>
      <c r="N29" s="211"/>
      <c r="O29" s="171"/>
    </row>
    <row r="30" spans="1:16" ht="15.75" customHeight="1" x14ac:dyDescent="0.2">
      <c r="A30" s="102"/>
    </row>
    <row r="31" spans="1:16" ht="15.75" customHeight="1" x14ac:dyDescent="0.2"/>
    <row r="32" spans="1:16" ht="15.75" customHeight="1" x14ac:dyDescent="0.2"/>
    <row r="33" spans="1:8" ht="28.5" customHeight="1" x14ac:dyDescent="0.2">
      <c r="A33" s="21"/>
      <c r="B33" s="120" t="s">
        <v>21</v>
      </c>
      <c r="C33" s="121">
        <v>8.8513169924244434E-2</v>
      </c>
      <c r="D33" s="281" t="s">
        <v>22</v>
      </c>
      <c r="E33" s="281"/>
      <c r="F33" s="281"/>
      <c r="H33" s="24"/>
    </row>
    <row r="34" spans="1:8" ht="39" customHeight="1" x14ac:dyDescent="0.2">
      <c r="A34" s="25">
        <f>I23</f>
        <v>2.7883856501376824E-2</v>
      </c>
      <c r="B34" s="26" t="s">
        <v>23</v>
      </c>
      <c r="C34" s="21"/>
      <c r="D34" s="118" t="s">
        <v>24</v>
      </c>
      <c r="E34" s="118" t="s">
        <v>84</v>
      </c>
      <c r="F34" s="118" t="s">
        <v>85</v>
      </c>
    </row>
    <row r="35" spans="1:8" ht="28.5" customHeight="1" x14ac:dyDescent="0.2">
      <c r="A35" s="29">
        <f>E23</f>
        <v>3.1743517945544553</v>
      </c>
      <c r="B35" s="30" t="s">
        <v>25</v>
      </c>
      <c r="C35" s="31"/>
      <c r="D35" s="119">
        <v>0.89</v>
      </c>
      <c r="E35" s="119">
        <v>0.76</v>
      </c>
      <c r="F35" s="119">
        <v>1.05</v>
      </c>
      <c r="G35" s="31" t="s">
        <v>86</v>
      </c>
    </row>
    <row r="36" spans="1:8" ht="28.5" hidden="1" customHeight="1" thickBot="1" x14ac:dyDescent="0.25">
      <c r="A36" s="35"/>
      <c r="B36" s="26"/>
      <c r="C36" s="21"/>
      <c r="D36" s="21"/>
      <c r="E36" s="21"/>
      <c r="F36" s="21"/>
      <c r="G36" s="21"/>
    </row>
    <row r="37" spans="1:8" ht="28.5" hidden="1" customHeight="1" thickBot="1" x14ac:dyDescent="0.25">
      <c r="A37" s="35"/>
      <c r="B37" s="36" t="s">
        <v>72</v>
      </c>
      <c r="C37" s="37"/>
      <c r="D37" s="38">
        <f>C33*D35</f>
        <v>7.8776721232577548E-2</v>
      </c>
      <c r="E37" s="39">
        <f>C33*E35</f>
        <v>6.7270009142425771E-2</v>
      </c>
      <c r="F37" s="40">
        <f>C33*F35</f>
        <v>9.2938828420456657E-2</v>
      </c>
      <c r="G37" s="21"/>
    </row>
    <row r="38" spans="1:8" ht="28.5" hidden="1" customHeight="1" thickBot="1" x14ac:dyDescent="0.25">
      <c r="A38" s="35"/>
      <c r="B38" s="26"/>
      <c r="C38" s="21"/>
      <c r="D38" s="21"/>
      <c r="E38" s="21"/>
      <c r="F38" s="21"/>
      <c r="G38" s="21"/>
    </row>
    <row r="39" spans="1:8" ht="28.5" hidden="1" customHeight="1" thickBot="1" x14ac:dyDescent="0.25">
      <c r="A39" s="35"/>
      <c r="B39" s="41"/>
      <c r="C39" s="42" t="s">
        <v>16</v>
      </c>
      <c r="D39" s="43">
        <f>C33-D37</f>
        <v>9.7364486916668852E-3</v>
      </c>
      <c r="E39" s="44">
        <f>C33-F37</f>
        <v>-4.4256584962122231E-3</v>
      </c>
      <c r="F39" s="45">
        <f>C33-E37</f>
        <v>2.1243160781818662E-2</v>
      </c>
      <c r="G39" s="21"/>
    </row>
    <row r="40" spans="1:8" ht="28.5" hidden="1" customHeight="1" thickBot="1" x14ac:dyDescent="0.25">
      <c r="A40" s="35"/>
      <c r="B40" s="46"/>
      <c r="C40" s="47" t="s">
        <v>17</v>
      </c>
      <c r="D40" s="48">
        <f>1/D39</f>
        <v>102.70685253606564</v>
      </c>
      <c r="E40" s="49">
        <f>1/F39</f>
        <v>47.073974079030073</v>
      </c>
      <c r="F40" s="50">
        <f>1/E39</f>
        <v>-225.95507557934428</v>
      </c>
      <c r="G40" s="21"/>
    </row>
    <row r="41" spans="1:8" ht="28.5" hidden="1" customHeight="1" x14ac:dyDescent="0.2">
      <c r="A41" s="35"/>
      <c r="B41" s="26"/>
      <c r="C41" s="31"/>
      <c r="D41" s="31"/>
      <c r="E41" s="31"/>
      <c r="F41" s="31"/>
      <c r="G41" s="21"/>
    </row>
    <row r="42" spans="1:8" ht="28.5" hidden="1" customHeight="1" x14ac:dyDescent="0.2">
      <c r="A42" s="35"/>
      <c r="B42" s="51" t="s">
        <v>26</v>
      </c>
      <c r="C42" s="52" t="s">
        <v>27</v>
      </c>
      <c r="D42" s="53">
        <f>D40</f>
        <v>102.70685253606564</v>
      </c>
      <c r="E42" s="53">
        <f>E40</f>
        <v>47.073974079030073</v>
      </c>
      <c r="F42" s="53">
        <f>F40</f>
        <v>-225.95507557934428</v>
      </c>
      <c r="G42" s="21"/>
    </row>
    <row r="43" spans="1:8" ht="28.5" hidden="1" customHeight="1" x14ac:dyDescent="0.2">
      <c r="A43" s="35"/>
      <c r="B43" s="54"/>
      <c r="C43" s="55" t="s">
        <v>28</v>
      </c>
      <c r="D43" s="56">
        <f>(1-C33)*D40</f>
        <v>93.615943445156546</v>
      </c>
      <c r="E43" s="56">
        <f>(1-C33)*E40</f>
        <v>42.907307412363409</v>
      </c>
      <c r="F43" s="56">
        <f>(1-C33)*F40</f>
        <v>-205.95507557934428</v>
      </c>
      <c r="G43" s="57"/>
    </row>
    <row r="44" spans="1:8" ht="28.5" hidden="1" customHeight="1" x14ac:dyDescent="0.2">
      <c r="A44" s="35"/>
      <c r="B44" s="58"/>
      <c r="C44" s="59" t="s">
        <v>29</v>
      </c>
      <c r="D44" s="60">
        <f>D40*D39</f>
        <v>1</v>
      </c>
      <c r="E44" s="60">
        <f>E40*F39</f>
        <v>0.99999999999999989</v>
      </c>
      <c r="F44" s="60">
        <f>F40*E39</f>
        <v>1</v>
      </c>
      <c r="G44" s="57"/>
    </row>
    <row r="45" spans="1:8" ht="28.5" hidden="1" customHeight="1" x14ac:dyDescent="0.2">
      <c r="A45" s="35"/>
      <c r="B45" s="61"/>
      <c r="C45" s="62" t="s">
        <v>30</v>
      </c>
      <c r="D45" s="63">
        <f>(C33-D39)*D40</f>
        <v>8.0909090909090935</v>
      </c>
      <c r="E45" s="63">
        <f>(C33-F39)*E40</f>
        <v>3.166666666666667</v>
      </c>
      <c r="F45" s="63">
        <f>(C33-E39)*F40</f>
        <v>-20.999999999999993</v>
      </c>
      <c r="G45" s="57"/>
    </row>
    <row r="46" spans="1:8" ht="28.5" hidden="1" customHeight="1" x14ac:dyDescent="0.2">
      <c r="A46" s="35"/>
      <c r="B46" s="64"/>
      <c r="C46" s="65"/>
      <c r="D46" s="66"/>
      <c r="E46" s="66"/>
      <c r="F46" s="66"/>
      <c r="G46" s="57"/>
    </row>
    <row r="47" spans="1:8" ht="28.5" hidden="1" customHeight="1" x14ac:dyDescent="0.2">
      <c r="A47" s="35"/>
      <c r="B47" s="51" t="s">
        <v>31</v>
      </c>
      <c r="C47" s="52" t="s">
        <v>32</v>
      </c>
      <c r="D47" s="53">
        <f>D40</f>
        <v>102.70685253606564</v>
      </c>
      <c r="E47" s="53">
        <f>E40</f>
        <v>47.073974079030073</v>
      </c>
      <c r="F47" s="53">
        <f>F40</f>
        <v>-225.95507557934428</v>
      </c>
      <c r="G47" s="57"/>
    </row>
    <row r="48" spans="1:8" ht="28.5" hidden="1" customHeight="1" x14ac:dyDescent="0.2">
      <c r="A48" s="35"/>
      <c r="B48" s="54"/>
      <c r="C48" s="67" t="s">
        <v>28</v>
      </c>
      <c r="D48" s="56">
        <f>ABS((1-(C33-D39))*D40)</f>
        <v>94.615943445156546</v>
      </c>
      <c r="E48" s="56">
        <f>ABS((1-(C33-F39))*E40)</f>
        <v>43.907307412363409</v>
      </c>
      <c r="F48" s="56">
        <f>ABS((1-(C33-E39))*F40)</f>
        <v>204.95507557934428</v>
      </c>
      <c r="G48" s="21"/>
    </row>
    <row r="49" spans="1:7" ht="28.5" hidden="1" customHeight="1" x14ac:dyDescent="0.2">
      <c r="A49" s="35"/>
      <c r="B49" s="68"/>
      <c r="C49" s="69" t="s">
        <v>33</v>
      </c>
      <c r="D49" s="70">
        <f>D40*D39</f>
        <v>1</v>
      </c>
      <c r="E49" s="70">
        <f>E40*F39</f>
        <v>0.99999999999999989</v>
      </c>
      <c r="F49" s="70">
        <f>F40*E39</f>
        <v>1</v>
      </c>
      <c r="G49" s="21"/>
    </row>
    <row r="50" spans="1:7" ht="28.5" hidden="1" customHeight="1" x14ac:dyDescent="0.2">
      <c r="A50" s="35"/>
      <c r="B50" s="71"/>
      <c r="C50" s="62" t="s">
        <v>34</v>
      </c>
      <c r="D50" s="63">
        <f>ABS(C33*D40)</f>
        <v>9.0909090909090935</v>
      </c>
      <c r="E50" s="63">
        <f>ABS(C33*E40)</f>
        <v>4.166666666666667</v>
      </c>
      <c r="F50" s="63">
        <f>ABS(C33*F40)</f>
        <v>19.999999999999993</v>
      </c>
      <c r="G50" s="21"/>
    </row>
    <row r="51" spans="1:7" ht="28.5" hidden="1" customHeight="1" x14ac:dyDescent="0.2">
      <c r="A51" s="35"/>
      <c r="B51" s="72"/>
      <c r="C51" s="73"/>
      <c r="D51" s="74"/>
      <c r="E51" s="75"/>
      <c r="F51" s="74"/>
      <c r="G51" s="76"/>
    </row>
    <row r="52" spans="1:7" ht="28.5" hidden="1" customHeight="1" x14ac:dyDescent="0.2">
      <c r="A52" s="35"/>
      <c r="B52" s="77" t="s">
        <v>35</v>
      </c>
      <c r="C52" s="78"/>
      <c r="D52" s="78"/>
      <c r="E52" s="79">
        <f>ROUND(D35,2)</f>
        <v>0.89</v>
      </c>
      <c r="F52" s="80">
        <f>ROUND(D39,4)</f>
        <v>9.7000000000000003E-3</v>
      </c>
      <c r="G52" s="81">
        <f>ROUND(D40,0)</f>
        <v>103</v>
      </c>
    </row>
    <row r="53" spans="1:7" ht="28.5" hidden="1" customHeight="1" x14ac:dyDescent="0.2">
      <c r="A53" s="35"/>
      <c r="B53" s="82" t="s">
        <v>36</v>
      </c>
      <c r="C53" s="83">
        <f>ROUND(D37,4)</f>
        <v>7.8799999999999995E-2</v>
      </c>
      <c r="D53" s="84">
        <f>ROUND(C33,4)</f>
        <v>8.8499999999999995E-2</v>
      </c>
      <c r="E53" s="85">
        <f>ROUND(E35,2)</f>
        <v>0.76</v>
      </c>
      <c r="F53" s="86">
        <f>ROUND(E39,4)</f>
        <v>-4.4000000000000003E-3</v>
      </c>
      <c r="G53" s="87">
        <f>ROUND(E40,0)</f>
        <v>47</v>
      </c>
    </row>
    <row r="54" spans="1:7" ht="28.5" hidden="1" customHeight="1" x14ac:dyDescent="0.2">
      <c r="A54" s="35"/>
      <c r="B54" s="82" t="s">
        <v>37</v>
      </c>
      <c r="C54" s="88"/>
      <c r="D54" s="88"/>
      <c r="E54" s="85">
        <f>ROUND(F35,2)</f>
        <v>1.05</v>
      </c>
      <c r="F54" s="86">
        <f>ROUND(F39,4)</f>
        <v>2.12E-2</v>
      </c>
      <c r="G54" s="87">
        <f>ROUND(F40,0)</f>
        <v>-226</v>
      </c>
    </row>
    <row r="55" spans="1:7" ht="28.5" hidden="1" customHeight="1" x14ac:dyDescent="0.2">
      <c r="A55" s="35"/>
      <c r="B55" s="82" t="s">
        <v>38</v>
      </c>
      <c r="C55" s="89" t="s">
        <v>73</v>
      </c>
      <c r="D55" s="89" t="s">
        <v>39</v>
      </c>
      <c r="E55" s="90" t="s">
        <v>40</v>
      </c>
      <c r="F55" s="90" t="s">
        <v>41</v>
      </c>
      <c r="G55" s="89" t="s">
        <v>17</v>
      </c>
    </row>
    <row r="56" spans="1:7" ht="28.5" hidden="1" customHeight="1" x14ac:dyDescent="0.2">
      <c r="A56" s="35"/>
      <c r="B56" s="91" t="s">
        <v>42</v>
      </c>
      <c r="C56" s="89" t="str">
        <f>CONCATENATE(C53*100,B55)</f>
        <v>7,88%</v>
      </c>
      <c r="D56" s="89" t="str">
        <f>CONCATENATE(D53*100,B55)</f>
        <v>8,85%</v>
      </c>
      <c r="E56" s="89" t="str">
        <f>CONCATENATE(E52," ",B52,E53,B53,E54,B54)</f>
        <v>0,89 (0,76-1,05)</v>
      </c>
      <c r="F56" s="89" t="str">
        <f>CONCATENATE(F52*100,B55," ",B52,F53*100,B55," ",B56," ",F54*100,B55,B54)</f>
        <v>0,97% (-0,44% a 2,12%)</v>
      </c>
      <c r="G56" s="89" t="str">
        <f>CONCATENATE(G52," ",B52,G53," ",B56," ",G54,B54)</f>
        <v>103 (47 a -226)</v>
      </c>
    </row>
    <row r="57" spans="1:7" ht="28.5" hidden="1" customHeight="1" x14ac:dyDescent="0.2">
      <c r="A57" s="92"/>
      <c r="B57" s="93"/>
      <c r="C57" s="94"/>
      <c r="D57" s="94"/>
      <c r="E57" s="94"/>
      <c r="F57" s="94"/>
      <c r="G57" s="94"/>
    </row>
    <row r="58" spans="1:7" ht="28.5" customHeight="1" x14ac:dyDescent="0.2">
      <c r="A58" s="25">
        <f>A34*A35</f>
        <v>8.8513169924244434E-2</v>
      </c>
      <c r="B58" s="26" t="s">
        <v>44</v>
      </c>
      <c r="C58" s="21"/>
      <c r="D58" s="21"/>
      <c r="E58" s="21"/>
      <c r="F58" s="21"/>
      <c r="G58" s="21"/>
    </row>
    <row r="59" spans="1:7" ht="28.5" customHeight="1" x14ac:dyDescent="0.2">
      <c r="A59" s="95"/>
      <c r="B59" s="21"/>
      <c r="C59" s="105" t="s">
        <v>47</v>
      </c>
      <c r="D59" s="105" t="s">
        <v>39</v>
      </c>
      <c r="E59" s="105" t="s">
        <v>40</v>
      </c>
      <c r="F59" s="105" t="s">
        <v>16</v>
      </c>
      <c r="G59" s="105" t="s">
        <v>17</v>
      </c>
    </row>
    <row r="60" spans="1:7" ht="28.5" customHeight="1" x14ac:dyDescent="0.2">
      <c r="A60" s="104"/>
      <c r="B60" s="103"/>
      <c r="C60" s="96" t="str">
        <f>C56</f>
        <v>7,88%</v>
      </c>
      <c r="D60" s="96" t="str">
        <f>D56</f>
        <v>8,85%</v>
      </c>
      <c r="E60" s="96" t="str">
        <f>E56</f>
        <v>0,89 (0,76-1,05)</v>
      </c>
      <c r="F60" s="96" t="str">
        <f>F56</f>
        <v>0,97% (-0,44% a 2,12%)</v>
      </c>
      <c r="G60" s="96" t="str">
        <f>G56</f>
        <v>103 (47 a -226)</v>
      </c>
    </row>
    <row r="61" spans="1:7" ht="15" customHeight="1" x14ac:dyDescent="0.2"/>
    <row r="62" spans="1:7" ht="15" customHeight="1" x14ac:dyDescent="0.2"/>
    <row r="63" spans="1:7" ht="15" customHeight="1" x14ac:dyDescent="0.2"/>
    <row r="64" spans="1: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</sheetData>
  <mergeCells count="21">
    <mergeCell ref="D33:F33"/>
    <mergeCell ref="B3:D3"/>
    <mergeCell ref="E3:F3"/>
    <mergeCell ref="H3:J3"/>
    <mergeCell ref="K3:L3"/>
    <mergeCell ref="A14:O14"/>
    <mergeCell ref="L15:O15"/>
    <mergeCell ref="A17:A23"/>
    <mergeCell ref="B25:I25"/>
    <mergeCell ref="A26:A27"/>
    <mergeCell ref="F15:F16"/>
    <mergeCell ref="G15:G16"/>
    <mergeCell ref="H15:H16"/>
    <mergeCell ref="I15:I16"/>
    <mergeCell ref="J15:J16"/>
    <mergeCell ref="K15:K1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0" verticalDpi="0" r:id="rId1"/>
  <ignoredErrors>
    <ignoredError sqref="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Mort ViD+-Ca</vt:lpstr>
      <vt:lpstr>Fx Cad VitD</vt:lpstr>
      <vt:lpstr>Fx Cad VitD+Ca</vt:lpstr>
      <vt:lpstr>Fx NoVert Vit D</vt:lpstr>
      <vt:lpstr>Fx NoVert VitD+Ca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2018-06-18T12:02:47Z</dcterms:modified>
</cp:coreProperties>
</file>