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595" windowHeight="8895" tabRatio="624" activeTab="0"/>
  </bookViews>
  <sheets>
    <sheet name="desde HR" sheetId="1" r:id="rId1"/>
    <sheet name="Iconos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<sst xmlns="http://schemas.openxmlformats.org/spreadsheetml/2006/main" count="57" uniqueCount="47">
  <si>
    <t>Límite inferior del IC</t>
  </si>
  <si>
    <t>Límite superior del IC</t>
  </si>
  <si>
    <t>a</t>
  </si>
  <si>
    <t>RAR =</t>
  </si>
  <si>
    <t>NNT =</t>
  </si>
  <si>
    <t>Permanecerán sanos sin tomar el fármaco</t>
  </si>
  <si>
    <t>Enfermarán incluso tomando el fármaco</t>
  </si>
  <si>
    <t>Est puntual</t>
  </si>
  <si>
    <t>Lím inf IC 95%</t>
  </si>
  <si>
    <t>Lím sup IC 95%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</si>
  <si>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</si>
  <si>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</si>
  <si>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</si>
  <si>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</si>
  <si>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</si>
  <si>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</si>
  <si>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</si>
  <si>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RAR (IC95%)</t>
  </si>
  <si>
    <t>HR (IC 95%)</t>
  </si>
  <si>
    <t>% Eventos interv = complementario:</t>
  </si>
  <si>
    <t>Permanecerán sanos por tomar el fármaco</t>
  </si>
  <si>
    <t>Enfermarán por tomar el fármaco</t>
  </si>
  <si>
    <t>Enfermarán incluso sin tomar el fármaco</t>
  </si>
  <si>
    <t>Estimación puntual</t>
  </si>
  <si>
    <t>% RA interv</t>
  </si>
  <si>
    <t>% RA control</t>
  </si>
  <si>
    <t xml:space="preserve">NND = </t>
  </si>
  <si>
    <t xml:space="preserve">NNT = </t>
  </si>
  <si>
    <t>Aplíquese únicamente cuando el NNT y sus intervalos de confianza son POSITIVOS</t>
  </si>
  <si>
    <t>Aplíquese únicamente cuando el NNT y sus intervalos de confianza son NEGATIVOS</t>
  </si>
  <si>
    <t>Cálculo de RAR y NNT a partir del HR y % RA en el grupo control</t>
  </si>
  <si>
    <t>% RA control =</t>
  </si>
  <si>
    <t>100% - % RA control =</t>
  </si>
  <si>
    <t>RRR (IC 95%)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</si>
  <si>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NND: Número Necesario para Dañar a un paciente más que con el control;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</si>
  <si>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>S</t>
    </r>
    <r>
      <rPr>
        <vertAlign val="subscript"/>
        <sz val="11"/>
        <rFont val="Calibri"/>
        <family val="2"/>
      </rPr>
      <t xml:space="preserve">control </t>
    </r>
    <r>
      <rPr>
        <sz val="11"/>
        <rFont val="Calibri"/>
        <family val="2"/>
      </rPr>
      <t xml:space="preserve">= </t>
    </r>
  </si>
  <si>
    <r>
      <t>S</t>
    </r>
    <r>
      <rPr>
        <vertAlign val="subscript"/>
        <sz val="11"/>
        <rFont val="Calibri"/>
        <family val="2"/>
      </rPr>
      <t>interv</t>
    </r>
    <r>
      <rPr>
        <sz val="11"/>
        <rFont val="Calibri"/>
        <family val="2"/>
      </rPr>
      <t>=</t>
    </r>
  </si>
  <si>
    <r>
      <t>S</t>
    </r>
    <r>
      <rPr>
        <vertAlign val="subscript"/>
        <sz val="11"/>
        <rFont val="Calibri"/>
        <family val="2"/>
      </rPr>
      <t>control</t>
    </r>
    <r>
      <rPr>
        <vertAlign val="superscript"/>
        <sz val="11"/>
        <rFont val="Calibri"/>
        <family val="2"/>
      </rPr>
      <t>HR</t>
    </r>
  </si>
  <si>
    <r>
      <t xml:space="preserve">RAR = </t>
    </r>
    <r>
      <rPr>
        <i/>
        <sz val="11"/>
        <rFont val="Calibri"/>
        <family val="2"/>
      </rPr>
      <t>S</t>
    </r>
    <r>
      <rPr>
        <vertAlign val="subscript"/>
        <sz val="11"/>
        <rFont val="Calibri"/>
        <family val="2"/>
      </rPr>
      <t>interv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S</t>
    </r>
    <r>
      <rPr>
        <vertAlign val="subscript"/>
        <sz val="11"/>
        <rFont val="Calibri"/>
        <family val="2"/>
      </rPr>
      <t xml:space="preserve">control </t>
    </r>
    <r>
      <rPr>
        <sz val="11"/>
        <rFont val="Calibri"/>
        <family val="2"/>
      </rPr>
      <t>=</t>
    </r>
  </si>
  <si>
    <t>0,68 (0,54-0,86)</t>
  </si>
  <si>
    <t>0,93% (0,41% a 1,34%)</t>
  </si>
  <si>
    <t>107 (75 a 246)</t>
  </si>
  <si>
    <t>Canaglifozina</t>
  </si>
  <si>
    <t>Placebo</t>
  </si>
  <si>
    <t>Enfermedad Renal en etapa Terminal, durante 2,5 años</t>
  </si>
  <si>
    <t>Enfermedad Renal en etapa fina, durante 2,5 años</t>
  </si>
  <si>
    <t>Canaglifozina vs Placebo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</si>
</sst>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#,##0.0"/>
    <numFmt numFmtId="195" formatCode="[$-C0A]dddd\,\ dd&quot; de &quot;mmmm&quot; de &quot;yyyy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sz val="12"/>
      <color indexed="8"/>
      <name val="Arial"/>
      <family val="2"/>
    </font>
    <font>
      <b/>
      <sz val="11.25"/>
      <color indexed="8"/>
      <name val="Trebuchet MS"/>
      <family val="2"/>
    </font>
    <font>
      <b/>
      <sz val="11.25"/>
      <color indexed="8"/>
      <name val="Calibri"/>
      <family val="2"/>
    </font>
    <font>
      <b/>
      <sz val="11.25"/>
      <color indexed="9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2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b/>
      <sz val="12"/>
      <color indexed="8"/>
      <name val="Calibri"/>
      <family val="2"/>
    </font>
    <font>
      <sz val="10"/>
      <color indexed="17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0.5"/>
      <color indexed="60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12"/>
      <color rgb="FF000000"/>
      <name val="Calibri"/>
      <family val="2"/>
    </font>
    <font>
      <sz val="10"/>
      <color rgb="FF008000"/>
      <name val="Calibri"/>
      <family val="2"/>
    </font>
    <font>
      <sz val="11"/>
      <color rgb="FF969696"/>
      <name val="Calibri"/>
      <family val="2"/>
    </font>
    <font>
      <b/>
      <sz val="11"/>
      <color rgb="FF008000"/>
      <name val="Calibri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3" fontId="35" fillId="0" borderId="0" xfId="49" applyFont="1" applyFill="1" applyBorder="1" applyAlignment="1">
      <alignment horizontal="right"/>
    </xf>
    <xf numFmtId="10" fontId="6" fillId="0" borderId="0" xfId="55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4" fontId="6" fillId="0" borderId="0" xfId="55" applyNumberFormat="1" applyFont="1" applyAlignment="1">
      <alignment/>
    </xf>
    <xf numFmtId="167" fontId="6" fillId="0" borderId="0" xfId="55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43" fontId="6" fillId="0" borderId="0" xfId="49" applyFont="1" applyFill="1" applyBorder="1" applyAlignment="1">
      <alignment horizontal="center"/>
    </xf>
    <xf numFmtId="169" fontId="6" fillId="0" borderId="0" xfId="49" applyNumberFormat="1" applyFont="1" applyFill="1" applyBorder="1" applyAlignment="1">
      <alignment horizontal="center"/>
    </xf>
    <xf numFmtId="43" fontId="35" fillId="0" borderId="0" xfId="49" applyFont="1" applyFill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0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 vertical="center"/>
    </xf>
    <xf numFmtId="1" fontId="38" fillId="34" borderId="10" xfId="0" applyNumberFormat="1" applyFont="1" applyFill="1" applyBorder="1" applyAlignment="1">
      <alignment horizontal="center" vertical="center"/>
    </xf>
    <xf numFmtId="164" fontId="35" fillId="0" borderId="10" xfId="49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" fontId="38" fillId="35" borderId="10" xfId="0" applyNumberFormat="1" applyFont="1" applyFill="1" applyBorder="1" applyAlignment="1">
      <alignment horizontal="center" vertical="center"/>
    </xf>
    <xf numFmtId="10" fontId="36" fillId="0" borderId="0" xfId="55" applyNumberFormat="1" applyFont="1" applyFill="1" applyBorder="1" applyAlignment="1">
      <alignment horizontal="center"/>
    </xf>
    <xf numFmtId="10" fontId="6" fillId="0" borderId="0" xfId="55" applyNumberFormat="1" applyFont="1" applyFill="1" applyBorder="1" applyAlignment="1">
      <alignment horizontal="center" vertical="distributed"/>
    </xf>
    <xf numFmtId="10" fontId="6" fillId="0" borderId="0" xfId="49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vertical="center" textRotation="90"/>
    </xf>
    <xf numFmtId="0" fontId="39" fillId="0" borderId="0" xfId="0" applyFont="1" applyAlignment="1">
      <alignment/>
    </xf>
    <xf numFmtId="166" fontId="6" fillId="0" borderId="0" xfId="49" applyNumberFormat="1" applyFont="1" applyFill="1" applyBorder="1" applyAlignment="1">
      <alignment/>
    </xf>
    <xf numFmtId="0" fontId="40" fillId="0" borderId="0" xfId="0" applyFont="1" applyAlignment="1">
      <alignment/>
    </xf>
    <xf numFmtId="177" fontId="6" fillId="0" borderId="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67" fontId="35" fillId="0" borderId="0" xfId="55" applyNumberFormat="1" applyFont="1" applyFill="1" applyBorder="1" applyAlignment="1">
      <alignment/>
    </xf>
    <xf numFmtId="165" fontId="35" fillId="0" borderId="0" xfId="49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10" fontId="35" fillId="0" borderId="0" xfId="55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0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center"/>
    </xf>
    <xf numFmtId="10" fontId="35" fillId="0" borderId="16" xfId="55" applyNumberFormat="1" applyFont="1" applyFill="1" applyBorder="1" applyAlignment="1">
      <alignment horizontal="center"/>
    </xf>
    <xf numFmtId="10" fontId="35" fillId="0" borderId="17" xfId="55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35" fillId="0" borderId="19" xfId="0" applyFont="1" applyFill="1" applyBorder="1" applyAlignment="1">
      <alignment horizontal="center"/>
    </xf>
    <xf numFmtId="1" fontId="35" fillId="0" borderId="19" xfId="0" applyNumberFormat="1" applyFont="1" applyFill="1" applyBorder="1" applyAlignment="1">
      <alignment horizontal="center"/>
    </xf>
    <xf numFmtId="1" fontId="35" fillId="0" borderId="2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2" fontId="6" fillId="36" borderId="22" xfId="0" applyNumberFormat="1" applyFont="1" applyFill="1" applyBorder="1" applyAlignment="1">
      <alignment horizontal="center"/>
    </xf>
    <xf numFmtId="9" fontId="6" fillId="36" borderId="22" xfId="55" applyFont="1" applyFill="1" applyBorder="1" applyAlignment="1">
      <alignment/>
    </xf>
    <xf numFmtId="10" fontId="6" fillId="33" borderId="22" xfId="55" applyNumberFormat="1" applyFont="1" applyFill="1" applyBorder="1" applyAlignment="1">
      <alignment horizontal="center"/>
    </xf>
    <xf numFmtId="1" fontId="6" fillId="33" borderId="23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9" fontId="6" fillId="36" borderId="0" xfId="55" applyFont="1" applyFill="1" applyBorder="1" applyAlignment="1">
      <alignment/>
    </xf>
    <xf numFmtId="10" fontId="6" fillId="33" borderId="0" xfId="55" applyNumberFormat="1" applyFont="1" applyFill="1" applyBorder="1" applyAlignment="1">
      <alignment horizontal="center"/>
    </xf>
    <xf numFmtId="1" fontId="6" fillId="33" borderId="2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6" borderId="27" xfId="0" applyFont="1" applyFill="1" applyBorder="1" applyAlignment="1">
      <alignment horizontal="center"/>
    </xf>
    <xf numFmtId="10" fontId="6" fillId="0" borderId="0" xfId="0" applyNumberFormat="1" applyFont="1" applyAlignment="1">
      <alignment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6" fillId="37" borderId="11" xfId="0" applyNumberFormat="1" applyFont="1" applyFill="1" applyBorder="1" applyAlignment="1">
      <alignment horizontal="center" vertical="center"/>
    </xf>
    <xf numFmtId="2" fontId="6" fillId="37" borderId="13" xfId="0" applyNumberFormat="1" applyFont="1" applyFill="1" applyBorder="1" applyAlignment="1">
      <alignment horizontal="center" vertical="center"/>
    </xf>
    <xf numFmtId="2" fontId="6" fillId="37" borderId="14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0" fontId="6" fillId="0" borderId="14" xfId="55" applyNumberFormat="1" applyFont="1" applyBorder="1" applyAlignment="1">
      <alignment horizontal="center" vertical="center"/>
    </xf>
    <xf numFmtId="10" fontId="6" fillId="37" borderId="14" xfId="55" applyNumberFormat="1" applyFont="1" applyFill="1" applyBorder="1" applyAlignment="1">
      <alignment horizontal="center" vertical="center"/>
    </xf>
    <xf numFmtId="172" fontId="38" fillId="38" borderId="2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1" fontId="70" fillId="39" borderId="30" xfId="0" applyNumberFormat="1" applyFont="1" applyFill="1" applyBorder="1" applyAlignment="1">
      <alignment horizontal="center" vertical="center"/>
    </xf>
    <xf numFmtId="1" fontId="38" fillId="39" borderId="30" xfId="0" applyNumberFormat="1" applyFont="1" applyFill="1" applyBorder="1" applyAlignment="1">
      <alignment horizontal="center" vertical="center"/>
    </xf>
    <xf numFmtId="1" fontId="38" fillId="38" borderId="28" xfId="0" applyNumberFormat="1" applyFont="1" applyFill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1" fillId="40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distributed"/>
    </xf>
    <xf numFmtId="0" fontId="4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center" vertical="center"/>
    </xf>
    <xf numFmtId="0" fontId="72" fillId="41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1" borderId="31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35" fillId="41" borderId="0" xfId="0" applyFont="1" applyFill="1" applyBorder="1" applyAlignment="1">
      <alignment horizontal="right"/>
    </xf>
    <xf numFmtId="0" fontId="35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center" vertical="center"/>
    </xf>
    <xf numFmtId="0" fontId="72" fillId="41" borderId="0" xfId="0" applyFont="1" applyFill="1" applyBorder="1" applyAlignment="1">
      <alignment horizontal="center" vertical="center"/>
    </xf>
    <xf numFmtId="0" fontId="4" fillId="41" borderId="33" xfId="0" applyFont="1" applyFill="1" applyBorder="1" applyAlignment="1">
      <alignment/>
    </xf>
    <xf numFmtId="0" fontId="72" fillId="41" borderId="34" xfId="0" applyFont="1" applyFill="1" applyBorder="1" applyAlignment="1">
      <alignment horizontal="center" vertical="center"/>
    </xf>
    <xf numFmtId="0" fontId="6" fillId="41" borderId="34" xfId="0" applyFont="1" applyFill="1" applyBorder="1" applyAlignment="1">
      <alignment horizontal="center" vertical="center"/>
    </xf>
    <xf numFmtId="0" fontId="4" fillId="41" borderId="35" xfId="0" applyFont="1" applyFill="1" applyBorder="1" applyAlignment="1">
      <alignment/>
    </xf>
    <xf numFmtId="0" fontId="73" fillId="0" borderId="36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4" fillId="39" borderId="21" xfId="0" applyFont="1" applyFill="1" applyBorder="1" applyAlignment="1">
      <alignment horizontal="left" vertical="center"/>
    </xf>
    <xf numFmtId="0" fontId="74" fillId="39" borderId="22" xfId="0" applyFont="1" applyFill="1" applyBorder="1" applyAlignment="1">
      <alignment horizontal="left" vertical="center"/>
    </xf>
    <xf numFmtId="0" fontId="74" fillId="39" borderId="23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 vertical="center"/>
    </xf>
    <xf numFmtId="0" fontId="35" fillId="38" borderId="24" xfId="0" applyFont="1" applyFill="1" applyBorder="1" applyAlignment="1">
      <alignment horizontal="left" vertical="center"/>
    </xf>
    <xf numFmtId="0" fontId="35" fillId="38" borderId="0" xfId="0" applyFont="1" applyFill="1" applyBorder="1" applyAlignment="1">
      <alignment horizontal="left" vertical="center"/>
    </xf>
    <xf numFmtId="0" fontId="35" fillId="38" borderId="25" xfId="0" applyFont="1" applyFill="1" applyBorder="1" applyAlignment="1">
      <alignment horizontal="left" vertical="center"/>
    </xf>
    <xf numFmtId="0" fontId="35" fillId="39" borderId="22" xfId="0" applyFont="1" applyFill="1" applyBorder="1" applyAlignment="1">
      <alignment horizontal="left" vertical="center"/>
    </xf>
    <xf numFmtId="0" fontId="35" fillId="39" borderId="23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38" fillId="0" borderId="39" xfId="0" applyFont="1" applyBorder="1" applyAlignment="1">
      <alignment horizontal="left"/>
    </xf>
    <xf numFmtId="0" fontId="45" fillId="0" borderId="40" xfId="0" applyFont="1" applyBorder="1" applyAlignment="1">
      <alignment/>
    </xf>
    <xf numFmtId="0" fontId="45" fillId="0" borderId="41" xfId="0" applyFont="1" applyBorder="1" applyAlignment="1">
      <alignment/>
    </xf>
    <xf numFmtId="0" fontId="46" fillId="0" borderId="28" xfId="0" applyFont="1" applyBorder="1" applyAlignment="1">
      <alignment horizontal="left" vertical="center" wrapText="1"/>
    </xf>
    <xf numFmtId="49" fontId="47" fillId="0" borderId="36" xfId="49" applyNumberFormat="1" applyFont="1" applyBorder="1" applyAlignment="1">
      <alignment horizontal="right" vertical="center"/>
    </xf>
    <xf numFmtId="49" fontId="47" fillId="0" borderId="37" xfId="49" applyNumberFormat="1" applyFont="1" applyBorder="1" applyAlignment="1">
      <alignment horizontal="right" vertical="center"/>
    </xf>
    <xf numFmtId="49" fontId="47" fillId="0" borderId="38" xfId="49" applyNumberFormat="1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distributed"/>
    </xf>
    <xf numFmtId="0" fontId="35" fillId="0" borderId="12" xfId="0" applyFont="1" applyBorder="1" applyAlignment="1">
      <alignment horizontal="center" vertical="distributed"/>
    </xf>
    <xf numFmtId="0" fontId="35" fillId="0" borderId="14" xfId="0" applyFont="1" applyBorder="1" applyAlignment="1">
      <alignment horizontal="center" vertical="distributed"/>
    </xf>
    <xf numFmtId="0" fontId="47" fillId="0" borderId="10" xfId="0" applyFont="1" applyBorder="1" applyAlignment="1">
      <alignment horizontal="left" vertical="distributed"/>
    </xf>
    <xf numFmtId="49" fontId="48" fillId="0" borderId="36" xfId="49" applyNumberFormat="1" applyFont="1" applyBorder="1" applyAlignment="1">
      <alignment horizontal="right" vertical="center"/>
    </xf>
    <xf numFmtId="49" fontId="48" fillId="0" borderId="37" xfId="49" applyNumberFormat="1" applyFont="1" applyBorder="1" applyAlignment="1">
      <alignment horizontal="right" vertical="center"/>
    </xf>
    <xf numFmtId="49" fontId="48" fillId="0" borderId="38" xfId="49" applyNumberFormat="1" applyFont="1" applyBorder="1" applyAlignment="1">
      <alignment horizontal="right" vertical="center"/>
    </xf>
    <xf numFmtId="0" fontId="35" fillId="41" borderId="11" xfId="0" applyFont="1" applyFill="1" applyBorder="1" applyAlignment="1">
      <alignment horizontal="center"/>
    </xf>
    <xf numFmtId="0" fontId="35" fillId="41" borderId="12" xfId="0" applyFont="1" applyFill="1" applyBorder="1" applyAlignment="1">
      <alignment horizontal="center"/>
    </xf>
    <xf numFmtId="0" fontId="35" fillId="41" borderId="14" xfId="0" applyFont="1" applyFill="1" applyBorder="1" applyAlignment="1">
      <alignment horizontal="center"/>
    </xf>
    <xf numFmtId="0" fontId="38" fillId="41" borderId="0" xfId="0" applyFont="1" applyFill="1" applyAlignment="1">
      <alignment horizontal="center" vertical="center" wrapText="1"/>
    </xf>
    <xf numFmtId="0" fontId="4" fillId="41" borderId="0" xfId="0" applyFont="1" applyFill="1" applyAlignment="1">
      <alignment vertical="center"/>
    </xf>
    <xf numFmtId="0" fontId="4" fillId="41" borderId="0" xfId="0" applyFont="1" applyFill="1" applyAlignment="1">
      <alignment/>
    </xf>
    <xf numFmtId="0" fontId="35" fillId="41" borderId="11" xfId="0" applyFont="1" applyFill="1" applyBorder="1" applyAlignment="1">
      <alignment horizontal="center" vertical="center" wrapText="1"/>
    </xf>
    <xf numFmtId="0" fontId="35" fillId="41" borderId="12" xfId="0" applyFont="1" applyFill="1" applyBorder="1" applyAlignment="1">
      <alignment horizontal="center" vertical="center" wrapText="1"/>
    </xf>
    <xf numFmtId="0" fontId="35" fillId="41" borderId="14" xfId="0" applyFont="1" applyFill="1" applyBorder="1" applyAlignment="1">
      <alignment horizontal="center" vertical="center" wrapText="1"/>
    </xf>
    <xf numFmtId="0" fontId="4" fillId="41" borderId="36" xfId="0" applyFont="1" applyFill="1" applyBorder="1" applyAlignment="1">
      <alignment vertical="center"/>
    </xf>
    <xf numFmtId="0" fontId="72" fillId="41" borderId="37" xfId="0" applyFont="1" applyFill="1" applyBorder="1" applyAlignment="1">
      <alignment horizontal="center" vertical="center"/>
    </xf>
    <xf numFmtId="0" fontId="72" fillId="41" borderId="3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235"/>
          <c:w val="0.73725"/>
          <c:h val="0.63925"/>
        </c:manualLayout>
      </c:layout>
      <c:barChart>
        <c:barDir val="col"/>
        <c:grouping val="stacked"/>
        <c:varyColors val="0"/>
        <c:ser>
          <c:idx val="0"/>
          <c:order val="0"/>
          <c:tx>
            <c:v>Permanecerán sanos sin tomar el fármaco</c:v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33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33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33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66FF3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HR'!$E$28:$G$28</c:f>
              <c:numCache/>
            </c:numRef>
          </c:val>
        </c:ser>
        <c:ser>
          <c:idx val="1"/>
          <c:order val="1"/>
          <c:tx>
            <c:v>Permanecerán sanos por tomar el fármaco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HR'!$E$29:$G$29</c:f>
              <c:numCache/>
            </c:numRef>
          </c:val>
        </c:ser>
        <c:ser>
          <c:idx val="2"/>
          <c:order val="2"/>
          <c:tx>
            <c:v>Enfermarán incluso tomando el fármaco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HR'!$E$30:$G$30</c:f>
              <c:numCache/>
            </c:numRef>
          </c:val>
        </c:ser>
        <c:overlap val="100"/>
        <c:axId val="32926590"/>
        <c:axId val="15347015"/>
      </c:barChart>
      <c:catAx>
        <c:axId val="32926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NNT: el 1 es la estimación puntual. El 2 y el 3 son los límites del IC 95%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5347015"/>
        <c:crosses val="autoZero"/>
        <c:auto val="1"/>
        <c:lblOffset val="100"/>
        <c:tickLblSkip val="1"/>
        <c:noMultiLvlLbl val="0"/>
      </c:catAx>
      <c:valAx>
        <c:axId val="15347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2926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975"/>
          <c:y val="0.25625"/>
          <c:w val="0.1685"/>
          <c:h val="0.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</cdr:y>
    </cdr:from>
    <cdr:to>
      <cdr:x>0.982</cdr:x>
      <cdr:y>0.1305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0"/>
          <a:ext cx="6334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Regla</a:t>
          </a:r>
          <a:r>
            <a:rPr lang="en-US" cap="none" sz="105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del</a:t>
          </a:r>
          <a:r>
            <a:rPr lang="en-US" cap="none" sz="105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1 en: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Enfermdad Renal en etapa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Terminal.</a:t>
          </a:r>
        </a:p>
      </cdr:txBody>
    </cdr:sp>
  </cdr:relSizeAnchor>
  <cdr:relSizeAnchor xmlns:cdr="http://schemas.openxmlformats.org/drawingml/2006/chartDrawing">
    <cdr:from>
      <cdr:x>0.13275</cdr:x>
      <cdr:y>0.08325</cdr:y>
    </cdr:from>
    <cdr:to>
      <cdr:x>0.879</cdr:x>
      <cdr:y>0.24275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857250" y="285750"/>
          <a:ext cx="482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NNT 44 (IC 95%,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100) es el nº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personas que hay que tratar con Canaglifozina durante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2,5 años para beneficiar a "1" persona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si se trata con Placebo. Salvo esta diferencia de 1 persona,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resto de personas Canaglifozina y Placebo tienen un comportamiento similar.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31</xdr:row>
      <xdr:rowOff>0</xdr:rowOff>
    </xdr:from>
    <xdr:to>
      <xdr:col>7</xdr:col>
      <xdr:colOff>247650</xdr:colOff>
      <xdr:row>36</xdr:row>
      <xdr:rowOff>0</xdr:rowOff>
    </xdr:to>
    <xdr:sp>
      <xdr:nvSpPr>
        <xdr:cNvPr id="1" name="AutoShape 44"/>
        <xdr:cNvSpPr>
          <a:spLocks/>
        </xdr:cNvSpPr>
      </xdr:nvSpPr>
      <xdr:spPr>
        <a:xfrm>
          <a:off x="8734425" y="4791075"/>
          <a:ext cx="76200" cy="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32</xdr:row>
      <xdr:rowOff>142875</xdr:rowOff>
    </xdr:from>
    <xdr:to>
      <xdr:col>8</xdr:col>
      <xdr:colOff>342900</xdr:colOff>
      <xdr:row>32</xdr:row>
      <xdr:rowOff>142875</xdr:rowOff>
    </xdr:to>
    <xdr:sp>
      <xdr:nvSpPr>
        <xdr:cNvPr id="2" name="Line 45"/>
        <xdr:cNvSpPr>
          <a:spLocks/>
        </xdr:cNvSpPr>
      </xdr:nvSpPr>
      <xdr:spPr>
        <a:xfrm>
          <a:off x="8877300" y="4791075"/>
          <a:ext cx="581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</xdr:row>
      <xdr:rowOff>190500</xdr:rowOff>
    </xdr:from>
    <xdr:to>
      <xdr:col>3</xdr:col>
      <xdr:colOff>409575</xdr:colOff>
      <xdr:row>4</xdr:row>
      <xdr:rowOff>200025</xdr:rowOff>
    </xdr:to>
    <xdr:sp>
      <xdr:nvSpPr>
        <xdr:cNvPr id="3" name="Line 58"/>
        <xdr:cNvSpPr>
          <a:spLocks/>
        </xdr:cNvSpPr>
      </xdr:nvSpPr>
      <xdr:spPr>
        <a:xfrm flipV="1">
          <a:off x="2867025" y="1019175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36</xdr:row>
      <xdr:rowOff>142875</xdr:rowOff>
    </xdr:from>
    <xdr:to>
      <xdr:col>6</xdr:col>
      <xdr:colOff>228600</xdr:colOff>
      <xdr:row>58</xdr:row>
      <xdr:rowOff>85725</xdr:rowOff>
    </xdr:to>
    <xdr:graphicFrame>
      <xdr:nvGraphicFramePr>
        <xdr:cNvPr id="4" name="Gráfico 37"/>
        <xdr:cNvGraphicFramePr/>
      </xdr:nvGraphicFramePr>
      <xdr:xfrm>
        <a:off x="904875" y="4933950"/>
        <a:ext cx="64770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6"/>
  <sheetViews>
    <sheetView tabSelected="1" zoomScale="115" zoomScaleNormal="115" zoomScalePageLayoutView="0" workbookViewId="0" topLeftCell="A37">
      <selection activeCell="G47" sqref="G47"/>
    </sheetView>
  </sheetViews>
  <sheetFormatPr defaultColWidth="11.421875" defaultRowHeight="12.75"/>
  <cols>
    <col min="1" max="1" width="13.8515625" style="6" customWidth="1"/>
    <col min="2" max="2" width="17.7109375" style="6" customWidth="1"/>
    <col min="3" max="3" width="15.28125" style="6" customWidth="1"/>
    <col min="4" max="4" width="17.421875" style="6" customWidth="1"/>
    <col min="5" max="5" width="21.7109375" style="6" customWidth="1"/>
    <col min="6" max="6" width="21.28125" style="6" bestFit="1" customWidth="1"/>
    <col min="7" max="7" width="21.140625" style="6" customWidth="1"/>
    <col min="8" max="8" width="8.28125" style="6" customWidth="1"/>
    <col min="9" max="9" width="14.57421875" style="6" bestFit="1" customWidth="1"/>
    <col min="10" max="10" width="14.140625" style="8" bestFit="1" customWidth="1"/>
    <col min="11" max="11" width="11.421875" style="8" customWidth="1"/>
    <col min="12" max="12" width="13.8515625" style="6" bestFit="1" customWidth="1"/>
    <col min="13" max="13" width="11.421875" style="6" customWidth="1"/>
    <col min="14" max="14" width="13.8515625" style="6" bestFit="1" customWidth="1"/>
    <col min="15" max="15" width="11.421875" style="6" customWidth="1"/>
    <col min="16" max="17" width="11.421875" style="8" customWidth="1"/>
    <col min="18" max="16384" width="11.421875" style="6" customWidth="1"/>
  </cols>
  <sheetData>
    <row r="1" ht="10.5" customHeight="1" thickBot="1"/>
    <row r="2" spans="1:18" s="1" customFormat="1" ht="18" customHeight="1" thickBot="1">
      <c r="A2" s="138" t="s">
        <v>30</v>
      </c>
      <c r="B2" s="139"/>
      <c r="C2" s="139"/>
      <c r="D2" s="139"/>
      <c r="E2" s="139"/>
      <c r="F2" s="139"/>
      <c r="G2" s="139"/>
      <c r="H2" s="140"/>
      <c r="J2" s="2"/>
      <c r="K2" s="3"/>
      <c r="L2" s="4"/>
      <c r="M2" s="4"/>
      <c r="N2" s="4"/>
      <c r="O2" s="4"/>
      <c r="P2" s="4"/>
      <c r="Q2" s="4"/>
      <c r="R2" s="4"/>
    </row>
    <row r="3" spans="1:18" s="1" customFormat="1" ht="29.25" customHeight="1">
      <c r="A3" s="141" t="s">
        <v>34</v>
      </c>
      <c r="B3" s="141"/>
      <c r="C3" s="141"/>
      <c r="D3" s="141"/>
      <c r="E3" s="141"/>
      <c r="F3" s="141"/>
      <c r="G3" s="141"/>
      <c r="H3" s="141"/>
      <c r="J3" s="104">
        <v>0.0294</v>
      </c>
      <c r="K3" s="105" t="s">
        <v>39</v>
      </c>
      <c r="L3" s="105" t="s">
        <v>40</v>
      </c>
      <c r="M3" s="106" t="s">
        <v>41</v>
      </c>
      <c r="N3" s="4"/>
      <c r="O3" s="4"/>
      <c r="P3" s="4"/>
      <c r="Q3" s="4"/>
      <c r="R3" s="4"/>
    </row>
    <row r="4" spans="1:9" s="8" customFormat="1" ht="7.5" customHeight="1" thickBot="1">
      <c r="A4" s="5"/>
      <c r="B4" s="6"/>
      <c r="C4" s="6"/>
      <c r="D4" s="6"/>
      <c r="E4" s="6"/>
      <c r="F4" s="6"/>
      <c r="G4" s="6"/>
      <c r="H4" s="7"/>
      <c r="I4" s="7"/>
    </row>
    <row r="5" spans="2:24" s="13" customFormat="1" ht="27" customHeight="1" thickBot="1">
      <c r="B5" s="91" t="s">
        <v>31</v>
      </c>
      <c r="C5" s="95">
        <v>0.0735</v>
      </c>
      <c r="D5" s="92" t="s">
        <v>35</v>
      </c>
      <c r="E5" s="93" t="s">
        <v>32</v>
      </c>
      <c r="F5" s="94">
        <f>1-C5</f>
        <v>0.9265</v>
      </c>
      <c r="H5" s="37"/>
      <c r="I5" s="38"/>
      <c r="J5" s="39"/>
      <c r="K5" s="16"/>
      <c r="L5" s="16"/>
      <c r="M5" s="21"/>
      <c r="N5" s="20"/>
      <c r="O5" s="22"/>
      <c r="P5" s="22"/>
      <c r="Q5" s="22"/>
      <c r="R5" s="12"/>
      <c r="S5" s="12"/>
      <c r="T5" s="12"/>
      <c r="U5" s="12"/>
      <c r="V5" s="12"/>
      <c r="W5" s="12"/>
      <c r="X5" s="12"/>
    </row>
    <row r="6" spans="1:26" s="13" customFormat="1" ht="15.75" thickBot="1">
      <c r="A6" s="17"/>
      <c r="H6" s="24"/>
      <c r="I6" s="20"/>
      <c r="J6" s="12"/>
      <c r="K6" s="12"/>
      <c r="P6" s="12"/>
      <c r="Q6" s="12"/>
      <c r="U6" s="25"/>
      <c r="V6" s="25"/>
      <c r="W6" s="25"/>
      <c r="X6" s="25"/>
      <c r="Y6" s="25"/>
      <c r="Z6" s="25"/>
    </row>
    <row r="7" spans="4:34" s="13" customFormat="1" ht="21" customHeight="1" thickBot="1">
      <c r="D7" s="145" t="s">
        <v>18</v>
      </c>
      <c r="E7" s="146"/>
      <c r="F7" s="147"/>
      <c r="H7" s="40"/>
      <c r="I7" s="20"/>
      <c r="J7" s="26"/>
      <c r="K7" s="10"/>
      <c r="L7" s="26"/>
      <c r="M7" s="21"/>
      <c r="N7" s="20"/>
      <c r="O7" s="22"/>
      <c r="P7" s="22"/>
      <c r="Q7" s="22"/>
      <c r="R7" s="9"/>
      <c r="S7" s="9"/>
      <c r="T7" s="10"/>
      <c r="U7" s="2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4:34" s="13" customFormat="1" ht="21.75" customHeight="1" thickBot="1">
      <c r="D8" s="86" t="s">
        <v>7</v>
      </c>
      <c r="E8" s="87" t="s">
        <v>8</v>
      </c>
      <c r="F8" s="86" t="s">
        <v>9</v>
      </c>
      <c r="H8" s="41"/>
      <c r="I8" s="20"/>
      <c r="J8" s="14"/>
      <c r="K8" s="9"/>
      <c r="L8" s="16"/>
      <c r="M8" s="21"/>
      <c r="N8" s="20"/>
      <c r="O8" s="22"/>
      <c r="P8" s="22"/>
      <c r="Q8" s="22"/>
      <c r="R8" s="9"/>
      <c r="S8" s="42"/>
      <c r="T8" s="9"/>
      <c r="U8" s="16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4:34" s="13" customFormat="1" ht="21" customHeight="1" thickBot="1">
      <c r="D9" s="88">
        <v>0.68</v>
      </c>
      <c r="E9" s="89">
        <v>0.54</v>
      </c>
      <c r="F9" s="90">
        <v>0.86</v>
      </c>
      <c r="H9" s="43"/>
      <c r="I9" s="9"/>
      <c r="J9" s="18"/>
      <c r="K9" s="9"/>
      <c r="L9" s="9"/>
      <c r="M9" s="9"/>
      <c r="N9" s="9"/>
      <c r="O9" s="9"/>
      <c r="P9" s="9"/>
      <c r="Q9" s="9"/>
      <c r="R9" s="9"/>
      <c r="S9" s="44"/>
      <c r="T9" s="26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2:34" s="13" customFormat="1" ht="19.5" hidden="1" thickBot="1">
      <c r="B10" s="45" t="s">
        <v>36</v>
      </c>
      <c r="C10" s="46" t="s">
        <v>37</v>
      </c>
      <c r="D10" s="47">
        <f>F5^D9</f>
        <v>0.9494123747979284</v>
      </c>
      <c r="E10" s="48">
        <f>F5^E9</f>
        <v>0.9596138970834543</v>
      </c>
      <c r="F10" s="49">
        <f>F5^F9</f>
        <v>0.9364553267351835</v>
      </c>
      <c r="H10" s="40"/>
      <c r="I10" s="9"/>
      <c r="J10" s="50"/>
      <c r="K10" s="9"/>
      <c r="L10" s="16"/>
      <c r="M10" s="21"/>
      <c r="N10" s="20"/>
      <c r="O10" s="22"/>
      <c r="P10" s="22"/>
      <c r="Q10" s="9"/>
      <c r="R10" s="9"/>
      <c r="S10" s="51"/>
      <c r="T10" s="9"/>
      <c r="U10" s="16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2:34" s="13" customFormat="1" ht="15" hidden="1">
      <c r="B11" s="52"/>
      <c r="C11" s="53" t="s">
        <v>19</v>
      </c>
      <c r="D11" s="11">
        <f>1-D10</f>
        <v>0.05058762520207161</v>
      </c>
      <c r="E11" s="11">
        <f>1-E10</f>
        <v>0.04038610291654565</v>
      </c>
      <c r="F11" s="11">
        <f>1-F10</f>
        <v>0.0635446732648165</v>
      </c>
      <c r="H11" s="40"/>
      <c r="I11" s="9"/>
      <c r="J11" s="15"/>
      <c r="K11" s="9"/>
      <c r="L11" s="9"/>
      <c r="M11" s="9"/>
      <c r="N11" s="9"/>
      <c r="O11" s="9"/>
      <c r="P11" s="9"/>
      <c r="Q11" s="22"/>
      <c r="R11" s="9"/>
      <c r="S11" s="42"/>
      <c r="T11" s="1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3:34" s="13" customFormat="1" ht="15.75" hidden="1" thickBot="1">
      <c r="C12" s="23"/>
      <c r="H12" s="54"/>
      <c r="I12" s="9"/>
      <c r="J12" s="55"/>
      <c r="K12" s="19"/>
      <c r="L12" s="56"/>
      <c r="M12" s="9"/>
      <c r="N12" s="9"/>
      <c r="O12" s="9"/>
      <c r="P12" s="9"/>
      <c r="Q12" s="9"/>
      <c r="R12" s="9"/>
      <c r="S12" s="57"/>
      <c r="T12" s="58"/>
      <c r="U12" s="5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2:34" s="13" customFormat="1" ht="18" hidden="1">
      <c r="B13" s="59"/>
      <c r="C13" s="60" t="s">
        <v>38</v>
      </c>
      <c r="D13" s="61" t="s">
        <v>3</v>
      </c>
      <c r="E13" s="62">
        <f>D10-F5</f>
        <v>0.022912374797928403</v>
      </c>
      <c r="F13" s="62">
        <f>F10-F5</f>
        <v>0.009955326735183512</v>
      </c>
      <c r="G13" s="63">
        <f>E10-F5</f>
        <v>0.03311389708345436</v>
      </c>
      <c r="H13" s="40"/>
      <c r="I13" s="9"/>
      <c r="J13" s="57"/>
      <c r="K13" s="58"/>
      <c r="L13" s="9"/>
      <c r="M13" s="6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2:24" s="13" customFormat="1" ht="15.75" hidden="1" thickBot="1">
      <c r="B14" s="65"/>
      <c r="C14" s="66" t="s">
        <v>10</v>
      </c>
      <c r="D14" s="67" t="s">
        <v>4</v>
      </c>
      <c r="E14" s="68">
        <f>1/E13</f>
        <v>43.64453745276609</v>
      </c>
      <c r="F14" s="68">
        <f>1/G13</f>
        <v>30.198801351582944</v>
      </c>
      <c r="G14" s="69">
        <f>1/F13</f>
        <v>100.44873730420727</v>
      </c>
      <c r="R14" s="12"/>
      <c r="S14" s="12"/>
      <c r="T14" s="12"/>
      <c r="U14" s="12"/>
      <c r="V14" s="12"/>
      <c r="W14" s="12"/>
      <c r="X14" s="12"/>
    </row>
    <row r="15" s="13" customFormat="1" ht="15" hidden="1"/>
    <row r="16" spans="2:8" s="13" customFormat="1" ht="15" hidden="1">
      <c r="B16" s="70" t="s">
        <v>13</v>
      </c>
      <c r="C16" s="71"/>
      <c r="D16" s="71"/>
      <c r="E16" s="72">
        <f>ROUND(D9,2)</f>
        <v>0.68</v>
      </c>
      <c r="F16" s="73">
        <f>ROUND((1-D9),2)</f>
        <v>0.32</v>
      </c>
      <c r="G16" s="74">
        <f>ROUND(E13,4)</f>
        <v>0.0229</v>
      </c>
      <c r="H16" s="75">
        <f>ROUND(E14,0)</f>
        <v>44</v>
      </c>
    </row>
    <row r="17" spans="2:11" s="13" customFormat="1" ht="15" hidden="1">
      <c r="B17" s="76" t="s">
        <v>15</v>
      </c>
      <c r="C17" s="27">
        <f>ROUND(D11,4)</f>
        <v>0.0506</v>
      </c>
      <c r="D17" s="27">
        <f>ROUND(C5,4)</f>
        <v>0.0735</v>
      </c>
      <c r="E17" s="77">
        <f>ROUND(E9,2)</f>
        <v>0.54</v>
      </c>
      <c r="F17" s="78">
        <f>ROUND((1-F9),2)</f>
        <v>0.14</v>
      </c>
      <c r="G17" s="79">
        <f>ROUND(F13,4)</f>
        <v>0.01</v>
      </c>
      <c r="H17" s="80">
        <f>ROUND(F14,0)</f>
        <v>30</v>
      </c>
      <c r="J17" s="12"/>
      <c r="K17" s="12"/>
    </row>
    <row r="18" spans="2:11" s="13" customFormat="1" ht="15" hidden="1">
      <c r="B18" s="76" t="s">
        <v>14</v>
      </c>
      <c r="C18" s="81"/>
      <c r="D18" s="81"/>
      <c r="E18" s="77">
        <f>ROUND(F9,2)</f>
        <v>0.86</v>
      </c>
      <c r="F18" s="78">
        <f>ROUND((1-E9),2)</f>
        <v>0.46</v>
      </c>
      <c r="G18" s="79">
        <f>ROUND(G13,4)</f>
        <v>0.0331</v>
      </c>
      <c r="H18" s="80">
        <f>ROUND(G14,0)</f>
        <v>100</v>
      </c>
      <c r="J18" s="12"/>
      <c r="K18" s="12"/>
    </row>
    <row r="19" spans="2:8" s="13" customFormat="1" ht="15" hidden="1">
      <c r="B19" s="76" t="s">
        <v>16</v>
      </c>
      <c r="C19" s="28" t="s">
        <v>24</v>
      </c>
      <c r="D19" s="28" t="s">
        <v>25</v>
      </c>
      <c r="E19" s="82" t="s">
        <v>18</v>
      </c>
      <c r="F19" s="82" t="s">
        <v>33</v>
      </c>
      <c r="G19" s="28" t="s">
        <v>11</v>
      </c>
      <c r="H19" s="28" t="s">
        <v>12</v>
      </c>
    </row>
    <row r="20" spans="2:8" s="13" customFormat="1" ht="15" hidden="1">
      <c r="B20" s="83" t="s">
        <v>2</v>
      </c>
      <c r="C20" s="28" t="str">
        <f>CONCATENATE(C17*100,B19)</f>
        <v>5,06%</v>
      </c>
      <c r="D20" s="28" t="str">
        <f>CONCATENATE(D17*100,B19)</f>
        <v>7,35%</v>
      </c>
      <c r="E20" s="82" t="str">
        <f>CONCATENATE(E16," ",B16,E17,B17,E18,B18)</f>
        <v>0,68 (0,54-0,86)</v>
      </c>
      <c r="F20" s="84" t="str">
        <f>CONCATENATE(F16*100," ",B16,F17*100,B19," ",B20," ",F18*100,B19,B18)</f>
        <v>32 (14% a 46%)</v>
      </c>
      <c r="G20" s="28" t="str">
        <f>CONCATENATE(G16*100,B19," ",B16,G17*100,B19," ",B20," ",G18*100,B19,B18)</f>
        <v>2,29% (1% a 3,31%)</v>
      </c>
      <c r="H20" s="28" t="str">
        <f>CONCATENATE(H16," ",B16,H17," ",B20," ",H18,B18)</f>
        <v>44 (30 a 100)</v>
      </c>
    </row>
    <row r="21" spans="2:7" s="12" customFormat="1" ht="15" hidden="1">
      <c r="B21" s="9"/>
      <c r="C21" s="16"/>
      <c r="D21" s="9"/>
      <c r="E21" s="9"/>
      <c r="F21" s="9"/>
      <c r="G21" s="9"/>
    </row>
    <row r="22" s="13" customFormat="1" ht="15">
      <c r="D22" s="85"/>
    </row>
    <row r="23" spans="2:17" s="13" customFormat="1" ht="27.75" customHeight="1">
      <c r="B23" s="107" t="s">
        <v>24</v>
      </c>
      <c r="C23" s="107" t="s">
        <v>25</v>
      </c>
      <c r="D23" s="107" t="s">
        <v>18</v>
      </c>
      <c r="E23" s="107" t="s">
        <v>33</v>
      </c>
      <c r="F23" s="107" t="s">
        <v>17</v>
      </c>
      <c r="G23" s="107" t="s">
        <v>12</v>
      </c>
      <c r="J23" s="12"/>
      <c r="K23" s="12"/>
      <c r="P23" s="12"/>
      <c r="Q23" s="12"/>
    </row>
    <row r="24" spans="2:17" s="13" customFormat="1" ht="24.75" customHeight="1">
      <c r="B24" s="97" t="str">
        <f aca="true" t="shared" si="0" ref="B24:G24">C20</f>
        <v>5,06%</v>
      </c>
      <c r="C24" s="97" t="str">
        <f t="shared" si="0"/>
        <v>7,35%</v>
      </c>
      <c r="D24" s="97" t="str">
        <f t="shared" si="0"/>
        <v>0,68 (0,54-0,86)</v>
      </c>
      <c r="E24" s="97" t="str">
        <f t="shared" si="0"/>
        <v>32 (14% a 46%)</v>
      </c>
      <c r="F24" s="97" t="str">
        <f t="shared" si="0"/>
        <v>2,29% (1% a 3,31%)</v>
      </c>
      <c r="G24" s="97" t="str">
        <f t="shared" si="0"/>
        <v>44 (30 a 100)</v>
      </c>
      <c r="J24" s="12"/>
      <c r="K24" s="12"/>
      <c r="P24" s="12"/>
      <c r="Q24" s="12"/>
    </row>
    <row r="25" spans="10:17" s="13" customFormat="1" ht="15">
      <c r="J25" s="12"/>
      <c r="K25" s="12"/>
      <c r="P25" s="12"/>
      <c r="Q25" s="12"/>
    </row>
    <row r="26" spans="2:7" ht="32.25" customHeight="1">
      <c r="B26" s="125" t="s">
        <v>28</v>
      </c>
      <c r="C26" s="126"/>
      <c r="D26" s="127"/>
      <c r="E26" s="31" t="s">
        <v>23</v>
      </c>
      <c r="F26" s="32" t="s">
        <v>0</v>
      </c>
      <c r="G26" s="32" t="s">
        <v>1</v>
      </c>
    </row>
    <row r="27" spans="1:17" s="34" customFormat="1" ht="19.5" customHeight="1">
      <c r="A27" s="33"/>
      <c r="B27" s="149" t="s">
        <v>27</v>
      </c>
      <c r="C27" s="150"/>
      <c r="D27" s="151"/>
      <c r="E27" s="29">
        <f>E14</f>
        <v>43.64453745276609</v>
      </c>
      <c r="F27" s="29">
        <f>F14</f>
        <v>30.198801351582944</v>
      </c>
      <c r="G27" s="29">
        <f>G14</f>
        <v>100.44873730420727</v>
      </c>
      <c r="J27" s="35"/>
      <c r="K27" s="35"/>
      <c r="P27" s="35"/>
      <c r="Q27" s="35"/>
    </row>
    <row r="28" spans="1:17" s="34" customFormat="1" ht="19.5" customHeight="1">
      <c r="A28" s="33"/>
      <c r="B28" s="128" t="s">
        <v>5</v>
      </c>
      <c r="C28" s="129"/>
      <c r="D28" s="130"/>
      <c r="E28" s="101">
        <f>(1-C5)*E14</f>
        <v>40.43666394998778</v>
      </c>
      <c r="F28" s="101">
        <f>(1-C5)*F14</f>
        <v>27.9791894522416</v>
      </c>
      <c r="G28" s="101">
        <f>(1-C5)*G14</f>
        <v>93.06575511234803</v>
      </c>
      <c r="J28" s="35"/>
      <c r="K28" s="35"/>
      <c r="P28" s="35"/>
      <c r="Q28" s="35"/>
    </row>
    <row r="29" spans="1:17" s="34" customFormat="1" ht="19.5" customHeight="1">
      <c r="A29" s="33"/>
      <c r="B29" s="131" t="s">
        <v>20</v>
      </c>
      <c r="C29" s="131"/>
      <c r="D29" s="131"/>
      <c r="E29" s="30">
        <f>E14*E13</f>
        <v>1</v>
      </c>
      <c r="F29" s="30">
        <f>F14*G13</f>
        <v>1</v>
      </c>
      <c r="G29" s="30">
        <f>G14*F13</f>
        <v>1</v>
      </c>
      <c r="J29" s="35"/>
      <c r="K29" s="35"/>
      <c r="P29" s="35"/>
      <c r="Q29" s="35"/>
    </row>
    <row r="30" spans="1:17" s="34" customFormat="1" ht="19.5" customHeight="1">
      <c r="A30" s="33"/>
      <c r="B30" s="132" t="s">
        <v>6</v>
      </c>
      <c r="C30" s="133"/>
      <c r="D30" s="134"/>
      <c r="E30" s="103">
        <f>(C5-E13)*E14</f>
        <v>2.207873502778307</v>
      </c>
      <c r="F30" s="103">
        <f>(C5-G13)*F14</f>
        <v>1.2196118993413463</v>
      </c>
      <c r="G30" s="103">
        <f>(C5-F13)*G14</f>
        <v>6.3829821918592335</v>
      </c>
      <c r="J30" s="35"/>
      <c r="K30" s="35"/>
      <c r="P30" s="35"/>
      <c r="Q30" s="35"/>
    </row>
    <row r="31" spans="2:7" ht="12.75">
      <c r="B31" s="98"/>
      <c r="C31" s="99"/>
      <c r="D31" s="99"/>
      <c r="E31" s="99"/>
      <c r="F31" s="99"/>
      <c r="G31" s="100"/>
    </row>
    <row r="32" spans="2:7" ht="36.75" customHeight="1" hidden="1">
      <c r="B32" s="148" t="s">
        <v>29</v>
      </c>
      <c r="C32" s="148"/>
      <c r="D32" s="148"/>
      <c r="E32" s="31" t="s">
        <v>23</v>
      </c>
      <c r="F32" s="32" t="s">
        <v>0</v>
      </c>
      <c r="G32" s="32" t="s">
        <v>1</v>
      </c>
    </row>
    <row r="33" spans="1:17" s="34" customFormat="1" ht="19.5" customHeight="1" hidden="1">
      <c r="A33" s="33"/>
      <c r="B33" s="142" t="s">
        <v>26</v>
      </c>
      <c r="C33" s="143"/>
      <c r="D33" s="144"/>
      <c r="E33" s="29">
        <f>E14</f>
        <v>43.64453745276609</v>
      </c>
      <c r="F33" s="29">
        <f>F14</f>
        <v>30.198801351582944</v>
      </c>
      <c r="G33" s="29">
        <f>G14</f>
        <v>100.44873730420727</v>
      </c>
      <c r="J33" s="35"/>
      <c r="K33" s="35"/>
      <c r="P33" s="35"/>
      <c r="Q33" s="35"/>
    </row>
    <row r="34" spans="1:17" s="34" customFormat="1" ht="19.5" customHeight="1" hidden="1">
      <c r="A34" s="33"/>
      <c r="B34" s="135" t="s">
        <v>5</v>
      </c>
      <c r="C34" s="135"/>
      <c r="D34" s="136"/>
      <c r="E34" s="102">
        <f>ABS((1-(C5-E13))*E14)</f>
        <v>41.43666394998778</v>
      </c>
      <c r="F34" s="102">
        <f>ABS((1-(C5-G13))*F14)</f>
        <v>28.9791894522416</v>
      </c>
      <c r="G34" s="102">
        <f>ABS((1-(C5-F13))*G14)</f>
        <v>94.06575511234803</v>
      </c>
      <c r="J34" s="35"/>
      <c r="K34" s="35"/>
      <c r="P34" s="35"/>
      <c r="Q34" s="35"/>
    </row>
    <row r="35" spans="2:17" s="34" customFormat="1" ht="19.5" customHeight="1" hidden="1">
      <c r="B35" s="137" t="s">
        <v>21</v>
      </c>
      <c r="C35" s="137"/>
      <c r="D35" s="137"/>
      <c r="E35" s="36">
        <f>E14*E13</f>
        <v>1</v>
      </c>
      <c r="F35" s="36">
        <f>F14*G13</f>
        <v>1</v>
      </c>
      <c r="G35" s="36">
        <f>G14*F13</f>
        <v>1</v>
      </c>
      <c r="J35" s="35"/>
      <c r="K35" s="35"/>
      <c r="P35" s="35"/>
      <c r="Q35" s="35"/>
    </row>
    <row r="36" spans="2:17" s="34" customFormat="1" ht="19.5" customHeight="1" hidden="1">
      <c r="B36" s="132" t="s">
        <v>22</v>
      </c>
      <c r="C36" s="133"/>
      <c r="D36" s="134"/>
      <c r="E36" s="96">
        <f>ABS(C5*E14)</f>
        <v>3.207873502778307</v>
      </c>
      <c r="F36" s="96">
        <f>ABS(C5*F14)</f>
        <v>2.2196118993413463</v>
      </c>
      <c r="G36" s="96">
        <f>ABS(C5*G14)</f>
        <v>7.3829821918592335</v>
      </c>
      <c r="J36" s="35"/>
      <c r="K36" s="35"/>
      <c r="P36" s="35"/>
      <c r="Q36" s="35"/>
    </row>
    <row r="53" ht="12.75" customHeight="1"/>
  </sheetData>
  <sheetProtection/>
  <mergeCells count="13">
    <mergeCell ref="B36:D36"/>
    <mergeCell ref="A2:H2"/>
    <mergeCell ref="A3:H3"/>
    <mergeCell ref="B33:D33"/>
    <mergeCell ref="D7:F7"/>
    <mergeCell ref="B32:D32"/>
    <mergeCell ref="B27:D27"/>
    <mergeCell ref="B26:D26"/>
    <mergeCell ref="B28:D28"/>
    <mergeCell ref="B29:D29"/>
    <mergeCell ref="B30:D30"/>
    <mergeCell ref="B34:D34"/>
    <mergeCell ref="B35:D35"/>
  </mergeCells>
  <printOptions/>
  <pageMargins left="0.15748031496062992" right="0.15748031496062992" top="0.11811023622047245" bottom="0.1968503937007874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2"/>
  <sheetViews>
    <sheetView zoomScalePageLayoutView="0" workbookViewId="0" topLeftCell="A1">
      <selection activeCell="U18" sqref="U18"/>
    </sheetView>
  </sheetViews>
  <sheetFormatPr defaultColWidth="11.421875" defaultRowHeight="12.75"/>
  <cols>
    <col min="1" max="1" width="11.421875" style="6" customWidth="1"/>
    <col min="2" max="12" width="4.28125" style="6" customWidth="1"/>
    <col min="13" max="13" width="6.00390625" style="6" customWidth="1"/>
    <col min="14" max="22" width="4.28125" style="6" customWidth="1"/>
    <col min="23" max="23" width="6.28125" style="6" customWidth="1"/>
    <col min="24" max="24" width="5.00390625" style="6" customWidth="1"/>
    <col min="25" max="16384" width="11.421875" style="6" customWidth="1"/>
  </cols>
  <sheetData>
    <row r="1" ht="13.5" thickBot="1"/>
    <row r="2" spans="2:24" ht="15.75" thickBot="1">
      <c r="B2" s="152" t="s">
        <v>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4"/>
    </row>
    <row r="3" spans="2:24" ht="15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7" t="s">
        <v>42</v>
      </c>
      <c r="M3" s="114"/>
      <c r="N3" s="118" t="s">
        <v>43</v>
      </c>
      <c r="O3" s="114"/>
      <c r="P3" s="114"/>
      <c r="Q3" s="114"/>
      <c r="R3" s="115"/>
      <c r="S3" s="115"/>
      <c r="T3" s="115"/>
      <c r="U3" s="115"/>
      <c r="V3" s="115"/>
      <c r="W3" s="115"/>
      <c r="X3" s="116"/>
    </row>
    <row r="4" spans="2:24" ht="15">
      <c r="B4" s="113"/>
      <c r="C4" s="119">
        <v>3</v>
      </c>
      <c r="D4" s="119">
        <v>3</v>
      </c>
      <c r="E4" s="119">
        <v>3</v>
      </c>
      <c r="F4" s="119">
        <v>3</v>
      </c>
      <c r="G4" s="119">
        <v>3</v>
      </c>
      <c r="H4" s="119">
        <v>3</v>
      </c>
      <c r="I4" s="119">
        <v>3</v>
      </c>
      <c r="J4" s="119">
        <v>3</v>
      </c>
      <c r="K4" s="119">
        <v>3</v>
      </c>
      <c r="L4" s="119">
        <v>1</v>
      </c>
      <c r="M4" s="120">
        <v>1</v>
      </c>
      <c r="N4" s="119">
        <v>1</v>
      </c>
      <c r="O4" s="119">
        <v>3</v>
      </c>
      <c r="P4" s="119">
        <v>3</v>
      </c>
      <c r="Q4" s="119">
        <v>3</v>
      </c>
      <c r="R4" s="119">
        <v>3</v>
      </c>
      <c r="S4" s="119">
        <v>3</v>
      </c>
      <c r="T4" s="119">
        <v>3</v>
      </c>
      <c r="U4" s="119">
        <v>3</v>
      </c>
      <c r="V4" s="119">
        <v>3</v>
      </c>
      <c r="W4" s="119">
        <v>3</v>
      </c>
      <c r="X4" s="116"/>
    </row>
    <row r="5" spans="2:24" ht="15">
      <c r="B5" s="113"/>
      <c r="C5" s="119">
        <v>3</v>
      </c>
      <c r="D5" s="119">
        <v>3</v>
      </c>
      <c r="E5" s="119">
        <v>3</v>
      </c>
      <c r="F5" s="119">
        <v>3</v>
      </c>
      <c r="G5" s="119">
        <v>3</v>
      </c>
      <c r="H5" s="119">
        <v>3</v>
      </c>
      <c r="I5" s="119">
        <v>3</v>
      </c>
      <c r="J5" s="119">
        <v>3</v>
      </c>
      <c r="K5" s="119">
        <v>3</v>
      </c>
      <c r="L5" s="119">
        <v>1</v>
      </c>
      <c r="M5" s="120">
        <v>2</v>
      </c>
      <c r="N5" s="119">
        <v>1</v>
      </c>
      <c r="O5" s="119">
        <v>3</v>
      </c>
      <c r="P5" s="119">
        <v>3</v>
      </c>
      <c r="Q5" s="119">
        <v>3</v>
      </c>
      <c r="R5" s="119">
        <v>3</v>
      </c>
      <c r="S5" s="119">
        <v>3</v>
      </c>
      <c r="T5" s="119">
        <v>3</v>
      </c>
      <c r="U5" s="119">
        <v>3</v>
      </c>
      <c r="V5" s="119">
        <v>3</v>
      </c>
      <c r="W5" s="119">
        <v>3</v>
      </c>
      <c r="X5" s="116"/>
    </row>
    <row r="6" spans="2:24" ht="15">
      <c r="B6" s="113"/>
      <c r="C6" s="119">
        <v>3</v>
      </c>
      <c r="D6" s="119">
        <v>3</v>
      </c>
      <c r="E6" s="119">
        <v>3</v>
      </c>
      <c r="F6" s="119">
        <v>3</v>
      </c>
      <c r="G6" s="119">
        <v>3</v>
      </c>
      <c r="H6" s="119">
        <v>3</v>
      </c>
      <c r="I6" s="119">
        <v>3</v>
      </c>
      <c r="J6" s="119">
        <v>3</v>
      </c>
      <c r="K6" s="119">
        <v>3</v>
      </c>
      <c r="L6" s="119">
        <v>3</v>
      </c>
      <c r="M6" s="120">
        <v>3</v>
      </c>
      <c r="N6" s="119">
        <v>1</v>
      </c>
      <c r="O6" s="119">
        <v>3</v>
      </c>
      <c r="P6" s="119">
        <v>3</v>
      </c>
      <c r="Q6" s="119">
        <v>3</v>
      </c>
      <c r="R6" s="119">
        <v>3</v>
      </c>
      <c r="S6" s="119">
        <v>3</v>
      </c>
      <c r="T6" s="119">
        <v>3</v>
      </c>
      <c r="U6" s="119">
        <v>3</v>
      </c>
      <c r="V6" s="119">
        <v>3</v>
      </c>
      <c r="W6" s="119">
        <v>3</v>
      </c>
      <c r="X6" s="116"/>
    </row>
    <row r="7" spans="2:24" ht="15">
      <c r="B7" s="113"/>
      <c r="C7" s="119">
        <v>3</v>
      </c>
      <c r="D7" s="119">
        <v>3</v>
      </c>
      <c r="E7" s="119">
        <v>3</v>
      </c>
      <c r="F7" s="119">
        <v>3</v>
      </c>
      <c r="G7" s="119">
        <v>3</v>
      </c>
      <c r="H7" s="119">
        <v>3</v>
      </c>
      <c r="I7" s="119">
        <v>3</v>
      </c>
      <c r="J7" s="119">
        <v>3</v>
      </c>
      <c r="K7" s="119">
        <v>3</v>
      </c>
      <c r="L7" s="119">
        <v>3</v>
      </c>
      <c r="M7" s="120">
        <v>4</v>
      </c>
      <c r="N7" s="119">
        <v>3</v>
      </c>
      <c r="O7" s="119">
        <v>3</v>
      </c>
      <c r="P7" s="119">
        <v>3</v>
      </c>
      <c r="Q7" s="119">
        <v>3</v>
      </c>
      <c r="R7" s="119">
        <v>3</v>
      </c>
      <c r="S7" s="119">
        <v>3</v>
      </c>
      <c r="T7" s="119">
        <v>3</v>
      </c>
      <c r="U7" s="119">
        <v>3</v>
      </c>
      <c r="V7" s="119">
        <v>3</v>
      </c>
      <c r="W7" s="119">
        <v>3</v>
      </c>
      <c r="X7" s="116"/>
    </row>
    <row r="8" spans="2:24" ht="15">
      <c r="B8" s="113"/>
      <c r="C8" s="115"/>
      <c r="D8" s="115"/>
      <c r="E8" s="115"/>
      <c r="F8" s="115"/>
      <c r="G8" s="115"/>
      <c r="H8" s="115"/>
      <c r="I8" s="119">
        <v>3</v>
      </c>
      <c r="J8" s="119">
        <v>3</v>
      </c>
      <c r="K8" s="119">
        <v>3</v>
      </c>
      <c r="L8" s="119">
        <v>3</v>
      </c>
      <c r="M8" s="120">
        <v>5</v>
      </c>
      <c r="N8" s="119">
        <v>3</v>
      </c>
      <c r="O8" s="119">
        <v>3</v>
      </c>
      <c r="P8" s="119">
        <v>3</v>
      </c>
      <c r="Q8" s="119">
        <v>3</v>
      </c>
      <c r="R8" s="115"/>
      <c r="S8" s="115"/>
      <c r="T8" s="115"/>
      <c r="U8" s="115"/>
      <c r="V8" s="115"/>
      <c r="W8" s="115"/>
      <c r="X8" s="116"/>
    </row>
    <row r="9" spans="2:24" ht="15.75" thickBot="1">
      <c r="B9" s="121"/>
      <c r="C9" s="122">
        <v>1</v>
      </c>
      <c r="D9" s="122">
        <v>2</v>
      </c>
      <c r="E9" s="122">
        <v>3</v>
      </c>
      <c r="F9" s="122">
        <v>4</v>
      </c>
      <c r="G9" s="122">
        <v>5</v>
      </c>
      <c r="H9" s="122">
        <v>6</v>
      </c>
      <c r="I9" s="122">
        <v>7</v>
      </c>
      <c r="J9" s="122">
        <v>8</v>
      </c>
      <c r="K9" s="122">
        <v>9</v>
      </c>
      <c r="L9" s="122">
        <v>10</v>
      </c>
      <c r="M9" s="123"/>
      <c r="N9" s="122">
        <v>1</v>
      </c>
      <c r="O9" s="122">
        <v>2</v>
      </c>
      <c r="P9" s="122">
        <v>3</v>
      </c>
      <c r="Q9" s="122">
        <v>4</v>
      </c>
      <c r="R9" s="122">
        <v>5</v>
      </c>
      <c r="S9" s="122">
        <v>6</v>
      </c>
      <c r="T9" s="122">
        <v>7</v>
      </c>
      <c r="U9" s="122">
        <v>8</v>
      </c>
      <c r="V9" s="122">
        <v>9</v>
      </c>
      <c r="W9" s="122">
        <v>10</v>
      </c>
      <c r="X9" s="124"/>
    </row>
    <row r="10" spans="2:23" ht="15">
      <c r="B10" s="8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2:23" ht="15">
      <c r="B11" s="8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2:23" ht="15.75" thickBot="1">
      <c r="B12" s="8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2:23" ht="21" customHeight="1" thickBot="1">
      <c r="B13" s="158" t="s">
        <v>45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60"/>
      <c r="M13" s="112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2:23" ht="11.25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12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2:23" ht="15">
      <c r="B15" s="161" t="s">
        <v>46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12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2:12" ht="8.25" customHeight="1">
      <c r="B16" s="109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2:12" ht="15">
      <c r="B17" s="110">
        <v>1</v>
      </c>
      <c r="C17" s="108">
        <v>1</v>
      </c>
      <c r="D17" s="108">
        <v>3</v>
      </c>
      <c r="E17" s="108">
        <v>3</v>
      </c>
      <c r="F17" s="108">
        <v>3</v>
      </c>
      <c r="G17" s="108">
        <v>3</v>
      </c>
      <c r="H17" s="108">
        <v>3</v>
      </c>
      <c r="I17" s="108">
        <v>3</v>
      </c>
      <c r="J17" s="108">
        <v>3</v>
      </c>
      <c r="K17" s="108">
        <v>3</v>
      </c>
      <c r="L17" s="108">
        <v>3</v>
      </c>
    </row>
    <row r="18" spans="2:12" ht="15">
      <c r="B18" s="110">
        <v>2</v>
      </c>
      <c r="C18" s="108">
        <v>1</v>
      </c>
      <c r="D18" s="108">
        <v>3</v>
      </c>
      <c r="E18" s="108">
        <v>3</v>
      </c>
      <c r="F18" s="108">
        <v>3</v>
      </c>
      <c r="G18" s="108">
        <v>3</v>
      </c>
      <c r="H18" s="108">
        <v>3</v>
      </c>
      <c r="I18" s="108">
        <v>3</v>
      </c>
      <c r="J18" s="108">
        <v>3</v>
      </c>
      <c r="K18" s="108">
        <v>3</v>
      </c>
      <c r="L18" s="108">
        <v>3</v>
      </c>
    </row>
    <row r="19" spans="2:12" ht="15">
      <c r="B19" s="110">
        <v>3</v>
      </c>
      <c r="C19" s="108">
        <v>2</v>
      </c>
      <c r="D19" s="108">
        <v>3</v>
      </c>
      <c r="E19" s="108">
        <v>3</v>
      </c>
      <c r="F19" s="108">
        <v>3</v>
      </c>
      <c r="G19" s="108">
        <v>3</v>
      </c>
      <c r="H19" s="108">
        <v>3</v>
      </c>
      <c r="I19" s="108">
        <v>3</v>
      </c>
      <c r="J19" s="108">
        <v>3</v>
      </c>
      <c r="K19" s="108">
        <v>3</v>
      </c>
      <c r="L19" s="108">
        <v>3</v>
      </c>
    </row>
    <row r="20" spans="2:12" ht="15">
      <c r="B20" s="110">
        <v>4</v>
      </c>
      <c r="C20" s="108">
        <v>3</v>
      </c>
      <c r="D20" s="108">
        <v>3</v>
      </c>
      <c r="E20" s="108">
        <v>3</v>
      </c>
      <c r="F20" s="108">
        <v>3</v>
      </c>
      <c r="G20" s="108">
        <v>3</v>
      </c>
      <c r="H20" s="108">
        <v>3</v>
      </c>
      <c r="I20" s="108">
        <v>3</v>
      </c>
      <c r="J20" s="108">
        <v>3</v>
      </c>
      <c r="K20" s="108">
        <v>3</v>
      </c>
      <c r="L20" s="108">
        <v>3</v>
      </c>
    </row>
    <row r="21" spans="2:12" ht="15">
      <c r="B21" s="110">
        <v>5</v>
      </c>
      <c r="C21" s="108">
        <v>3</v>
      </c>
      <c r="D21" s="108">
        <v>3</v>
      </c>
      <c r="E21" s="108">
        <v>3</v>
      </c>
      <c r="F21" s="108">
        <v>3</v>
      </c>
      <c r="G21" s="157"/>
      <c r="H21" s="157"/>
      <c r="I21" s="157"/>
      <c r="J21" s="157"/>
      <c r="K21" s="157"/>
      <c r="L21" s="157"/>
    </row>
    <row r="22" spans="2:12" ht="15">
      <c r="B22" s="109"/>
      <c r="C22" s="110">
        <v>1</v>
      </c>
      <c r="D22" s="110">
        <v>2</v>
      </c>
      <c r="E22" s="110">
        <v>3</v>
      </c>
      <c r="F22" s="110">
        <v>4</v>
      </c>
      <c r="G22" s="110">
        <v>5</v>
      </c>
      <c r="H22" s="110">
        <v>6</v>
      </c>
      <c r="I22" s="110">
        <v>7</v>
      </c>
      <c r="J22" s="110">
        <v>8</v>
      </c>
      <c r="K22" s="110">
        <v>9</v>
      </c>
      <c r="L22" s="110">
        <v>10</v>
      </c>
    </row>
  </sheetData>
  <sheetProtection/>
  <mergeCells count="2">
    <mergeCell ref="B2:X2"/>
    <mergeCell ref="B13:L13"/>
  </mergeCells>
  <conditionalFormatting sqref="C21:F21 C17:L20">
    <cfRule type="iconSet" priority="13" dxfId="0">
      <iconSet iconSet="3TrafficLights1" showValue="0">
        <cfvo type="percent" val="0"/>
        <cfvo type="percent" val="33"/>
        <cfvo type="percent" val="67"/>
      </iconSet>
    </cfRule>
  </conditionalFormatting>
  <conditionalFormatting sqref="I8:K8 C6:K7 D4:K5">
    <cfRule type="iconSet" priority="8" dxfId="0">
      <iconSet iconSet="3TrafficLights1" showValue="0">
        <cfvo type="percent" val="0"/>
        <cfvo type="percent" val="33"/>
        <cfvo type="percent" val="67"/>
      </iconSet>
    </cfRule>
  </conditionalFormatting>
  <conditionalFormatting sqref="N8:Q8 N4:W7">
    <cfRule type="iconSet" priority="4" dxfId="0">
      <iconSet iconSet="3TrafficLights1" showValue="0">
        <cfvo type="percent" val="0"/>
        <cfvo type="percent" val="33"/>
        <cfvo type="percent" val="67"/>
      </iconSet>
    </cfRule>
  </conditionalFormatting>
  <conditionalFormatting sqref="L4:L8">
    <cfRule type="iconSet" priority="3" dxfId="0">
      <iconSet iconSet="3TrafficLights1" showValue="0">
        <cfvo type="percent" val="0"/>
        <cfvo type="percent" val="33"/>
        <cfvo type="percent" val="67"/>
      </iconSet>
    </cfRule>
  </conditionalFormatting>
  <conditionalFormatting sqref="C4">
    <cfRule type="iconSet" priority="2" dxfId="0">
      <iconSet iconSet="3TrafficLights1" showValue="0">
        <cfvo type="percent" val="0"/>
        <cfvo type="percent" val="33"/>
        <cfvo type="percent" val="67"/>
      </iconSet>
    </cfRule>
  </conditionalFormatting>
  <conditionalFormatting sqref="C5">
    <cfRule type="iconSet" priority="1" dxfId="0">
      <iconSet iconSet="3TrafficLights1" showValue="0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2013-10-30T13:45:07Z</cp:lastPrinted>
  <dcterms:created xsi:type="dcterms:W3CDTF">2009-05-28T14:19:22Z</dcterms:created>
  <dcterms:modified xsi:type="dcterms:W3CDTF">2020-02-13T12:04:50Z</dcterms:modified>
  <cp:category/>
  <cp:version/>
  <cp:contentType/>
  <cp:contentStatus/>
</cp:coreProperties>
</file>