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20" windowWidth="11595" windowHeight="7140" activeTab="0"/>
  </bookViews>
  <sheets>
    <sheet name="MA manual" sheetId="1" r:id="rId1"/>
    <sheet name="Tabla COMODÍN" sheetId="2" r:id="rId2"/>
    <sheet name="IncAcum" sheetId="3" r:id="rId3"/>
  </sheets>
  <definedNames/>
  <calcPr fullCalcOnLoad="1"/>
</workbook>
</file>

<file path=xl/sharedStrings.xml><?xml version="1.0" encoding="utf-8"?>
<sst xmlns="http://schemas.openxmlformats.org/spreadsheetml/2006/main" count="1719" uniqueCount="296">
  <si>
    <t>Límite inferior del IC</t>
  </si>
  <si>
    <t>Límite superior del IC</t>
  </si>
  <si>
    <t>Sin eventos</t>
  </si>
  <si>
    <t>Con eventos</t>
  </si>
  <si>
    <t>Nº con evento</t>
  </si>
  <si>
    <t>RR</t>
  </si>
  <si>
    <t>C= 2(n+z^2)</t>
  </si>
  <si>
    <t>IC = (A+-B)/C</t>
  </si>
  <si>
    <t>A= 2*eventos + z^2</t>
  </si>
  <si>
    <t>p (proporción) = eventos / n</t>
  </si>
  <si>
    <t>Operar</t>
  </si>
  <si>
    <t>Primero se procede haciendo los IC de ambas proporciones por el método de Wilson, y después se aplica: IC = RAR - Raíz [(p1-Ls1)^2 + (Li2-p2)^2]  hasta RAR + Raíz [(p2-Ls2)^2 + (Li1-p1)^2]</t>
  </si>
  <si>
    <t xml:space="preserve">Mét. Newcombe, 1988 </t>
  </si>
  <si>
    <t>A continuación, se aplica: IC = RAR - Raíz [(p1-Li1)^2 + (Ls2-p2)^2]  hasta RAR + Raíz [(p2-Li2)^2 + (Ls1-p1)^2], cuidando colocar arriba la proporción mayor y abajo la menor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</si>
  <si>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</si>
  <si>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</si>
  <si>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</si>
  <si>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</si>
  <si>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</si>
  <si>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</si>
  <si>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</si>
  <si>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</si>
  <si>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</si>
  <si>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</si>
  <si>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Estimación puntual de la proporción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</si>
  <si>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</si>
  <si>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</si>
  <si>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Cálculo del intervalo de confianza (IC) cada una de las dos proporciones (Riesgo absoluto de la intervención y Riesgo absoluto del control)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</si>
  <si>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</si>
  <si>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</si>
  <si>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</si>
  <si>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</si>
  <si>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</si>
  <si>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</si>
  <si>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</si>
  <si>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</si>
  <si>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</si>
  <si>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</si>
  <si>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</si>
  <si>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</si>
  <si>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</si>
  <si>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Z α/2 = Dif Proporc / EE Dif proporc</t>
  </si>
  <si>
    <t>RRR</t>
  </si>
  <si>
    <t>---------------------------------------------&gt;</t>
  </si>
  <si>
    <t>RAR (IC 95%)</t>
  </si>
  <si>
    <t>NNT (IC 95%)</t>
  </si>
  <si>
    <t>(</t>
  </si>
  <si>
    <t>)</t>
  </si>
  <si>
    <t>-</t>
  </si>
  <si>
    <t>%</t>
  </si>
  <si>
    <t>RR (IC 95%)</t>
  </si>
  <si>
    <t>RAR (IC95%)</t>
  </si>
  <si>
    <t>NNT</t>
  </si>
  <si>
    <t>/</t>
  </si>
  <si>
    <t>RAR</t>
  </si>
  <si>
    <t>potencia</t>
  </si>
  <si>
    <t>Potencia</t>
  </si>
  <si>
    <t>APLICAR SÓLO SI EL NNT Y SUS IC SON POSITIVOS</t>
  </si>
  <si>
    <t>====&gt;  NNT</t>
  </si>
  <si>
    <t>APLICAR SÓLO SI EL NNT Y SUS IC SON NEGATIVOS</t>
  </si>
  <si>
    <t>====&gt;  NND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</si>
  <si>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</si>
  <si>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</si>
  <si>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</si>
  <si>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</si>
  <si>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</si>
  <si>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>Cálculo del IC del RAR y del NNT</t>
  </si>
  <si>
    <t>Nº event Interv (%)</t>
  </si>
  <si>
    <t>Nº event Control (%)</t>
  </si>
  <si>
    <t>% RA control</t>
  </si>
  <si>
    <t>Estimación puntual</t>
  </si>
  <si>
    <t>RR (IC 95%) obtenido en el metaanálisis</t>
  </si>
  <si>
    <r>
      <t>p</t>
    </r>
    <r>
      <rPr>
        <sz val="10"/>
        <color indexed="12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</si>
  <si>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color indexed="12"/>
        <rFont val="Calibri"/>
        <family val="2"/>
      </rPr>
      <t>p</t>
    </r>
    <r>
      <rPr>
        <sz val="10"/>
        <color indexed="12"/>
        <rFont val="Calibri"/>
        <family val="2"/>
      </rPr>
      <t xml:space="preserve">)] </t>
    </r>
  </si>
  <si>
    <r>
      <t>Ls1:</t>
    </r>
    <r>
      <rPr>
        <sz val="10"/>
        <color indexed="12"/>
        <rFont val="Calibri"/>
        <family val="2"/>
      </rPr>
      <t xml:space="preserve"> límite superior del grupo 1; </t>
    </r>
    <r>
      <rPr>
        <b/>
        <sz val="10"/>
        <color indexed="12"/>
        <rFont val="Calibri"/>
        <family val="2"/>
      </rPr>
      <t xml:space="preserve">Li2: </t>
    </r>
    <r>
      <rPr>
        <sz val="10"/>
        <color indexed="12"/>
        <rFont val="Calibri"/>
        <family val="2"/>
      </rPr>
      <t>límite inferior del grupo 2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</si>
  <si>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</si>
  <si>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</si>
  <si>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Intervención</t>
  </si>
  <si>
    <t>Control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</si>
  <si>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</si>
  <si>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</si>
  <si>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</si>
  <si>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</si>
  <si>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r>
      <t xml:space="preserve">Cálculo por incidencias acumuladas de RR, RAR, NNT con sus IC 95%, potencia estadística y valor de </t>
    </r>
    <r>
      <rPr>
        <b/>
        <i/>
        <sz val="14"/>
        <rFont val="Calibri"/>
        <family val="2"/>
      </rPr>
      <t>p</t>
    </r>
  </si>
  <si>
    <t>Nº de personas con evento</t>
  </si>
  <si>
    <t>Nº personas sin evento</t>
  </si>
  <si>
    <t>Los límites del intervalos de confianza son los exponentes neperianos o antilogaritmos de la ecuación [ ln RR +- Z α/2 x EE (ln RR) ]</t>
  </si>
  <si>
    <t>Z α/2 (0,05)</t>
  </si>
  <si>
    <t>Mét.Wilson</t>
  </si>
  <si>
    <r>
      <t>Cálculo de la potencia estadística</t>
    </r>
    <r>
      <rPr>
        <sz val="10"/>
        <rFont val="Calibri"/>
        <family val="2"/>
      </rPr>
      <t>: Zβ = [Raíz (nd^2 /2pm*qm)] - Z α/2 (0,05)</t>
    </r>
  </si>
  <si>
    <t>n = nº de los que hay en cada grupo (ojo, no de la suma de ambos)</t>
  </si>
  <si>
    <t>d = diferencia de proporciones de ambos grupos o RAR</t>
  </si>
  <si>
    <t>pM = proporción "media" de los eventos = nº total eventos / nº suma de ambos grupos; qM= complementario</t>
  </si>
  <si>
    <r>
      <t>Zβ = [Raíz (nd^2 /2</t>
    </r>
    <r>
      <rPr>
        <i/>
        <sz val="10"/>
        <rFont val="Calibri"/>
        <family val="2"/>
      </rPr>
      <t>pM</t>
    </r>
    <r>
      <rPr>
        <sz val="10"/>
        <rFont val="Calibri"/>
        <family val="2"/>
      </rPr>
      <t>*</t>
    </r>
    <r>
      <rPr>
        <i/>
        <sz val="10"/>
        <rFont val="Calibri"/>
        <family val="2"/>
      </rPr>
      <t>qM</t>
    </r>
    <r>
      <rPr>
        <sz val="10"/>
        <rFont val="Calibri"/>
        <family val="2"/>
      </rPr>
      <t>)] - Z α/2 (0,05)</t>
    </r>
  </si>
  <si>
    <t>1 -β = potencia estadística resultante =&gt; probab de detectar una diferencia entre ambos, en caso de que exista</t>
  </si>
  <si>
    <t>probabliidad o riesgo de cometer un error β =&gt; probabilidad de no detectar una diferencia que sí exista.</t>
  </si>
  <si>
    <t>Chi cuadrado de Pearson (un ejemplo de variable cualitativa)</t>
  </si>
  <si>
    <t>χ² cal= Sumat (observado i - esperado i)^2 / esperado i)</t>
  </si>
  <si>
    <t xml:space="preserve">CÁLCULOS POR INCIDENCIAS ACUMULADAS EN </t>
  </si>
  <si>
    <t>AÑOS</t>
  </si>
  <si>
    <r>
      <t xml:space="preserve">Cálculo de la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>:</t>
    </r>
    <r>
      <rPr>
        <sz val="10"/>
        <rFont val="Calibri"/>
        <family val="2"/>
      </rPr>
      <t xml:space="preserve"> Z α/2 = Dif Proporc / EE (Difer Proporc)</t>
    </r>
  </si>
  <si>
    <t>Dif Proporc de ambos grupos =  RAR</t>
  </si>
  <si>
    <t xml:space="preserve">EE (Dif Proporc) = Raíz[ pm(1-pm)/n1] + [ pm(1-pm)/n2] = </t>
  </si>
  <si>
    <t>α = probab de que la diferencia detectada entre ambos sea debida al azar, en caso de que no exista (error alfa)</t>
  </si>
  <si>
    <t>1-α = probabilidad dar por buena una diferencia que no existe.</t>
  </si>
  <si>
    <t>METAANÁLISIS POR EL MÉTODO DE INVERSO DE LA VARIANZA</t>
  </si>
  <si>
    <t>MODELO DE EFECTOS FIJOS, CON CADA PESO SEGÚN SU RESPECTIVO INVERSO DE LA VARIANZA</t>
  </si>
  <si>
    <t>MODELO DE EFECTOS ALEATORIOS, CON LOS PESOS SEGÚN DerSimonian-Laird</t>
  </si>
  <si>
    <t>ÍNDICE DE HETEROGENEIDAD</t>
  </si>
  <si>
    <t>Variable buscada</t>
  </si>
  <si>
    <t>Nº pacientes grupo intervención</t>
  </si>
  <si>
    <t>Nº pacientes grupo control</t>
  </si>
  <si>
    <t>Si evento</t>
  </si>
  <si>
    <t>No evento</t>
  </si>
  <si>
    <r>
      <t>RR</t>
    </r>
    <r>
      <rPr>
        <vertAlign val="subscript"/>
        <sz val="10"/>
        <rFont val="Calibri"/>
        <family val="2"/>
      </rPr>
      <t>i</t>
    </r>
  </si>
  <si>
    <r>
      <t>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= varianza del ln RR</t>
    </r>
    <r>
      <rPr>
        <vertAlign val="subscript"/>
        <sz val="10"/>
        <rFont val="Calibri"/>
        <family val="2"/>
      </rPr>
      <t>i</t>
    </r>
  </si>
  <si>
    <r>
      <t>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Peso =1/ varianza del 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</t>
    </r>
  </si>
  <si>
    <r>
      <t>ln RR</t>
    </r>
    <r>
      <rPr>
        <vertAlign val="subscript"/>
        <sz val="10"/>
        <rFont val="Calibri"/>
        <family val="2"/>
      </rPr>
      <t>i</t>
    </r>
  </si>
  <si>
    <t>suma (wi * ln RRi)</t>
  </si>
  <si>
    <r>
      <t>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>= suma 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* 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 / suma 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</si>
  <si>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r>
      <t>RR</t>
    </r>
    <r>
      <rPr>
        <vertAlign val="subscript"/>
        <sz val="10"/>
        <rFont val="Calibri"/>
        <family val="2"/>
      </rPr>
      <t>comb</t>
    </r>
  </si>
  <si>
    <r>
      <t>EE del ln RR</t>
    </r>
    <r>
      <rPr>
        <vertAlign val="subscript"/>
        <sz val="10"/>
        <rFont val="Calibri"/>
        <family val="2"/>
      </rPr>
      <t>comb</t>
    </r>
  </si>
  <si>
    <r>
      <t>ln LI IC =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</si>
  <si>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+ Z α/2 *EE</t>
    </r>
  </si>
  <si>
    <t>LI IC 95%</t>
  </si>
  <si>
    <t>LS IC 95%</t>
  </si>
  <si>
    <r>
      <t xml:space="preserve"> [ln(RRi) – ln(RR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)]</t>
    </r>
    <r>
      <rPr>
        <vertAlign val="superscript"/>
        <sz val="10"/>
        <rFont val="Calibri"/>
        <family val="2"/>
      </rPr>
      <t>2</t>
    </r>
  </si>
  <si>
    <r>
      <t>Q = Suma [ 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x (ln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–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]</t>
    </r>
  </si>
  <si>
    <t>k</t>
  </si>
  <si>
    <t xml:space="preserve"> [Q – (k-1)]</t>
  </si>
  <si>
    <r>
      <t>suma(w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</si>
  <si>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r>
      <t>suma(w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</si>
  <si>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[suma(w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)/ suma(wi)]</t>
    </r>
  </si>
  <si>
    <r>
      <rPr>
        <i/>
        <sz val="10"/>
        <rFont val="Symbol"/>
        <family val="1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</t>
    </r>
  </si>
  <si>
    <r>
      <rPr>
        <i/>
        <sz val="10"/>
        <rFont val="Symbol"/>
        <family val="1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utilizar: 1) si Q &lt; k-1 =  0; 2) si no, =&gt; </t>
    </r>
    <r>
      <rPr>
        <i/>
        <sz val="10"/>
        <rFont val="Calibri"/>
        <family val="2"/>
      </rPr>
      <t>τ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</t>
    </r>
  </si>
  <si>
    <r>
      <t>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= 1/w</t>
    </r>
    <r>
      <rPr>
        <vertAlign val="subscript"/>
        <sz val="10"/>
        <rFont val="Calibri"/>
        <family val="2"/>
      </rPr>
      <t>i</t>
    </r>
  </si>
  <si>
    <r>
      <t>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 = 1/ (</t>
    </r>
    <r>
      <rPr>
        <i/>
        <sz val="10"/>
        <rFont val="Symbol"/>
        <family val="1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+ 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</si>
  <si>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%w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*/suma 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</t>
    </r>
  </si>
  <si>
    <r>
      <t>[w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 x ln(RR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]</t>
    </r>
  </si>
  <si>
    <r>
      <t>ln(RR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)</t>
    </r>
  </si>
  <si>
    <r>
      <t xml:space="preserve"> RR</t>
    </r>
    <r>
      <rPr>
        <vertAlign val="subscript"/>
        <sz val="10"/>
        <rFont val="Calibri"/>
        <family val="2"/>
      </rPr>
      <t>DL</t>
    </r>
  </si>
  <si>
    <r>
      <t>var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= 1/w*</t>
    </r>
  </si>
  <si>
    <r>
      <t>EE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= Raíz (var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)</t>
    </r>
  </si>
  <si>
    <r>
      <t>ln LI IC =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</si>
  <si>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+ Z α/2 *EE</t>
    </r>
  </si>
  <si>
    <t>Q</t>
  </si>
  <si>
    <r>
      <rPr>
        <i/>
        <sz val="12"/>
        <rFont val="Calibri"/>
        <family val="2"/>
      </rPr>
      <t>I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teórica</t>
    </r>
  </si>
  <si>
    <r>
      <rPr>
        <i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utilizar: 1) si Q &lt; k-1 =  0; 2) si no, =&gt; 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 </t>
    </r>
  </si>
  <si>
    <r>
      <t>H</t>
    </r>
    <r>
      <rPr>
        <vertAlign val="superscript"/>
        <sz val="10"/>
        <rFont val="Calibri"/>
        <family val="2"/>
      </rPr>
      <t>2</t>
    </r>
  </si>
  <si>
    <r>
      <t>ln H</t>
    </r>
    <r>
      <rPr>
        <vertAlign val="superscript"/>
        <sz val="10"/>
        <rFont val="Calibri"/>
        <family val="2"/>
      </rPr>
      <t>2</t>
    </r>
  </si>
  <si>
    <t>ln Q</t>
  </si>
  <si>
    <t>ln k-1</t>
  </si>
  <si>
    <t>Raíz 2Q</t>
  </si>
  <si>
    <t>Raíz(2k-3)</t>
  </si>
  <si>
    <t>2(k-2)</t>
  </si>
  <si>
    <r>
      <t>3(k-2)</t>
    </r>
    <r>
      <rPr>
        <vertAlign val="superscript"/>
        <sz val="10"/>
        <rFont val="Calibri"/>
        <family val="2"/>
      </rPr>
      <t>2</t>
    </r>
  </si>
  <si>
    <t>A</t>
  </si>
  <si>
    <t>B</t>
  </si>
  <si>
    <r>
      <t>1º 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 si Q =&lt; K</t>
    </r>
  </si>
  <si>
    <r>
      <t>2º 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  sí Q  &gt; K</t>
    </r>
  </si>
  <si>
    <r>
      <t>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 que utilizo</t>
    </r>
  </si>
  <si>
    <r>
      <t>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 - 1,96 * 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</t>
    </r>
  </si>
  <si>
    <r>
      <t>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 + 1,96 * 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</t>
    </r>
  </si>
  <si>
    <r>
      <t>lím inferior IC de H</t>
    </r>
    <r>
      <rPr>
        <vertAlign val="superscript"/>
        <sz val="10"/>
        <rFont val="Calibri"/>
        <family val="2"/>
      </rPr>
      <t>2</t>
    </r>
  </si>
  <si>
    <r>
      <t>lím superior IC de H</t>
    </r>
    <r>
      <rPr>
        <vertAlign val="superscript"/>
        <sz val="10"/>
        <rFont val="Calibri"/>
        <family val="2"/>
      </rPr>
      <t>2</t>
    </r>
  </si>
  <si>
    <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utilzar</t>
    </r>
  </si>
  <si>
    <t>ECA 1</t>
  </si>
  <si>
    <t>ECA 2</t>
  </si>
  <si>
    <t>ECA 3</t>
  </si>
  <si>
    <t>ECA 4</t>
  </si>
  <si>
    <t>ECA 5</t>
  </si>
  <si>
    <t>ECA 6</t>
  </si>
  <si>
    <t>ECA 7</t>
  </si>
  <si>
    <t>ECA 8</t>
  </si>
  <si>
    <t>ECA 9</t>
  </si>
  <si>
    <t>ECA 10</t>
  </si>
  <si>
    <t>ECA 11</t>
  </si>
  <si>
    <t>ECA 12</t>
  </si>
  <si>
    <t>ECA 13</t>
  </si>
  <si>
    <t>ECA 14</t>
  </si>
  <si>
    <t>ECA 15</t>
  </si>
  <si>
    <t>ECA 16</t>
  </si>
  <si>
    <t>ECA 17</t>
  </si>
  <si>
    <t>ECA 18</t>
  </si>
  <si>
    <t xml:space="preserve">Como Q =&lt; k, Utilizar 1ª EE </t>
  </si>
  <si>
    <t xml:space="preserve">Interpretación </t>
  </si>
  <si>
    <r>
      <t>t</t>
    </r>
    <r>
      <rPr>
        <sz val="10"/>
        <rFont val="Calibri"/>
        <family val="2"/>
      </rPr>
      <t xml:space="preserve"> teórica"= </t>
    </r>
    <r>
      <rPr>
        <i/>
        <sz val="10"/>
        <rFont val="Calibri"/>
        <family val="2"/>
      </rPr>
      <t xml:space="preserve"> t</t>
    </r>
    <r>
      <rPr>
        <vertAlign val="subscript"/>
        <sz val="10"/>
        <rFont val="Calibri"/>
        <family val="2"/>
      </rPr>
      <t>(k-2)- α/2)</t>
    </r>
    <r>
      <rPr>
        <sz val="10"/>
        <rFont val="Calibri"/>
        <family val="2"/>
      </rPr>
      <t xml:space="preserve"> =</t>
    </r>
  </si>
  <si>
    <t>Años de seguimiento</t>
  </si>
  <si>
    <t>Nº personas-año</t>
  </si>
  <si>
    <t>Eventos / 100 personas-año</t>
  </si>
  <si>
    <t>Media de edad (años)</t>
  </si>
  <si>
    <t>Ambos grupos combinados</t>
  </si>
  <si>
    <t>Puntuación ordinal de importancia o aversión al riesgo</t>
  </si>
  <si>
    <t>Estudios individuales</t>
  </si>
  <si>
    <t>Diseño</t>
  </si>
  <si>
    <t>Heteroge-neidad</t>
  </si>
  <si>
    <t xml:space="preserve">Años de seguimiento (media o mediana) </t>
  </si>
  <si>
    <t>Edad media, años</t>
  </si>
  <si>
    <t>Peso de los estudios (modelo efectos aleatorios)</t>
  </si>
  <si>
    <t>Cálculo por incidencias acumuladas</t>
  </si>
  <si>
    <t>RR (IC (95%)</t>
  </si>
  <si>
    <t>Validez de la evidencia</t>
  </si>
  <si>
    <t>ECA</t>
  </si>
  <si>
    <t>Total estudios:</t>
  </si>
  <si>
    <t>METAANÁLISIS</t>
  </si>
  <si>
    <t xml:space="preserve">Aplicando al </t>
  </si>
  <si>
    <t xml:space="preserve">  de eventos/año en el control, para una edad media de </t>
  </si>
  <si>
    <t>años de edad</t>
  </si>
  <si>
    <t xml:space="preserve"> por año</t>
  </si>
  <si>
    <t xml:space="preserve">de eventos estimados en el control en </t>
  </si>
  <si>
    <t>años de seguimiento</t>
  </si>
  <si>
    <t xml:space="preserve">Intervalo de predicción al 95%: </t>
  </si>
  <si>
    <t>En años</t>
  </si>
  <si>
    <t>Ambos</t>
  </si>
  <si>
    <t>Pob MA /1000</t>
  </si>
  <si>
    <t xml:space="preserve">% RA control = </t>
  </si>
  <si>
    <t>Riesgo basal control en 1 año</t>
  </si>
  <si>
    <t>nº de años</t>
  </si>
  <si>
    <t>% RA Vit D + Caerv</t>
  </si>
  <si>
    <t>%Ev en nº de años</t>
  </si>
  <si>
    <t>% RA Interv</t>
  </si>
  <si>
    <t>Nº personas en riesgo</t>
  </si>
  <si>
    <t>1,73 (1,02-2,93)</t>
  </si>
  <si>
    <t>-0,29% (-0,58% a 0,13%)</t>
  </si>
  <si>
    <t>-340 (759 a -173)</t>
  </si>
  <si>
    <t>0,51 (0,39-0,66)</t>
  </si>
  <si>
    <t>0,61% (0,39% a 0,84%)</t>
  </si>
  <si>
    <t>163 (118 a 258)</t>
  </si>
  <si>
    <t>0,49 (0,39-0,62)</t>
  </si>
  <si>
    <t>0,42% (0,28% a 0,55%)</t>
  </si>
  <si>
    <t>240 (183 a 358)</t>
  </si>
  <si>
    <t>0,44 (0,41-0,46)</t>
  </si>
  <si>
    <t>0,83% (0,77% a 0,9%)</t>
  </si>
  <si>
    <t>120 (112 a 130)</t>
  </si>
  <si>
    <t>0,41 (0,38-0,43)</t>
  </si>
  <si>
    <t>0,92% (0,86% a 0,99%)</t>
  </si>
  <si>
    <t>108 (102 a 116)</t>
  </si>
  <si>
    <t>0,90 (0,63-1,27)</t>
  </si>
  <si>
    <t>ECA-1</t>
  </si>
  <si>
    <t>ECA-2</t>
  </si>
  <si>
    <t>ECA-3</t>
  </si>
  <si>
    <t>ECA-4</t>
  </si>
  <si>
    <t>ECA-5</t>
  </si>
  <si>
    <t>ECA-6</t>
  </si>
  <si>
    <t>ECA-7</t>
  </si>
  <si>
    <t>ECA-8</t>
  </si>
  <si>
    <t>ECA-9</t>
  </si>
  <si>
    <t>ECA-10</t>
  </si>
  <si>
    <t>ECA-11</t>
  </si>
  <si>
    <t>ECA-12</t>
  </si>
  <si>
    <t>ECA-13</t>
  </si>
  <si>
    <t>ECA-14</t>
  </si>
  <si>
    <t>ECA-15</t>
  </si>
  <si>
    <t>ECA-16</t>
  </si>
  <si>
    <t>ECA-17</t>
  </si>
  <si>
    <t>ECA-18</t>
  </si>
  <si>
    <t>Nº Eventos / total pacientes; Grupo Intervención</t>
  </si>
  <si>
    <t xml:space="preserve"> % Eventos/ año, Grupo Intervención</t>
  </si>
  <si>
    <t xml:space="preserve"> % Eventos, Grupo Intervención</t>
  </si>
  <si>
    <t>control</t>
  </si>
  <si>
    <t>Nº Eventos / total pacientes; Grupo control</t>
  </si>
  <si>
    <t xml:space="preserve"> % Eventos/ año, Grupo control</t>
  </si>
  <si>
    <t xml:space="preserve"> % Eventos, Grupo control</t>
  </si>
  <si>
    <t>Grupo de Intervención</t>
  </si>
  <si>
    <t>Grupo de Control</t>
  </si>
  <si>
    <t xml:space="preserve">ECAs que informan de: </t>
  </si>
  <si>
    <r>
      <rPr>
        <b/>
        <sz val="14"/>
        <color indexed="60"/>
        <rFont val="Calibri"/>
        <family val="2"/>
      </rPr>
      <t>Tabla ...:</t>
    </r>
    <r>
      <rPr>
        <b/>
        <sz val="14"/>
        <rFont val="Calibri"/>
        <family val="2"/>
      </rPr>
      <t xml:space="preserve">  </t>
    </r>
  </si>
  <si>
    <t>Si aplicamos el Modelo de efectos aleatorios</t>
  </si>
  <si>
    <t>BASTIDOR</t>
  </si>
  <si>
    <t>Mortalidad</t>
  </si>
  <si>
    <r>
      <t>I</t>
    </r>
    <r>
      <rPr>
        <b/>
        <i/>
        <vertAlign val="superscript"/>
        <sz val="14"/>
        <rFont val="Calibri"/>
        <family val="2"/>
      </rPr>
      <t xml:space="preserve">2 </t>
    </r>
    <r>
      <rPr>
        <b/>
        <sz val="14"/>
        <rFont val="Calibri"/>
        <family val="2"/>
      </rPr>
      <t>= ????</t>
    </r>
  </si>
  <si>
    <t>IC</t>
  </si>
  <si>
    <r>
      <t>Z</t>
    </r>
    <r>
      <rPr>
        <vertAlign val="subscript"/>
        <sz val="10"/>
        <rFont val="Calibri"/>
        <family val="2"/>
      </rPr>
      <t xml:space="preserve"> α/2</t>
    </r>
  </si>
  <si>
    <t xml:space="preserve">Si nº eventos = </t>
  </si>
  <si>
    <t>sustituir por</t>
  </si>
  <si>
    <t>límite inferior IC elegido</t>
  </si>
  <si>
    <r>
      <t>límite inferior IC de I</t>
    </r>
    <r>
      <rPr>
        <vertAlign val="superscript"/>
        <sz val="10"/>
        <rFont val="Calibri"/>
        <family val="2"/>
      </rPr>
      <t>2</t>
    </r>
  </si>
  <si>
    <r>
      <t>límite superior IC de I</t>
    </r>
    <r>
      <rPr>
        <vertAlign val="superscript"/>
        <sz val="10"/>
        <rFont val="Calibri"/>
        <family val="2"/>
      </rPr>
      <t>2</t>
    </r>
  </si>
  <si>
    <t>I2 teórica</t>
  </si>
  <si>
    <t xml:space="preserve">I2 a utilizar: 1) si Q &lt; k-1 =  0; 2) si no, =&gt; I2 teórica </t>
  </si>
  <si>
    <t>H2</t>
  </si>
  <si>
    <t>ln H2</t>
  </si>
  <si>
    <t>3(k-2)2</t>
  </si>
  <si>
    <t>1º EE[ln(H2)] si Q =&lt; K</t>
  </si>
  <si>
    <t>2º EE[ln(H2)]  sí Q  &gt; K</t>
  </si>
  <si>
    <t>EE[ln(H2)] que utilizo</t>
  </si>
  <si>
    <t>ln(H2) - 1,96 * EE[ln(H2)]</t>
  </si>
  <si>
    <t>ln(H2) + 1,96 * EE[ln(H2)]</t>
  </si>
  <si>
    <t>lím inferior IC de H2</t>
  </si>
  <si>
    <t>lím superior IC de H2</t>
  </si>
  <si>
    <t>I2 a utilzar</t>
  </si>
  <si>
    <t>límite inferior IC de I2</t>
  </si>
  <si>
    <t>límite superior IC de I2</t>
  </si>
  <si>
    <t xml:space="preserve">Intervalo de predicción al </t>
  </si>
  <si>
    <t>en ???? años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</si>
  <si>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 R</t>
    </r>
    <r>
      <rPr>
        <b/>
        <sz val="10"/>
        <rFont val="Calibri"/>
        <family val="2"/>
      </rPr>
      <t>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NND:</t>
    </r>
    <r>
      <rPr>
        <sz val="10"/>
        <rFont val="Calibri"/>
        <family val="2"/>
      </rPr>
      <t xml:space="preserve"> Número Necesario para Dañar a un paciente más que con el control;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:intervalo de confianza al 95%.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</si>
</sst>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0.0"/>
    <numFmt numFmtId="173" formatCode="_-* #,##0.0\ _€_-;\-* #,##0.0\ _€_-;_-* &quot;-&quot;?\ _€_-;_-@_-"/>
    <numFmt numFmtId="174" formatCode="0.0000%"/>
    <numFmt numFmtId="175" formatCode="0.00000%"/>
    <numFmt numFmtId="176" formatCode="_-* #,##0\ _€_-;\-* #,##0\ _€_-;_-* &quot;-&quot;???\ _€_-;_-@_-"/>
    <numFmt numFmtId="177" formatCode="_-* #,##0.0000\ _€_-;\-* #,##0.0000\ _€_-;_-* &quot;-&quot;?\ _€_-;_-@_-"/>
    <numFmt numFmtId="178" formatCode="_-* #,##0.00\ _P_t_s_-;\-* #,##0.00\ _P_t_s_-;_-* &quot;-&quot;??\ _P_t_s_-;_-@_-"/>
    <numFmt numFmtId="179" formatCode="_-* #,##0.0000\ _P_t_s_-;\-* #,##0.0000\ _P_t_s_-;_-* &quot;-&quot;??\ _P_t_s_-;_-@_-"/>
    <numFmt numFmtId="180" formatCode="0.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0000"/>
    <numFmt numFmtId="187" formatCode="0.0000000"/>
    <numFmt numFmtId="188" formatCode="0.000000"/>
    <numFmt numFmtId="189" formatCode="0.00000"/>
    <numFmt numFmtId="190" formatCode="0.0000"/>
    <numFmt numFmtId="191" formatCode="0.000000%"/>
    <numFmt numFmtId="192" formatCode="0.0000000%"/>
    <numFmt numFmtId="193" formatCode="0.00000000"/>
    <numFmt numFmtId="194" formatCode="_-* #,##0.0000\ _€_-;\-* #,##0.0000\ _€_-;_-* &quot;-&quot;????\ _€_-;_-@_-"/>
    <numFmt numFmtId="195" formatCode="_-* #,##0.00\ _€_-;\-* #,##0.00\ _€_-;_-* \-??\ _€_-;_-@_-"/>
    <numFmt numFmtId="196" formatCode="_-* #,##0\ _€_-;\-* #,##0\ _€_-;_-* &quot;-&quot;?\ _€_-;_-@_-"/>
    <numFmt numFmtId="197" formatCode="[$-C0A]dddd\,\ dd&quot; de &quot;mmmm&quot; de &quot;yyyy"/>
    <numFmt numFmtId="198" formatCode="#,##0.00_ ;\-#,##0.00\ "/>
    <numFmt numFmtId="199" formatCode="_-* #,##0.00000\ _€_-;\-* #,##0.00000\ _€_-;_-* &quot;-&quot;???\ _€_-;_-@_-"/>
    <numFmt numFmtId="200" formatCode="[$-C0A]dddd\,\ d&quot; de &quot;mmmm&quot; de &quot;yyyy"/>
    <numFmt numFmtId="201" formatCode="_-* #,##0.0000000\ _€_-;\-* #,##0.0000000\ _€_-;_-* &quot;-&quot;??\ _€_-;_-@_-"/>
    <numFmt numFmtId="202" formatCode="0.000000000"/>
    <numFmt numFmtId="203" formatCode="0.0000000000"/>
    <numFmt numFmtId="204" formatCode="0.00000000000"/>
    <numFmt numFmtId="205" formatCode="0.000000000000"/>
    <numFmt numFmtId="206" formatCode="_-* #,##0.00\ _€_-;\-* #,##0.00\ _€_-;_-* &quot;-&quot;???\ _€_-;_-@_-"/>
    <numFmt numFmtId="207" formatCode="_-* #,##0.00000000\ _€_-;\-* #,##0.00000000\ _€_-;_-* &quot;-&quot;??\ _€_-;_-@_-"/>
    <numFmt numFmtId="208" formatCode="_-* #,##0.000000000\ _€_-;\-* #,##0.000000000\ _€_-;_-* &quot;-&quot;??\ _€_-;_-@_-"/>
    <numFmt numFmtId="209" formatCode="_-* #,##0.0000000000\ _€_-;\-* #,##0.0000000000\ _€_-;_-* &quot;-&quot;??\ _€_-;_-@_-"/>
    <numFmt numFmtId="210" formatCode="_-* #,##0.00000000000\ _€_-;\-* #,##0.00000000000\ _€_-;_-* &quot;-&quot;??\ _€_-;_-@_-"/>
    <numFmt numFmtId="211" formatCode="_-* #,##0.00000000\ _€_-;\-* #,##0.00000000\ _€_-;_-* &quot;-&quot;????????\ _€_-;_-@_-"/>
    <numFmt numFmtId="212" formatCode="0.00000000000000000000000000000000000000000000000000000000000000000000000000000000000000000"/>
    <numFmt numFmtId="213" formatCode="#,##0.0"/>
    <numFmt numFmtId="214" formatCode="#,##0_ ;\-#,##0\ "/>
  </numFmts>
  <fonts count="9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i/>
      <sz val="10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i/>
      <sz val="10"/>
      <color indexed="12"/>
      <name val="Calibri"/>
      <family val="2"/>
    </font>
    <font>
      <b/>
      <i/>
      <sz val="14"/>
      <name val="Calibri"/>
      <family val="2"/>
    </font>
    <font>
      <sz val="12"/>
      <name val="Calibri"/>
      <family val="2"/>
    </font>
    <font>
      <i/>
      <sz val="10"/>
      <name val="Symbol"/>
      <family val="1"/>
    </font>
    <font>
      <i/>
      <vertAlign val="superscript"/>
      <sz val="10"/>
      <name val="Calibri"/>
      <family val="2"/>
    </font>
    <font>
      <i/>
      <sz val="12"/>
      <name val="Calibri"/>
      <family val="2"/>
    </font>
    <font>
      <vertAlign val="superscript"/>
      <sz val="12"/>
      <name val="Calibri"/>
      <family val="2"/>
    </font>
    <font>
      <sz val="10"/>
      <name val="Symbol"/>
      <family val="1"/>
    </font>
    <font>
      <b/>
      <sz val="14"/>
      <name val="Calibri"/>
      <family val="2"/>
    </font>
    <font>
      <b/>
      <sz val="14"/>
      <color indexed="60"/>
      <name val="Calibri"/>
      <family val="2"/>
    </font>
    <font>
      <b/>
      <i/>
      <vertAlign val="superscript"/>
      <sz val="14"/>
      <name val="Calibri"/>
      <family val="2"/>
    </font>
    <font>
      <sz val="11"/>
      <color indexed="8"/>
      <name val="Courier"/>
      <family val="2"/>
    </font>
    <font>
      <sz val="11"/>
      <color indexed="9"/>
      <name val="Courier"/>
      <family val="2"/>
    </font>
    <font>
      <sz val="11"/>
      <color indexed="17"/>
      <name val="Courier"/>
      <family val="2"/>
    </font>
    <font>
      <b/>
      <sz val="11"/>
      <color indexed="52"/>
      <name val="Courier"/>
      <family val="2"/>
    </font>
    <font>
      <b/>
      <sz val="11"/>
      <color indexed="9"/>
      <name val="Courier"/>
      <family val="2"/>
    </font>
    <font>
      <sz val="11"/>
      <color indexed="52"/>
      <name val="Courier"/>
      <family val="2"/>
    </font>
    <font>
      <b/>
      <sz val="15"/>
      <color indexed="56"/>
      <name val="Courier"/>
      <family val="2"/>
    </font>
    <font>
      <b/>
      <sz val="11"/>
      <color indexed="56"/>
      <name val="Courier"/>
      <family val="2"/>
    </font>
    <font>
      <sz val="11"/>
      <color indexed="62"/>
      <name val="Courier"/>
      <family val="2"/>
    </font>
    <font>
      <sz val="11"/>
      <color indexed="20"/>
      <name val="Courier"/>
      <family val="2"/>
    </font>
    <font>
      <sz val="11"/>
      <color indexed="60"/>
      <name val="Courier"/>
      <family val="2"/>
    </font>
    <font>
      <b/>
      <sz val="11"/>
      <color indexed="63"/>
      <name val="Courier"/>
      <family val="2"/>
    </font>
    <font>
      <sz val="11"/>
      <color indexed="10"/>
      <name val="Courier"/>
      <family val="2"/>
    </font>
    <font>
      <i/>
      <sz val="11"/>
      <color indexed="23"/>
      <name val="Courier"/>
      <family val="2"/>
    </font>
    <font>
      <b/>
      <sz val="18"/>
      <color indexed="56"/>
      <name val="Cambria"/>
      <family val="2"/>
    </font>
    <font>
      <b/>
      <sz val="13"/>
      <color indexed="56"/>
      <name val="Courier"/>
      <family val="2"/>
    </font>
    <font>
      <b/>
      <sz val="11"/>
      <color indexed="8"/>
      <name val="Courier"/>
      <family val="2"/>
    </font>
    <font>
      <sz val="10"/>
      <color indexed="63"/>
      <name val="Calibri"/>
      <family val="2"/>
    </font>
    <font>
      <sz val="10"/>
      <color indexed="20"/>
      <name val="Calibri"/>
      <family val="2"/>
    </font>
    <font>
      <sz val="10"/>
      <color indexed="52"/>
      <name val="Calibri"/>
      <family val="2"/>
    </font>
    <font>
      <i/>
      <sz val="10"/>
      <color indexed="20"/>
      <name val="Calibri"/>
      <family val="2"/>
    </font>
    <font>
      <sz val="10"/>
      <color indexed="14"/>
      <name val="Calibri"/>
      <family val="2"/>
    </font>
    <font>
      <b/>
      <i/>
      <sz val="10"/>
      <color indexed="12"/>
      <name val="Calibri"/>
      <family val="2"/>
    </font>
    <font>
      <sz val="10"/>
      <color indexed="61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0"/>
      <color indexed="36"/>
      <name val="Calibri"/>
      <family val="2"/>
    </font>
    <font>
      <b/>
      <u val="single"/>
      <sz val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52"/>
      <name val="Calibri"/>
      <family val="2"/>
    </font>
    <font>
      <b/>
      <sz val="10"/>
      <color indexed="63"/>
      <name val="Calibri"/>
      <family val="2"/>
    </font>
    <font>
      <b/>
      <sz val="10"/>
      <color indexed="14"/>
      <name val="Calibri"/>
      <family val="2"/>
    </font>
    <font>
      <b/>
      <sz val="11"/>
      <color indexed="57"/>
      <name val="Calibri"/>
      <family val="2"/>
    </font>
    <font>
      <b/>
      <sz val="10"/>
      <color indexed="57"/>
      <name val="Calibri"/>
      <family val="2"/>
    </font>
    <font>
      <i/>
      <sz val="10"/>
      <color indexed="10"/>
      <name val="Calibri"/>
      <family val="2"/>
    </font>
    <font>
      <sz val="8"/>
      <name val="Calibri"/>
      <family val="2"/>
    </font>
    <font>
      <b/>
      <sz val="10"/>
      <color indexed="50"/>
      <name val="Calibri"/>
      <family val="2"/>
    </font>
    <font>
      <i/>
      <sz val="11"/>
      <name val="Calibri"/>
      <family val="2"/>
    </font>
    <font>
      <b/>
      <sz val="10"/>
      <color indexed="36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2"/>
      <name val="Calibri"/>
      <family val="2"/>
    </font>
    <font>
      <sz val="11"/>
      <color theme="1"/>
      <name val="Courier"/>
      <family val="2"/>
    </font>
    <font>
      <sz val="11"/>
      <color theme="0"/>
      <name val="Courier"/>
      <family val="2"/>
    </font>
    <font>
      <sz val="11"/>
      <color rgb="FF006100"/>
      <name val="Courier"/>
      <family val="2"/>
    </font>
    <font>
      <b/>
      <sz val="11"/>
      <color rgb="FFFA7D00"/>
      <name val="Courier"/>
      <family val="2"/>
    </font>
    <font>
      <b/>
      <sz val="11"/>
      <color theme="0"/>
      <name val="Courier"/>
      <family val="2"/>
    </font>
    <font>
      <sz val="11"/>
      <color rgb="FFFA7D00"/>
      <name val="Courier"/>
      <family val="2"/>
    </font>
    <font>
      <b/>
      <sz val="15"/>
      <color theme="3"/>
      <name val="Courier"/>
      <family val="2"/>
    </font>
    <font>
      <b/>
      <sz val="11"/>
      <color theme="3"/>
      <name val="Courier"/>
      <family val="2"/>
    </font>
    <font>
      <sz val="11"/>
      <color rgb="FF3F3F76"/>
      <name val="Courier"/>
      <family val="2"/>
    </font>
    <font>
      <sz val="11"/>
      <color rgb="FF9C0006"/>
      <name val="Courier"/>
      <family val="2"/>
    </font>
    <font>
      <sz val="11"/>
      <color rgb="FF9C6500"/>
      <name val="Courier"/>
      <family val="2"/>
    </font>
    <font>
      <b/>
      <sz val="11"/>
      <color rgb="FF3F3F3F"/>
      <name val="Courier"/>
      <family val="2"/>
    </font>
    <font>
      <sz val="11"/>
      <color rgb="FFFF0000"/>
      <name val="Courier"/>
      <family val="2"/>
    </font>
    <font>
      <i/>
      <sz val="11"/>
      <color rgb="FF7F7F7F"/>
      <name val="Courier"/>
      <family val="2"/>
    </font>
    <font>
      <b/>
      <sz val="18"/>
      <color theme="3"/>
      <name val="Cambria"/>
      <family val="2"/>
    </font>
    <font>
      <b/>
      <sz val="13"/>
      <color theme="3"/>
      <name val="Courier"/>
      <family val="2"/>
    </font>
    <font>
      <b/>
      <sz val="11"/>
      <color theme="1"/>
      <name val="Courier"/>
      <family val="2"/>
    </font>
    <font>
      <sz val="10"/>
      <color rgb="FF7030A0"/>
      <name val="Calibri"/>
      <family val="2"/>
    </font>
    <font>
      <b/>
      <sz val="10"/>
      <color rgb="FF7030A0"/>
      <name val="Calibri"/>
      <family val="2"/>
    </font>
    <font>
      <sz val="11"/>
      <color rgb="FF000000"/>
      <name val="Calibri"/>
      <family val="2"/>
    </font>
    <font>
      <b/>
      <sz val="14"/>
      <color rgb="FF0000FF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1" applyNumberFormat="0" applyAlignment="0" applyProtection="0"/>
    <xf numFmtId="0" fontId="75" fillId="22" borderId="2" applyNumberFormat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21" borderId="6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7" applyNumberFormat="0" applyFill="0" applyAlignment="0" applyProtection="0"/>
    <xf numFmtId="0" fontId="78" fillId="0" borderId="8" applyNumberFormat="0" applyFill="0" applyAlignment="0" applyProtection="0"/>
    <xf numFmtId="0" fontId="87" fillId="0" borderId="9" applyNumberFormat="0" applyFill="0" applyAlignment="0" applyProtection="0"/>
  </cellStyleXfs>
  <cellXfs count="66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3" fontId="4" fillId="0" borderId="0" xfId="0" applyNumberFormat="1" applyFont="1" applyAlignment="1">
      <alignment/>
    </xf>
    <xf numFmtId="43" fontId="4" fillId="0" borderId="0" xfId="49" applyFont="1" applyFill="1" applyAlignment="1">
      <alignment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3" fontId="4" fillId="0" borderId="0" xfId="49" applyFont="1" applyFill="1" applyBorder="1" applyAlignment="1">
      <alignment/>
    </xf>
    <xf numFmtId="0" fontId="4" fillId="0" borderId="0" xfId="0" applyFont="1" applyBorder="1" applyAlignment="1">
      <alignment horizontal="right"/>
    </xf>
    <xf numFmtId="10" fontId="4" fillId="0" borderId="0" xfId="60" applyNumberFormat="1" applyFont="1" applyFill="1" applyAlignment="1">
      <alignment/>
    </xf>
    <xf numFmtId="0" fontId="39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 horizontal="center"/>
    </xf>
    <xf numFmtId="10" fontId="4" fillId="0" borderId="0" xfId="60" applyNumberFormat="1" applyFont="1" applyFill="1" applyBorder="1" applyAlignment="1">
      <alignment horizontal="center"/>
    </xf>
    <xf numFmtId="10" fontId="4" fillId="0" borderId="0" xfId="6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/>
    </xf>
    <xf numFmtId="43" fontId="40" fillId="0" borderId="0" xfId="0" applyNumberFormat="1" applyFont="1" applyFill="1" applyBorder="1" applyAlignment="1">
      <alignment horizontal="center"/>
    </xf>
    <xf numFmtId="43" fontId="40" fillId="0" borderId="0" xfId="49" applyFont="1" applyFill="1" applyBorder="1" applyAlignment="1">
      <alignment/>
    </xf>
    <xf numFmtId="165" fontId="40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40" fillId="0" borderId="0" xfId="0" applyFont="1" applyFill="1" applyBorder="1" applyAlignment="1">
      <alignment/>
    </xf>
    <xf numFmtId="166" fontId="40" fillId="0" borderId="0" xfId="0" applyNumberFormat="1" applyFont="1" applyFill="1" applyBorder="1" applyAlignment="1">
      <alignment/>
    </xf>
    <xf numFmtId="171" fontId="40" fillId="0" borderId="0" xfId="0" applyNumberFormat="1" applyFont="1" applyFill="1" applyBorder="1" applyAlignment="1">
      <alignment horizontal="left"/>
    </xf>
    <xf numFmtId="171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/>
    </xf>
    <xf numFmtId="171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3" fontId="4" fillId="0" borderId="0" xfId="49" applyFont="1" applyFill="1" applyBorder="1" applyAlignment="1">
      <alignment horizontal="center"/>
    </xf>
    <xf numFmtId="169" fontId="4" fillId="0" borderId="0" xfId="49" applyNumberFormat="1" applyFont="1" applyFill="1" applyBorder="1" applyAlignment="1">
      <alignment horizontal="center"/>
    </xf>
    <xf numFmtId="43" fontId="3" fillId="0" borderId="0" xfId="49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171" fontId="9" fillId="0" borderId="0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43" fontId="10" fillId="0" borderId="0" xfId="49" applyFont="1" applyFill="1" applyBorder="1" applyAlignment="1">
      <alignment/>
    </xf>
    <xf numFmtId="0" fontId="41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distributed"/>
    </xf>
    <xf numFmtId="0" fontId="10" fillId="0" borderId="10" xfId="0" applyFont="1" applyBorder="1" applyAlignment="1">
      <alignment horizontal="center" vertical="distributed"/>
    </xf>
    <xf numFmtId="0" fontId="10" fillId="0" borderId="11" xfId="0" applyFont="1" applyFill="1" applyBorder="1" applyAlignment="1">
      <alignment horizontal="center" vertical="distributed"/>
    </xf>
    <xf numFmtId="0" fontId="10" fillId="0" borderId="11" xfId="0" applyFont="1" applyBorder="1" applyAlignment="1">
      <alignment horizontal="center" vertical="distributed"/>
    </xf>
    <xf numFmtId="0" fontId="4" fillId="0" borderId="12" xfId="0" applyFont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0" fontId="9" fillId="33" borderId="10" xfId="60" applyNumberFormat="1" applyFont="1" applyFill="1" applyBorder="1" applyAlignment="1">
      <alignment horizontal="center"/>
    </xf>
    <xf numFmtId="43" fontId="9" fillId="0" borderId="10" xfId="49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3" fontId="9" fillId="0" borderId="13" xfId="49" applyFont="1" applyFill="1" applyBorder="1" applyAlignment="1">
      <alignment horizontal="center"/>
    </xf>
    <xf numFmtId="10" fontId="10" fillId="33" borderId="10" xfId="60" applyNumberFormat="1" applyFont="1" applyFill="1" applyBorder="1" applyAlignment="1">
      <alignment horizontal="center"/>
    </xf>
    <xf numFmtId="10" fontId="10" fillId="34" borderId="10" xfId="6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164" fontId="42" fillId="0" borderId="10" xfId="0" applyNumberFormat="1" applyFont="1" applyFill="1" applyBorder="1" applyAlignment="1">
      <alignment horizontal="center"/>
    </xf>
    <xf numFmtId="43" fontId="9" fillId="0" borderId="0" xfId="49" applyFont="1" applyBorder="1" applyAlignment="1">
      <alignment horizontal="center"/>
    </xf>
    <xf numFmtId="43" fontId="9" fillId="0" borderId="0" xfId="0" applyNumberFormat="1" applyFont="1" applyBorder="1" applyAlignment="1">
      <alignment horizontal="center"/>
    </xf>
    <xf numFmtId="43" fontId="9" fillId="0" borderId="0" xfId="49" applyFont="1" applyFill="1" applyBorder="1" applyAlignment="1">
      <alignment horizontal="center"/>
    </xf>
    <xf numFmtId="10" fontId="10" fillId="0" borderId="0" xfId="60" applyNumberFormat="1" applyFont="1" applyFill="1" applyBorder="1" applyAlignment="1">
      <alignment/>
    </xf>
    <xf numFmtId="167" fontId="4" fillId="0" borderId="0" xfId="60" applyNumberFormat="1" applyFont="1" applyAlignment="1">
      <alignment/>
    </xf>
    <xf numFmtId="169" fontId="4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10" fontId="4" fillId="0" borderId="0" xfId="60" applyNumberFormat="1" applyFont="1" applyAlignment="1">
      <alignment/>
    </xf>
    <xf numFmtId="10" fontId="4" fillId="0" borderId="0" xfId="0" applyNumberFormat="1" applyFont="1" applyAlignment="1">
      <alignment/>
    </xf>
    <xf numFmtId="0" fontId="3" fillId="0" borderId="16" xfId="0" applyFont="1" applyBorder="1" applyAlignment="1">
      <alignment/>
    </xf>
    <xf numFmtId="1" fontId="3" fillId="33" borderId="15" xfId="0" applyNumberFormat="1" applyFont="1" applyFill="1" applyBorder="1" applyAlignment="1">
      <alignment horizontal="center"/>
    </xf>
    <xf numFmtId="1" fontId="3" fillId="35" borderId="15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/>
    </xf>
    <xf numFmtId="10" fontId="4" fillId="0" borderId="0" xfId="49" applyNumberFormat="1" applyFont="1" applyFill="1" applyBorder="1" applyAlignment="1">
      <alignment/>
    </xf>
    <xf numFmtId="164" fontId="4" fillId="0" borderId="0" xfId="49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3" fillId="0" borderId="10" xfId="0" applyFont="1" applyBorder="1" applyAlignment="1">
      <alignment horizontal="right"/>
    </xf>
    <xf numFmtId="165" fontId="4" fillId="0" borderId="0" xfId="49" applyNumberFormat="1" applyFont="1" applyFill="1" applyBorder="1" applyAlignment="1">
      <alignment/>
    </xf>
    <xf numFmtId="1" fontId="3" fillId="36" borderId="10" xfId="0" applyNumberFormat="1" applyFont="1" applyFill="1" applyBorder="1" applyAlignment="1">
      <alignment horizontal="center" vertical="distributed"/>
    </xf>
    <xf numFmtId="165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 horizontal="center"/>
    </xf>
    <xf numFmtId="0" fontId="4" fillId="0" borderId="13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 vertical="distributed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3" fillId="0" borderId="0" xfId="49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right"/>
    </xf>
    <xf numFmtId="164" fontId="9" fillId="0" borderId="10" xfId="49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right"/>
    </xf>
    <xf numFmtId="43" fontId="4" fillId="0" borderId="10" xfId="49" applyFont="1" applyFill="1" applyBorder="1" applyAlignment="1">
      <alignment/>
    </xf>
    <xf numFmtId="0" fontId="40" fillId="0" borderId="10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9" fillId="0" borderId="21" xfId="0" applyFont="1" applyBorder="1" applyAlignment="1">
      <alignment horizontal="right"/>
    </xf>
    <xf numFmtId="164" fontId="10" fillId="0" borderId="10" xfId="0" applyNumberFormat="1" applyFont="1" applyBorder="1" applyAlignment="1">
      <alignment horizontal="center"/>
    </xf>
    <xf numFmtId="164" fontId="10" fillId="0" borderId="10" xfId="49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164" fontId="9" fillId="0" borderId="0" xfId="49" applyNumberFormat="1" applyFont="1" applyFill="1" applyBorder="1" applyAlignment="1">
      <alignment/>
    </xf>
    <xf numFmtId="164" fontId="10" fillId="0" borderId="0" xfId="49" applyNumberFormat="1" applyFont="1" applyFill="1" applyBorder="1" applyAlignment="1">
      <alignment/>
    </xf>
    <xf numFmtId="0" fontId="45" fillId="0" borderId="22" xfId="0" applyFont="1" applyBorder="1" applyAlignment="1">
      <alignment/>
    </xf>
    <xf numFmtId="164" fontId="9" fillId="0" borderId="0" xfId="49" applyNumberFormat="1" applyFont="1" applyAlignment="1">
      <alignment/>
    </xf>
    <xf numFmtId="43" fontId="45" fillId="0" borderId="10" xfId="49" applyFont="1" applyBorder="1" applyAlignment="1">
      <alignment/>
    </xf>
    <xf numFmtId="43" fontId="10" fillId="0" borderId="0" xfId="49" applyFont="1" applyAlignment="1">
      <alignment/>
    </xf>
    <xf numFmtId="164" fontId="4" fillId="0" borderId="0" xfId="0" applyNumberFormat="1" applyFont="1" applyAlignment="1">
      <alignment/>
    </xf>
    <xf numFmtId="0" fontId="10" fillId="0" borderId="0" xfId="0" applyFont="1" applyBorder="1" applyAlignment="1">
      <alignment horizontal="right"/>
    </xf>
    <xf numFmtId="43" fontId="4" fillId="0" borderId="0" xfId="49" applyFont="1" applyBorder="1" applyAlignment="1">
      <alignment/>
    </xf>
    <xf numFmtId="43" fontId="9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69" fontId="9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9" fontId="4" fillId="0" borderId="0" xfId="60" applyFont="1" applyFill="1" applyBorder="1" applyAlignment="1">
      <alignment/>
    </xf>
    <xf numFmtId="164" fontId="4" fillId="37" borderId="0" xfId="0" applyNumberFormat="1" applyFont="1" applyFill="1" applyBorder="1" applyAlignment="1">
      <alignment/>
    </xf>
    <xf numFmtId="2" fontId="4" fillId="37" borderId="0" xfId="0" applyNumberFormat="1" applyFont="1" applyFill="1" applyBorder="1" applyAlignment="1">
      <alignment/>
    </xf>
    <xf numFmtId="10" fontId="4" fillId="37" borderId="0" xfId="0" applyNumberFormat="1" applyFont="1" applyFill="1" applyBorder="1" applyAlignment="1">
      <alignment/>
    </xf>
    <xf numFmtId="1" fontId="4" fillId="37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3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distributed"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Border="1" applyAlignment="1">
      <alignment/>
    </xf>
    <xf numFmtId="2" fontId="4" fillId="37" borderId="0" xfId="0" applyNumberFormat="1" applyFont="1" applyFill="1" applyBorder="1" applyAlignment="1">
      <alignment horizontal="center"/>
    </xf>
    <xf numFmtId="10" fontId="4" fillId="37" borderId="0" xfId="60" applyNumberFormat="1" applyFont="1" applyFill="1" applyBorder="1" applyAlignment="1">
      <alignment horizontal="center"/>
    </xf>
    <xf numFmtId="1" fontId="4" fillId="37" borderId="23" xfId="0" applyNumberFormat="1" applyFont="1" applyFill="1" applyBorder="1" applyAlignment="1">
      <alignment horizontal="center"/>
    </xf>
    <xf numFmtId="166" fontId="4" fillId="0" borderId="0" xfId="49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49" fontId="3" fillId="37" borderId="10" xfId="0" applyNumberFormat="1" applyFont="1" applyFill="1" applyBorder="1" applyAlignment="1">
      <alignment horizontal="center" vertical="distributed"/>
    </xf>
    <xf numFmtId="0" fontId="3" fillId="37" borderId="10" xfId="0" applyFont="1" applyFill="1" applyBorder="1" applyAlignment="1">
      <alignment horizontal="center" vertical="distributed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/>
    </xf>
    <xf numFmtId="164" fontId="4" fillId="38" borderId="10" xfId="49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3" fontId="47" fillId="0" borderId="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7" fillId="0" borderId="0" xfId="0" applyFont="1" applyFill="1" applyBorder="1" applyAlignment="1">
      <alignment/>
    </xf>
    <xf numFmtId="0" fontId="4" fillId="37" borderId="0" xfId="0" applyFont="1" applyFill="1" applyBorder="1" applyAlignment="1">
      <alignment horizontal="center"/>
    </xf>
    <xf numFmtId="0" fontId="88" fillId="0" borderId="0" xfId="0" applyFont="1" applyAlignment="1">
      <alignment vertical="center"/>
    </xf>
    <xf numFmtId="43" fontId="47" fillId="0" borderId="0" xfId="49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0" fontId="4" fillId="0" borderId="0" xfId="0" applyNumberFormat="1" applyFont="1" applyFill="1" applyAlignment="1">
      <alignment/>
    </xf>
    <xf numFmtId="43" fontId="50" fillId="0" borderId="0" xfId="49" applyFont="1" applyFill="1" applyBorder="1" applyAlignment="1">
      <alignment horizontal="center" vertical="distributed" wrapText="1"/>
    </xf>
    <xf numFmtId="43" fontId="51" fillId="0" borderId="0" xfId="49" applyFont="1" applyFill="1" applyBorder="1" applyAlignment="1">
      <alignment horizontal="right" vertical="distributed"/>
    </xf>
    <xf numFmtId="43" fontId="51" fillId="0" borderId="0" xfId="0" applyNumberFormat="1" applyFont="1" applyFill="1" applyBorder="1" applyAlignment="1">
      <alignment horizontal="right" vertical="distributed"/>
    </xf>
    <xf numFmtId="10" fontId="47" fillId="0" borderId="0" xfId="60" applyNumberFormat="1" applyFont="1" applyBorder="1" applyAlignment="1">
      <alignment horizontal="center"/>
    </xf>
    <xf numFmtId="10" fontId="52" fillId="0" borderId="0" xfId="60" applyNumberFormat="1" applyFont="1" applyBorder="1" applyAlignment="1">
      <alignment horizontal="center"/>
    </xf>
    <xf numFmtId="10" fontId="53" fillId="0" borderId="0" xfId="0" applyNumberFormat="1" applyFont="1" applyAlignment="1">
      <alignment/>
    </xf>
    <xf numFmtId="0" fontId="54" fillId="0" borderId="0" xfId="0" applyFont="1" applyFill="1" applyBorder="1" applyAlignment="1">
      <alignment horizontal="right"/>
    </xf>
    <xf numFmtId="10" fontId="54" fillId="0" borderId="0" xfId="0" applyNumberFormat="1" applyFont="1" applyFill="1" applyBorder="1" applyAlignment="1">
      <alignment horizontal="right"/>
    </xf>
    <xf numFmtId="0" fontId="47" fillId="0" borderId="0" xfId="0" applyFont="1" applyBorder="1" applyAlignment="1">
      <alignment/>
    </xf>
    <xf numFmtId="0" fontId="47" fillId="0" borderId="0" xfId="0" applyFont="1" applyFill="1" applyAlignment="1">
      <alignment horizontal="center"/>
    </xf>
    <xf numFmtId="10" fontId="47" fillId="0" borderId="0" xfId="0" applyNumberFormat="1" applyFont="1" applyFill="1" applyAlignment="1">
      <alignment horizontal="center"/>
    </xf>
    <xf numFmtId="0" fontId="47" fillId="0" borderId="0" xfId="0" applyFont="1" applyBorder="1" applyAlignment="1">
      <alignment horizontal="left"/>
    </xf>
    <xf numFmtId="18" fontId="47" fillId="0" borderId="0" xfId="49" applyNumberFormat="1" applyFont="1" applyBorder="1" applyAlignment="1">
      <alignment horizontal="center"/>
    </xf>
    <xf numFmtId="10" fontId="47" fillId="0" borderId="0" xfId="60" applyNumberFormat="1" applyFont="1" applyFill="1" applyBorder="1" applyAlignment="1">
      <alignment horizontal="center"/>
    </xf>
    <xf numFmtId="164" fontId="47" fillId="0" borderId="0" xfId="0" applyNumberFormat="1" applyFont="1" applyFill="1" applyBorder="1" applyAlignment="1">
      <alignment/>
    </xf>
    <xf numFmtId="43" fontId="47" fillId="0" borderId="0" xfId="49" applyFont="1" applyFill="1" applyAlignment="1">
      <alignment/>
    </xf>
    <xf numFmtId="171" fontId="3" fillId="0" borderId="10" xfId="49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3" fontId="4" fillId="0" borderId="0" xfId="49" applyFont="1" applyBorder="1" applyAlignment="1">
      <alignment horizontal="center" vertical="center"/>
    </xf>
    <xf numFmtId="43" fontId="4" fillId="0" borderId="0" xfId="49" applyFont="1" applyFill="1" applyBorder="1" applyAlignment="1">
      <alignment horizontal="center" vertical="center"/>
    </xf>
    <xf numFmtId="43" fontId="4" fillId="0" borderId="0" xfId="49" applyFont="1" applyAlignment="1">
      <alignment horizontal="center" vertical="center"/>
    </xf>
    <xf numFmtId="43" fontId="4" fillId="0" borderId="0" xfId="49" applyFont="1" applyFill="1" applyAlignment="1">
      <alignment horizontal="center" vertical="center"/>
    </xf>
    <xf numFmtId="43" fontId="4" fillId="0" borderId="0" xfId="49" applyFont="1" applyFill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5" fillId="0" borderId="10" xfId="0" applyFont="1" applyBorder="1" applyAlignment="1">
      <alignment horizontal="right" vertical="center"/>
    </xf>
    <xf numFmtId="164" fontId="3" fillId="0" borderId="10" xfId="49" applyNumberFormat="1" applyFont="1" applyBorder="1" applyAlignment="1">
      <alignment vertical="center"/>
    </xf>
    <xf numFmtId="43" fontId="3" fillId="0" borderId="11" xfId="49" applyFont="1" applyFill="1" applyBorder="1" applyAlignment="1">
      <alignment horizontal="center" vertical="center" wrapText="1"/>
    </xf>
    <xf numFmtId="43" fontId="3" fillId="0" borderId="11" xfId="49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  <xf numFmtId="164" fontId="40" fillId="0" borderId="0" xfId="0" applyNumberFormat="1" applyFont="1" applyFill="1" applyAlignment="1">
      <alignment horizontal="right"/>
    </xf>
    <xf numFmtId="171" fontId="40" fillId="0" borderId="0" xfId="0" applyNumberFormat="1" applyFont="1" applyFill="1" applyBorder="1" applyAlignment="1">
      <alignment horizontal="right"/>
    </xf>
    <xf numFmtId="168" fontId="40" fillId="0" borderId="0" xfId="49" applyNumberFormat="1" applyFont="1" applyFill="1" applyBorder="1" applyAlignment="1">
      <alignment/>
    </xf>
    <xf numFmtId="0" fontId="10" fillId="0" borderId="18" xfId="0" applyFont="1" applyBorder="1" applyAlignment="1">
      <alignment horizontal="center" vertical="distributed"/>
    </xf>
    <xf numFmtId="43" fontId="3" fillId="0" borderId="24" xfId="49" applyFont="1" applyFill="1" applyBorder="1" applyAlignment="1">
      <alignment/>
    </xf>
    <xf numFmtId="43" fontId="4" fillId="0" borderId="25" xfId="49" applyFont="1" applyFill="1" applyBorder="1" applyAlignment="1">
      <alignment/>
    </xf>
    <xf numFmtId="10" fontId="10" fillId="35" borderId="13" xfId="6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/>
    </xf>
    <xf numFmtId="167" fontId="4" fillId="0" borderId="22" xfId="60" applyNumberFormat="1" applyFont="1" applyFill="1" applyBorder="1" applyAlignment="1">
      <alignment/>
    </xf>
    <xf numFmtId="174" fontId="42" fillId="0" borderId="10" xfId="60" applyNumberFormat="1" applyFont="1" applyFill="1" applyBorder="1" applyAlignment="1">
      <alignment horizontal="center"/>
    </xf>
    <xf numFmtId="167" fontId="3" fillId="0" borderId="22" xfId="60" applyNumberFormat="1" applyFont="1" applyFill="1" applyBorder="1" applyAlignment="1">
      <alignment/>
    </xf>
    <xf numFmtId="43" fontId="4" fillId="0" borderId="26" xfId="0" applyNumberFormat="1" applyFont="1" applyBorder="1" applyAlignment="1">
      <alignment/>
    </xf>
    <xf numFmtId="10" fontId="3" fillId="33" borderId="26" xfId="6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180" fontId="3" fillId="33" borderId="15" xfId="60" applyNumberFormat="1" applyFont="1" applyFill="1" applyBorder="1" applyAlignment="1">
      <alignment horizontal="center"/>
    </xf>
    <xf numFmtId="174" fontId="3" fillId="35" borderId="15" xfId="60" applyNumberFormat="1" applyFont="1" applyFill="1" applyBorder="1" applyAlignment="1">
      <alignment horizontal="center"/>
    </xf>
    <xf numFmtId="174" fontId="3" fillId="34" borderId="15" xfId="60" applyNumberFormat="1" applyFont="1" applyFill="1" applyBorder="1" applyAlignment="1">
      <alignment horizontal="center"/>
    </xf>
    <xf numFmtId="10" fontId="56" fillId="0" borderId="27" xfId="0" applyNumberFormat="1" applyFont="1" applyBorder="1" applyAlignment="1">
      <alignment/>
    </xf>
    <xf numFmtId="0" fontId="43" fillId="0" borderId="28" xfId="0" applyFont="1" applyBorder="1" applyAlignment="1">
      <alignment/>
    </xf>
    <xf numFmtId="0" fontId="4" fillId="0" borderId="28" xfId="0" applyFont="1" applyBorder="1" applyAlignment="1">
      <alignment/>
    </xf>
    <xf numFmtId="170" fontId="4" fillId="0" borderId="28" xfId="0" applyNumberFormat="1" applyFont="1" applyBorder="1" applyAlignment="1">
      <alignment/>
    </xf>
    <xf numFmtId="1" fontId="3" fillId="34" borderId="15" xfId="0" applyNumberFormat="1" applyFont="1" applyFill="1" applyBorder="1" applyAlignment="1">
      <alignment horizontal="center"/>
    </xf>
    <xf numFmtId="49" fontId="3" fillId="0" borderId="10" xfId="49" applyNumberFormat="1" applyFont="1" applyBorder="1" applyAlignment="1">
      <alignment horizontal="right"/>
    </xf>
    <xf numFmtId="1" fontId="3" fillId="0" borderId="10" xfId="0" applyNumberFormat="1" applyFont="1" applyFill="1" applyBorder="1" applyAlignment="1">
      <alignment horizontal="center"/>
    </xf>
    <xf numFmtId="1" fontId="3" fillId="39" borderId="10" xfId="0" applyNumberFormat="1" applyFont="1" applyFill="1" applyBorder="1" applyAlignment="1">
      <alignment horizontal="center" vertical="distributed"/>
    </xf>
    <xf numFmtId="1" fontId="3" fillId="40" borderId="10" xfId="0" applyNumberFormat="1" applyFont="1" applyFill="1" applyBorder="1" applyAlignment="1">
      <alignment horizontal="center" vertical="distributed"/>
    </xf>
    <xf numFmtId="0" fontId="49" fillId="0" borderId="0" xfId="0" applyFont="1" applyFill="1" applyAlignment="1">
      <alignment/>
    </xf>
    <xf numFmtId="43" fontId="9" fillId="41" borderId="0" xfId="0" applyNumberFormat="1" applyFont="1" applyFill="1" applyAlignment="1">
      <alignment/>
    </xf>
    <xf numFmtId="0" fontId="3" fillId="0" borderId="28" xfId="0" applyFont="1" applyBorder="1" applyAlignment="1">
      <alignment horizontal="right"/>
    </xf>
    <xf numFmtId="43" fontId="3" fillId="0" borderId="16" xfId="0" applyNumberFormat="1" applyFont="1" applyBorder="1" applyAlignment="1">
      <alignment/>
    </xf>
    <xf numFmtId="0" fontId="4" fillId="0" borderId="29" xfId="0" applyFont="1" applyFill="1" applyBorder="1" applyAlignment="1">
      <alignment horizontal="right"/>
    </xf>
    <xf numFmtId="165" fontId="3" fillId="41" borderId="30" xfId="49" applyNumberFormat="1" applyFont="1" applyFill="1" applyBorder="1" applyAlignment="1">
      <alignment/>
    </xf>
    <xf numFmtId="49" fontId="4" fillId="37" borderId="13" xfId="0" applyNumberFormat="1" applyFont="1" applyFill="1" applyBorder="1" applyAlignment="1">
      <alignment/>
    </xf>
    <xf numFmtId="49" fontId="4" fillId="37" borderId="10" xfId="0" applyNumberFormat="1" applyFont="1" applyFill="1" applyBorder="1" applyAlignment="1">
      <alignment/>
    </xf>
    <xf numFmtId="49" fontId="4" fillId="37" borderId="10" xfId="0" applyNumberFormat="1" applyFont="1" applyFill="1" applyBorder="1" applyAlignment="1">
      <alignment horizontal="left"/>
    </xf>
    <xf numFmtId="49" fontId="4" fillId="37" borderId="31" xfId="0" applyNumberFormat="1" applyFont="1" applyFill="1" applyBorder="1" applyAlignment="1">
      <alignment horizontal="left"/>
    </xf>
    <xf numFmtId="49" fontId="4" fillId="37" borderId="32" xfId="0" applyNumberFormat="1" applyFont="1" applyFill="1" applyBorder="1" applyAlignment="1">
      <alignment horizontal="left"/>
    </xf>
    <xf numFmtId="49" fontId="4" fillId="37" borderId="33" xfId="0" applyNumberFormat="1" applyFont="1" applyFill="1" applyBorder="1" applyAlignment="1">
      <alignment/>
    </xf>
    <xf numFmtId="49" fontId="4" fillId="37" borderId="23" xfId="0" applyNumberFormat="1" applyFont="1" applyFill="1" applyBorder="1" applyAlignment="1">
      <alignment horizontal="left"/>
    </xf>
    <xf numFmtId="10" fontId="4" fillId="37" borderId="23" xfId="0" applyNumberFormat="1" applyFont="1" applyFill="1" applyBorder="1" applyAlignment="1">
      <alignment horizontal="center"/>
    </xf>
    <xf numFmtId="0" fontId="4" fillId="37" borderId="33" xfId="0" applyFont="1" applyFill="1" applyBorder="1" applyAlignment="1">
      <alignment/>
    </xf>
    <xf numFmtId="49" fontId="4" fillId="37" borderId="19" xfId="0" applyNumberFormat="1" applyFont="1" applyFill="1" applyBorder="1" applyAlignment="1">
      <alignment/>
    </xf>
    <xf numFmtId="0" fontId="4" fillId="37" borderId="34" xfId="0" applyFont="1" applyFill="1" applyBorder="1" applyAlignment="1">
      <alignment/>
    </xf>
    <xf numFmtId="0" fontId="4" fillId="37" borderId="35" xfId="0" applyFont="1" applyFill="1" applyBorder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43" fontId="4" fillId="0" borderId="12" xfId="49" applyFont="1" applyFill="1" applyBorder="1" applyAlignment="1">
      <alignment/>
    </xf>
    <xf numFmtId="0" fontId="3" fillId="0" borderId="24" xfId="0" applyFont="1" applyFill="1" applyBorder="1" applyAlignment="1">
      <alignment/>
    </xf>
    <xf numFmtId="43" fontId="3" fillId="0" borderId="25" xfId="49" applyFont="1" applyFill="1" applyBorder="1" applyAlignment="1">
      <alignment horizontal="right"/>
    </xf>
    <xf numFmtId="0" fontId="3" fillId="0" borderId="25" xfId="0" applyFont="1" applyFill="1" applyBorder="1" applyAlignment="1">
      <alignment horizontal="left"/>
    </xf>
    <xf numFmtId="0" fontId="4" fillId="0" borderId="25" xfId="0" applyFont="1" applyBorder="1" applyAlignment="1">
      <alignment/>
    </xf>
    <xf numFmtId="43" fontId="3" fillId="0" borderId="14" xfId="49" applyFont="1" applyFill="1" applyBorder="1" applyAlignment="1">
      <alignment/>
    </xf>
    <xf numFmtId="166" fontId="4" fillId="0" borderId="22" xfId="49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77" fontId="4" fillId="0" borderId="22" xfId="0" applyNumberFormat="1" applyFont="1" applyBorder="1" applyAlignment="1">
      <alignment/>
    </xf>
    <xf numFmtId="165" fontId="3" fillId="0" borderId="22" xfId="49" applyNumberFormat="1" applyFont="1" applyFill="1" applyBorder="1" applyAlignment="1">
      <alignment/>
    </xf>
    <xf numFmtId="166" fontId="4" fillId="33" borderId="22" xfId="49" applyNumberFormat="1" applyFont="1" applyFill="1" applyBorder="1" applyAlignment="1">
      <alignment/>
    </xf>
    <xf numFmtId="10" fontId="56" fillId="0" borderId="22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7" fillId="0" borderId="0" xfId="0" applyFont="1" applyAlignment="1">
      <alignment horizontal="left" vertical="center"/>
    </xf>
    <xf numFmtId="164" fontId="4" fillId="38" borderId="10" xfId="0" applyNumberFormat="1" applyFont="1" applyFill="1" applyBorder="1" applyAlignment="1">
      <alignment vertical="center"/>
    </xf>
    <xf numFmtId="2" fontId="4" fillId="0" borderId="10" xfId="49" applyNumberFormat="1" applyFont="1" applyFill="1" applyBorder="1" applyAlignment="1">
      <alignment horizontal="center"/>
    </xf>
    <xf numFmtId="2" fontId="4" fillId="0" borderId="10" xfId="49" applyNumberFormat="1" applyFont="1" applyBorder="1" applyAlignment="1">
      <alignment horizontal="center"/>
    </xf>
    <xf numFmtId="2" fontId="4" fillId="0" borderId="13" xfId="49" applyNumberFormat="1" applyFont="1" applyFill="1" applyBorder="1" applyAlignment="1">
      <alignment horizontal="center"/>
    </xf>
    <xf numFmtId="185" fontId="4" fillId="0" borderId="10" xfId="0" applyNumberFormat="1" applyFont="1" applyBorder="1" applyAlignment="1">
      <alignment horizontal="center" vertical="distributed"/>
    </xf>
    <xf numFmtId="0" fontId="4" fillId="5" borderId="13" xfId="0" applyFont="1" applyFill="1" applyBorder="1" applyAlignment="1">
      <alignment horizontal="right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43" fontId="59" fillId="0" borderId="0" xfId="49" applyFont="1" applyBorder="1" applyAlignment="1">
      <alignment horizontal="center"/>
    </xf>
    <xf numFmtId="166" fontId="4" fillId="0" borderId="0" xfId="49" applyNumberFormat="1" applyFont="1" applyBorder="1" applyAlignment="1">
      <alignment/>
    </xf>
    <xf numFmtId="0" fontId="51" fillId="0" borderId="0" xfId="0" applyFont="1" applyBorder="1" applyAlignment="1">
      <alignment horizontal="left"/>
    </xf>
    <xf numFmtId="43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42" borderId="0" xfId="0" applyFont="1" applyFill="1" applyBorder="1" applyAlignment="1">
      <alignment vertical="center"/>
    </xf>
    <xf numFmtId="0" fontId="4" fillId="43" borderId="11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4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4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/>
    </xf>
    <xf numFmtId="0" fontId="13" fillId="45" borderId="10" xfId="0" applyFont="1" applyFill="1" applyBorder="1" applyAlignment="1">
      <alignment horizontal="center" vertical="center"/>
    </xf>
    <xf numFmtId="0" fontId="4" fillId="4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43" borderId="10" xfId="0" applyFont="1" applyFill="1" applyBorder="1" applyAlignment="1">
      <alignment horizontal="left"/>
    </xf>
    <xf numFmtId="2" fontId="4" fillId="0" borderId="0" xfId="49" applyNumberFormat="1" applyFont="1" applyFill="1" applyBorder="1" applyAlignment="1">
      <alignment horizontal="center"/>
    </xf>
    <xf numFmtId="43" fontId="4" fillId="43" borderId="10" xfId="49" applyFont="1" applyFill="1" applyBorder="1" applyAlignment="1">
      <alignment/>
    </xf>
    <xf numFmtId="165" fontId="4" fillId="0" borderId="10" xfId="49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2" fontId="4" fillId="43" borderId="10" xfId="49" applyNumberFormat="1" applyFont="1" applyFill="1" applyBorder="1" applyAlignment="1">
      <alignment horizontal="center"/>
    </xf>
    <xf numFmtId="43" fontId="4" fillId="0" borderId="13" xfId="49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43" fontId="4" fillId="0" borderId="10" xfId="49" applyNumberFormat="1" applyFont="1" applyFill="1" applyBorder="1" applyAlignment="1">
      <alignment/>
    </xf>
    <xf numFmtId="165" fontId="4" fillId="45" borderId="10" xfId="49" applyNumberFormat="1" applyFont="1" applyFill="1" applyBorder="1" applyAlignment="1">
      <alignment/>
    </xf>
    <xf numFmtId="43" fontId="4" fillId="0" borderId="10" xfId="49" applyFont="1" applyBorder="1" applyAlignment="1">
      <alignment/>
    </xf>
    <xf numFmtId="0" fontId="4" fillId="0" borderId="10" xfId="0" applyFont="1" applyBorder="1" applyAlignment="1">
      <alignment horizontal="center"/>
    </xf>
    <xf numFmtId="43" fontId="4" fillId="0" borderId="10" xfId="49" applyFont="1" applyBorder="1" applyAlignment="1">
      <alignment horizontal="center"/>
    </xf>
    <xf numFmtId="185" fontId="4" fillId="45" borderId="10" xfId="0" applyNumberFormat="1" applyFont="1" applyFill="1" applyBorder="1" applyAlignment="1">
      <alignment horizontal="center"/>
    </xf>
    <xf numFmtId="164" fontId="4" fillId="0" borderId="10" xfId="49" applyNumberFormat="1" applyFont="1" applyBorder="1" applyAlignment="1">
      <alignment/>
    </xf>
    <xf numFmtId="167" fontId="5" fillId="0" borderId="10" xfId="6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43" borderId="10" xfId="0" applyFont="1" applyFill="1" applyBorder="1" applyAlignment="1">
      <alignment horizontal="center"/>
    </xf>
    <xf numFmtId="2" fontId="3" fillId="43" borderId="10" xfId="49" applyNumberFormat="1" applyFont="1" applyFill="1" applyBorder="1" applyAlignment="1">
      <alignment horizontal="center"/>
    </xf>
    <xf numFmtId="2" fontId="3" fillId="0" borderId="0" xfId="49" applyNumberFormat="1" applyFont="1" applyFill="1" applyBorder="1" applyAlignment="1">
      <alignment horizontal="center"/>
    </xf>
    <xf numFmtId="43" fontId="3" fillId="43" borderId="10" xfId="49" applyFont="1" applyFill="1" applyBorder="1" applyAlignment="1">
      <alignment/>
    </xf>
    <xf numFmtId="165" fontId="60" fillId="0" borderId="10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/>
    </xf>
    <xf numFmtId="2" fontId="3" fillId="0" borderId="10" xfId="49" applyNumberFormat="1" applyFont="1" applyFill="1" applyBorder="1" applyAlignment="1">
      <alignment horizontal="center"/>
    </xf>
    <xf numFmtId="2" fontId="3" fillId="33" borderId="10" xfId="49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43" fontId="3" fillId="34" borderId="10" xfId="49" applyNumberFormat="1" applyFont="1" applyFill="1" applyBorder="1" applyAlignment="1">
      <alignment/>
    </xf>
    <xf numFmtId="43" fontId="3" fillId="44" borderId="10" xfId="49" applyFont="1" applyFill="1" applyBorder="1" applyAlignment="1">
      <alignment/>
    </xf>
    <xf numFmtId="43" fontId="3" fillId="0" borderId="0" xfId="49" applyFont="1" applyFill="1" applyBorder="1" applyAlignment="1">
      <alignment/>
    </xf>
    <xf numFmtId="0" fontId="3" fillId="0" borderId="10" xfId="0" applyFont="1" applyFill="1" applyBorder="1" applyAlignment="1">
      <alignment/>
    </xf>
    <xf numFmtId="4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43" fontId="3" fillId="0" borderId="10" xfId="49" applyFont="1" applyFill="1" applyBorder="1" applyAlignment="1">
      <alignment horizontal="center"/>
    </xf>
    <xf numFmtId="185" fontId="3" fillId="45" borderId="10" xfId="49" applyNumberFormat="1" applyFont="1" applyFill="1" applyBorder="1" applyAlignment="1">
      <alignment horizontal="center"/>
    </xf>
    <xf numFmtId="167" fontId="8" fillId="0" borderId="10" xfId="60" applyNumberFormat="1" applyFont="1" applyBorder="1" applyAlignment="1">
      <alignment horizontal="center" vertical="center"/>
    </xf>
    <xf numFmtId="166" fontId="3" fillId="33" borderId="10" xfId="49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43" fontId="3" fillId="0" borderId="10" xfId="49" applyFont="1" applyFill="1" applyBorder="1" applyAlignment="1">
      <alignment/>
    </xf>
    <xf numFmtId="190" fontId="3" fillId="34" borderId="10" xfId="0" applyNumberFormat="1" applyFont="1" applyFill="1" applyBorder="1" applyAlignment="1">
      <alignment horizontal="center" vertical="center" wrapText="1"/>
    </xf>
    <xf numFmtId="190" fontId="3" fillId="44" borderId="10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Fill="1" applyBorder="1" applyAlignment="1">
      <alignment horizontal="center" vertical="center" wrapText="1"/>
    </xf>
    <xf numFmtId="43" fontId="3" fillId="43" borderId="10" xfId="0" applyNumberFormat="1" applyFont="1" applyFill="1" applyBorder="1" applyAlignment="1">
      <alignment horizontal="center"/>
    </xf>
    <xf numFmtId="167" fontId="3" fillId="45" borderId="10" xfId="60" applyNumberFormat="1" applyFont="1" applyFill="1" applyBorder="1" applyAlignment="1">
      <alignment/>
    </xf>
    <xf numFmtId="9" fontId="3" fillId="45" borderId="10" xfId="60" applyFont="1" applyFill="1" applyBorder="1" applyAlignment="1">
      <alignment horizontal="center"/>
    </xf>
    <xf numFmtId="2" fontId="3" fillId="0" borderId="10" xfId="49" applyNumberFormat="1" applyFont="1" applyFill="1" applyBorder="1" applyAlignment="1">
      <alignment/>
    </xf>
    <xf numFmtId="2" fontId="3" fillId="0" borderId="10" xfId="49" applyNumberFormat="1" applyFont="1" applyBorder="1" applyAlignment="1">
      <alignment horizontal="center"/>
    </xf>
    <xf numFmtId="2" fontId="3" fillId="0" borderId="10" xfId="49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6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11" fontId="4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43" fontId="61" fillId="0" borderId="0" xfId="49" applyFont="1" applyFill="1" applyBorder="1" applyAlignment="1">
      <alignment horizontal="center"/>
    </xf>
    <xf numFmtId="212" fontId="4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9" fontId="3" fillId="33" borderId="10" xfId="0" applyNumberFormat="1" applyFont="1" applyFill="1" applyBorder="1" applyAlignment="1">
      <alignment horizontal="center"/>
    </xf>
    <xf numFmtId="9" fontId="3" fillId="34" borderId="10" xfId="0" applyNumberFormat="1" applyFont="1" applyFill="1" applyBorder="1" applyAlignment="1">
      <alignment horizontal="center"/>
    </xf>
    <xf numFmtId="9" fontId="3" fillId="44" borderId="10" xfId="6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7" fillId="46" borderId="15" xfId="0" applyFont="1" applyFill="1" applyBorder="1" applyAlignment="1">
      <alignment vertical="center"/>
    </xf>
    <xf numFmtId="0" fontId="62" fillId="46" borderId="37" xfId="0" applyFont="1" applyFill="1" applyBorder="1" applyAlignment="1">
      <alignment horizontal="right" vertical="center"/>
    </xf>
    <xf numFmtId="2" fontId="4" fillId="46" borderId="16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44" borderId="1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/>
    </xf>
    <xf numFmtId="169" fontId="4" fillId="0" borderId="0" xfId="49" applyNumberFormat="1" applyFont="1" applyAlignment="1">
      <alignment/>
    </xf>
    <xf numFmtId="0" fontId="47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right" vertical="center"/>
    </xf>
    <xf numFmtId="43" fontId="4" fillId="0" borderId="0" xfId="0" applyNumberFormat="1" applyFont="1" applyFill="1" applyAlignment="1">
      <alignment/>
    </xf>
    <xf numFmtId="169" fontId="4" fillId="0" borderId="0" xfId="49" applyNumberFormat="1" applyFont="1" applyFill="1" applyAlignment="1">
      <alignment/>
    </xf>
    <xf numFmtId="43" fontId="4" fillId="0" borderId="1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66" fontId="3" fillId="43" borderId="10" xfId="49" applyNumberFormat="1" applyFont="1" applyFill="1" applyBorder="1" applyAlignment="1">
      <alignment horizontal="right"/>
    </xf>
    <xf numFmtId="43" fontId="3" fillId="33" borderId="10" xfId="49" applyFont="1" applyFill="1" applyBorder="1" applyAlignment="1">
      <alignment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44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4" fillId="42" borderId="0" xfId="0" applyFont="1" applyFill="1" applyAlignment="1">
      <alignment/>
    </xf>
    <xf numFmtId="1" fontId="4" fillId="47" borderId="10" xfId="0" applyNumberFormat="1" applyFont="1" applyFill="1" applyBorder="1" applyAlignment="1">
      <alignment horizontal="center"/>
    </xf>
    <xf numFmtId="1" fontId="4" fillId="43" borderId="10" xfId="0" applyNumberFormat="1" applyFont="1" applyFill="1" applyBorder="1" applyAlignment="1">
      <alignment horizontal="center"/>
    </xf>
    <xf numFmtId="1" fontId="4" fillId="47" borderId="10" xfId="49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/>
    </xf>
    <xf numFmtId="43" fontId="4" fillId="0" borderId="0" xfId="49" applyFont="1" applyAlignment="1">
      <alignment horizontal="center"/>
    </xf>
    <xf numFmtId="0" fontId="4" fillId="0" borderId="15" xfId="0" applyFont="1" applyBorder="1" applyAlignment="1">
      <alignment horizontal="right" vertical="distributed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15" xfId="0" applyFont="1" applyBorder="1" applyAlignment="1">
      <alignment horizontal="left"/>
    </xf>
    <xf numFmtId="49" fontId="4" fillId="0" borderId="37" xfId="0" applyNumberFormat="1" applyFont="1" applyBorder="1" applyAlignment="1">
      <alignment/>
    </xf>
    <xf numFmtId="165" fontId="4" fillId="0" borderId="16" xfId="49" applyNumberFormat="1" applyFont="1" applyBorder="1" applyAlignment="1">
      <alignment horizontal="center"/>
    </xf>
    <xf numFmtId="166" fontId="4" fillId="0" borderId="16" xfId="49" applyNumberFormat="1" applyFont="1" applyBorder="1" applyAlignment="1">
      <alignment horizontal="center"/>
    </xf>
    <xf numFmtId="10" fontId="4" fillId="0" borderId="38" xfId="60" applyNumberFormat="1" applyFont="1" applyBorder="1" applyAlignment="1">
      <alignment horizontal="center"/>
    </xf>
    <xf numFmtId="0" fontId="4" fillId="37" borderId="15" xfId="0" applyFont="1" applyFill="1" applyBorder="1" applyAlignment="1">
      <alignment horizontal="left"/>
    </xf>
    <xf numFmtId="0" fontId="4" fillId="37" borderId="38" xfId="0" applyFont="1" applyFill="1" applyBorder="1" applyAlignment="1">
      <alignment horizontal="right" vertical="center"/>
    </xf>
    <xf numFmtId="10" fontId="3" fillId="33" borderId="16" xfId="0" applyNumberFormat="1" applyFont="1" applyFill="1" applyBorder="1" applyAlignment="1">
      <alignment horizontal="center" vertical="center"/>
    </xf>
    <xf numFmtId="10" fontId="3" fillId="34" borderId="16" xfId="0" applyNumberFormat="1" applyFont="1" applyFill="1" applyBorder="1" applyAlignment="1">
      <alignment horizontal="center" vertical="center"/>
    </xf>
    <xf numFmtId="10" fontId="3" fillId="35" borderId="16" xfId="0" applyNumberFormat="1" applyFont="1" applyFill="1" applyBorder="1" applyAlignment="1">
      <alignment horizontal="center" vertical="center"/>
    </xf>
    <xf numFmtId="0" fontId="4" fillId="37" borderId="29" xfId="0" applyFont="1" applyFill="1" applyBorder="1" applyAlignment="1">
      <alignment horizontal="left"/>
    </xf>
    <xf numFmtId="0" fontId="4" fillId="37" borderId="36" xfId="0" applyFont="1" applyFill="1" applyBorder="1" applyAlignment="1">
      <alignment horizontal="right" vertical="center"/>
    </xf>
    <xf numFmtId="1" fontId="3" fillId="33" borderId="15" xfId="0" applyNumberFormat="1" applyFont="1" applyFill="1" applyBorder="1" applyAlignment="1">
      <alignment horizontal="center" vertical="center"/>
    </xf>
    <xf numFmtId="1" fontId="3" fillId="34" borderId="15" xfId="0" applyNumberFormat="1" applyFont="1" applyFill="1" applyBorder="1" applyAlignment="1">
      <alignment horizontal="center" vertical="center"/>
    </xf>
    <xf numFmtId="1" fontId="3" fillId="35" borderId="16" xfId="0" applyNumberFormat="1" applyFont="1" applyFill="1" applyBorder="1" applyAlignment="1">
      <alignment horizontal="center" vertical="center"/>
    </xf>
    <xf numFmtId="0" fontId="4" fillId="37" borderId="33" xfId="0" applyFont="1" applyFill="1" applyBorder="1" applyAlignment="1">
      <alignment horizontal="left"/>
    </xf>
    <xf numFmtId="165" fontId="4" fillId="37" borderId="0" xfId="0" applyNumberFormat="1" applyFont="1" applyFill="1" applyBorder="1" applyAlignment="1">
      <alignment horizontal="center"/>
    </xf>
    <xf numFmtId="10" fontId="4" fillId="37" borderId="0" xfId="0" applyNumberFormat="1" applyFont="1" applyFill="1" applyBorder="1" applyAlignment="1">
      <alignment horizontal="center"/>
    </xf>
    <xf numFmtId="0" fontId="4" fillId="37" borderId="19" xfId="0" applyFont="1" applyFill="1" applyBorder="1" applyAlignment="1">
      <alignment horizontal="left"/>
    </xf>
    <xf numFmtId="43" fontId="3" fillId="0" borderId="0" xfId="49" applyFont="1" applyAlignment="1">
      <alignment horizontal="right"/>
    </xf>
    <xf numFmtId="174" fontId="3" fillId="0" borderId="0" xfId="60" applyNumberFormat="1" applyFont="1" applyAlignment="1">
      <alignment/>
    </xf>
    <xf numFmtId="10" fontId="89" fillId="0" borderId="0" xfId="60" applyNumberFormat="1" applyFont="1" applyAlignment="1">
      <alignment horizontal="right" vertical="center"/>
    </xf>
    <xf numFmtId="0" fontId="3" fillId="0" borderId="20" xfId="46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7" fillId="43" borderId="35" xfId="0" applyFont="1" applyFill="1" applyBorder="1" applyAlignment="1">
      <alignment horizontal="center" vertical="distributed" wrapText="1"/>
    </xf>
    <xf numFmtId="0" fontId="47" fillId="43" borderId="0" xfId="0" applyFont="1" applyFill="1" applyBorder="1" applyAlignment="1">
      <alignment horizontal="center"/>
    </xf>
    <xf numFmtId="2" fontId="47" fillId="43" borderId="20" xfId="0" applyNumberFormat="1" applyFont="1" applyFill="1" applyBorder="1" applyAlignment="1">
      <alignment horizontal="center" vertical="distributed"/>
    </xf>
    <xf numFmtId="172" fontId="4" fillId="0" borderId="0" xfId="0" applyNumberFormat="1" applyFont="1" applyFill="1" applyAlignment="1">
      <alignment horizontal="center" vertical="center"/>
    </xf>
    <xf numFmtId="10" fontId="4" fillId="43" borderId="0" xfId="60" applyNumberFormat="1" applyFont="1" applyFill="1" applyAlignment="1">
      <alignment/>
    </xf>
    <xf numFmtId="43" fontId="3" fillId="43" borderId="0" xfId="49" applyFont="1" applyFill="1" applyBorder="1" applyAlignment="1">
      <alignment horizontal="center" vertical="distributed"/>
    </xf>
    <xf numFmtId="10" fontId="51" fillId="43" borderId="16" xfId="0" applyNumberFormat="1" applyFont="1" applyFill="1" applyBorder="1" applyAlignment="1">
      <alignment horizontal="center" vertical="distributed"/>
    </xf>
    <xf numFmtId="0" fontId="3" fillId="43" borderId="0" xfId="0" applyFont="1" applyFill="1" applyBorder="1" applyAlignment="1">
      <alignment horizontal="center" vertical="distributed"/>
    </xf>
    <xf numFmtId="0" fontId="4" fillId="43" borderId="0" xfId="0" applyFont="1" applyFill="1" applyBorder="1" applyAlignment="1">
      <alignment horizontal="center" vertical="distributed" wrapText="1"/>
    </xf>
    <xf numFmtId="0" fontId="8" fillId="43" borderId="0" xfId="0" applyFont="1" applyFill="1" applyBorder="1" applyAlignment="1">
      <alignment horizontal="center" vertical="distributed" wrapText="1"/>
    </xf>
    <xf numFmtId="0" fontId="4" fillId="43" borderId="0" xfId="0" applyFont="1" applyFill="1" applyAlignment="1">
      <alignment horizontal="center" vertical="center"/>
    </xf>
    <xf numFmtId="0" fontId="3" fillId="43" borderId="0" xfId="0" applyFont="1" applyFill="1" applyBorder="1" applyAlignment="1">
      <alignment horizontal="center" vertical="distributed" wrapText="1"/>
    </xf>
    <xf numFmtId="10" fontId="3" fillId="43" borderId="0" xfId="60" applyNumberFormat="1" applyFont="1" applyFill="1" applyBorder="1" applyAlignment="1">
      <alignment horizontal="center" vertical="distributed" wrapText="1"/>
    </xf>
    <xf numFmtId="10" fontId="4" fillId="43" borderId="0" xfId="60" applyNumberFormat="1" applyFont="1" applyFill="1" applyBorder="1" applyAlignment="1">
      <alignment horizontal="center" vertical="distributed" wrapText="1"/>
    </xf>
    <xf numFmtId="167" fontId="5" fillId="43" borderId="0" xfId="0" applyNumberFormat="1" applyFont="1" applyFill="1" applyBorder="1" applyAlignment="1">
      <alignment horizontal="center" vertical="distributed"/>
    </xf>
    <xf numFmtId="0" fontId="4" fillId="43" borderId="0" xfId="0" applyFont="1" applyFill="1" applyAlignment="1">
      <alignment/>
    </xf>
    <xf numFmtId="0" fontId="4" fillId="43" borderId="0" xfId="0" applyFont="1" applyFill="1" applyBorder="1" applyAlignment="1">
      <alignment horizontal="center" vertical="distributed"/>
    </xf>
    <xf numFmtId="0" fontId="64" fillId="43" borderId="24" xfId="0" applyFont="1" applyFill="1" applyBorder="1" applyAlignment="1">
      <alignment horizontal="center" vertical="center" wrapText="1"/>
    </xf>
    <xf numFmtId="0" fontId="64" fillId="43" borderId="39" xfId="0" applyFont="1" applyFill="1" applyBorder="1" applyAlignment="1">
      <alignment horizontal="center" vertical="distributed" wrapText="1"/>
    </xf>
    <xf numFmtId="0" fontId="64" fillId="43" borderId="39" xfId="0" applyFont="1" applyFill="1" applyBorder="1" applyAlignment="1">
      <alignment horizontal="center" vertical="distributed"/>
    </xf>
    <xf numFmtId="0" fontId="64" fillId="43" borderId="12" xfId="0" applyFont="1" applyFill="1" applyBorder="1" applyAlignment="1">
      <alignment horizontal="center" vertical="distributed" wrapText="1"/>
    </xf>
    <xf numFmtId="0" fontId="4" fillId="43" borderId="40" xfId="0" applyFont="1" applyFill="1" applyBorder="1" applyAlignment="1">
      <alignment horizontal="right" vertical="center"/>
    </xf>
    <xf numFmtId="10" fontId="65" fillId="43" borderId="25" xfId="0" applyNumberFormat="1" applyFont="1" applyFill="1" applyBorder="1" applyAlignment="1">
      <alignment horizontal="center" vertical="center"/>
    </xf>
    <xf numFmtId="0" fontId="4" fillId="43" borderId="25" xfId="0" applyFont="1" applyFill="1" applyBorder="1" applyAlignment="1">
      <alignment vertical="center"/>
    </xf>
    <xf numFmtId="172" fontId="65" fillId="43" borderId="25" xfId="0" applyNumberFormat="1" applyFont="1" applyFill="1" applyBorder="1" applyAlignment="1">
      <alignment horizontal="center" vertical="center"/>
    </xf>
    <xf numFmtId="0" fontId="4" fillId="43" borderId="41" xfId="0" applyFont="1" applyFill="1" applyBorder="1" applyAlignment="1">
      <alignment vertical="center"/>
    </xf>
    <xf numFmtId="10" fontId="66" fillId="43" borderId="42" xfId="0" applyNumberFormat="1" applyFont="1" applyFill="1" applyBorder="1" applyAlignment="1">
      <alignment horizontal="center" vertical="center"/>
    </xf>
    <xf numFmtId="10" fontId="66" fillId="43" borderId="43" xfId="0" applyNumberFormat="1" applyFont="1" applyFill="1" applyBorder="1" applyAlignment="1">
      <alignment horizontal="center" vertical="center"/>
    </xf>
    <xf numFmtId="0" fontId="13" fillId="43" borderId="43" xfId="0" applyFont="1" applyFill="1" applyBorder="1" applyAlignment="1">
      <alignment horizontal="center" vertical="distributed"/>
    </xf>
    <xf numFmtId="0" fontId="65" fillId="43" borderId="44" xfId="0" applyFont="1" applyFill="1" applyBorder="1" applyAlignment="1">
      <alignment horizontal="center" vertical="center"/>
    </xf>
    <xf numFmtId="0" fontId="65" fillId="43" borderId="0" xfId="0" applyFont="1" applyFill="1" applyBorder="1" applyAlignment="1">
      <alignment horizontal="left" vertical="center" wrapText="1"/>
    </xf>
    <xf numFmtId="0" fontId="4" fillId="43" borderId="0" xfId="0" applyFont="1" applyFill="1" applyBorder="1" applyAlignment="1">
      <alignment horizontal="right" vertical="center"/>
    </xf>
    <xf numFmtId="10" fontId="65" fillId="43" borderId="0" xfId="0" applyNumberFormat="1" applyFont="1" applyFill="1" applyBorder="1" applyAlignment="1">
      <alignment horizontal="center" vertical="center"/>
    </xf>
    <xf numFmtId="167" fontId="4" fillId="43" borderId="0" xfId="60" applyNumberFormat="1" applyFont="1" applyFill="1" applyBorder="1" applyAlignment="1">
      <alignment horizontal="left" vertical="center"/>
    </xf>
    <xf numFmtId="2" fontId="4" fillId="43" borderId="0" xfId="0" applyNumberFormat="1" applyFont="1" applyFill="1" applyBorder="1" applyAlignment="1">
      <alignment vertical="center"/>
    </xf>
    <xf numFmtId="0" fontId="4" fillId="43" borderId="0" xfId="0" applyFont="1" applyFill="1" applyBorder="1" applyAlignment="1">
      <alignment vertical="center"/>
    </xf>
    <xf numFmtId="172" fontId="65" fillId="43" borderId="0" xfId="0" applyNumberFormat="1" applyFont="1" applyFill="1" applyBorder="1" applyAlignment="1">
      <alignment horizontal="center" vertical="center"/>
    </xf>
    <xf numFmtId="10" fontId="66" fillId="43" borderId="0" xfId="0" applyNumberFormat="1" applyFont="1" applyFill="1" applyBorder="1" applyAlignment="1">
      <alignment horizontal="center" vertical="center"/>
    </xf>
    <xf numFmtId="43" fontId="19" fillId="43" borderId="0" xfId="49" applyFont="1" applyFill="1" applyBorder="1" applyAlignment="1">
      <alignment horizontal="center" vertical="distributed"/>
    </xf>
    <xf numFmtId="43" fontId="13" fillId="43" borderId="0" xfId="49" applyFont="1" applyFill="1" applyBorder="1" applyAlignment="1">
      <alignment horizontal="center" vertical="distributed"/>
    </xf>
    <xf numFmtId="43" fontId="65" fillId="43" borderId="0" xfId="49" applyFont="1" applyFill="1" applyBorder="1" applyAlignment="1">
      <alignment horizontal="center" vertical="center"/>
    </xf>
    <xf numFmtId="0" fontId="4" fillId="43" borderId="0" xfId="0" applyFont="1" applyFill="1" applyAlignment="1">
      <alignment horizontal="center"/>
    </xf>
    <xf numFmtId="43" fontId="13" fillId="43" borderId="0" xfId="49" applyFont="1" applyFill="1" applyAlignment="1">
      <alignment/>
    </xf>
    <xf numFmtId="43" fontId="4" fillId="43" borderId="0" xfId="49" applyFont="1" applyFill="1" applyAlignment="1">
      <alignment/>
    </xf>
    <xf numFmtId="0" fontId="19" fillId="43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172" fontId="65" fillId="0" borderId="0" xfId="0" applyNumberFormat="1" applyFont="1" applyFill="1" applyBorder="1" applyAlignment="1">
      <alignment horizontal="center" vertical="center"/>
    </xf>
    <xf numFmtId="43" fontId="19" fillId="43" borderId="16" xfId="49" applyFont="1" applyFill="1" applyBorder="1" applyAlignment="1">
      <alignment horizontal="center" vertical="distributed"/>
    </xf>
    <xf numFmtId="43" fontId="19" fillId="43" borderId="43" xfId="49" applyFont="1" applyFill="1" applyBorder="1" applyAlignment="1">
      <alignment horizontal="center" vertical="distributed"/>
    </xf>
    <xf numFmtId="43" fontId="19" fillId="43" borderId="38" xfId="49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67" fontId="62" fillId="43" borderId="10" xfId="0" applyNumberFormat="1" applyFont="1" applyFill="1" applyBorder="1" applyAlignment="1">
      <alignment horizontal="center" vertical="center" wrapText="1"/>
    </xf>
    <xf numFmtId="0" fontId="90" fillId="43" borderId="10" xfId="0" applyFont="1" applyFill="1" applyBorder="1" applyAlignment="1">
      <alignment horizontal="center" vertical="center"/>
    </xf>
    <xf numFmtId="2" fontId="4" fillId="43" borderId="10" xfId="0" applyNumberFormat="1" applyFont="1" applyFill="1" applyBorder="1" applyAlignment="1">
      <alignment horizontal="center" vertical="center" wrapText="1"/>
    </xf>
    <xf numFmtId="3" fontId="4" fillId="43" borderId="10" xfId="0" applyNumberFormat="1" applyFont="1" applyFill="1" applyBorder="1" applyAlignment="1">
      <alignment horizontal="center"/>
    </xf>
    <xf numFmtId="0" fontId="4" fillId="37" borderId="18" xfId="0" applyFont="1" applyFill="1" applyBorder="1" applyAlignment="1">
      <alignment horizontal="left"/>
    </xf>
    <xf numFmtId="0" fontId="4" fillId="37" borderId="31" xfId="0" applyFont="1" applyFill="1" applyBorder="1" applyAlignment="1">
      <alignment horizontal="center"/>
    </xf>
    <xf numFmtId="2" fontId="4" fillId="37" borderId="31" xfId="0" applyNumberFormat="1" applyFont="1" applyFill="1" applyBorder="1" applyAlignment="1">
      <alignment horizontal="center"/>
    </xf>
    <xf numFmtId="10" fontId="4" fillId="37" borderId="31" xfId="60" applyNumberFormat="1" applyFont="1" applyFill="1" applyBorder="1" applyAlignment="1">
      <alignment horizontal="center"/>
    </xf>
    <xf numFmtId="1" fontId="4" fillId="37" borderId="32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vertical="distributed"/>
    </xf>
    <xf numFmtId="0" fontId="89" fillId="0" borderId="10" xfId="46" applyFont="1" applyFill="1" applyBorder="1" applyAlignment="1" applyProtection="1">
      <alignment horizontal="center" vertical="center" wrapText="1"/>
      <protection/>
    </xf>
    <xf numFmtId="0" fontId="3" fillId="0" borderId="10" xfId="46" applyFont="1" applyFill="1" applyBorder="1" applyAlignment="1" applyProtection="1">
      <alignment horizontal="center" vertical="center" wrapText="1"/>
      <protection/>
    </xf>
    <xf numFmtId="0" fontId="89" fillId="0" borderId="20" xfId="46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left" vertical="center" wrapText="1"/>
    </xf>
    <xf numFmtId="3" fontId="4" fillId="0" borderId="10" xfId="49" applyNumberFormat="1" applyFont="1" applyFill="1" applyBorder="1" applyAlignment="1">
      <alignment horizontal="center" vertical="center"/>
    </xf>
    <xf numFmtId="10" fontId="4" fillId="0" borderId="10" xfId="60" applyNumberFormat="1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distributed"/>
    </xf>
    <xf numFmtId="3" fontId="3" fillId="0" borderId="10" xfId="49" applyNumberFormat="1" applyFont="1" applyFill="1" applyBorder="1" applyAlignment="1">
      <alignment horizontal="center" vertical="distributed"/>
    </xf>
    <xf numFmtId="3" fontId="4" fillId="0" borderId="10" xfId="49" applyNumberFormat="1" applyFont="1" applyFill="1" applyBorder="1" applyAlignment="1">
      <alignment horizontal="center" vertical="distributed"/>
    </xf>
    <xf numFmtId="213" fontId="89" fillId="37" borderId="10" xfId="46" applyNumberFormat="1" applyFont="1" applyFill="1" applyBorder="1" applyAlignment="1" applyProtection="1">
      <alignment horizontal="center" vertical="center"/>
      <protection/>
    </xf>
    <xf numFmtId="3" fontId="3" fillId="0" borderId="10" xfId="49" applyNumberFormat="1" applyFont="1" applyFill="1" applyBorder="1" applyAlignment="1">
      <alignment horizontal="center" vertical="center"/>
    </xf>
    <xf numFmtId="10" fontId="3" fillId="0" borderId="10" xfId="60" applyNumberFormat="1" applyFont="1" applyFill="1" applyBorder="1" applyAlignment="1">
      <alignment horizontal="center" vertical="center"/>
    </xf>
    <xf numFmtId="172" fontId="3" fillId="48" borderId="10" xfId="0" applyNumberFormat="1" applyFont="1" applyFill="1" applyBorder="1" applyAlignment="1">
      <alignment horizontal="center" vertical="center"/>
    </xf>
    <xf numFmtId="172" fontId="47" fillId="43" borderId="10" xfId="0" applyNumberFormat="1" applyFont="1" applyFill="1" applyBorder="1" applyAlignment="1">
      <alignment horizontal="center" vertical="center"/>
    </xf>
    <xf numFmtId="0" fontId="47" fillId="43" borderId="10" xfId="0" applyFont="1" applyFill="1" applyBorder="1" applyAlignment="1">
      <alignment horizontal="center" vertical="distributed" wrapText="1"/>
    </xf>
    <xf numFmtId="10" fontId="47" fillId="43" borderId="10" xfId="60" applyNumberFormat="1" applyFont="1" applyFill="1" applyBorder="1" applyAlignment="1">
      <alignment horizontal="center" vertical="distributed" wrapText="1"/>
    </xf>
    <xf numFmtId="167" fontId="47" fillId="43" borderId="10" xfId="60" applyNumberFormat="1" applyFont="1" applyFill="1" applyBorder="1" applyAlignment="1">
      <alignment horizontal="center" vertical="distributed" wrapText="1"/>
    </xf>
    <xf numFmtId="0" fontId="47" fillId="43" borderId="10" xfId="0" applyFont="1" applyFill="1" applyBorder="1" applyAlignment="1">
      <alignment horizontal="center" vertical="center"/>
    </xf>
    <xf numFmtId="2" fontId="4" fillId="43" borderId="20" xfId="0" applyNumberFormat="1" applyFont="1" applyFill="1" applyBorder="1" applyAlignment="1">
      <alignment horizontal="center" vertical="distributed"/>
    </xf>
    <xf numFmtId="11" fontId="4" fillId="43" borderId="20" xfId="0" applyNumberFormat="1" applyFont="1" applyFill="1" applyBorder="1" applyAlignment="1">
      <alignment horizontal="center" vertical="distributed"/>
    </xf>
    <xf numFmtId="0" fontId="4" fillId="43" borderId="10" xfId="0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/>
    </xf>
    <xf numFmtId="2" fontId="47" fillId="43" borderId="10" xfId="0" applyNumberFormat="1" applyFont="1" applyFill="1" applyBorder="1" applyAlignment="1">
      <alignment horizontal="center" vertical="distributed"/>
    </xf>
    <xf numFmtId="2" fontId="4" fillId="43" borderId="10" xfId="0" applyNumberFormat="1" applyFont="1" applyFill="1" applyBorder="1" applyAlignment="1">
      <alignment horizontal="center" vertical="distributed"/>
    </xf>
    <xf numFmtId="2" fontId="47" fillId="43" borderId="11" xfId="0" applyNumberFormat="1" applyFont="1" applyFill="1" applyBorder="1" applyAlignment="1">
      <alignment horizontal="center" vertical="distributed"/>
    </xf>
    <xf numFmtId="0" fontId="4" fillId="43" borderId="11" xfId="0" applyFont="1" applyFill="1" applyBorder="1" applyAlignment="1">
      <alignment horizontal="center" vertical="center"/>
    </xf>
    <xf numFmtId="0" fontId="64" fillId="43" borderId="10" xfId="0" applyFont="1" applyFill="1" applyBorder="1" applyAlignment="1">
      <alignment horizontal="right" vertical="distributed"/>
    </xf>
    <xf numFmtId="0" fontId="64" fillId="43" borderId="10" xfId="0" applyFont="1" applyFill="1" applyBorder="1" applyAlignment="1">
      <alignment horizontal="center" vertical="distributed"/>
    </xf>
    <xf numFmtId="0" fontId="47" fillId="43" borderId="21" xfId="0" applyFont="1" applyFill="1" applyBorder="1" applyAlignment="1">
      <alignment horizontal="left" vertical="distributed" wrapText="1"/>
    </xf>
    <xf numFmtId="172" fontId="19" fillId="43" borderId="10" xfId="0" applyNumberFormat="1" applyFont="1" applyFill="1" applyBorder="1" applyAlignment="1">
      <alignment horizontal="center" vertical="center"/>
    </xf>
    <xf numFmtId="0" fontId="51" fillId="43" borderId="10" xfId="0" applyFont="1" applyFill="1" applyBorder="1" applyAlignment="1">
      <alignment horizontal="center" vertical="distributed" wrapText="1"/>
    </xf>
    <xf numFmtId="10" fontId="19" fillId="43" borderId="10" xfId="60" applyNumberFormat="1" applyFont="1" applyFill="1" applyBorder="1" applyAlignment="1">
      <alignment horizontal="center" vertical="distributed" wrapText="1"/>
    </xf>
    <xf numFmtId="167" fontId="68" fillId="43" borderId="13" xfId="0" applyNumberFormat="1" applyFont="1" applyFill="1" applyBorder="1" applyAlignment="1">
      <alignment horizontal="center" vertical="distributed"/>
    </xf>
    <xf numFmtId="172" fontId="4" fillId="48" borderId="0" xfId="0" applyNumberFormat="1" applyFont="1" applyFill="1" applyAlignment="1">
      <alignment horizontal="center" vertical="center"/>
    </xf>
    <xf numFmtId="0" fontId="64" fillId="43" borderId="39" xfId="0" applyFont="1" applyFill="1" applyBorder="1" applyAlignment="1">
      <alignment horizontal="center" vertical="center" wrapText="1"/>
    </xf>
    <xf numFmtId="0" fontId="4" fillId="43" borderId="45" xfId="0" applyFont="1" applyFill="1" applyBorder="1" applyAlignment="1">
      <alignment horizontal="right" vertical="center"/>
    </xf>
    <xf numFmtId="10" fontId="65" fillId="43" borderId="46" xfId="0" applyNumberFormat="1" applyFont="1" applyFill="1" applyBorder="1" applyAlignment="1">
      <alignment horizontal="center" vertical="center"/>
    </xf>
    <xf numFmtId="167" fontId="4" fillId="43" borderId="46" xfId="60" applyNumberFormat="1" applyFont="1" applyFill="1" applyBorder="1" applyAlignment="1">
      <alignment horizontal="left" vertical="center"/>
    </xf>
    <xf numFmtId="2" fontId="4" fillId="43" borderId="46" xfId="0" applyNumberFormat="1" applyFont="1" applyFill="1" applyBorder="1" applyAlignment="1">
      <alignment vertical="center"/>
    </xf>
    <xf numFmtId="0" fontId="4" fillId="43" borderId="46" xfId="0" applyFont="1" applyFill="1" applyBorder="1" applyAlignment="1">
      <alignment vertical="center"/>
    </xf>
    <xf numFmtId="172" fontId="65" fillId="43" borderId="46" xfId="0" applyNumberFormat="1" applyFont="1" applyFill="1" applyBorder="1" applyAlignment="1">
      <alignment horizontal="center" vertical="center"/>
    </xf>
    <xf numFmtId="0" fontId="4" fillId="43" borderId="47" xfId="0" applyFont="1" applyFill="1" applyBorder="1" applyAlignment="1">
      <alignment vertical="center"/>
    </xf>
    <xf numFmtId="10" fontId="66" fillId="43" borderId="47" xfId="0" applyNumberFormat="1" applyFont="1" applyFill="1" applyBorder="1" applyAlignment="1">
      <alignment horizontal="center" vertical="center"/>
    </xf>
    <xf numFmtId="10" fontId="66" fillId="43" borderId="48" xfId="0" applyNumberFormat="1" applyFont="1" applyFill="1" applyBorder="1" applyAlignment="1">
      <alignment horizontal="center" vertical="center"/>
    </xf>
    <xf numFmtId="165" fontId="19" fillId="43" borderId="48" xfId="49" applyNumberFormat="1" applyFont="1" applyFill="1" applyBorder="1" applyAlignment="1">
      <alignment horizontal="center" vertical="distributed"/>
    </xf>
    <xf numFmtId="43" fontId="13" fillId="43" borderId="48" xfId="49" applyFont="1" applyFill="1" applyBorder="1" applyAlignment="1">
      <alignment horizontal="center" vertical="distributed"/>
    </xf>
    <xf numFmtId="0" fontId="19" fillId="43" borderId="37" xfId="0" applyFont="1" applyFill="1" applyBorder="1" applyAlignment="1">
      <alignment vertical="distributed"/>
    </xf>
    <xf numFmtId="0" fontId="19" fillId="43" borderId="38" xfId="0" applyFont="1" applyFill="1" applyBorder="1" applyAlignment="1">
      <alignment vertical="distributed"/>
    </xf>
    <xf numFmtId="0" fontId="19" fillId="43" borderId="15" xfId="0" applyFont="1" applyFill="1" applyBorder="1" applyAlignment="1">
      <alignment horizontal="right" vertical="distributed"/>
    </xf>
    <xf numFmtId="43" fontId="19" fillId="0" borderId="37" xfId="0" applyNumberFormat="1" applyFont="1" applyFill="1" applyBorder="1" applyAlignment="1">
      <alignment horizontal="left" vertical="center"/>
    </xf>
    <xf numFmtId="10" fontId="3" fillId="0" borderId="0" xfId="6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180" fontId="4" fillId="0" borderId="0" xfId="60" applyNumberFormat="1" applyFont="1" applyAlignment="1">
      <alignment horizontal="left" vertical="center"/>
    </xf>
    <xf numFmtId="213" fontId="88" fillId="32" borderId="10" xfId="46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Border="1" applyAlignment="1">
      <alignment horizontal="center" vertical="distributed"/>
    </xf>
    <xf numFmtId="0" fontId="4" fillId="0" borderId="50" xfId="0" applyFont="1" applyBorder="1" applyAlignment="1">
      <alignment horizontal="center" vertical="distributed"/>
    </xf>
    <xf numFmtId="0" fontId="4" fillId="0" borderId="51" xfId="0" applyFont="1" applyBorder="1" applyAlignment="1">
      <alignment horizontal="center" vertical="distributed"/>
    </xf>
    <xf numFmtId="0" fontId="3" fillId="0" borderId="52" xfId="0" applyFont="1" applyFill="1" applyBorder="1" applyAlignment="1">
      <alignment horizontal="center" vertical="distributed"/>
    </xf>
    <xf numFmtId="0" fontId="3" fillId="0" borderId="53" xfId="0" applyFont="1" applyFill="1" applyBorder="1" applyAlignment="1">
      <alignment horizontal="center" vertical="distributed"/>
    </xf>
    <xf numFmtId="0" fontId="3" fillId="0" borderId="54" xfId="0" applyFont="1" applyFill="1" applyBorder="1" applyAlignment="1">
      <alignment horizontal="center" vertical="distributed"/>
    </xf>
    <xf numFmtId="43" fontId="4" fillId="47" borderId="0" xfId="0" applyNumberFormat="1" applyFont="1" applyFill="1" applyAlignment="1">
      <alignment horizontal="left" vertical="center"/>
    </xf>
    <xf numFmtId="43" fontId="4" fillId="47" borderId="0" xfId="0" applyNumberFormat="1" applyFont="1" applyFill="1" applyAlignment="1">
      <alignment horizontal="center"/>
    </xf>
    <xf numFmtId="0" fontId="4" fillId="47" borderId="0" xfId="0" applyFont="1" applyFill="1" applyAlignment="1">
      <alignment/>
    </xf>
    <xf numFmtId="10" fontId="4" fillId="47" borderId="38" xfId="60" applyNumberFormat="1" applyFont="1" applyFill="1" applyBorder="1" applyAlignment="1">
      <alignment horizontal="center" vertical="distributed"/>
    </xf>
    <xf numFmtId="2" fontId="4" fillId="47" borderId="15" xfId="0" applyNumberFormat="1" applyFont="1" applyFill="1" applyBorder="1" applyAlignment="1">
      <alignment horizontal="center" vertical="center"/>
    </xf>
    <xf numFmtId="2" fontId="4" fillId="47" borderId="16" xfId="0" applyNumberFormat="1" applyFont="1" applyFill="1" applyBorder="1" applyAlignment="1">
      <alignment horizontal="center" vertical="center"/>
    </xf>
    <xf numFmtId="2" fontId="4" fillId="47" borderId="38" xfId="0" applyNumberFormat="1" applyFont="1" applyFill="1" applyBorder="1" applyAlignment="1">
      <alignment horizontal="center" vertical="center"/>
    </xf>
    <xf numFmtId="0" fontId="51" fillId="47" borderId="49" xfId="0" applyFont="1" applyFill="1" applyBorder="1" applyAlignment="1">
      <alignment horizontal="center" vertical="distributed" wrapText="1"/>
    </xf>
    <xf numFmtId="0" fontId="51" fillId="47" borderId="50" xfId="0" applyFont="1" applyFill="1" applyBorder="1" applyAlignment="1">
      <alignment horizontal="center" vertical="distributed"/>
    </xf>
    <xf numFmtId="0" fontId="51" fillId="47" borderId="50" xfId="0" applyFont="1" applyFill="1" applyBorder="1" applyAlignment="1">
      <alignment horizontal="center" vertical="distributed" wrapText="1"/>
    </xf>
    <xf numFmtId="0" fontId="51" fillId="47" borderId="51" xfId="0" applyFont="1" applyFill="1" applyBorder="1" applyAlignment="1">
      <alignment horizontal="center" vertical="center" wrapText="1"/>
    </xf>
    <xf numFmtId="0" fontId="4" fillId="47" borderId="15" xfId="0" applyFont="1" applyFill="1" applyBorder="1" applyAlignment="1">
      <alignment vertical="center"/>
    </xf>
    <xf numFmtId="10" fontId="66" fillId="47" borderId="37" xfId="60" applyNumberFormat="1" applyFont="1" applyFill="1" applyBorder="1" applyAlignment="1">
      <alignment horizontal="center" vertical="center"/>
    </xf>
    <xf numFmtId="10" fontId="19" fillId="47" borderId="37" xfId="6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2" fontId="4" fillId="47" borderId="0" xfId="0" applyNumberFormat="1" applyFont="1" applyFill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3" fontId="4" fillId="43" borderId="10" xfId="0" applyNumberFormat="1" applyFont="1" applyFill="1" applyBorder="1" applyAlignment="1">
      <alignment horizontal="center" vertical="center" wrapText="1"/>
    </xf>
    <xf numFmtId="3" fontId="4" fillId="47" borderId="10" xfId="0" applyNumberFormat="1" applyFont="1" applyFill="1" applyBorder="1" applyAlignment="1">
      <alignment horizontal="center"/>
    </xf>
    <xf numFmtId="3" fontId="4" fillId="47" borderId="10" xfId="49" applyNumberFormat="1" applyFont="1" applyFill="1" applyBorder="1" applyAlignment="1">
      <alignment horizontal="center"/>
    </xf>
    <xf numFmtId="3" fontId="3" fillId="43" borderId="10" xfId="49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214" fontId="4" fillId="0" borderId="0" xfId="49" applyNumberFormat="1" applyFont="1" applyFill="1" applyBorder="1" applyAlignment="1">
      <alignment horizontal="right" vertical="center"/>
    </xf>
    <xf numFmtId="214" fontId="3" fillId="0" borderId="0" xfId="49" applyNumberFormat="1" applyFont="1" applyFill="1" applyBorder="1" applyAlignment="1">
      <alignment horizontal="right" vertical="center"/>
    </xf>
    <xf numFmtId="0" fontId="47" fillId="43" borderId="20" xfId="0" applyFont="1" applyFill="1" applyBorder="1" applyAlignment="1">
      <alignment horizontal="left" vertical="center" wrapText="1"/>
    </xf>
    <xf numFmtId="0" fontId="12" fillId="47" borderId="10" xfId="0" applyFont="1" applyFill="1" applyBorder="1" applyAlignment="1">
      <alignment horizontal="center" vertical="distributed" wrapText="1"/>
    </xf>
    <xf numFmtId="0" fontId="4" fillId="43" borderId="52" xfId="0" applyFont="1" applyFill="1" applyBorder="1" applyAlignment="1">
      <alignment horizontal="left" vertical="center"/>
    </xf>
    <xf numFmtId="1" fontId="4" fillId="47" borderId="53" xfId="0" applyNumberFormat="1" applyFont="1" applyFill="1" applyBorder="1" applyAlignment="1">
      <alignment horizontal="center" vertical="center"/>
    </xf>
    <xf numFmtId="1" fontId="4" fillId="43" borderId="53" xfId="0" applyNumberFormat="1" applyFont="1" applyFill="1" applyBorder="1" applyAlignment="1">
      <alignment horizontal="center" vertical="center"/>
    </xf>
    <xf numFmtId="1" fontId="4" fillId="47" borderId="53" xfId="49" applyNumberFormat="1" applyFont="1" applyFill="1" applyBorder="1" applyAlignment="1">
      <alignment horizontal="center" vertical="center"/>
    </xf>
    <xf numFmtId="1" fontId="4" fillId="47" borderId="54" xfId="49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9" fontId="4" fillId="49" borderId="10" xfId="0" applyNumberFormat="1" applyFont="1" applyFill="1" applyBorder="1" applyAlignment="1">
      <alignment horizontal="center"/>
    </xf>
    <xf numFmtId="198" fontId="4" fillId="0" borderId="10" xfId="49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9" fontId="4" fillId="0" borderId="37" xfId="0" applyNumberFormat="1" applyFont="1" applyBorder="1" applyAlignment="1">
      <alignment horizontal="center" vertical="center" wrapText="1"/>
    </xf>
    <xf numFmtId="43" fontId="65" fillId="47" borderId="55" xfId="49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distributed"/>
    </xf>
    <xf numFmtId="3" fontId="4" fillId="47" borderId="10" xfId="0" applyNumberFormat="1" applyFont="1" applyFill="1" applyBorder="1" applyAlignment="1">
      <alignment horizontal="center" vertical="center"/>
    </xf>
    <xf numFmtId="1" fontId="69" fillId="43" borderId="56" xfId="49" applyNumberFormat="1" applyFont="1" applyFill="1" applyBorder="1" applyAlignment="1">
      <alignment vertical="center" wrapText="1"/>
    </xf>
    <xf numFmtId="1" fontId="69" fillId="43" borderId="57" xfId="49" applyNumberFormat="1" applyFont="1" applyFill="1" applyBorder="1" applyAlignment="1">
      <alignment vertical="center" wrapText="1"/>
    </xf>
    <xf numFmtId="1" fontId="69" fillId="43" borderId="20" xfId="49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3" fontId="4" fillId="43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distributed"/>
    </xf>
    <xf numFmtId="0" fontId="3" fillId="0" borderId="37" xfId="0" applyFont="1" applyBorder="1" applyAlignment="1">
      <alignment horizontal="center" vertical="distributed"/>
    </xf>
    <xf numFmtId="0" fontId="3" fillId="0" borderId="38" xfId="0" applyFont="1" applyBorder="1" applyAlignment="1">
      <alignment horizontal="center" vertical="distributed"/>
    </xf>
    <xf numFmtId="0" fontId="51" fillId="43" borderId="15" xfId="0" applyFont="1" applyFill="1" applyBorder="1" applyAlignment="1">
      <alignment horizontal="center" vertical="center" wrapText="1"/>
    </xf>
    <xf numFmtId="0" fontId="51" fillId="43" borderId="37" xfId="0" applyFont="1" applyFill="1" applyBorder="1" applyAlignment="1">
      <alignment horizontal="center" vertical="center" wrapText="1"/>
    </xf>
    <xf numFmtId="0" fontId="51" fillId="43" borderId="38" xfId="0" applyFont="1" applyFill="1" applyBorder="1" applyAlignment="1">
      <alignment horizontal="center" vertical="center" wrapText="1"/>
    </xf>
    <xf numFmtId="0" fontId="51" fillId="43" borderId="39" xfId="0" applyFont="1" applyFill="1" applyBorder="1" applyAlignment="1">
      <alignment horizontal="center" vertical="center" wrapText="1"/>
    </xf>
    <xf numFmtId="0" fontId="51" fillId="43" borderId="30" xfId="0" applyFont="1" applyFill="1" applyBorder="1" applyAlignment="1">
      <alignment horizontal="center" vertical="center" wrapText="1"/>
    </xf>
    <xf numFmtId="0" fontId="3" fillId="47" borderId="39" xfId="0" applyFont="1" applyFill="1" applyBorder="1" applyAlignment="1">
      <alignment horizontal="center" vertical="center" wrapText="1"/>
    </xf>
    <xf numFmtId="0" fontId="3" fillId="47" borderId="30" xfId="0" applyFont="1" applyFill="1" applyBorder="1" applyAlignment="1">
      <alignment horizontal="center" vertical="center" wrapText="1"/>
    </xf>
    <xf numFmtId="0" fontId="91" fillId="43" borderId="24" xfId="0" applyFont="1" applyFill="1" applyBorder="1" applyAlignment="1">
      <alignment horizontal="left" vertical="center"/>
    </xf>
    <xf numFmtId="0" fontId="91" fillId="43" borderId="25" xfId="0" applyFont="1" applyFill="1" applyBorder="1" applyAlignment="1">
      <alignment horizontal="left" vertical="center"/>
    </xf>
    <xf numFmtId="0" fontId="91" fillId="43" borderId="12" xfId="0" applyFont="1" applyFill="1" applyBorder="1" applyAlignment="1">
      <alignment horizontal="left" vertical="center"/>
    </xf>
    <xf numFmtId="0" fontId="65" fillId="43" borderId="24" xfId="0" applyFont="1" applyFill="1" applyBorder="1" applyAlignment="1">
      <alignment horizontal="left" vertical="center" wrapText="1"/>
    </xf>
    <xf numFmtId="0" fontId="65" fillId="43" borderId="29" xfId="0" applyFont="1" applyFill="1" applyBorder="1" applyAlignment="1">
      <alignment horizontal="left" vertical="center" wrapText="1"/>
    </xf>
    <xf numFmtId="0" fontId="51" fillId="47" borderId="39" xfId="0" applyFont="1" applyFill="1" applyBorder="1" applyAlignment="1">
      <alignment horizontal="center" vertical="center" wrapText="1"/>
    </xf>
    <xf numFmtId="0" fontId="51" fillId="47" borderId="30" xfId="0" applyFont="1" applyFill="1" applyBorder="1" applyAlignment="1">
      <alignment horizontal="center" vertical="center" wrapText="1"/>
    </xf>
    <xf numFmtId="0" fontId="51" fillId="43" borderId="39" xfId="0" applyFont="1" applyFill="1" applyBorder="1" applyAlignment="1">
      <alignment horizontal="center" vertical="distributed" wrapText="1"/>
    </xf>
    <xf numFmtId="0" fontId="51" fillId="43" borderId="30" xfId="0" applyFont="1" applyFill="1" applyBorder="1" applyAlignment="1">
      <alignment horizontal="center" vertical="distributed" wrapText="1"/>
    </xf>
    <xf numFmtId="43" fontId="3" fillId="40" borderId="13" xfId="49" applyFont="1" applyFill="1" applyBorder="1" applyAlignment="1">
      <alignment horizontal="left"/>
    </xf>
    <xf numFmtId="43" fontId="3" fillId="40" borderId="17" xfId="49" applyFont="1" applyFill="1" applyBorder="1" applyAlignment="1">
      <alignment horizontal="left"/>
    </xf>
    <xf numFmtId="43" fontId="3" fillId="40" borderId="21" xfId="49" applyFont="1" applyFill="1" applyBorder="1" applyAlignment="1">
      <alignment horizontal="left"/>
    </xf>
    <xf numFmtId="0" fontId="3" fillId="0" borderId="13" xfId="0" applyFont="1" applyBorder="1" applyAlignment="1">
      <alignment horizontal="center" vertical="distributed"/>
    </xf>
    <xf numFmtId="0" fontId="3" fillId="0" borderId="21" xfId="0" applyFont="1" applyBorder="1" applyAlignment="1">
      <alignment horizontal="center" vertical="distributed"/>
    </xf>
    <xf numFmtId="0" fontId="19" fillId="0" borderId="52" xfId="0" applyFont="1" applyBorder="1" applyAlignment="1">
      <alignment horizontal="left" vertical="center"/>
    </xf>
    <xf numFmtId="0" fontId="19" fillId="0" borderId="53" xfId="0" applyFont="1" applyBorder="1" applyAlignment="1">
      <alignment horizontal="left" vertical="center"/>
    </xf>
    <xf numFmtId="0" fontId="19" fillId="0" borderId="5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 wrapText="1"/>
    </xf>
    <xf numFmtId="0" fontId="9" fillId="0" borderId="39" xfId="0" applyFont="1" applyFill="1" applyBorder="1" applyAlignment="1">
      <alignment horizontal="center" vertical="center" textRotation="90"/>
    </xf>
    <xf numFmtId="0" fontId="9" fillId="0" borderId="58" xfId="0" applyFont="1" applyFill="1" applyBorder="1" applyAlignment="1">
      <alignment horizontal="center" vertical="center" textRotation="90"/>
    </xf>
    <xf numFmtId="0" fontId="9" fillId="0" borderId="30" xfId="0" applyFont="1" applyFill="1" applyBorder="1" applyAlignment="1">
      <alignment horizontal="center" vertical="center" textRotation="90"/>
    </xf>
    <xf numFmtId="0" fontId="3" fillId="39" borderId="10" xfId="0" applyFont="1" applyFill="1" applyBorder="1" applyAlignment="1">
      <alignment horizontal="left" vertical="center"/>
    </xf>
    <xf numFmtId="0" fontId="3" fillId="36" borderId="13" xfId="0" applyFont="1" applyFill="1" applyBorder="1" applyAlignment="1">
      <alignment horizontal="left"/>
    </xf>
    <xf numFmtId="0" fontId="3" fillId="36" borderId="17" xfId="0" applyFont="1" applyFill="1" applyBorder="1" applyAlignment="1">
      <alignment horizontal="left"/>
    </xf>
    <xf numFmtId="0" fontId="3" fillId="36" borderId="21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lef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Currency" xfId="55"/>
    <cellStyle name="Currency [0]" xfId="56"/>
    <cellStyle name="Neutral" xfId="57"/>
    <cellStyle name="Normal 2" xfId="58"/>
    <cellStyle name="Notas" xfId="59"/>
    <cellStyle name="Percent" xfId="60"/>
    <cellStyle name="Porcentaje 2" xfId="61"/>
    <cellStyle name="Porcentaje 3" xfId="62"/>
    <cellStyle name="Porcentaje 4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41</xdr:row>
      <xdr:rowOff>152400</xdr:rowOff>
    </xdr:from>
    <xdr:to>
      <xdr:col>11</xdr:col>
      <xdr:colOff>142875</xdr:colOff>
      <xdr:row>65</xdr:row>
      <xdr:rowOff>123825</xdr:rowOff>
    </xdr:to>
    <xdr:sp>
      <xdr:nvSpPr>
        <xdr:cNvPr id="1" name="Conector recto de flecha 2"/>
        <xdr:cNvSpPr>
          <a:spLocks/>
        </xdr:cNvSpPr>
      </xdr:nvSpPr>
      <xdr:spPr>
        <a:xfrm>
          <a:off x="5753100" y="5657850"/>
          <a:ext cx="6581775" cy="5295900"/>
        </a:xfrm>
        <a:prstGeom prst="straightConnector1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47</xdr:row>
      <xdr:rowOff>104775</xdr:rowOff>
    </xdr:from>
    <xdr:to>
      <xdr:col>15</xdr:col>
      <xdr:colOff>1019175</xdr:colOff>
      <xdr:row>47</xdr:row>
      <xdr:rowOff>104775</xdr:rowOff>
    </xdr:to>
    <xdr:sp>
      <xdr:nvSpPr>
        <xdr:cNvPr id="2" name="Conector recto de flecha 2"/>
        <xdr:cNvSpPr>
          <a:spLocks/>
        </xdr:cNvSpPr>
      </xdr:nvSpPr>
      <xdr:spPr>
        <a:xfrm>
          <a:off x="18078450" y="7496175"/>
          <a:ext cx="914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65</xdr:row>
      <xdr:rowOff>142875</xdr:rowOff>
    </xdr:from>
    <xdr:to>
      <xdr:col>16</xdr:col>
      <xdr:colOff>704850</xdr:colOff>
      <xdr:row>65</xdr:row>
      <xdr:rowOff>161925</xdr:rowOff>
    </xdr:to>
    <xdr:sp>
      <xdr:nvSpPr>
        <xdr:cNvPr id="3" name="Conector recto de flecha 4"/>
        <xdr:cNvSpPr>
          <a:spLocks/>
        </xdr:cNvSpPr>
      </xdr:nvSpPr>
      <xdr:spPr>
        <a:xfrm flipH="1">
          <a:off x="18078450" y="10972800"/>
          <a:ext cx="16668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8"/>
  <sheetViews>
    <sheetView tabSelected="1" zoomScalePageLayoutView="0" workbookViewId="0" topLeftCell="A7">
      <selection activeCell="L10" sqref="L10"/>
    </sheetView>
  </sheetViews>
  <sheetFormatPr defaultColWidth="11.421875" defaultRowHeight="12.75"/>
  <cols>
    <col min="1" max="1" width="4.421875" style="174" customWidth="1"/>
    <col min="2" max="2" width="26.28125" style="174" customWidth="1"/>
    <col min="3" max="3" width="8.28125" style="174" customWidth="1"/>
    <col min="4" max="4" width="10.28125" style="174" customWidth="1"/>
    <col min="5" max="5" width="11.140625" style="174" customWidth="1"/>
    <col min="6" max="6" width="8.421875" style="174" customWidth="1"/>
    <col min="7" max="7" width="10.140625" style="174" customWidth="1"/>
    <col min="8" max="8" width="10.57421875" style="174" customWidth="1"/>
    <col min="9" max="9" width="1.421875" style="3" customWidth="1"/>
    <col min="10" max="10" width="1.7109375" style="174" customWidth="1"/>
    <col min="11" max="11" width="9.57421875" style="174" customWidth="1"/>
    <col min="12" max="12" width="10.00390625" style="174" customWidth="1"/>
    <col min="13" max="13" width="10.7109375" style="174" customWidth="1"/>
    <col min="14" max="14" width="8.57421875" style="174" customWidth="1"/>
    <col min="15" max="15" width="8.140625" style="174" customWidth="1"/>
    <col min="16" max="16" width="11.421875" style="174" customWidth="1"/>
    <col min="17" max="17" width="10.140625" style="174" customWidth="1"/>
    <col min="18" max="18" width="6.57421875" style="174" customWidth="1"/>
    <col min="19" max="19" width="7.140625" style="174" customWidth="1"/>
    <col min="20" max="21" width="7.7109375" style="174" customWidth="1"/>
    <col min="22" max="23" width="9.140625" style="174" customWidth="1"/>
    <col min="24" max="24" width="1.421875" style="3" customWidth="1"/>
    <col min="25" max="25" width="1.7109375" style="2" customWidth="1"/>
    <col min="26" max="26" width="18.28125" style="174" hidden="1" customWidth="1"/>
    <col min="27" max="27" width="21.8515625" style="174" hidden="1" customWidth="1"/>
    <col min="28" max="28" width="9.421875" style="174" hidden="1" customWidth="1"/>
    <col min="29" max="29" width="11.7109375" style="174" hidden="1" customWidth="1"/>
    <col min="30" max="30" width="8.8515625" style="174" hidden="1" customWidth="1"/>
    <col min="31" max="31" width="10.57421875" style="174" hidden="1" customWidth="1"/>
    <col min="32" max="32" width="14.7109375" style="407" hidden="1" customWidth="1"/>
    <col min="33" max="34" width="11.7109375" style="174" hidden="1" customWidth="1"/>
    <col min="35" max="35" width="13.8515625" style="174" hidden="1" customWidth="1"/>
    <col min="36" max="36" width="11.140625" style="174" hidden="1" customWidth="1"/>
    <col min="37" max="37" width="11.140625" style="174" customWidth="1"/>
    <col min="38" max="38" width="16.7109375" style="174" hidden="1" customWidth="1"/>
    <col min="39" max="39" width="11.421875" style="174" hidden="1" customWidth="1"/>
    <col min="40" max="40" width="13.00390625" style="174" customWidth="1"/>
    <col min="41" max="42" width="11.421875" style="174" customWidth="1"/>
    <col min="43" max="43" width="9.140625" style="174" customWidth="1"/>
    <col min="44" max="44" width="11.421875" style="174" customWidth="1"/>
    <col min="45" max="45" width="12.421875" style="174" customWidth="1"/>
    <col min="46" max="47" width="10.7109375" style="174" customWidth="1"/>
    <col min="48" max="48" width="1.8515625" style="3" customWidth="1"/>
    <col min="49" max="49" width="2.00390625" style="174" customWidth="1"/>
    <col min="50" max="53" width="0" style="174" hidden="1" customWidth="1"/>
    <col min="54" max="54" width="4.57421875" style="174" hidden="1" customWidth="1"/>
    <col min="55" max="57" width="0" style="174" hidden="1" customWidth="1"/>
    <col min="58" max="58" width="12.57421875" style="174" hidden="1" customWidth="1"/>
    <col min="59" max="64" width="0" style="174" hidden="1" customWidth="1"/>
    <col min="65" max="65" width="21.00390625" style="174" hidden="1" customWidth="1"/>
    <col min="66" max="66" width="19.8515625" style="174" hidden="1" customWidth="1"/>
    <col min="67" max="67" width="18.421875" style="174" hidden="1" customWidth="1"/>
    <col min="68" max="68" width="20.140625" style="174" hidden="1" customWidth="1"/>
    <col min="69" max="69" width="20.57421875" style="174" hidden="1" customWidth="1"/>
    <col min="70" max="70" width="7.140625" style="174" hidden="1" customWidth="1"/>
    <col min="71" max="71" width="20.00390625" style="3" hidden="1" customWidth="1"/>
    <col min="72" max="72" width="19.28125" style="3" hidden="1" customWidth="1"/>
    <col min="73" max="73" width="13.00390625" style="174" customWidth="1"/>
    <col min="74" max="75" width="12.28125" style="174" customWidth="1"/>
    <col min="76" max="16384" width="11.421875" style="174" customWidth="1"/>
  </cols>
  <sheetData>
    <row r="1" spans="2:72" ht="12.75">
      <c r="B1" s="280" t="s">
        <v>273</v>
      </c>
      <c r="C1" s="281">
        <v>0</v>
      </c>
      <c r="D1" s="281" t="s">
        <v>274</v>
      </c>
      <c r="E1" s="282">
        <v>0.01</v>
      </c>
      <c r="G1" s="321" t="s">
        <v>271</v>
      </c>
      <c r="H1" s="601">
        <v>0.95</v>
      </c>
      <c r="Y1" s="174"/>
      <c r="AF1" s="174"/>
      <c r="BS1" s="174"/>
      <c r="BT1" s="174"/>
    </row>
    <row r="2" spans="7:72" ht="14.25">
      <c r="G2" s="302" t="s">
        <v>272</v>
      </c>
      <c r="H2" s="602">
        <f>-NORMSINV((1-H1)/2)</f>
        <v>1.9599639845400536</v>
      </c>
      <c r="Y2" s="174"/>
      <c r="AF2" s="174"/>
      <c r="BS2" s="174"/>
      <c r="BT2" s="174"/>
    </row>
    <row r="3" spans="1:90" ht="12.75">
      <c r="A3" s="283"/>
      <c r="B3" s="284"/>
      <c r="C3" s="285"/>
      <c r="D3" s="285"/>
      <c r="E3" s="284"/>
      <c r="F3" s="283"/>
      <c r="G3" s="286"/>
      <c r="H3" s="286"/>
      <c r="I3" s="148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148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148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</row>
    <row r="4" spans="1:90" ht="15">
      <c r="A4" s="283"/>
      <c r="B4" s="287" t="s">
        <v>105</v>
      </c>
      <c r="C4" s="285"/>
      <c r="D4" s="285"/>
      <c r="E4" s="284"/>
      <c r="F4" s="283"/>
      <c r="G4" s="286"/>
      <c r="H4" s="286"/>
      <c r="I4" s="148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148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148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</row>
    <row r="5" spans="1:90" ht="12.75">
      <c r="A5" s="7"/>
      <c r="B5" s="7"/>
      <c r="C5" s="7"/>
      <c r="D5" s="7"/>
      <c r="E5" s="288"/>
      <c r="F5" s="7"/>
      <c r="G5" s="7"/>
      <c r="H5" s="7"/>
      <c r="I5" s="2"/>
      <c r="J5" s="613" t="s">
        <v>106</v>
      </c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5"/>
      <c r="X5" s="289"/>
      <c r="Y5" s="616" t="s">
        <v>107</v>
      </c>
      <c r="Z5" s="617"/>
      <c r="AA5" s="617"/>
      <c r="AB5" s="617"/>
      <c r="AC5" s="617"/>
      <c r="AD5" s="617"/>
      <c r="AE5" s="617"/>
      <c r="AF5" s="617"/>
      <c r="AG5" s="617"/>
      <c r="AH5" s="617"/>
      <c r="AI5" s="617"/>
      <c r="AJ5" s="617"/>
      <c r="AK5" s="617"/>
      <c r="AL5" s="617"/>
      <c r="AM5" s="617"/>
      <c r="AN5" s="617"/>
      <c r="AO5" s="617"/>
      <c r="AP5" s="617"/>
      <c r="AQ5" s="617"/>
      <c r="AR5" s="617"/>
      <c r="AS5" s="617"/>
      <c r="AT5" s="617"/>
      <c r="AU5" s="618"/>
      <c r="AV5" s="289"/>
      <c r="AW5" s="613" t="s">
        <v>108</v>
      </c>
      <c r="AX5" s="614"/>
      <c r="AY5" s="614"/>
      <c r="AZ5" s="614"/>
      <c r="BA5" s="614"/>
      <c r="BB5" s="614"/>
      <c r="BC5" s="614"/>
      <c r="BD5" s="614"/>
      <c r="BE5" s="614"/>
      <c r="BF5" s="614"/>
      <c r="BG5" s="614"/>
      <c r="BH5" s="614"/>
      <c r="BI5" s="614"/>
      <c r="BJ5" s="614"/>
      <c r="BK5" s="614"/>
      <c r="BL5" s="614"/>
      <c r="BM5" s="614"/>
      <c r="BN5" s="614"/>
      <c r="BO5" s="614"/>
      <c r="BP5" s="614"/>
      <c r="BQ5" s="614"/>
      <c r="BR5" s="614"/>
      <c r="BS5" s="614"/>
      <c r="BT5" s="614"/>
      <c r="BU5" s="614"/>
      <c r="BV5" s="614"/>
      <c r="BW5" s="615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</row>
    <row r="6" spans="1:256" ht="12.75">
      <c r="A6" s="290"/>
      <c r="B6" s="291" t="s">
        <v>109</v>
      </c>
      <c r="C6" s="619" t="s">
        <v>110</v>
      </c>
      <c r="D6" s="619"/>
      <c r="E6" s="619"/>
      <c r="F6" s="619" t="s">
        <v>111</v>
      </c>
      <c r="G6" s="619"/>
      <c r="H6" s="619"/>
      <c r="I6" s="159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1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1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  <c r="IS6" s="160"/>
      <c r="IT6" s="160"/>
      <c r="IU6" s="160"/>
      <c r="IV6" s="160"/>
    </row>
    <row r="7" spans="1:75" ht="65.25">
      <c r="A7" s="7"/>
      <c r="B7" s="292"/>
      <c r="C7" s="583" t="s">
        <v>112</v>
      </c>
      <c r="D7" s="583" t="s">
        <v>113</v>
      </c>
      <c r="E7" s="583" t="s">
        <v>19</v>
      </c>
      <c r="F7" s="583" t="s">
        <v>112</v>
      </c>
      <c r="G7" s="583" t="s">
        <v>113</v>
      </c>
      <c r="H7" s="583" t="s">
        <v>19</v>
      </c>
      <c r="I7" s="293"/>
      <c r="K7" s="294" t="s">
        <v>114</v>
      </c>
      <c r="L7" s="294" t="s">
        <v>115</v>
      </c>
      <c r="M7" s="294" t="s">
        <v>116</v>
      </c>
      <c r="N7" s="295" t="s">
        <v>117</v>
      </c>
      <c r="O7" s="295" t="s">
        <v>118</v>
      </c>
      <c r="P7" s="295" t="s">
        <v>119</v>
      </c>
      <c r="Q7" s="296" t="s">
        <v>120</v>
      </c>
      <c r="R7" s="294" t="s">
        <v>121</v>
      </c>
      <c r="S7" s="302" t="s">
        <v>272</v>
      </c>
      <c r="T7" s="297" t="s">
        <v>122</v>
      </c>
      <c r="U7" s="297" t="s">
        <v>123</v>
      </c>
      <c r="V7" s="298" t="s">
        <v>275</v>
      </c>
      <c r="W7" s="299" t="s">
        <v>275</v>
      </c>
      <c r="X7" s="300"/>
      <c r="Y7" s="16"/>
      <c r="Z7" s="301" t="s">
        <v>126</v>
      </c>
      <c r="AA7" s="295" t="s">
        <v>127</v>
      </c>
      <c r="AB7" s="302" t="s">
        <v>128</v>
      </c>
      <c r="AC7" s="302" t="s">
        <v>129</v>
      </c>
      <c r="AD7" s="302" t="s">
        <v>130</v>
      </c>
      <c r="AE7" s="295" t="s">
        <v>131</v>
      </c>
      <c r="AF7" s="295" t="s">
        <v>132</v>
      </c>
      <c r="AG7" s="303" t="s">
        <v>133</v>
      </c>
      <c r="AH7" s="303" t="s">
        <v>134</v>
      </c>
      <c r="AI7" s="302" t="s">
        <v>135</v>
      </c>
      <c r="AJ7" s="295" t="s">
        <v>136</v>
      </c>
      <c r="AK7" s="295" t="s">
        <v>137</v>
      </c>
      <c r="AL7" s="295" t="s">
        <v>138</v>
      </c>
      <c r="AM7" s="302" t="s">
        <v>139</v>
      </c>
      <c r="AN7" s="304" t="s">
        <v>140</v>
      </c>
      <c r="AO7" s="295" t="s">
        <v>141</v>
      </c>
      <c r="AP7" s="295" t="s">
        <v>142</v>
      </c>
      <c r="AQ7" s="302" t="s">
        <v>272</v>
      </c>
      <c r="AR7" s="297" t="s">
        <v>143</v>
      </c>
      <c r="AS7" s="297" t="s">
        <v>144</v>
      </c>
      <c r="AT7" s="298" t="s">
        <v>275</v>
      </c>
      <c r="AU7" s="299" t="s">
        <v>275</v>
      </c>
      <c r="AV7" s="300"/>
      <c r="AX7" s="525" t="s">
        <v>145</v>
      </c>
      <c r="AY7" s="525" t="s">
        <v>128</v>
      </c>
      <c r="AZ7" s="306" t="s">
        <v>146</v>
      </c>
      <c r="BA7" s="307" t="s">
        <v>147</v>
      </c>
      <c r="BC7" s="302" t="s">
        <v>148</v>
      </c>
      <c r="BD7" s="302" t="s">
        <v>149</v>
      </c>
      <c r="BE7" s="302" t="s">
        <v>150</v>
      </c>
      <c r="BF7" s="302" t="s">
        <v>151</v>
      </c>
      <c r="BG7" s="302" t="s">
        <v>152</v>
      </c>
      <c r="BH7" s="302" t="s">
        <v>153</v>
      </c>
      <c r="BI7" s="302" t="s">
        <v>154</v>
      </c>
      <c r="BJ7" s="302" t="s">
        <v>155</v>
      </c>
      <c r="BK7" s="302" t="s">
        <v>156</v>
      </c>
      <c r="BL7" s="302" t="s">
        <v>157</v>
      </c>
      <c r="BM7" s="308" t="s">
        <v>158</v>
      </c>
      <c r="BN7" s="308" t="s">
        <v>159</v>
      </c>
      <c r="BO7" s="308" t="s">
        <v>160</v>
      </c>
      <c r="BP7" s="308" t="s">
        <v>161</v>
      </c>
      <c r="BQ7" s="308" t="s">
        <v>162</v>
      </c>
      <c r="BR7" s="309"/>
      <c r="BS7" s="297" t="s">
        <v>163</v>
      </c>
      <c r="BT7" s="297" t="s">
        <v>164</v>
      </c>
      <c r="BU7" s="296" t="s">
        <v>165</v>
      </c>
      <c r="BV7" s="298" t="s">
        <v>276</v>
      </c>
      <c r="BW7" s="299" t="s">
        <v>277</v>
      </c>
    </row>
    <row r="8" spans="1:75" ht="12.75">
      <c r="A8" s="283"/>
      <c r="B8" s="310" t="s">
        <v>166</v>
      </c>
      <c r="C8" s="584"/>
      <c r="D8" s="493">
        <f>E8-C8</f>
        <v>0</v>
      </c>
      <c r="E8" s="585"/>
      <c r="F8" s="584"/>
      <c r="G8" s="493">
        <f>H8-F8</f>
        <v>0</v>
      </c>
      <c r="H8" s="585"/>
      <c r="I8" s="311"/>
      <c r="K8" s="312" t="e">
        <f>(C8/E8)/(F8/H8)</f>
        <v>#DIV/0!</v>
      </c>
      <c r="L8" s="313" t="e">
        <f>(D8/(C8*E8)+(G8/(F8*H8)))</f>
        <v>#DIV/0!</v>
      </c>
      <c r="M8" s="314" t="e">
        <f>1/L8</f>
        <v>#DIV/0!</v>
      </c>
      <c r="N8" s="277" t="e">
        <f>LN(K8)</f>
        <v>#DIV/0!</v>
      </c>
      <c r="O8" s="277" t="e">
        <f>M8*N8</f>
        <v>#DIV/0!</v>
      </c>
      <c r="P8" s="277" t="e">
        <f>LN(K8)</f>
        <v>#DIV/0!</v>
      </c>
      <c r="Q8" s="163" t="e">
        <f>K8</f>
        <v>#DIV/0!</v>
      </c>
      <c r="R8" s="315" t="e">
        <f>SQRT(1/M8)</f>
        <v>#DIV/0!</v>
      </c>
      <c r="S8" s="316">
        <f>$H$2</f>
        <v>1.9599639845400536</v>
      </c>
      <c r="T8" s="317" t="e">
        <f>P8-(R8*S8)</f>
        <v>#DIV/0!</v>
      </c>
      <c r="U8" s="317" t="e">
        <f>P8+(R8*S8)</f>
        <v>#DIV/0!</v>
      </c>
      <c r="V8" s="318" t="e">
        <f>EXP(T8)</f>
        <v>#DIV/0!</v>
      </c>
      <c r="W8" s="113" t="e">
        <f>EXP(U8)</f>
        <v>#DIV/0!</v>
      </c>
      <c r="X8" s="9"/>
      <c r="Z8" s="319" t="e">
        <f>(N8-P26)^2</f>
        <v>#DIV/0!</v>
      </c>
      <c r="AA8" s="320" t="e">
        <f>M8*Z8</f>
        <v>#DIV/0!</v>
      </c>
      <c r="AB8" s="321">
        <v>1</v>
      </c>
      <c r="AC8" s="309"/>
      <c r="AD8" s="309"/>
      <c r="AE8" s="314" t="e">
        <f>M8^2</f>
        <v>#DIV/0!</v>
      </c>
      <c r="AF8" s="322"/>
      <c r="AG8" s="323" t="e">
        <f>AG26</f>
        <v>#DIV/0!</v>
      </c>
      <c r="AH8" s="323" t="e">
        <f>AH26</f>
        <v>#DIV/0!</v>
      </c>
      <c r="AI8" s="320" t="e">
        <f>1/M8</f>
        <v>#DIV/0!</v>
      </c>
      <c r="AJ8" s="324" t="e">
        <f>1/(AH8+AI8)</f>
        <v>#DIV/0!</v>
      </c>
      <c r="AK8" s="325" t="e">
        <f>AJ8/AJ26</f>
        <v>#DIV/0!</v>
      </c>
      <c r="AL8" s="326" t="e">
        <f>AJ8*N8</f>
        <v>#DIV/0!</v>
      </c>
      <c r="AM8" s="327" t="e">
        <f>AL8/AJ8</f>
        <v>#DIV/0!</v>
      </c>
      <c r="AN8" s="113" t="e">
        <f>EXP(AM8)</f>
        <v>#DIV/0!</v>
      </c>
      <c r="AO8" s="328" t="e">
        <f>1/AJ8</f>
        <v>#DIV/0!</v>
      </c>
      <c r="AP8" s="113" t="e">
        <f>SQRT(AO8)</f>
        <v>#DIV/0!</v>
      </c>
      <c r="AQ8" s="316">
        <f>$H$2</f>
        <v>1.9599639845400536</v>
      </c>
      <c r="AR8" s="317" t="e">
        <f>AM8-(AQ8*AP8)</f>
        <v>#DIV/0!</v>
      </c>
      <c r="AS8" s="317" t="e">
        <f>AM8+(AQ8*AP8)</f>
        <v>#DIV/0!</v>
      </c>
      <c r="AT8" s="329" t="e">
        <f>EXP(AR8)</f>
        <v>#DIV/0!</v>
      </c>
      <c r="AU8" s="329" t="e">
        <f>EXP(AS8)</f>
        <v>#DIV/0!</v>
      </c>
      <c r="AV8" s="293"/>
      <c r="AX8" s="330"/>
      <c r="AY8" s="330">
        <v>1</v>
      </c>
      <c r="AZ8" s="331"/>
      <c r="BA8" s="331"/>
      <c r="BC8" s="309"/>
      <c r="BD8" s="309"/>
      <c r="BE8" s="321"/>
      <c r="BF8" s="321"/>
      <c r="BG8" s="321"/>
      <c r="BH8" s="321"/>
      <c r="BI8" s="321"/>
      <c r="BJ8" s="321"/>
      <c r="BK8" s="321"/>
      <c r="BL8" s="321"/>
      <c r="BM8" s="309"/>
      <c r="BN8" s="309"/>
      <c r="BO8" s="309"/>
      <c r="BP8" s="309"/>
      <c r="BQ8" s="309"/>
      <c r="BR8" s="309"/>
      <c r="BS8" s="332"/>
      <c r="BT8" s="332"/>
      <c r="BU8" s="332"/>
      <c r="BV8" s="309"/>
      <c r="BW8" s="309"/>
    </row>
    <row r="9" spans="1:75" ht="12.75">
      <c r="A9" s="283"/>
      <c r="B9" s="310" t="s">
        <v>167</v>
      </c>
      <c r="C9" s="584"/>
      <c r="D9" s="493">
        <f aca="true" t="shared" si="0" ref="D9:D25">E9-C9</f>
        <v>0</v>
      </c>
      <c r="E9" s="585"/>
      <c r="F9" s="584"/>
      <c r="G9" s="493">
        <f aca="true" t="shared" si="1" ref="G9:G25">H9-F9</f>
        <v>0</v>
      </c>
      <c r="H9" s="585"/>
      <c r="I9" s="311"/>
      <c r="K9" s="312" t="e">
        <f aca="true" t="shared" si="2" ref="K9:K25">(C9/E9)/(F9/H9)</f>
        <v>#DIV/0!</v>
      </c>
      <c r="L9" s="313" t="e">
        <f aca="true" t="shared" si="3" ref="L9:L24">(D9/(C9*E9)+(G9/(F9*H9)))</f>
        <v>#DIV/0!</v>
      </c>
      <c r="M9" s="314" t="e">
        <f aca="true" t="shared" si="4" ref="M9:M25">1/L9</f>
        <v>#DIV/0!</v>
      </c>
      <c r="N9" s="277" t="e">
        <f aca="true" t="shared" si="5" ref="N9:N25">LN(K9)</f>
        <v>#DIV/0!</v>
      </c>
      <c r="O9" s="277" t="e">
        <f aca="true" t="shared" si="6" ref="O9:O25">M9*N9</f>
        <v>#DIV/0!</v>
      </c>
      <c r="P9" s="277" t="e">
        <f aca="true" t="shared" si="7" ref="P9:P25">LN(K9)</f>
        <v>#DIV/0!</v>
      </c>
      <c r="Q9" s="163" t="e">
        <f aca="true" t="shared" si="8" ref="Q9:Q25">K9</f>
        <v>#DIV/0!</v>
      </c>
      <c r="R9" s="315" t="e">
        <f aca="true" t="shared" si="9" ref="R9:R25">SQRT(1/M9)</f>
        <v>#DIV/0!</v>
      </c>
      <c r="S9" s="316">
        <f aca="true" t="shared" si="10" ref="S9:S26">$H$2</f>
        <v>1.9599639845400536</v>
      </c>
      <c r="T9" s="317" t="e">
        <f aca="true" t="shared" si="11" ref="T9:T25">P9-(R9*S9)</f>
        <v>#DIV/0!</v>
      </c>
      <c r="U9" s="317" t="e">
        <f aca="true" t="shared" si="12" ref="U9:U25">P9+(R9*S9)</f>
        <v>#DIV/0!</v>
      </c>
      <c r="V9" s="318" t="e">
        <f aca="true" t="shared" si="13" ref="V9:W25">EXP(T9)</f>
        <v>#DIV/0!</v>
      </c>
      <c r="W9" s="113" t="e">
        <f t="shared" si="13"/>
        <v>#DIV/0!</v>
      </c>
      <c r="X9" s="9"/>
      <c r="Z9" s="319" t="e">
        <f>(N9-P26)^2</f>
        <v>#DIV/0!</v>
      </c>
      <c r="AA9" s="320" t="e">
        <f aca="true" t="shared" si="14" ref="AA9:AA25">M9*Z9</f>
        <v>#DIV/0!</v>
      </c>
      <c r="AB9" s="321">
        <v>1</v>
      </c>
      <c r="AC9" s="309"/>
      <c r="AD9" s="309"/>
      <c r="AE9" s="314" t="e">
        <f aca="true" t="shared" si="15" ref="AE9:AE25">M9^2</f>
        <v>#DIV/0!</v>
      </c>
      <c r="AF9" s="322"/>
      <c r="AG9" s="323" t="e">
        <f>AG26</f>
        <v>#DIV/0!</v>
      </c>
      <c r="AH9" s="323" t="e">
        <f>AH26</f>
        <v>#DIV/0!</v>
      </c>
      <c r="AI9" s="320" t="e">
        <f aca="true" t="shared" si="16" ref="AI9:AI25">1/M9</f>
        <v>#DIV/0!</v>
      </c>
      <c r="AJ9" s="324" t="e">
        <f aca="true" t="shared" si="17" ref="AJ9:AJ25">1/(AH9+AI9)</f>
        <v>#DIV/0!</v>
      </c>
      <c r="AK9" s="325" t="e">
        <f>AJ9/AJ26</f>
        <v>#DIV/0!</v>
      </c>
      <c r="AL9" s="326" t="e">
        <f aca="true" t="shared" si="18" ref="AL9:AL25">AJ9*N9</f>
        <v>#DIV/0!</v>
      </c>
      <c r="AM9" s="327" t="e">
        <f aca="true" t="shared" si="19" ref="AM9:AM25">AL9/AJ9</f>
        <v>#DIV/0!</v>
      </c>
      <c r="AN9" s="113" t="e">
        <f aca="true" t="shared" si="20" ref="AN9:AN25">EXP(AM9)</f>
        <v>#DIV/0!</v>
      </c>
      <c r="AO9" s="328" t="e">
        <f aca="true" t="shared" si="21" ref="AO9:AO25">1/AJ9</f>
        <v>#DIV/0!</v>
      </c>
      <c r="AP9" s="113" t="e">
        <f aca="true" t="shared" si="22" ref="AP9:AP25">SQRT(AO9)</f>
        <v>#DIV/0!</v>
      </c>
      <c r="AQ9" s="316">
        <f aca="true" t="shared" si="23" ref="AQ9:AQ26">$H$2</f>
        <v>1.9599639845400536</v>
      </c>
      <c r="AR9" s="317" t="e">
        <f aca="true" t="shared" si="24" ref="AR9:AR25">AM9-(AQ9*AP9)</f>
        <v>#DIV/0!</v>
      </c>
      <c r="AS9" s="317" t="e">
        <f aca="true" t="shared" si="25" ref="AS9:AS26">AM9+(AQ9*AP9)</f>
        <v>#DIV/0!</v>
      </c>
      <c r="AT9" s="329" t="e">
        <f aca="true" t="shared" si="26" ref="AT9:AU25">EXP(AR9)</f>
        <v>#DIV/0!</v>
      </c>
      <c r="AU9" s="329" t="e">
        <f t="shared" si="26"/>
        <v>#DIV/0!</v>
      </c>
      <c r="AV9" s="293"/>
      <c r="AX9" s="330"/>
      <c r="AY9" s="330">
        <v>1</v>
      </c>
      <c r="AZ9" s="331"/>
      <c r="BA9" s="331"/>
      <c r="BC9" s="309"/>
      <c r="BD9" s="309"/>
      <c r="BE9" s="321"/>
      <c r="BF9" s="321"/>
      <c r="BG9" s="321"/>
      <c r="BH9" s="321"/>
      <c r="BI9" s="321"/>
      <c r="BJ9" s="321"/>
      <c r="BK9" s="321"/>
      <c r="BL9" s="321"/>
      <c r="BM9" s="309"/>
      <c r="BN9" s="309"/>
      <c r="BO9" s="309"/>
      <c r="BP9" s="309"/>
      <c r="BQ9" s="309"/>
      <c r="BR9" s="309"/>
      <c r="BS9" s="332"/>
      <c r="BT9" s="332"/>
      <c r="BU9" s="332"/>
      <c r="BV9" s="309"/>
      <c r="BW9" s="309"/>
    </row>
    <row r="10" spans="1:75" ht="12.75">
      <c r="A10" s="283"/>
      <c r="B10" s="310" t="s">
        <v>168</v>
      </c>
      <c r="C10" s="584"/>
      <c r="D10" s="493">
        <f t="shared" si="0"/>
        <v>0</v>
      </c>
      <c r="E10" s="585"/>
      <c r="F10" s="584"/>
      <c r="G10" s="493">
        <f t="shared" si="1"/>
        <v>0</v>
      </c>
      <c r="H10" s="585"/>
      <c r="I10" s="311"/>
      <c r="K10" s="312" t="e">
        <f t="shared" si="2"/>
        <v>#DIV/0!</v>
      </c>
      <c r="L10" s="313" t="e">
        <f t="shared" si="3"/>
        <v>#DIV/0!</v>
      </c>
      <c r="M10" s="314" t="e">
        <f t="shared" si="4"/>
        <v>#DIV/0!</v>
      </c>
      <c r="N10" s="277" t="e">
        <f t="shared" si="5"/>
        <v>#DIV/0!</v>
      </c>
      <c r="O10" s="277" t="e">
        <f t="shared" si="6"/>
        <v>#DIV/0!</v>
      </c>
      <c r="P10" s="277" t="e">
        <f t="shared" si="7"/>
        <v>#DIV/0!</v>
      </c>
      <c r="Q10" s="163" t="e">
        <f t="shared" si="8"/>
        <v>#DIV/0!</v>
      </c>
      <c r="R10" s="315" t="e">
        <f t="shared" si="9"/>
        <v>#DIV/0!</v>
      </c>
      <c r="S10" s="316">
        <f t="shared" si="10"/>
        <v>1.9599639845400536</v>
      </c>
      <c r="T10" s="317" t="e">
        <f t="shared" si="11"/>
        <v>#DIV/0!</v>
      </c>
      <c r="U10" s="317" t="e">
        <f t="shared" si="12"/>
        <v>#DIV/0!</v>
      </c>
      <c r="V10" s="318" t="e">
        <f t="shared" si="13"/>
        <v>#DIV/0!</v>
      </c>
      <c r="W10" s="113" t="e">
        <f t="shared" si="13"/>
        <v>#DIV/0!</v>
      </c>
      <c r="X10" s="9"/>
      <c r="Z10" s="319" t="e">
        <f>(N10-P26)^2</f>
        <v>#DIV/0!</v>
      </c>
      <c r="AA10" s="320" t="e">
        <f t="shared" si="14"/>
        <v>#DIV/0!</v>
      </c>
      <c r="AB10" s="321">
        <v>1</v>
      </c>
      <c r="AC10" s="309"/>
      <c r="AD10" s="309"/>
      <c r="AE10" s="314" t="e">
        <f t="shared" si="15"/>
        <v>#DIV/0!</v>
      </c>
      <c r="AF10" s="322"/>
      <c r="AG10" s="323" t="e">
        <f>AG26</f>
        <v>#DIV/0!</v>
      </c>
      <c r="AH10" s="323" t="e">
        <f>AH26</f>
        <v>#DIV/0!</v>
      </c>
      <c r="AI10" s="320" t="e">
        <f t="shared" si="16"/>
        <v>#DIV/0!</v>
      </c>
      <c r="AJ10" s="324" t="e">
        <f t="shared" si="17"/>
        <v>#DIV/0!</v>
      </c>
      <c r="AK10" s="325" t="e">
        <f>AJ10/AJ26</f>
        <v>#DIV/0!</v>
      </c>
      <c r="AL10" s="326" t="e">
        <f t="shared" si="18"/>
        <v>#DIV/0!</v>
      </c>
      <c r="AM10" s="327" t="e">
        <f t="shared" si="19"/>
        <v>#DIV/0!</v>
      </c>
      <c r="AN10" s="113" t="e">
        <f t="shared" si="20"/>
        <v>#DIV/0!</v>
      </c>
      <c r="AO10" s="328" t="e">
        <f t="shared" si="21"/>
        <v>#DIV/0!</v>
      </c>
      <c r="AP10" s="113" t="e">
        <f t="shared" si="22"/>
        <v>#DIV/0!</v>
      </c>
      <c r="AQ10" s="316">
        <f t="shared" si="23"/>
        <v>1.9599639845400536</v>
      </c>
      <c r="AR10" s="317" t="e">
        <f t="shared" si="24"/>
        <v>#DIV/0!</v>
      </c>
      <c r="AS10" s="317" t="e">
        <f t="shared" si="25"/>
        <v>#DIV/0!</v>
      </c>
      <c r="AT10" s="329" t="e">
        <f t="shared" si="26"/>
        <v>#DIV/0!</v>
      </c>
      <c r="AU10" s="329" t="e">
        <f t="shared" si="26"/>
        <v>#DIV/0!</v>
      </c>
      <c r="AV10" s="293"/>
      <c r="AX10" s="330"/>
      <c r="AY10" s="330">
        <v>1</v>
      </c>
      <c r="AZ10" s="331"/>
      <c r="BA10" s="331"/>
      <c r="BC10" s="309"/>
      <c r="BD10" s="309"/>
      <c r="BE10" s="321"/>
      <c r="BF10" s="321"/>
      <c r="BG10" s="321"/>
      <c r="BH10" s="321"/>
      <c r="BI10" s="321"/>
      <c r="BJ10" s="321"/>
      <c r="BK10" s="321"/>
      <c r="BL10" s="321"/>
      <c r="BM10" s="309"/>
      <c r="BN10" s="309"/>
      <c r="BO10" s="309"/>
      <c r="BP10" s="309"/>
      <c r="BQ10" s="309"/>
      <c r="BR10" s="309"/>
      <c r="BS10" s="332"/>
      <c r="BT10" s="332"/>
      <c r="BU10" s="332"/>
      <c r="BV10" s="309"/>
      <c r="BW10" s="309"/>
    </row>
    <row r="11" spans="1:75" ht="12.75">
      <c r="A11" s="283"/>
      <c r="B11" s="310" t="s">
        <v>169</v>
      </c>
      <c r="C11" s="584"/>
      <c r="D11" s="493">
        <f t="shared" si="0"/>
        <v>0</v>
      </c>
      <c r="E11" s="585"/>
      <c r="F11" s="584"/>
      <c r="G11" s="493">
        <f t="shared" si="1"/>
        <v>0</v>
      </c>
      <c r="H11" s="585"/>
      <c r="I11" s="311"/>
      <c r="K11" s="312" t="e">
        <f t="shared" si="2"/>
        <v>#DIV/0!</v>
      </c>
      <c r="L11" s="313" t="e">
        <f t="shared" si="3"/>
        <v>#DIV/0!</v>
      </c>
      <c r="M11" s="314" t="e">
        <f t="shared" si="4"/>
        <v>#DIV/0!</v>
      </c>
      <c r="N11" s="277" t="e">
        <f t="shared" si="5"/>
        <v>#DIV/0!</v>
      </c>
      <c r="O11" s="277" t="e">
        <f t="shared" si="6"/>
        <v>#DIV/0!</v>
      </c>
      <c r="P11" s="277" t="e">
        <f t="shared" si="7"/>
        <v>#DIV/0!</v>
      </c>
      <c r="Q11" s="163" t="e">
        <f t="shared" si="8"/>
        <v>#DIV/0!</v>
      </c>
      <c r="R11" s="315" t="e">
        <f t="shared" si="9"/>
        <v>#DIV/0!</v>
      </c>
      <c r="S11" s="316">
        <f t="shared" si="10"/>
        <v>1.9599639845400536</v>
      </c>
      <c r="T11" s="317" t="e">
        <f t="shared" si="11"/>
        <v>#DIV/0!</v>
      </c>
      <c r="U11" s="317" t="e">
        <f t="shared" si="12"/>
        <v>#DIV/0!</v>
      </c>
      <c r="V11" s="318" t="e">
        <f t="shared" si="13"/>
        <v>#DIV/0!</v>
      </c>
      <c r="W11" s="113" t="e">
        <f t="shared" si="13"/>
        <v>#DIV/0!</v>
      </c>
      <c r="X11" s="9"/>
      <c r="Z11" s="319" t="e">
        <f>(N11-P26)^2</f>
        <v>#DIV/0!</v>
      </c>
      <c r="AA11" s="320" t="e">
        <f t="shared" si="14"/>
        <v>#DIV/0!</v>
      </c>
      <c r="AB11" s="321">
        <v>1</v>
      </c>
      <c r="AC11" s="309"/>
      <c r="AD11" s="309"/>
      <c r="AE11" s="314" t="e">
        <f t="shared" si="15"/>
        <v>#DIV/0!</v>
      </c>
      <c r="AF11" s="322"/>
      <c r="AG11" s="323" t="e">
        <f>AG26</f>
        <v>#DIV/0!</v>
      </c>
      <c r="AH11" s="323" t="e">
        <f>AH26</f>
        <v>#DIV/0!</v>
      </c>
      <c r="AI11" s="320" t="e">
        <f t="shared" si="16"/>
        <v>#DIV/0!</v>
      </c>
      <c r="AJ11" s="324" t="e">
        <f t="shared" si="17"/>
        <v>#DIV/0!</v>
      </c>
      <c r="AK11" s="325" t="e">
        <f>AJ11/AJ26</f>
        <v>#DIV/0!</v>
      </c>
      <c r="AL11" s="326" t="e">
        <f t="shared" si="18"/>
        <v>#DIV/0!</v>
      </c>
      <c r="AM11" s="327" t="e">
        <f t="shared" si="19"/>
        <v>#DIV/0!</v>
      </c>
      <c r="AN11" s="113" t="e">
        <f t="shared" si="20"/>
        <v>#DIV/0!</v>
      </c>
      <c r="AO11" s="328" t="e">
        <f t="shared" si="21"/>
        <v>#DIV/0!</v>
      </c>
      <c r="AP11" s="113" t="e">
        <f t="shared" si="22"/>
        <v>#DIV/0!</v>
      </c>
      <c r="AQ11" s="316">
        <f t="shared" si="23"/>
        <v>1.9599639845400536</v>
      </c>
      <c r="AR11" s="317" t="e">
        <f t="shared" si="24"/>
        <v>#DIV/0!</v>
      </c>
      <c r="AS11" s="317" t="e">
        <f t="shared" si="25"/>
        <v>#DIV/0!</v>
      </c>
      <c r="AT11" s="329" t="e">
        <f t="shared" si="26"/>
        <v>#DIV/0!</v>
      </c>
      <c r="AU11" s="329" t="e">
        <f t="shared" si="26"/>
        <v>#DIV/0!</v>
      </c>
      <c r="AV11" s="293"/>
      <c r="AX11" s="330"/>
      <c r="AY11" s="330">
        <v>1</v>
      </c>
      <c r="AZ11" s="331"/>
      <c r="BA11" s="331"/>
      <c r="BC11" s="309"/>
      <c r="BD11" s="309"/>
      <c r="BE11" s="321"/>
      <c r="BF11" s="321"/>
      <c r="BG11" s="321"/>
      <c r="BH11" s="321"/>
      <c r="BI11" s="321"/>
      <c r="BJ11" s="321"/>
      <c r="BK11" s="321"/>
      <c r="BL11" s="321"/>
      <c r="BM11" s="309"/>
      <c r="BN11" s="309"/>
      <c r="BO11" s="309"/>
      <c r="BP11" s="309"/>
      <c r="BQ11" s="309"/>
      <c r="BR11" s="309"/>
      <c r="BS11" s="332"/>
      <c r="BT11" s="332"/>
      <c r="BU11" s="332"/>
      <c r="BV11" s="309"/>
      <c r="BW11" s="309"/>
    </row>
    <row r="12" spans="1:75" ht="12.75">
      <c r="A12" s="283"/>
      <c r="B12" s="310" t="s">
        <v>170</v>
      </c>
      <c r="C12" s="584"/>
      <c r="D12" s="493">
        <f t="shared" si="0"/>
        <v>0</v>
      </c>
      <c r="E12" s="585"/>
      <c r="F12" s="584"/>
      <c r="G12" s="493">
        <f t="shared" si="1"/>
        <v>0</v>
      </c>
      <c r="H12" s="585"/>
      <c r="I12" s="311"/>
      <c r="K12" s="312" t="e">
        <f t="shared" si="2"/>
        <v>#DIV/0!</v>
      </c>
      <c r="L12" s="313" t="e">
        <f t="shared" si="3"/>
        <v>#DIV/0!</v>
      </c>
      <c r="M12" s="314" t="e">
        <f t="shared" si="4"/>
        <v>#DIV/0!</v>
      </c>
      <c r="N12" s="277" t="e">
        <f t="shared" si="5"/>
        <v>#DIV/0!</v>
      </c>
      <c r="O12" s="277" t="e">
        <f t="shared" si="6"/>
        <v>#DIV/0!</v>
      </c>
      <c r="P12" s="277" t="e">
        <f t="shared" si="7"/>
        <v>#DIV/0!</v>
      </c>
      <c r="Q12" s="163" t="e">
        <f t="shared" si="8"/>
        <v>#DIV/0!</v>
      </c>
      <c r="R12" s="315" t="e">
        <f t="shared" si="9"/>
        <v>#DIV/0!</v>
      </c>
      <c r="S12" s="316">
        <f t="shared" si="10"/>
        <v>1.9599639845400536</v>
      </c>
      <c r="T12" s="317" t="e">
        <f t="shared" si="11"/>
        <v>#DIV/0!</v>
      </c>
      <c r="U12" s="317" t="e">
        <f t="shared" si="12"/>
        <v>#DIV/0!</v>
      </c>
      <c r="V12" s="318" t="e">
        <f t="shared" si="13"/>
        <v>#DIV/0!</v>
      </c>
      <c r="W12" s="113" t="e">
        <f t="shared" si="13"/>
        <v>#DIV/0!</v>
      </c>
      <c r="X12" s="9"/>
      <c r="Z12" s="319" t="e">
        <f>(N12-P327)^2</f>
        <v>#DIV/0!</v>
      </c>
      <c r="AA12" s="320" t="e">
        <f t="shared" si="14"/>
        <v>#DIV/0!</v>
      </c>
      <c r="AB12" s="321">
        <v>1</v>
      </c>
      <c r="AC12" s="309"/>
      <c r="AD12" s="309"/>
      <c r="AE12" s="314" t="e">
        <f t="shared" si="15"/>
        <v>#DIV/0!</v>
      </c>
      <c r="AF12" s="322"/>
      <c r="AG12" s="323" t="e">
        <f>AG26</f>
        <v>#DIV/0!</v>
      </c>
      <c r="AH12" s="323" t="e">
        <f>AH26</f>
        <v>#DIV/0!</v>
      </c>
      <c r="AI12" s="320" t="e">
        <f t="shared" si="16"/>
        <v>#DIV/0!</v>
      </c>
      <c r="AJ12" s="324" t="e">
        <f t="shared" si="17"/>
        <v>#DIV/0!</v>
      </c>
      <c r="AK12" s="325" t="e">
        <f>AJ12/AJ26</f>
        <v>#DIV/0!</v>
      </c>
      <c r="AL12" s="326" t="e">
        <f t="shared" si="18"/>
        <v>#DIV/0!</v>
      </c>
      <c r="AM12" s="327" t="e">
        <f t="shared" si="19"/>
        <v>#DIV/0!</v>
      </c>
      <c r="AN12" s="113" t="e">
        <f t="shared" si="20"/>
        <v>#DIV/0!</v>
      </c>
      <c r="AO12" s="328" t="e">
        <f t="shared" si="21"/>
        <v>#DIV/0!</v>
      </c>
      <c r="AP12" s="113" t="e">
        <f t="shared" si="22"/>
        <v>#DIV/0!</v>
      </c>
      <c r="AQ12" s="316">
        <f t="shared" si="23"/>
        <v>1.9599639845400536</v>
      </c>
      <c r="AR12" s="317" t="e">
        <f t="shared" si="24"/>
        <v>#DIV/0!</v>
      </c>
      <c r="AS12" s="317" t="e">
        <f t="shared" si="25"/>
        <v>#DIV/0!</v>
      </c>
      <c r="AT12" s="329" t="e">
        <f t="shared" si="26"/>
        <v>#DIV/0!</v>
      </c>
      <c r="AU12" s="329" t="e">
        <f t="shared" si="26"/>
        <v>#DIV/0!</v>
      </c>
      <c r="AV12" s="293"/>
      <c r="AX12" s="330"/>
      <c r="AY12" s="330">
        <v>1</v>
      </c>
      <c r="AZ12" s="331"/>
      <c r="BA12" s="331"/>
      <c r="BC12" s="309"/>
      <c r="BD12" s="309"/>
      <c r="BE12" s="321"/>
      <c r="BF12" s="321"/>
      <c r="BG12" s="321"/>
      <c r="BH12" s="321"/>
      <c r="BI12" s="321"/>
      <c r="BJ12" s="321"/>
      <c r="BK12" s="321"/>
      <c r="BL12" s="321"/>
      <c r="BM12" s="309"/>
      <c r="BN12" s="309"/>
      <c r="BO12" s="309"/>
      <c r="BP12" s="309"/>
      <c r="BQ12" s="309"/>
      <c r="BR12" s="309"/>
      <c r="BS12" s="332"/>
      <c r="BT12" s="332"/>
      <c r="BU12" s="332"/>
      <c r="BV12" s="309"/>
      <c r="BW12" s="309"/>
    </row>
    <row r="13" spans="1:75" ht="12.75">
      <c r="A13" s="283"/>
      <c r="B13" s="310" t="s">
        <v>171</v>
      </c>
      <c r="C13" s="584"/>
      <c r="D13" s="493">
        <f t="shared" si="0"/>
        <v>0</v>
      </c>
      <c r="E13" s="585"/>
      <c r="F13" s="584"/>
      <c r="G13" s="493">
        <f t="shared" si="1"/>
        <v>0</v>
      </c>
      <c r="H13" s="585"/>
      <c r="I13" s="311"/>
      <c r="K13" s="312" t="e">
        <f t="shared" si="2"/>
        <v>#DIV/0!</v>
      </c>
      <c r="L13" s="313" t="e">
        <f t="shared" si="3"/>
        <v>#DIV/0!</v>
      </c>
      <c r="M13" s="314" t="e">
        <f t="shared" si="4"/>
        <v>#DIV/0!</v>
      </c>
      <c r="N13" s="277" t="e">
        <f t="shared" si="5"/>
        <v>#DIV/0!</v>
      </c>
      <c r="O13" s="277" t="e">
        <f t="shared" si="6"/>
        <v>#DIV/0!</v>
      </c>
      <c r="P13" s="277" t="e">
        <f t="shared" si="7"/>
        <v>#DIV/0!</v>
      </c>
      <c r="Q13" s="163" t="e">
        <f t="shared" si="8"/>
        <v>#DIV/0!</v>
      </c>
      <c r="R13" s="315" t="e">
        <f t="shared" si="9"/>
        <v>#DIV/0!</v>
      </c>
      <c r="S13" s="316">
        <f t="shared" si="10"/>
        <v>1.9599639845400536</v>
      </c>
      <c r="T13" s="317" t="e">
        <f t="shared" si="11"/>
        <v>#DIV/0!</v>
      </c>
      <c r="U13" s="317" t="e">
        <f t="shared" si="12"/>
        <v>#DIV/0!</v>
      </c>
      <c r="V13" s="318" t="e">
        <f t="shared" si="13"/>
        <v>#DIV/0!</v>
      </c>
      <c r="W13" s="113" t="e">
        <f t="shared" si="13"/>
        <v>#DIV/0!</v>
      </c>
      <c r="X13" s="9"/>
      <c r="Z13" s="319" t="e">
        <f>(N13-P26)^2</f>
        <v>#DIV/0!</v>
      </c>
      <c r="AA13" s="320" t="e">
        <f t="shared" si="14"/>
        <v>#DIV/0!</v>
      </c>
      <c r="AB13" s="321">
        <v>1</v>
      </c>
      <c r="AC13" s="309"/>
      <c r="AD13" s="309"/>
      <c r="AE13" s="314" t="e">
        <f t="shared" si="15"/>
        <v>#DIV/0!</v>
      </c>
      <c r="AF13" s="322"/>
      <c r="AG13" s="323" t="e">
        <f>AG26</f>
        <v>#DIV/0!</v>
      </c>
      <c r="AH13" s="323" t="e">
        <f>AH26</f>
        <v>#DIV/0!</v>
      </c>
      <c r="AI13" s="320" t="e">
        <f t="shared" si="16"/>
        <v>#DIV/0!</v>
      </c>
      <c r="AJ13" s="324" t="e">
        <f t="shared" si="17"/>
        <v>#DIV/0!</v>
      </c>
      <c r="AK13" s="325" t="e">
        <f>AJ13/AJ26</f>
        <v>#DIV/0!</v>
      </c>
      <c r="AL13" s="326" t="e">
        <f t="shared" si="18"/>
        <v>#DIV/0!</v>
      </c>
      <c r="AM13" s="327" t="e">
        <f t="shared" si="19"/>
        <v>#DIV/0!</v>
      </c>
      <c r="AN13" s="113" t="e">
        <f t="shared" si="20"/>
        <v>#DIV/0!</v>
      </c>
      <c r="AO13" s="328" t="e">
        <f t="shared" si="21"/>
        <v>#DIV/0!</v>
      </c>
      <c r="AP13" s="113" t="e">
        <f t="shared" si="22"/>
        <v>#DIV/0!</v>
      </c>
      <c r="AQ13" s="316">
        <f t="shared" si="23"/>
        <v>1.9599639845400536</v>
      </c>
      <c r="AR13" s="317" t="e">
        <f t="shared" si="24"/>
        <v>#DIV/0!</v>
      </c>
      <c r="AS13" s="317" t="e">
        <f t="shared" si="25"/>
        <v>#DIV/0!</v>
      </c>
      <c r="AT13" s="329" t="e">
        <f t="shared" si="26"/>
        <v>#DIV/0!</v>
      </c>
      <c r="AU13" s="329" t="e">
        <f t="shared" si="26"/>
        <v>#DIV/0!</v>
      </c>
      <c r="AV13" s="293"/>
      <c r="AX13" s="330"/>
      <c r="AY13" s="330">
        <v>1</v>
      </c>
      <c r="AZ13" s="331"/>
      <c r="BA13" s="331"/>
      <c r="BC13" s="309"/>
      <c r="BD13" s="309"/>
      <c r="BE13" s="321"/>
      <c r="BF13" s="321"/>
      <c r="BG13" s="321"/>
      <c r="BH13" s="321"/>
      <c r="BI13" s="321"/>
      <c r="BJ13" s="321"/>
      <c r="BK13" s="321"/>
      <c r="BL13" s="321"/>
      <c r="BM13" s="309"/>
      <c r="BN13" s="309"/>
      <c r="BO13" s="309"/>
      <c r="BP13" s="309"/>
      <c r="BQ13" s="309"/>
      <c r="BR13" s="309"/>
      <c r="BS13" s="332"/>
      <c r="BT13" s="332"/>
      <c r="BU13" s="332"/>
      <c r="BV13" s="309"/>
      <c r="BW13" s="309"/>
    </row>
    <row r="14" spans="1:75" ht="12.75">
      <c r="A14" s="283"/>
      <c r="B14" s="310" t="s">
        <v>172</v>
      </c>
      <c r="C14" s="584"/>
      <c r="D14" s="493">
        <f t="shared" si="0"/>
        <v>0</v>
      </c>
      <c r="E14" s="585"/>
      <c r="F14" s="584"/>
      <c r="G14" s="493">
        <f t="shared" si="1"/>
        <v>0</v>
      </c>
      <c r="H14" s="585"/>
      <c r="I14" s="311"/>
      <c r="K14" s="312" t="e">
        <f t="shared" si="2"/>
        <v>#DIV/0!</v>
      </c>
      <c r="L14" s="313" t="e">
        <f t="shared" si="3"/>
        <v>#DIV/0!</v>
      </c>
      <c r="M14" s="314" t="e">
        <f t="shared" si="4"/>
        <v>#DIV/0!</v>
      </c>
      <c r="N14" s="277" t="e">
        <f t="shared" si="5"/>
        <v>#DIV/0!</v>
      </c>
      <c r="O14" s="277" t="e">
        <f t="shared" si="6"/>
        <v>#DIV/0!</v>
      </c>
      <c r="P14" s="277" t="e">
        <f t="shared" si="7"/>
        <v>#DIV/0!</v>
      </c>
      <c r="Q14" s="163" t="e">
        <f t="shared" si="8"/>
        <v>#DIV/0!</v>
      </c>
      <c r="R14" s="315" t="e">
        <f t="shared" si="9"/>
        <v>#DIV/0!</v>
      </c>
      <c r="S14" s="316">
        <f t="shared" si="10"/>
        <v>1.9599639845400536</v>
      </c>
      <c r="T14" s="317" t="e">
        <f t="shared" si="11"/>
        <v>#DIV/0!</v>
      </c>
      <c r="U14" s="317" t="e">
        <f t="shared" si="12"/>
        <v>#DIV/0!</v>
      </c>
      <c r="V14" s="318" t="e">
        <f t="shared" si="13"/>
        <v>#DIV/0!</v>
      </c>
      <c r="W14" s="113" t="e">
        <f t="shared" si="13"/>
        <v>#DIV/0!</v>
      </c>
      <c r="X14" s="9"/>
      <c r="Z14" s="319" t="e">
        <f>(N14-P26)^2</f>
        <v>#DIV/0!</v>
      </c>
      <c r="AA14" s="320" t="e">
        <f t="shared" si="14"/>
        <v>#DIV/0!</v>
      </c>
      <c r="AB14" s="321">
        <v>1</v>
      </c>
      <c r="AC14" s="309"/>
      <c r="AD14" s="309"/>
      <c r="AE14" s="314" t="e">
        <f t="shared" si="15"/>
        <v>#DIV/0!</v>
      </c>
      <c r="AF14" s="322"/>
      <c r="AG14" s="323" t="e">
        <f>AG26</f>
        <v>#DIV/0!</v>
      </c>
      <c r="AH14" s="323" t="e">
        <f>AH26</f>
        <v>#DIV/0!</v>
      </c>
      <c r="AI14" s="320" t="e">
        <f t="shared" si="16"/>
        <v>#DIV/0!</v>
      </c>
      <c r="AJ14" s="324" t="e">
        <f t="shared" si="17"/>
        <v>#DIV/0!</v>
      </c>
      <c r="AK14" s="325" t="e">
        <f>AJ14/AJ26</f>
        <v>#DIV/0!</v>
      </c>
      <c r="AL14" s="326" t="e">
        <f t="shared" si="18"/>
        <v>#DIV/0!</v>
      </c>
      <c r="AM14" s="327" t="e">
        <f t="shared" si="19"/>
        <v>#DIV/0!</v>
      </c>
      <c r="AN14" s="113" t="e">
        <f t="shared" si="20"/>
        <v>#DIV/0!</v>
      </c>
      <c r="AO14" s="328" t="e">
        <f t="shared" si="21"/>
        <v>#DIV/0!</v>
      </c>
      <c r="AP14" s="113" t="e">
        <f t="shared" si="22"/>
        <v>#DIV/0!</v>
      </c>
      <c r="AQ14" s="316">
        <f t="shared" si="23"/>
        <v>1.9599639845400536</v>
      </c>
      <c r="AR14" s="317" t="e">
        <f t="shared" si="24"/>
        <v>#DIV/0!</v>
      </c>
      <c r="AS14" s="317" t="e">
        <f t="shared" si="25"/>
        <v>#DIV/0!</v>
      </c>
      <c r="AT14" s="329" t="e">
        <f t="shared" si="26"/>
        <v>#DIV/0!</v>
      </c>
      <c r="AU14" s="329" t="e">
        <f t="shared" si="26"/>
        <v>#DIV/0!</v>
      </c>
      <c r="AV14" s="293"/>
      <c r="AX14" s="330"/>
      <c r="AY14" s="330">
        <v>1</v>
      </c>
      <c r="AZ14" s="331"/>
      <c r="BA14" s="331"/>
      <c r="BC14" s="309"/>
      <c r="BD14" s="309"/>
      <c r="BE14" s="321"/>
      <c r="BF14" s="321"/>
      <c r="BG14" s="321"/>
      <c r="BH14" s="321"/>
      <c r="BI14" s="321"/>
      <c r="BJ14" s="321"/>
      <c r="BK14" s="321"/>
      <c r="BL14" s="321"/>
      <c r="BM14" s="309"/>
      <c r="BN14" s="309"/>
      <c r="BO14" s="309"/>
      <c r="BP14" s="309"/>
      <c r="BQ14" s="309"/>
      <c r="BR14" s="309"/>
      <c r="BS14" s="332"/>
      <c r="BT14" s="332"/>
      <c r="BU14" s="332"/>
      <c r="BV14" s="309"/>
      <c r="BW14" s="309"/>
    </row>
    <row r="15" spans="1:75" ht="12.75">
      <c r="A15" s="283"/>
      <c r="B15" s="310" t="s">
        <v>173</v>
      </c>
      <c r="C15" s="584"/>
      <c r="D15" s="493">
        <f t="shared" si="0"/>
        <v>0</v>
      </c>
      <c r="E15" s="585"/>
      <c r="F15" s="584"/>
      <c r="G15" s="493">
        <f t="shared" si="1"/>
        <v>0</v>
      </c>
      <c r="H15" s="585"/>
      <c r="I15" s="311"/>
      <c r="K15" s="312" t="e">
        <f t="shared" si="2"/>
        <v>#DIV/0!</v>
      </c>
      <c r="L15" s="313" t="e">
        <f t="shared" si="3"/>
        <v>#DIV/0!</v>
      </c>
      <c r="M15" s="314" t="e">
        <f t="shared" si="4"/>
        <v>#DIV/0!</v>
      </c>
      <c r="N15" s="277" t="e">
        <f t="shared" si="5"/>
        <v>#DIV/0!</v>
      </c>
      <c r="O15" s="277" t="e">
        <f t="shared" si="6"/>
        <v>#DIV/0!</v>
      </c>
      <c r="P15" s="277" t="e">
        <f t="shared" si="7"/>
        <v>#DIV/0!</v>
      </c>
      <c r="Q15" s="163" t="e">
        <f t="shared" si="8"/>
        <v>#DIV/0!</v>
      </c>
      <c r="R15" s="315" t="e">
        <f t="shared" si="9"/>
        <v>#DIV/0!</v>
      </c>
      <c r="S15" s="316">
        <f t="shared" si="10"/>
        <v>1.9599639845400536</v>
      </c>
      <c r="T15" s="317" t="e">
        <f t="shared" si="11"/>
        <v>#DIV/0!</v>
      </c>
      <c r="U15" s="317" t="e">
        <f t="shared" si="12"/>
        <v>#DIV/0!</v>
      </c>
      <c r="V15" s="318" t="e">
        <f t="shared" si="13"/>
        <v>#DIV/0!</v>
      </c>
      <c r="W15" s="113" t="e">
        <f t="shared" si="13"/>
        <v>#DIV/0!</v>
      </c>
      <c r="X15" s="9"/>
      <c r="Z15" s="319" t="e">
        <f>(N15-P26)^2</f>
        <v>#DIV/0!</v>
      </c>
      <c r="AA15" s="320" t="e">
        <f t="shared" si="14"/>
        <v>#DIV/0!</v>
      </c>
      <c r="AB15" s="321">
        <v>1</v>
      </c>
      <c r="AC15" s="309"/>
      <c r="AD15" s="309"/>
      <c r="AE15" s="314" t="e">
        <f t="shared" si="15"/>
        <v>#DIV/0!</v>
      </c>
      <c r="AF15" s="322"/>
      <c r="AG15" s="323" t="e">
        <f>AG26</f>
        <v>#DIV/0!</v>
      </c>
      <c r="AH15" s="323" t="e">
        <f>AH26</f>
        <v>#DIV/0!</v>
      </c>
      <c r="AI15" s="320" t="e">
        <f t="shared" si="16"/>
        <v>#DIV/0!</v>
      </c>
      <c r="AJ15" s="324" t="e">
        <f t="shared" si="17"/>
        <v>#DIV/0!</v>
      </c>
      <c r="AK15" s="325" t="e">
        <f>AJ15/AJ26</f>
        <v>#DIV/0!</v>
      </c>
      <c r="AL15" s="326" t="e">
        <f t="shared" si="18"/>
        <v>#DIV/0!</v>
      </c>
      <c r="AM15" s="327" t="e">
        <f t="shared" si="19"/>
        <v>#DIV/0!</v>
      </c>
      <c r="AN15" s="113" t="e">
        <f t="shared" si="20"/>
        <v>#DIV/0!</v>
      </c>
      <c r="AO15" s="328" t="e">
        <f t="shared" si="21"/>
        <v>#DIV/0!</v>
      </c>
      <c r="AP15" s="113" t="e">
        <f t="shared" si="22"/>
        <v>#DIV/0!</v>
      </c>
      <c r="AQ15" s="316">
        <f t="shared" si="23"/>
        <v>1.9599639845400536</v>
      </c>
      <c r="AR15" s="317" t="e">
        <f t="shared" si="24"/>
        <v>#DIV/0!</v>
      </c>
      <c r="AS15" s="317" t="e">
        <f t="shared" si="25"/>
        <v>#DIV/0!</v>
      </c>
      <c r="AT15" s="329" t="e">
        <f t="shared" si="26"/>
        <v>#DIV/0!</v>
      </c>
      <c r="AU15" s="329" t="e">
        <f t="shared" si="26"/>
        <v>#DIV/0!</v>
      </c>
      <c r="AV15" s="293"/>
      <c r="AX15" s="330"/>
      <c r="AY15" s="330">
        <v>1</v>
      </c>
      <c r="AZ15" s="331"/>
      <c r="BA15" s="331"/>
      <c r="BC15" s="309"/>
      <c r="BD15" s="309"/>
      <c r="BE15" s="321"/>
      <c r="BF15" s="321"/>
      <c r="BG15" s="321"/>
      <c r="BH15" s="321"/>
      <c r="BI15" s="321"/>
      <c r="BJ15" s="321"/>
      <c r="BK15" s="321"/>
      <c r="BL15" s="321"/>
      <c r="BM15" s="309"/>
      <c r="BN15" s="309"/>
      <c r="BO15" s="309"/>
      <c r="BP15" s="309"/>
      <c r="BQ15" s="309"/>
      <c r="BR15" s="309"/>
      <c r="BS15" s="332"/>
      <c r="BT15" s="332"/>
      <c r="BU15" s="332"/>
      <c r="BV15" s="309"/>
      <c r="BW15" s="309"/>
    </row>
    <row r="16" spans="1:75" ht="12.75">
      <c r="A16" s="283"/>
      <c r="B16" s="310" t="s">
        <v>174</v>
      </c>
      <c r="C16" s="584"/>
      <c r="D16" s="493">
        <f t="shared" si="0"/>
        <v>0</v>
      </c>
      <c r="E16" s="585"/>
      <c r="F16" s="584"/>
      <c r="G16" s="493">
        <f t="shared" si="1"/>
        <v>0</v>
      </c>
      <c r="H16" s="585"/>
      <c r="I16" s="311"/>
      <c r="K16" s="312" t="e">
        <f t="shared" si="2"/>
        <v>#DIV/0!</v>
      </c>
      <c r="L16" s="313" t="e">
        <f t="shared" si="3"/>
        <v>#DIV/0!</v>
      </c>
      <c r="M16" s="314" t="e">
        <f t="shared" si="4"/>
        <v>#DIV/0!</v>
      </c>
      <c r="N16" s="277" t="e">
        <f t="shared" si="5"/>
        <v>#DIV/0!</v>
      </c>
      <c r="O16" s="277" t="e">
        <f t="shared" si="6"/>
        <v>#DIV/0!</v>
      </c>
      <c r="P16" s="277" t="e">
        <f t="shared" si="7"/>
        <v>#DIV/0!</v>
      </c>
      <c r="Q16" s="163" t="e">
        <f t="shared" si="8"/>
        <v>#DIV/0!</v>
      </c>
      <c r="R16" s="315" t="e">
        <f t="shared" si="9"/>
        <v>#DIV/0!</v>
      </c>
      <c r="S16" s="316">
        <f t="shared" si="10"/>
        <v>1.9599639845400536</v>
      </c>
      <c r="T16" s="317" t="e">
        <f t="shared" si="11"/>
        <v>#DIV/0!</v>
      </c>
      <c r="U16" s="317" t="e">
        <f t="shared" si="12"/>
        <v>#DIV/0!</v>
      </c>
      <c r="V16" s="318" t="e">
        <f t="shared" si="13"/>
        <v>#DIV/0!</v>
      </c>
      <c r="W16" s="113" t="e">
        <f t="shared" si="13"/>
        <v>#DIV/0!</v>
      </c>
      <c r="X16" s="9"/>
      <c r="Z16" s="319" t="e">
        <f>(N16-P26)^2</f>
        <v>#DIV/0!</v>
      </c>
      <c r="AA16" s="320" t="e">
        <f t="shared" si="14"/>
        <v>#DIV/0!</v>
      </c>
      <c r="AB16" s="321">
        <v>1</v>
      </c>
      <c r="AC16" s="309"/>
      <c r="AD16" s="309"/>
      <c r="AE16" s="314" t="e">
        <f t="shared" si="15"/>
        <v>#DIV/0!</v>
      </c>
      <c r="AF16" s="322"/>
      <c r="AG16" s="323" t="e">
        <f>AG26</f>
        <v>#DIV/0!</v>
      </c>
      <c r="AH16" s="323" t="e">
        <f>AH26</f>
        <v>#DIV/0!</v>
      </c>
      <c r="AI16" s="320" t="e">
        <f t="shared" si="16"/>
        <v>#DIV/0!</v>
      </c>
      <c r="AJ16" s="324" t="e">
        <f t="shared" si="17"/>
        <v>#DIV/0!</v>
      </c>
      <c r="AK16" s="325" t="e">
        <f>AJ16/AJ26</f>
        <v>#DIV/0!</v>
      </c>
      <c r="AL16" s="326" t="e">
        <f t="shared" si="18"/>
        <v>#DIV/0!</v>
      </c>
      <c r="AM16" s="327" t="e">
        <f t="shared" si="19"/>
        <v>#DIV/0!</v>
      </c>
      <c r="AN16" s="113" t="e">
        <f t="shared" si="20"/>
        <v>#DIV/0!</v>
      </c>
      <c r="AO16" s="328" t="e">
        <f t="shared" si="21"/>
        <v>#DIV/0!</v>
      </c>
      <c r="AP16" s="113" t="e">
        <f t="shared" si="22"/>
        <v>#DIV/0!</v>
      </c>
      <c r="AQ16" s="316">
        <f t="shared" si="23"/>
        <v>1.9599639845400536</v>
      </c>
      <c r="AR16" s="317" t="e">
        <f t="shared" si="24"/>
        <v>#DIV/0!</v>
      </c>
      <c r="AS16" s="317" t="e">
        <f t="shared" si="25"/>
        <v>#DIV/0!</v>
      </c>
      <c r="AT16" s="329" t="e">
        <f t="shared" si="26"/>
        <v>#DIV/0!</v>
      </c>
      <c r="AU16" s="329" t="e">
        <f t="shared" si="26"/>
        <v>#DIV/0!</v>
      </c>
      <c r="AV16" s="293"/>
      <c r="AX16" s="330"/>
      <c r="AY16" s="330">
        <v>1</v>
      </c>
      <c r="AZ16" s="331"/>
      <c r="BA16" s="331"/>
      <c r="BC16" s="309"/>
      <c r="BD16" s="309"/>
      <c r="BE16" s="321"/>
      <c r="BF16" s="321"/>
      <c r="BG16" s="321"/>
      <c r="BH16" s="321"/>
      <c r="BI16" s="321"/>
      <c r="BJ16" s="321"/>
      <c r="BK16" s="321"/>
      <c r="BL16" s="321"/>
      <c r="BM16" s="309"/>
      <c r="BN16" s="309"/>
      <c r="BO16" s="309"/>
      <c r="BP16" s="309"/>
      <c r="BQ16" s="309"/>
      <c r="BR16" s="309"/>
      <c r="BS16" s="332"/>
      <c r="BT16" s="332"/>
      <c r="BU16" s="332"/>
      <c r="BV16" s="309"/>
      <c r="BW16" s="309"/>
    </row>
    <row r="17" spans="1:75" ht="12.75">
      <c r="A17" s="283"/>
      <c r="B17" s="310" t="s">
        <v>175</v>
      </c>
      <c r="C17" s="584"/>
      <c r="D17" s="493">
        <f t="shared" si="0"/>
        <v>0</v>
      </c>
      <c r="E17" s="585"/>
      <c r="F17" s="584"/>
      <c r="G17" s="493">
        <f t="shared" si="1"/>
        <v>0</v>
      </c>
      <c r="H17" s="585"/>
      <c r="I17" s="311"/>
      <c r="K17" s="312" t="e">
        <f t="shared" si="2"/>
        <v>#DIV/0!</v>
      </c>
      <c r="L17" s="313" t="e">
        <f t="shared" si="3"/>
        <v>#DIV/0!</v>
      </c>
      <c r="M17" s="314" t="e">
        <f t="shared" si="4"/>
        <v>#DIV/0!</v>
      </c>
      <c r="N17" s="277" t="e">
        <f t="shared" si="5"/>
        <v>#DIV/0!</v>
      </c>
      <c r="O17" s="277" t="e">
        <f t="shared" si="6"/>
        <v>#DIV/0!</v>
      </c>
      <c r="P17" s="277" t="e">
        <f t="shared" si="7"/>
        <v>#DIV/0!</v>
      </c>
      <c r="Q17" s="163" t="e">
        <f t="shared" si="8"/>
        <v>#DIV/0!</v>
      </c>
      <c r="R17" s="315" t="e">
        <f t="shared" si="9"/>
        <v>#DIV/0!</v>
      </c>
      <c r="S17" s="316">
        <f t="shared" si="10"/>
        <v>1.9599639845400536</v>
      </c>
      <c r="T17" s="317" t="e">
        <f t="shared" si="11"/>
        <v>#DIV/0!</v>
      </c>
      <c r="U17" s="317" t="e">
        <f t="shared" si="12"/>
        <v>#DIV/0!</v>
      </c>
      <c r="V17" s="318" t="e">
        <f t="shared" si="13"/>
        <v>#DIV/0!</v>
      </c>
      <c r="W17" s="113" t="e">
        <f t="shared" si="13"/>
        <v>#DIV/0!</v>
      </c>
      <c r="X17" s="9"/>
      <c r="Z17" s="319" t="e">
        <f>(N17-P26)^2</f>
        <v>#DIV/0!</v>
      </c>
      <c r="AA17" s="320" t="e">
        <f t="shared" si="14"/>
        <v>#DIV/0!</v>
      </c>
      <c r="AB17" s="321">
        <v>1</v>
      </c>
      <c r="AC17" s="309"/>
      <c r="AD17" s="309"/>
      <c r="AE17" s="314" t="e">
        <f t="shared" si="15"/>
        <v>#DIV/0!</v>
      </c>
      <c r="AF17" s="322"/>
      <c r="AG17" s="323" t="e">
        <f>AG26</f>
        <v>#DIV/0!</v>
      </c>
      <c r="AH17" s="323" t="e">
        <f>AH26</f>
        <v>#DIV/0!</v>
      </c>
      <c r="AI17" s="320" t="e">
        <f t="shared" si="16"/>
        <v>#DIV/0!</v>
      </c>
      <c r="AJ17" s="324" t="e">
        <f t="shared" si="17"/>
        <v>#DIV/0!</v>
      </c>
      <c r="AK17" s="325" t="e">
        <f>AJ17/AJ26</f>
        <v>#DIV/0!</v>
      </c>
      <c r="AL17" s="326" t="e">
        <f t="shared" si="18"/>
        <v>#DIV/0!</v>
      </c>
      <c r="AM17" s="327" t="e">
        <f t="shared" si="19"/>
        <v>#DIV/0!</v>
      </c>
      <c r="AN17" s="113" t="e">
        <f t="shared" si="20"/>
        <v>#DIV/0!</v>
      </c>
      <c r="AO17" s="328" t="e">
        <f t="shared" si="21"/>
        <v>#DIV/0!</v>
      </c>
      <c r="AP17" s="113" t="e">
        <f t="shared" si="22"/>
        <v>#DIV/0!</v>
      </c>
      <c r="AQ17" s="316">
        <f t="shared" si="23"/>
        <v>1.9599639845400536</v>
      </c>
      <c r="AR17" s="317" t="e">
        <f t="shared" si="24"/>
        <v>#DIV/0!</v>
      </c>
      <c r="AS17" s="317" t="e">
        <f t="shared" si="25"/>
        <v>#DIV/0!</v>
      </c>
      <c r="AT17" s="329" t="e">
        <f t="shared" si="26"/>
        <v>#DIV/0!</v>
      </c>
      <c r="AU17" s="329" t="e">
        <f t="shared" si="26"/>
        <v>#DIV/0!</v>
      </c>
      <c r="AV17" s="293"/>
      <c r="AX17" s="330"/>
      <c r="AY17" s="330">
        <v>1</v>
      </c>
      <c r="AZ17" s="331"/>
      <c r="BA17" s="331"/>
      <c r="BC17" s="309"/>
      <c r="BD17" s="309"/>
      <c r="BE17" s="321"/>
      <c r="BF17" s="321"/>
      <c r="BG17" s="321"/>
      <c r="BH17" s="321"/>
      <c r="BI17" s="321"/>
      <c r="BJ17" s="321"/>
      <c r="BK17" s="321"/>
      <c r="BL17" s="321"/>
      <c r="BM17" s="309"/>
      <c r="BN17" s="309"/>
      <c r="BO17" s="309"/>
      <c r="BP17" s="309"/>
      <c r="BQ17" s="309"/>
      <c r="BR17" s="309"/>
      <c r="BS17" s="332"/>
      <c r="BT17" s="332"/>
      <c r="BU17" s="332"/>
      <c r="BV17" s="309"/>
      <c r="BW17" s="309"/>
    </row>
    <row r="18" spans="1:75" ht="12.75">
      <c r="A18" s="283"/>
      <c r="B18" s="310" t="s">
        <v>176</v>
      </c>
      <c r="C18" s="584"/>
      <c r="D18" s="493">
        <f t="shared" si="0"/>
        <v>0</v>
      </c>
      <c r="E18" s="585"/>
      <c r="F18" s="584"/>
      <c r="G18" s="493">
        <f t="shared" si="1"/>
        <v>0</v>
      </c>
      <c r="H18" s="585"/>
      <c r="I18" s="311"/>
      <c r="K18" s="312" t="e">
        <f t="shared" si="2"/>
        <v>#DIV/0!</v>
      </c>
      <c r="L18" s="313" t="e">
        <f t="shared" si="3"/>
        <v>#DIV/0!</v>
      </c>
      <c r="M18" s="314" t="e">
        <f t="shared" si="4"/>
        <v>#DIV/0!</v>
      </c>
      <c r="N18" s="277" t="e">
        <f t="shared" si="5"/>
        <v>#DIV/0!</v>
      </c>
      <c r="O18" s="277" t="e">
        <f t="shared" si="6"/>
        <v>#DIV/0!</v>
      </c>
      <c r="P18" s="277" t="e">
        <f t="shared" si="7"/>
        <v>#DIV/0!</v>
      </c>
      <c r="Q18" s="163" t="e">
        <f t="shared" si="8"/>
        <v>#DIV/0!</v>
      </c>
      <c r="R18" s="315" t="e">
        <f t="shared" si="9"/>
        <v>#DIV/0!</v>
      </c>
      <c r="S18" s="316">
        <f t="shared" si="10"/>
        <v>1.9599639845400536</v>
      </c>
      <c r="T18" s="317" t="e">
        <f t="shared" si="11"/>
        <v>#DIV/0!</v>
      </c>
      <c r="U18" s="317" t="e">
        <f t="shared" si="12"/>
        <v>#DIV/0!</v>
      </c>
      <c r="V18" s="318" t="e">
        <f t="shared" si="13"/>
        <v>#DIV/0!</v>
      </c>
      <c r="W18" s="113" t="e">
        <f t="shared" si="13"/>
        <v>#DIV/0!</v>
      </c>
      <c r="X18" s="9"/>
      <c r="Z18" s="319" t="e">
        <f>(N18-P26)^2</f>
        <v>#DIV/0!</v>
      </c>
      <c r="AA18" s="320" t="e">
        <f t="shared" si="14"/>
        <v>#DIV/0!</v>
      </c>
      <c r="AB18" s="321">
        <v>1</v>
      </c>
      <c r="AC18" s="309"/>
      <c r="AD18" s="309"/>
      <c r="AE18" s="314" t="e">
        <f t="shared" si="15"/>
        <v>#DIV/0!</v>
      </c>
      <c r="AF18" s="322"/>
      <c r="AG18" s="323" t="e">
        <f>AG26</f>
        <v>#DIV/0!</v>
      </c>
      <c r="AH18" s="323" t="e">
        <f>AH26</f>
        <v>#DIV/0!</v>
      </c>
      <c r="AI18" s="320" t="e">
        <f t="shared" si="16"/>
        <v>#DIV/0!</v>
      </c>
      <c r="AJ18" s="324" t="e">
        <f t="shared" si="17"/>
        <v>#DIV/0!</v>
      </c>
      <c r="AK18" s="325" t="e">
        <f>AJ18/AJ26</f>
        <v>#DIV/0!</v>
      </c>
      <c r="AL18" s="326" t="e">
        <f t="shared" si="18"/>
        <v>#DIV/0!</v>
      </c>
      <c r="AM18" s="327" t="e">
        <f t="shared" si="19"/>
        <v>#DIV/0!</v>
      </c>
      <c r="AN18" s="113" t="e">
        <f t="shared" si="20"/>
        <v>#DIV/0!</v>
      </c>
      <c r="AO18" s="328" t="e">
        <f t="shared" si="21"/>
        <v>#DIV/0!</v>
      </c>
      <c r="AP18" s="113" t="e">
        <f t="shared" si="22"/>
        <v>#DIV/0!</v>
      </c>
      <c r="AQ18" s="316">
        <f t="shared" si="23"/>
        <v>1.9599639845400536</v>
      </c>
      <c r="AR18" s="317" t="e">
        <f t="shared" si="24"/>
        <v>#DIV/0!</v>
      </c>
      <c r="AS18" s="317" t="e">
        <f t="shared" si="25"/>
        <v>#DIV/0!</v>
      </c>
      <c r="AT18" s="329" t="e">
        <f t="shared" si="26"/>
        <v>#DIV/0!</v>
      </c>
      <c r="AU18" s="329" t="e">
        <f t="shared" si="26"/>
        <v>#DIV/0!</v>
      </c>
      <c r="AV18" s="293"/>
      <c r="AX18" s="330"/>
      <c r="AY18" s="330">
        <v>1</v>
      </c>
      <c r="AZ18" s="331"/>
      <c r="BA18" s="331"/>
      <c r="BC18" s="309"/>
      <c r="BD18" s="309"/>
      <c r="BE18" s="321"/>
      <c r="BF18" s="321"/>
      <c r="BG18" s="321"/>
      <c r="BH18" s="321"/>
      <c r="BI18" s="321"/>
      <c r="BJ18" s="321"/>
      <c r="BK18" s="321"/>
      <c r="BL18" s="321"/>
      <c r="BM18" s="309"/>
      <c r="BN18" s="309"/>
      <c r="BO18" s="309"/>
      <c r="BP18" s="309"/>
      <c r="BQ18" s="309"/>
      <c r="BR18" s="309"/>
      <c r="BS18" s="332"/>
      <c r="BT18" s="332"/>
      <c r="BU18" s="332"/>
      <c r="BV18" s="309"/>
      <c r="BW18" s="309"/>
    </row>
    <row r="19" spans="1:75" ht="12.75">
      <c r="A19" s="283"/>
      <c r="B19" s="310" t="s">
        <v>177</v>
      </c>
      <c r="C19" s="584"/>
      <c r="D19" s="493">
        <f t="shared" si="0"/>
        <v>0</v>
      </c>
      <c r="E19" s="585"/>
      <c r="F19" s="584"/>
      <c r="G19" s="493">
        <f t="shared" si="1"/>
        <v>0</v>
      </c>
      <c r="H19" s="585"/>
      <c r="I19" s="311"/>
      <c r="K19" s="312" t="e">
        <f t="shared" si="2"/>
        <v>#DIV/0!</v>
      </c>
      <c r="L19" s="313" t="e">
        <f t="shared" si="3"/>
        <v>#DIV/0!</v>
      </c>
      <c r="M19" s="314" t="e">
        <f t="shared" si="4"/>
        <v>#DIV/0!</v>
      </c>
      <c r="N19" s="277" t="e">
        <f t="shared" si="5"/>
        <v>#DIV/0!</v>
      </c>
      <c r="O19" s="277" t="e">
        <f t="shared" si="6"/>
        <v>#DIV/0!</v>
      </c>
      <c r="P19" s="277" t="e">
        <f t="shared" si="7"/>
        <v>#DIV/0!</v>
      </c>
      <c r="Q19" s="163" t="e">
        <f t="shared" si="8"/>
        <v>#DIV/0!</v>
      </c>
      <c r="R19" s="315" t="e">
        <f t="shared" si="9"/>
        <v>#DIV/0!</v>
      </c>
      <c r="S19" s="316">
        <f t="shared" si="10"/>
        <v>1.9599639845400536</v>
      </c>
      <c r="T19" s="317" t="e">
        <f t="shared" si="11"/>
        <v>#DIV/0!</v>
      </c>
      <c r="U19" s="317" t="e">
        <f t="shared" si="12"/>
        <v>#DIV/0!</v>
      </c>
      <c r="V19" s="318" t="e">
        <f t="shared" si="13"/>
        <v>#DIV/0!</v>
      </c>
      <c r="W19" s="113" t="e">
        <f t="shared" si="13"/>
        <v>#DIV/0!</v>
      </c>
      <c r="X19" s="9"/>
      <c r="Z19" s="319" t="e">
        <f>(N19-P26)^2</f>
        <v>#DIV/0!</v>
      </c>
      <c r="AA19" s="320" t="e">
        <f t="shared" si="14"/>
        <v>#DIV/0!</v>
      </c>
      <c r="AB19" s="321">
        <v>1</v>
      </c>
      <c r="AC19" s="309"/>
      <c r="AD19" s="309"/>
      <c r="AE19" s="314" t="e">
        <f t="shared" si="15"/>
        <v>#DIV/0!</v>
      </c>
      <c r="AF19" s="322"/>
      <c r="AG19" s="323" t="e">
        <f>AG26</f>
        <v>#DIV/0!</v>
      </c>
      <c r="AH19" s="323" t="e">
        <f>AH26</f>
        <v>#DIV/0!</v>
      </c>
      <c r="AI19" s="320" t="e">
        <f t="shared" si="16"/>
        <v>#DIV/0!</v>
      </c>
      <c r="AJ19" s="324" t="e">
        <f t="shared" si="17"/>
        <v>#DIV/0!</v>
      </c>
      <c r="AK19" s="325" t="e">
        <f>AJ19/AJ26</f>
        <v>#DIV/0!</v>
      </c>
      <c r="AL19" s="326" t="e">
        <f t="shared" si="18"/>
        <v>#DIV/0!</v>
      </c>
      <c r="AM19" s="327" t="e">
        <f t="shared" si="19"/>
        <v>#DIV/0!</v>
      </c>
      <c r="AN19" s="113" t="e">
        <f t="shared" si="20"/>
        <v>#DIV/0!</v>
      </c>
      <c r="AO19" s="328" t="e">
        <f t="shared" si="21"/>
        <v>#DIV/0!</v>
      </c>
      <c r="AP19" s="113" t="e">
        <f t="shared" si="22"/>
        <v>#DIV/0!</v>
      </c>
      <c r="AQ19" s="316">
        <f t="shared" si="23"/>
        <v>1.9599639845400536</v>
      </c>
      <c r="AR19" s="317" t="e">
        <f t="shared" si="24"/>
        <v>#DIV/0!</v>
      </c>
      <c r="AS19" s="317" t="e">
        <f t="shared" si="25"/>
        <v>#DIV/0!</v>
      </c>
      <c r="AT19" s="329" t="e">
        <f t="shared" si="26"/>
        <v>#DIV/0!</v>
      </c>
      <c r="AU19" s="329" t="e">
        <f t="shared" si="26"/>
        <v>#DIV/0!</v>
      </c>
      <c r="AV19" s="293"/>
      <c r="AX19" s="330"/>
      <c r="AY19" s="330">
        <v>1</v>
      </c>
      <c r="AZ19" s="331"/>
      <c r="BA19" s="331"/>
      <c r="BC19" s="309"/>
      <c r="BD19" s="309"/>
      <c r="BE19" s="321"/>
      <c r="BF19" s="321"/>
      <c r="BG19" s="321"/>
      <c r="BH19" s="321"/>
      <c r="BI19" s="321"/>
      <c r="BJ19" s="321"/>
      <c r="BK19" s="321"/>
      <c r="BL19" s="321"/>
      <c r="BM19" s="309"/>
      <c r="BN19" s="309"/>
      <c r="BO19" s="309"/>
      <c r="BP19" s="309"/>
      <c r="BQ19" s="309"/>
      <c r="BR19" s="309"/>
      <c r="BS19" s="332"/>
      <c r="BT19" s="332"/>
      <c r="BU19" s="332"/>
      <c r="BV19" s="309"/>
      <c r="BW19" s="309"/>
    </row>
    <row r="20" spans="1:75" ht="12.75">
      <c r="A20" s="283"/>
      <c r="B20" s="310" t="s">
        <v>178</v>
      </c>
      <c r="C20" s="584"/>
      <c r="D20" s="493">
        <f t="shared" si="0"/>
        <v>0</v>
      </c>
      <c r="E20" s="585"/>
      <c r="F20" s="584"/>
      <c r="G20" s="493">
        <f t="shared" si="1"/>
        <v>0</v>
      </c>
      <c r="H20" s="585"/>
      <c r="I20" s="311"/>
      <c r="K20" s="312" t="e">
        <f t="shared" si="2"/>
        <v>#DIV/0!</v>
      </c>
      <c r="L20" s="313" t="e">
        <f t="shared" si="3"/>
        <v>#DIV/0!</v>
      </c>
      <c r="M20" s="314" t="e">
        <f t="shared" si="4"/>
        <v>#DIV/0!</v>
      </c>
      <c r="N20" s="277" t="e">
        <f t="shared" si="5"/>
        <v>#DIV/0!</v>
      </c>
      <c r="O20" s="277" t="e">
        <f t="shared" si="6"/>
        <v>#DIV/0!</v>
      </c>
      <c r="P20" s="277" t="e">
        <f t="shared" si="7"/>
        <v>#DIV/0!</v>
      </c>
      <c r="Q20" s="163" t="e">
        <f t="shared" si="8"/>
        <v>#DIV/0!</v>
      </c>
      <c r="R20" s="315" t="e">
        <f t="shared" si="9"/>
        <v>#DIV/0!</v>
      </c>
      <c r="S20" s="316">
        <f t="shared" si="10"/>
        <v>1.9599639845400536</v>
      </c>
      <c r="T20" s="317" t="e">
        <f t="shared" si="11"/>
        <v>#DIV/0!</v>
      </c>
      <c r="U20" s="317" t="e">
        <f t="shared" si="12"/>
        <v>#DIV/0!</v>
      </c>
      <c r="V20" s="318" t="e">
        <f t="shared" si="13"/>
        <v>#DIV/0!</v>
      </c>
      <c r="W20" s="113" t="e">
        <f t="shared" si="13"/>
        <v>#DIV/0!</v>
      </c>
      <c r="X20" s="9"/>
      <c r="Z20" s="319" t="e">
        <f>(N20-P26)^2</f>
        <v>#DIV/0!</v>
      </c>
      <c r="AA20" s="320" t="e">
        <f t="shared" si="14"/>
        <v>#DIV/0!</v>
      </c>
      <c r="AB20" s="321">
        <v>1</v>
      </c>
      <c r="AC20" s="309"/>
      <c r="AD20" s="309"/>
      <c r="AE20" s="314" t="e">
        <f t="shared" si="15"/>
        <v>#DIV/0!</v>
      </c>
      <c r="AF20" s="322"/>
      <c r="AG20" s="323" t="e">
        <f>AG26</f>
        <v>#DIV/0!</v>
      </c>
      <c r="AH20" s="323" t="e">
        <f>AH26</f>
        <v>#DIV/0!</v>
      </c>
      <c r="AI20" s="320" t="e">
        <f t="shared" si="16"/>
        <v>#DIV/0!</v>
      </c>
      <c r="AJ20" s="324" t="e">
        <f t="shared" si="17"/>
        <v>#DIV/0!</v>
      </c>
      <c r="AK20" s="325" t="e">
        <f>AJ20/AJ26</f>
        <v>#DIV/0!</v>
      </c>
      <c r="AL20" s="326" t="e">
        <f t="shared" si="18"/>
        <v>#DIV/0!</v>
      </c>
      <c r="AM20" s="327" t="e">
        <f t="shared" si="19"/>
        <v>#DIV/0!</v>
      </c>
      <c r="AN20" s="113" t="e">
        <f t="shared" si="20"/>
        <v>#DIV/0!</v>
      </c>
      <c r="AO20" s="328" t="e">
        <f t="shared" si="21"/>
        <v>#DIV/0!</v>
      </c>
      <c r="AP20" s="113" t="e">
        <f t="shared" si="22"/>
        <v>#DIV/0!</v>
      </c>
      <c r="AQ20" s="316">
        <f t="shared" si="23"/>
        <v>1.9599639845400536</v>
      </c>
      <c r="AR20" s="317" t="e">
        <f t="shared" si="24"/>
        <v>#DIV/0!</v>
      </c>
      <c r="AS20" s="317" t="e">
        <f t="shared" si="25"/>
        <v>#DIV/0!</v>
      </c>
      <c r="AT20" s="329" t="e">
        <f t="shared" si="26"/>
        <v>#DIV/0!</v>
      </c>
      <c r="AU20" s="329" t="e">
        <f t="shared" si="26"/>
        <v>#DIV/0!</v>
      </c>
      <c r="AV20" s="293"/>
      <c r="AX20" s="330"/>
      <c r="AY20" s="330">
        <v>1</v>
      </c>
      <c r="AZ20" s="331"/>
      <c r="BA20" s="331"/>
      <c r="BC20" s="309"/>
      <c r="BD20" s="309"/>
      <c r="BE20" s="321"/>
      <c r="BF20" s="321"/>
      <c r="BG20" s="321"/>
      <c r="BH20" s="321"/>
      <c r="BI20" s="321"/>
      <c r="BJ20" s="321"/>
      <c r="BK20" s="321"/>
      <c r="BL20" s="321"/>
      <c r="BM20" s="309"/>
      <c r="BN20" s="309"/>
      <c r="BO20" s="309"/>
      <c r="BP20" s="309"/>
      <c r="BQ20" s="309"/>
      <c r="BR20" s="309"/>
      <c r="BS20" s="332"/>
      <c r="BT20" s="332"/>
      <c r="BU20" s="332"/>
      <c r="BV20" s="309"/>
      <c r="BW20" s="309"/>
    </row>
    <row r="21" spans="1:75" ht="12.75">
      <c r="A21" s="283"/>
      <c r="B21" s="310" t="s">
        <v>179</v>
      </c>
      <c r="C21" s="584"/>
      <c r="D21" s="493">
        <f t="shared" si="0"/>
        <v>0</v>
      </c>
      <c r="E21" s="585"/>
      <c r="F21" s="584"/>
      <c r="G21" s="493">
        <f t="shared" si="1"/>
        <v>0</v>
      </c>
      <c r="H21" s="585"/>
      <c r="I21" s="311"/>
      <c r="K21" s="312" t="e">
        <f t="shared" si="2"/>
        <v>#DIV/0!</v>
      </c>
      <c r="L21" s="313" t="e">
        <f t="shared" si="3"/>
        <v>#DIV/0!</v>
      </c>
      <c r="M21" s="314" t="e">
        <f t="shared" si="4"/>
        <v>#DIV/0!</v>
      </c>
      <c r="N21" s="277" t="e">
        <f t="shared" si="5"/>
        <v>#DIV/0!</v>
      </c>
      <c r="O21" s="277" t="e">
        <f t="shared" si="6"/>
        <v>#DIV/0!</v>
      </c>
      <c r="P21" s="277" t="e">
        <f t="shared" si="7"/>
        <v>#DIV/0!</v>
      </c>
      <c r="Q21" s="163" t="e">
        <f t="shared" si="8"/>
        <v>#DIV/0!</v>
      </c>
      <c r="R21" s="315" t="e">
        <f t="shared" si="9"/>
        <v>#DIV/0!</v>
      </c>
      <c r="S21" s="316">
        <f t="shared" si="10"/>
        <v>1.9599639845400536</v>
      </c>
      <c r="T21" s="317" t="e">
        <f t="shared" si="11"/>
        <v>#DIV/0!</v>
      </c>
      <c r="U21" s="317" t="e">
        <f t="shared" si="12"/>
        <v>#DIV/0!</v>
      </c>
      <c r="V21" s="318" t="e">
        <f t="shared" si="13"/>
        <v>#DIV/0!</v>
      </c>
      <c r="W21" s="113" t="e">
        <f t="shared" si="13"/>
        <v>#DIV/0!</v>
      </c>
      <c r="X21" s="9"/>
      <c r="Z21" s="319" t="e">
        <f>(N21-P26)^2</f>
        <v>#DIV/0!</v>
      </c>
      <c r="AA21" s="320" t="e">
        <f t="shared" si="14"/>
        <v>#DIV/0!</v>
      </c>
      <c r="AB21" s="321">
        <v>1</v>
      </c>
      <c r="AC21" s="309"/>
      <c r="AD21" s="309"/>
      <c r="AE21" s="314" t="e">
        <f t="shared" si="15"/>
        <v>#DIV/0!</v>
      </c>
      <c r="AF21" s="322"/>
      <c r="AG21" s="323" t="e">
        <f>AG26</f>
        <v>#DIV/0!</v>
      </c>
      <c r="AH21" s="323" t="e">
        <f>AH26</f>
        <v>#DIV/0!</v>
      </c>
      <c r="AI21" s="320" t="e">
        <f t="shared" si="16"/>
        <v>#DIV/0!</v>
      </c>
      <c r="AJ21" s="324" t="e">
        <f t="shared" si="17"/>
        <v>#DIV/0!</v>
      </c>
      <c r="AK21" s="325" t="e">
        <f>AJ21/AJ26</f>
        <v>#DIV/0!</v>
      </c>
      <c r="AL21" s="326" t="e">
        <f t="shared" si="18"/>
        <v>#DIV/0!</v>
      </c>
      <c r="AM21" s="327" t="e">
        <f t="shared" si="19"/>
        <v>#DIV/0!</v>
      </c>
      <c r="AN21" s="113" t="e">
        <f t="shared" si="20"/>
        <v>#DIV/0!</v>
      </c>
      <c r="AO21" s="328" t="e">
        <f t="shared" si="21"/>
        <v>#DIV/0!</v>
      </c>
      <c r="AP21" s="113" t="e">
        <f t="shared" si="22"/>
        <v>#DIV/0!</v>
      </c>
      <c r="AQ21" s="316">
        <f t="shared" si="23"/>
        <v>1.9599639845400536</v>
      </c>
      <c r="AR21" s="317" t="e">
        <f t="shared" si="24"/>
        <v>#DIV/0!</v>
      </c>
      <c r="AS21" s="317" t="e">
        <f t="shared" si="25"/>
        <v>#DIV/0!</v>
      </c>
      <c r="AT21" s="329" t="e">
        <f t="shared" si="26"/>
        <v>#DIV/0!</v>
      </c>
      <c r="AU21" s="329" t="e">
        <f t="shared" si="26"/>
        <v>#DIV/0!</v>
      </c>
      <c r="AV21" s="293"/>
      <c r="AX21" s="330"/>
      <c r="AY21" s="330">
        <v>1</v>
      </c>
      <c r="AZ21" s="331"/>
      <c r="BA21" s="331"/>
      <c r="BC21" s="309"/>
      <c r="BD21" s="309"/>
      <c r="BE21" s="321"/>
      <c r="BF21" s="321"/>
      <c r="BG21" s="321"/>
      <c r="BH21" s="321"/>
      <c r="BI21" s="321"/>
      <c r="BJ21" s="321"/>
      <c r="BK21" s="321"/>
      <c r="BL21" s="321"/>
      <c r="BM21" s="309"/>
      <c r="BN21" s="309"/>
      <c r="BO21" s="309"/>
      <c r="BP21" s="309"/>
      <c r="BQ21" s="309"/>
      <c r="BR21" s="309"/>
      <c r="BS21" s="332"/>
      <c r="BT21" s="332"/>
      <c r="BU21" s="332"/>
      <c r="BV21" s="309"/>
      <c r="BW21" s="309"/>
    </row>
    <row r="22" spans="1:75" ht="12.75">
      <c r="A22" s="283"/>
      <c r="B22" s="310" t="s">
        <v>180</v>
      </c>
      <c r="C22" s="584"/>
      <c r="D22" s="493">
        <f t="shared" si="0"/>
        <v>0</v>
      </c>
      <c r="E22" s="585"/>
      <c r="F22" s="584"/>
      <c r="G22" s="493">
        <f t="shared" si="1"/>
        <v>0</v>
      </c>
      <c r="H22" s="585"/>
      <c r="I22" s="311"/>
      <c r="K22" s="312" t="e">
        <f t="shared" si="2"/>
        <v>#DIV/0!</v>
      </c>
      <c r="L22" s="313" t="e">
        <f t="shared" si="3"/>
        <v>#DIV/0!</v>
      </c>
      <c r="M22" s="314" t="e">
        <f t="shared" si="4"/>
        <v>#DIV/0!</v>
      </c>
      <c r="N22" s="277" t="e">
        <f t="shared" si="5"/>
        <v>#DIV/0!</v>
      </c>
      <c r="O22" s="277" t="e">
        <f t="shared" si="6"/>
        <v>#DIV/0!</v>
      </c>
      <c r="P22" s="277" t="e">
        <f t="shared" si="7"/>
        <v>#DIV/0!</v>
      </c>
      <c r="Q22" s="163" t="e">
        <f t="shared" si="8"/>
        <v>#DIV/0!</v>
      </c>
      <c r="R22" s="315" t="e">
        <f t="shared" si="9"/>
        <v>#DIV/0!</v>
      </c>
      <c r="S22" s="316">
        <f t="shared" si="10"/>
        <v>1.9599639845400536</v>
      </c>
      <c r="T22" s="317" t="e">
        <f t="shared" si="11"/>
        <v>#DIV/0!</v>
      </c>
      <c r="U22" s="317" t="e">
        <f t="shared" si="12"/>
        <v>#DIV/0!</v>
      </c>
      <c r="V22" s="318" t="e">
        <f t="shared" si="13"/>
        <v>#DIV/0!</v>
      </c>
      <c r="W22" s="113" t="e">
        <f t="shared" si="13"/>
        <v>#DIV/0!</v>
      </c>
      <c r="X22" s="9"/>
      <c r="Z22" s="319" t="e">
        <f>(N22-P26)^2</f>
        <v>#DIV/0!</v>
      </c>
      <c r="AA22" s="320" t="e">
        <f t="shared" si="14"/>
        <v>#DIV/0!</v>
      </c>
      <c r="AB22" s="321">
        <v>1</v>
      </c>
      <c r="AC22" s="309"/>
      <c r="AD22" s="309"/>
      <c r="AE22" s="314" t="e">
        <f t="shared" si="15"/>
        <v>#DIV/0!</v>
      </c>
      <c r="AF22" s="322"/>
      <c r="AG22" s="323" t="e">
        <f>AG26</f>
        <v>#DIV/0!</v>
      </c>
      <c r="AH22" s="323" t="e">
        <f>AH26</f>
        <v>#DIV/0!</v>
      </c>
      <c r="AI22" s="320" t="e">
        <f t="shared" si="16"/>
        <v>#DIV/0!</v>
      </c>
      <c r="AJ22" s="324" t="e">
        <f t="shared" si="17"/>
        <v>#DIV/0!</v>
      </c>
      <c r="AK22" s="325" t="e">
        <f>AJ22/AJ26</f>
        <v>#DIV/0!</v>
      </c>
      <c r="AL22" s="326" t="e">
        <f t="shared" si="18"/>
        <v>#DIV/0!</v>
      </c>
      <c r="AM22" s="327" t="e">
        <f t="shared" si="19"/>
        <v>#DIV/0!</v>
      </c>
      <c r="AN22" s="113" t="e">
        <f t="shared" si="20"/>
        <v>#DIV/0!</v>
      </c>
      <c r="AO22" s="328" t="e">
        <f t="shared" si="21"/>
        <v>#DIV/0!</v>
      </c>
      <c r="AP22" s="113" t="e">
        <f t="shared" si="22"/>
        <v>#DIV/0!</v>
      </c>
      <c r="AQ22" s="316">
        <f t="shared" si="23"/>
        <v>1.9599639845400536</v>
      </c>
      <c r="AR22" s="317" t="e">
        <f t="shared" si="24"/>
        <v>#DIV/0!</v>
      </c>
      <c r="AS22" s="317" t="e">
        <f t="shared" si="25"/>
        <v>#DIV/0!</v>
      </c>
      <c r="AT22" s="329" t="e">
        <f t="shared" si="26"/>
        <v>#DIV/0!</v>
      </c>
      <c r="AU22" s="329" t="e">
        <f t="shared" si="26"/>
        <v>#DIV/0!</v>
      </c>
      <c r="AV22" s="293"/>
      <c r="AX22" s="330"/>
      <c r="AY22" s="330">
        <v>1</v>
      </c>
      <c r="AZ22" s="331"/>
      <c r="BA22" s="331"/>
      <c r="BC22" s="309"/>
      <c r="BD22" s="309"/>
      <c r="BE22" s="321"/>
      <c r="BF22" s="321"/>
      <c r="BG22" s="321"/>
      <c r="BH22" s="321"/>
      <c r="BI22" s="321"/>
      <c r="BJ22" s="321"/>
      <c r="BK22" s="321"/>
      <c r="BL22" s="321"/>
      <c r="BM22" s="309"/>
      <c r="BN22" s="309"/>
      <c r="BO22" s="309"/>
      <c r="BP22" s="309"/>
      <c r="BQ22" s="309"/>
      <c r="BR22" s="309"/>
      <c r="BS22" s="332"/>
      <c r="BT22" s="332"/>
      <c r="BU22" s="332"/>
      <c r="BV22" s="309"/>
      <c r="BW22" s="309"/>
    </row>
    <row r="23" spans="1:75" ht="12.75">
      <c r="A23" s="283"/>
      <c r="B23" s="310" t="s">
        <v>181</v>
      </c>
      <c r="C23" s="584"/>
      <c r="D23" s="493">
        <f t="shared" si="0"/>
        <v>0</v>
      </c>
      <c r="E23" s="585"/>
      <c r="F23" s="584"/>
      <c r="G23" s="493">
        <f t="shared" si="1"/>
        <v>0</v>
      </c>
      <c r="H23" s="585"/>
      <c r="I23" s="311"/>
      <c r="K23" s="312" t="e">
        <f t="shared" si="2"/>
        <v>#DIV/0!</v>
      </c>
      <c r="L23" s="313" t="e">
        <f t="shared" si="3"/>
        <v>#DIV/0!</v>
      </c>
      <c r="M23" s="314" t="e">
        <f t="shared" si="4"/>
        <v>#DIV/0!</v>
      </c>
      <c r="N23" s="277" t="e">
        <f t="shared" si="5"/>
        <v>#DIV/0!</v>
      </c>
      <c r="O23" s="277" t="e">
        <f t="shared" si="6"/>
        <v>#DIV/0!</v>
      </c>
      <c r="P23" s="277" t="e">
        <f t="shared" si="7"/>
        <v>#DIV/0!</v>
      </c>
      <c r="Q23" s="163" t="e">
        <f t="shared" si="8"/>
        <v>#DIV/0!</v>
      </c>
      <c r="R23" s="315" t="e">
        <f t="shared" si="9"/>
        <v>#DIV/0!</v>
      </c>
      <c r="S23" s="316">
        <f t="shared" si="10"/>
        <v>1.9599639845400536</v>
      </c>
      <c r="T23" s="317" t="e">
        <f t="shared" si="11"/>
        <v>#DIV/0!</v>
      </c>
      <c r="U23" s="317" t="e">
        <f t="shared" si="12"/>
        <v>#DIV/0!</v>
      </c>
      <c r="V23" s="318" t="e">
        <f t="shared" si="13"/>
        <v>#DIV/0!</v>
      </c>
      <c r="W23" s="113" t="e">
        <f t="shared" si="13"/>
        <v>#DIV/0!</v>
      </c>
      <c r="X23" s="9"/>
      <c r="Z23" s="319" t="e">
        <f>(N23-P26)^2</f>
        <v>#DIV/0!</v>
      </c>
      <c r="AA23" s="320" t="e">
        <f t="shared" si="14"/>
        <v>#DIV/0!</v>
      </c>
      <c r="AB23" s="321">
        <v>1</v>
      </c>
      <c r="AC23" s="309"/>
      <c r="AD23" s="309"/>
      <c r="AE23" s="314" t="e">
        <f t="shared" si="15"/>
        <v>#DIV/0!</v>
      </c>
      <c r="AF23" s="322"/>
      <c r="AG23" s="323" t="e">
        <f>AG26</f>
        <v>#DIV/0!</v>
      </c>
      <c r="AH23" s="323" t="e">
        <f>AH26</f>
        <v>#DIV/0!</v>
      </c>
      <c r="AI23" s="320" t="e">
        <f t="shared" si="16"/>
        <v>#DIV/0!</v>
      </c>
      <c r="AJ23" s="324" t="e">
        <f t="shared" si="17"/>
        <v>#DIV/0!</v>
      </c>
      <c r="AK23" s="325" t="e">
        <f>AJ23/AJ26</f>
        <v>#DIV/0!</v>
      </c>
      <c r="AL23" s="326" t="e">
        <f t="shared" si="18"/>
        <v>#DIV/0!</v>
      </c>
      <c r="AM23" s="327" t="e">
        <f t="shared" si="19"/>
        <v>#DIV/0!</v>
      </c>
      <c r="AN23" s="113" t="e">
        <f t="shared" si="20"/>
        <v>#DIV/0!</v>
      </c>
      <c r="AO23" s="328" t="e">
        <f t="shared" si="21"/>
        <v>#DIV/0!</v>
      </c>
      <c r="AP23" s="113" t="e">
        <f t="shared" si="22"/>
        <v>#DIV/0!</v>
      </c>
      <c r="AQ23" s="316">
        <f t="shared" si="23"/>
        <v>1.9599639845400536</v>
      </c>
      <c r="AR23" s="317" t="e">
        <f t="shared" si="24"/>
        <v>#DIV/0!</v>
      </c>
      <c r="AS23" s="317" t="e">
        <f t="shared" si="25"/>
        <v>#DIV/0!</v>
      </c>
      <c r="AT23" s="329" t="e">
        <f t="shared" si="26"/>
        <v>#DIV/0!</v>
      </c>
      <c r="AU23" s="329" t="e">
        <f t="shared" si="26"/>
        <v>#DIV/0!</v>
      </c>
      <c r="AV23" s="293"/>
      <c r="AX23" s="330"/>
      <c r="AY23" s="330">
        <v>1</v>
      </c>
      <c r="AZ23" s="331"/>
      <c r="BA23" s="331"/>
      <c r="BC23" s="309"/>
      <c r="BD23" s="309"/>
      <c r="BE23" s="321"/>
      <c r="BF23" s="321"/>
      <c r="BG23" s="321"/>
      <c r="BH23" s="321"/>
      <c r="BI23" s="321"/>
      <c r="BJ23" s="321"/>
      <c r="BK23" s="321"/>
      <c r="BL23" s="321"/>
      <c r="BM23" s="309"/>
      <c r="BN23" s="309"/>
      <c r="BO23" s="309"/>
      <c r="BP23" s="309"/>
      <c r="BQ23" s="309"/>
      <c r="BR23" s="309"/>
      <c r="BS23" s="332"/>
      <c r="BT23" s="332"/>
      <c r="BU23" s="332"/>
      <c r="BV23" s="309"/>
      <c r="BW23" s="309"/>
    </row>
    <row r="24" spans="1:75" ht="12.75">
      <c r="A24" s="7"/>
      <c r="B24" s="310" t="s">
        <v>182</v>
      </c>
      <c r="C24" s="584"/>
      <c r="D24" s="493">
        <f t="shared" si="0"/>
        <v>0</v>
      </c>
      <c r="E24" s="585"/>
      <c r="F24" s="584"/>
      <c r="G24" s="493">
        <f t="shared" si="1"/>
        <v>0</v>
      </c>
      <c r="H24" s="585"/>
      <c r="I24" s="311"/>
      <c r="K24" s="312" t="e">
        <f t="shared" si="2"/>
        <v>#DIV/0!</v>
      </c>
      <c r="L24" s="313" t="e">
        <f t="shared" si="3"/>
        <v>#DIV/0!</v>
      </c>
      <c r="M24" s="314" t="e">
        <f t="shared" si="4"/>
        <v>#DIV/0!</v>
      </c>
      <c r="N24" s="277" t="e">
        <f t="shared" si="5"/>
        <v>#DIV/0!</v>
      </c>
      <c r="O24" s="277" t="e">
        <f t="shared" si="6"/>
        <v>#DIV/0!</v>
      </c>
      <c r="P24" s="277" t="e">
        <f t="shared" si="7"/>
        <v>#DIV/0!</v>
      </c>
      <c r="Q24" s="163" t="e">
        <f t="shared" si="8"/>
        <v>#DIV/0!</v>
      </c>
      <c r="R24" s="315" t="e">
        <f t="shared" si="9"/>
        <v>#DIV/0!</v>
      </c>
      <c r="S24" s="316">
        <f t="shared" si="10"/>
        <v>1.9599639845400536</v>
      </c>
      <c r="T24" s="317" t="e">
        <f t="shared" si="11"/>
        <v>#DIV/0!</v>
      </c>
      <c r="U24" s="317" t="e">
        <f t="shared" si="12"/>
        <v>#DIV/0!</v>
      </c>
      <c r="V24" s="318" t="e">
        <f t="shared" si="13"/>
        <v>#DIV/0!</v>
      </c>
      <c r="W24" s="113" t="e">
        <f t="shared" si="13"/>
        <v>#DIV/0!</v>
      </c>
      <c r="X24" s="9"/>
      <c r="Z24" s="319" t="e">
        <f>(N24-P26)^2</f>
        <v>#DIV/0!</v>
      </c>
      <c r="AA24" s="320" t="e">
        <f t="shared" si="14"/>
        <v>#DIV/0!</v>
      </c>
      <c r="AB24" s="321">
        <v>1</v>
      </c>
      <c r="AC24" s="309"/>
      <c r="AD24" s="309"/>
      <c r="AE24" s="314" t="e">
        <f t="shared" si="15"/>
        <v>#DIV/0!</v>
      </c>
      <c r="AF24" s="322"/>
      <c r="AG24" s="323" t="e">
        <f>AG26</f>
        <v>#DIV/0!</v>
      </c>
      <c r="AH24" s="323" t="e">
        <f>AH26</f>
        <v>#DIV/0!</v>
      </c>
      <c r="AI24" s="320" t="e">
        <f t="shared" si="16"/>
        <v>#DIV/0!</v>
      </c>
      <c r="AJ24" s="324" t="e">
        <f t="shared" si="17"/>
        <v>#DIV/0!</v>
      </c>
      <c r="AK24" s="325" t="e">
        <f>AJ24/AJ26</f>
        <v>#DIV/0!</v>
      </c>
      <c r="AL24" s="326" t="e">
        <f t="shared" si="18"/>
        <v>#DIV/0!</v>
      </c>
      <c r="AM24" s="327" t="e">
        <f t="shared" si="19"/>
        <v>#DIV/0!</v>
      </c>
      <c r="AN24" s="113" t="e">
        <f t="shared" si="20"/>
        <v>#DIV/0!</v>
      </c>
      <c r="AO24" s="328" t="e">
        <f t="shared" si="21"/>
        <v>#DIV/0!</v>
      </c>
      <c r="AP24" s="113" t="e">
        <f t="shared" si="22"/>
        <v>#DIV/0!</v>
      </c>
      <c r="AQ24" s="316">
        <f t="shared" si="23"/>
        <v>1.9599639845400536</v>
      </c>
      <c r="AR24" s="317" t="e">
        <f t="shared" si="24"/>
        <v>#DIV/0!</v>
      </c>
      <c r="AS24" s="317" t="e">
        <f t="shared" si="25"/>
        <v>#DIV/0!</v>
      </c>
      <c r="AT24" s="329" t="e">
        <f t="shared" si="26"/>
        <v>#DIV/0!</v>
      </c>
      <c r="AU24" s="329" t="e">
        <f t="shared" si="26"/>
        <v>#DIV/0!</v>
      </c>
      <c r="AV24" s="293"/>
      <c r="AX24" s="330"/>
      <c r="AY24" s="330">
        <v>1</v>
      </c>
      <c r="AZ24" s="331"/>
      <c r="BA24" s="331"/>
      <c r="BC24" s="309"/>
      <c r="BD24" s="309"/>
      <c r="BE24" s="321"/>
      <c r="BF24" s="321"/>
      <c r="BG24" s="321"/>
      <c r="BH24" s="321"/>
      <c r="BI24" s="321"/>
      <c r="BJ24" s="321"/>
      <c r="BK24" s="321"/>
      <c r="BL24" s="321"/>
      <c r="BM24" s="309"/>
      <c r="BN24" s="309"/>
      <c r="BO24" s="309"/>
      <c r="BP24" s="309"/>
      <c r="BQ24" s="309"/>
      <c r="BR24" s="309"/>
      <c r="BS24" s="332"/>
      <c r="BT24" s="332"/>
      <c r="BU24" s="332"/>
      <c r="BV24" s="309"/>
      <c r="BW24" s="309"/>
    </row>
    <row r="25" spans="1:75" ht="12.75">
      <c r="A25" s="7"/>
      <c r="B25" s="310" t="s">
        <v>183</v>
      </c>
      <c r="C25" s="584"/>
      <c r="D25" s="493">
        <f t="shared" si="0"/>
        <v>0</v>
      </c>
      <c r="E25" s="585"/>
      <c r="F25" s="584"/>
      <c r="G25" s="493">
        <f t="shared" si="1"/>
        <v>0</v>
      </c>
      <c r="H25" s="585"/>
      <c r="I25" s="311"/>
      <c r="K25" s="312" t="e">
        <f t="shared" si="2"/>
        <v>#DIV/0!</v>
      </c>
      <c r="L25" s="313" t="e">
        <f>(D25/(C25*E25)+(G25/(F25*H25)))</f>
        <v>#DIV/0!</v>
      </c>
      <c r="M25" s="314" t="e">
        <f t="shared" si="4"/>
        <v>#DIV/0!</v>
      </c>
      <c r="N25" s="277" t="e">
        <f t="shared" si="5"/>
        <v>#DIV/0!</v>
      </c>
      <c r="O25" s="277" t="e">
        <f t="shared" si="6"/>
        <v>#DIV/0!</v>
      </c>
      <c r="P25" s="277" t="e">
        <f t="shared" si="7"/>
        <v>#DIV/0!</v>
      </c>
      <c r="Q25" s="163" t="e">
        <f t="shared" si="8"/>
        <v>#DIV/0!</v>
      </c>
      <c r="R25" s="315" t="e">
        <f t="shared" si="9"/>
        <v>#DIV/0!</v>
      </c>
      <c r="S25" s="316">
        <f t="shared" si="10"/>
        <v>1.9599639845400536</v>
      </c>
      <c r="T25" s="317" t="e">
        <f t="shared" si="11"/>
        <v>#DIV/0!</v>
      </c>
      <c r="U25" s="317" t="e">
        <f t="shared" si="12"/>
        <v>#DIV/0!</v>
      </c>
      <c r="V25" s="318" t="e">
        <f t="shared" si="13"/>
        <v>#DIV/0!</v>
      </c>
      <c r="W25" s="113" t="e">
        <f t="shared" si="13"/>
        <v>#DIV/0!</v>
      </c>
      <c r="X25" s="9"/>
      <c r="Z25" s="319" t="e">
        <f>(N25-P26)^2</f>
        <v>#DIV/0!</v>
      </c>
      <c r="AA25" s="320" t="e">
        <f t="shared" si="14"/>
        <v>#DIV/0!</v>
      </c>
      <c r="AB25" s="321">
        <v>1</v>
      </c>
      <c r="AC25" s="309"/>
      <c r="AD25" s="309"/>
      <c r="AE25" s="314" t="e">
        <f t="shared" si="15"/>
        <v>#DIV/0!</v>
      </c>
      <c r="AF25" s="322"/>
      <c r="AG25" s="323" t="e">
        <f>AG26</f>
        <v>#DIV/0!</v>
      </c>
      <c r="AH25" s="323" t="e">
        <f>AH26</f>
        <v>#DIV/0!</v>
      </c>
      <c r="AI25" s="320" t="e">
        <f t="shared" si="16"/>
        <v>#DIV/0!</v>
      </c>
      <c r="AJ25" s="324" t="e">
        <f t="shared" si="17"/>
        <v>#DIV/0!</v>
      </c>
      <c r="AK25" s="325" t="e">
        <f>AJ25/AJ26</f>
        <v>#DIV/0!</v>
      </c>
      <c r="AL25" s="326" t="e">
        <f t="shared" si="18"/>
        <v>#DIV/0!</v>
      </c>
      <c r="AM25" s="327" t="e">
        <f t="shared" si="19"/>
        <v>#DIV/0!</v>
      </c>
      <c r="AN25" s="113" t="e">
        <f t="shared" si="20"/>
        <v>#DIV/0!</v>
      </c>
      <c r="AO25" s="328" t="e">
        <f t="shared" si="21"/>
        <v>#DIV/0!</v>
      </c>
      <c r="AP25" s="113" t="e">
        <f t="shared" si="22"/>
        <v>#DIV/0!</v>
      </c>
      <c r="AQ25" s="316">
        <f t="shared" si="23"/>
        <v>1.9599639845400536</v>
      </c>
      <c r="AR25" s="317" t="e">
        <f t="shared" si="24"/>
        <v>#DIV/0!</v>
      </c>
      <c r="AS25" s="317" t="e">
        <f t="shared" si="25"/>
        <v>#DIV/0!</v>
      </c>
      <c r="AT25" s="329" t="e">
        <f t="shared" si="26"/>
        <v>#DIV/0!</v>
      </c>
      <c r="AU25" s="329" t="e">
        <f t="shared" si="26"/>
        <v>#DIV/0!</v>
      </c>
      <c r="AV25" s="293"/>
      <c r="AX25" s="330"/>
      <c r="AY25" s="330">
        <v>1</v>
      </c>
      <c r="AZ25" s="331"/>
      <c r="BA25" s="331"/>
      <c r="BC25" s="309"/>
      <c r="BD25" s="309"/>
      <c r="BE25" s="321"/>
      <c r="BF25" s="321"/>
      <c r="BG25" s="321"/>
      <c r="BH25" s="321"/>
      <c r="BI25" s="321"/>
      <c r="BJ25" s="321"/>
      <c r="BK25" s="321"/>
      <c r="BL25" s="321"/>
      <c r="BM25" s="309"/>
      <c r="BN25" s="309"/>
      <c r="BO25" s="309"/>
      <c r="BP25" s="309"/>
      <c r="BQ25" s="309"/>
      <c r="BR25" s="309"/>
      <c r="BS25" s="332"/>
      <c r="BT25" s="332"/>
      <c r="BU25" s="332"/>
      <c r="BV25" s="309"/>
      <c r="BW25" s="309"/>
    </row>
    <row r="26" spans="1:75" ht="12.75">
      <c r="A26" s="283"/>
      <c r="B26" s="333">
        <f>COUNT(D8:D25)</f>
        <v>18</v>
      </c>
      <c r="C26" s="586">
        <f aca="true" t="shared" si="27" ref="C26:H26">SUM(C8:C25)</f>
        <v>0</v>
      </c>
      <c r="D26" s="586">
        <f t="shared" si="27"/>
        <v>0</v>
      </c>
      <c r="E26" s="586"/>
      <c r="F26" s="586"/>
      <c r="G26" s="586">
        <f t="shared" si="27"/>
        <v>0</v>
      </c>
      <c r="H26" s="586">
        <f t="shared" si="27"/>
        <v>0</v>
      </c>
      <c r="I26" s="335"/>
      <c r="K26" s="336"/>
      <c r="L26" s="337"/>
      <c r="M26" s="338" t="e">
        <f>SUM(M8:M25)</f>
        <v>#DIV/0!</v>
      </c>
      <c r="N26" s="339"/>
      <c r="O26" s="340" t="e">
        <f>SUM(O8:O25)</f>
        <v>#DIV/0!</v>
      </c>
      <c r="P26" s="22" t="e">
        <f>O26/M26</f>
        <v>#DIV/0!</v>
      </c>
      <c r="Q26" s="341" t="e">
        <f>EXP(P26)</f>
        <v>#DIV/0!</v>
      </c>
      <c r="R26" s="334" t="e">
        <f>SQRT(1/M26)</f>
        <v>#DIV/0!</v>
      </c>
      <c r="S26" s="316">
        <f t="shared" si="10"/>
        <v>1.9599639845400536</v>
      </c>
      <c r="T26" s="342" t="e">
        <f>P26-(R26*S26)</f>
        <v>#DIV/0!</v>
      </c>
      <c r="U26" s="342" t="e">
        <f>P26+(R26*S26)</f>
        <v>#DIV/0!</v>
      </c>
      <c r="V26" s="343" t="e">
        <f>EXP(T26)</f>
        <v>#DIV/0!</v>
      </c>
      <c r="W26" s="344" t="e">
        <f>EXP(U26)</f>
        <v>#DIV/0!</v>
      </c>
      <c r="X26" s="345"/>
      <c r="Y26" s="345"/>
      <c r="Z26" s="346"/>
      <c r="AA26" s="347" t="e">
        <f>SUM(AA8:AA25)</f>
        <v>#DIV/0!</v>
      </c>
      <c r="AB26" s="348">
        <f>SUM(AB8:AB25)</f>
        <v>18</v>
      </c>
      <c r="AC26" s="349" t="e">
        <f>AA26-(AB26-1)</f>
        <v>#DIV/0!</v>
      </c>
      <c r="AD26" s="338" t="e">
        <f>M26</f>
        <v>#DIV/0!</v>
      </c>
      <c r="AE26" s="338" t="e">
        <f>SUM(AE8:AE25)</f>
        <v>#DIV/0!</v>
      </c>
      <c r="AF26" s="350" t="e">
        <f>AE26/AD26</f>
        <v>#DIV/0!</v>
      </c>
      <c r="AG26" s="351" t="e">
        <f>AC26/(AD26-AF26)</f>
        <v>#DIV/0!</v>
      </c>
      <c r="AH26" s="351" t="e">
        <f>IF(AA26&lt;AB26-1,"0",AG26)</f>
        <v>#DIV/0!</v>
      </c>
      <c r="AI26" s="346"/>
      <c r="AJ26" s="338" t="e">
        <f>SUM(AJ8:AJ25)</f>
        <v>#DIV/0!</v>
      </c>
      <c r="AK26" s="352" t="e">
        <f>SUM(AK8:AK25)</f>
        <v>#DIV/0!</v>
      </c>
      <c r="AL26" s="349" t="e">
        <f>SUM(AL8:AL25)</f>
        <v>#DIV/0!</v>
      </c>
      <c r="AM26" s="349" t="e">
        <f>AL26/AJ26</f>
        <v>#DIV/0!</v>
      </c>
      <c r="AN26" s="353" t="e">
        <f>EXP(AM26)</f>
        <v>#DIV/0!</v>
      </c>
      <c r="AO26" s="354" t="e">
        <f>1/AJ26</f>
        <v>#DIV/0!</v>
      </c>
      <c r="AP26" s="355" t="e">
        <f>SQRT(AO26)</f>
        <v>#DIV/0!</v>
      </c>
      <c r="AQ26" s="316">
        <f t="shared" si="23"/>
        <v>1.9599639845400536</v>
      </c>
      <c r="AR26" s="342" t="e">
        <f>AM26-(AQ26*AP26)</f>
        <v>#DIV/0!</v>
      </c>
      <c r="AS26" s="342" t="e">
        <f t="shared" si="25"/>
        <v>#DIV/0!</v>
      </c>
      <c r="AT26" s="356" t="e">
        <f>EXP(AR26)</f>
        <v>#DIV/0!</v>
      </c>
      <c r="AU26" s="357" t="e">
        <f>EXP(AS26)</f>
        <v>#DIV/0!</v>
      </c>
      <c r="AV26" s="358"/>
      <c r="AW26" s="15"/>
      <c r="AX26" s="359" t="e">
        <f>AA26</f>
        <v>#DIV/0!</v>
      </c>
      <c r="AY26" s="333">
        <f>SUM(AY8:AY25)</f>
        <v>18</v>
      </c>
      <c r="AZ26" s="360" t="e">
        <f>(AX26-(AY26-1))/AX26</f>
        <v>#DIV/0!</v>
      </c>
      <c r="BA26" s="361" t="e">
        <f>IF(AA26&lt;AB26-1,"0%",AZ26)</f>
        <v>#DIV/0!</v>
      </c>
      <c r="BB26" s="172"/>
      <c r="BC26" s="340" t="e">
        <f>AX26/(AY26-1)</f>
        <v>#DIV/0!</v>
      </c>
      <c r="BD26" s="362" t="e">
        <f>LN(BC26)</f>
        <v>#DIV/0!</v>
      </c>
      <c r="BE26" s="340" t="e">
        <f>LN(AX26)</f>
        <v>#DIV/0!</v>
      </c>
      <c r="BF26" s="340">
        <f>LN(AY26-1)</f>
        <v>2.833213344056216</v>
      </c>
      <c r="BG26" s="340" t="e">
        <f>SQRT(2*AX26)</f>
        <v>#DIV/0!</v>
      </c>
      <c r="BH26" s="340">
        <f>SQRT(2*AY26-3)</f>
        <v>5.744562646538029</v>
      </c>
      <c r="BI26" s="340">
        <f>2*(AY26-2)</f>
        <v>32</v>
      </c>
      <c r="BJ26" s="340">
        <f>3*(AY26-2)^2</f>
        <v>768</v>
      </c>
      <c r="BK26" s="340">
        <f>1/BI26</f>
        <v>0.03125</v>
      </c>
      <c r="BL26" s="363">
        <f>1/BJ26</f>
        <v>0.0013020833333333333</v>
      </c>
      <c r="BM26" s="363">
        <f>SQRT(BK26*(1-BL26))</f>
        <v>0.1766615688140274</v>
      </c>
      <c r="BN26" s="364" t="e">
        <f>0.5*(BE26-BF26)/(BG26-BH26)</f>
        <v>#DIV/0!</v>
      </c>
      <c r="BO26" s="364" t="e">
        <f>IF(AA26&lt;=AB26,BM26,BN26)</f>
        <v>#DIV/0!</v>
      </c>
      <c r="BP26" s="365" t="e">
        <f>BD26-(1.96*BO26)</f>
        <v>#DIV/0!</v>
      </c>
      <c r="BQ26" s="365" t="e">
        <f>BD26+(1.96*BO26)</f>
        <v>#DIV/0!</v>
      </c>
      <c r="BR26" s="365"/>
      <c r="BS26" s="362" t="e">
        <f>EXP(BP26)</f>
        <v>#DIV/0!</v>
      </c>
      <c r="BT26" s="362" t="e">
        <f>EXP(BQ26)</f>
        <v>#DIV/0!</v>
      </c>
      <c r="BU26" s="366" t="e">
        <f>BA26</f>
        <v>#DIV/0!</v>
      </c>
      <c r="BV26" s="366" t="e">
        <f>(BS26-1)/BS26</f>
        <v>#DIV/0!</v>
      </c>
      <c r="BW26" s="366" t="e">
        <f>(BT26-1)/BT26</f>
        <v>#DIV/0!</v>
      </c>
    </row>
    <row r="27" spans="1:75" ht="13.5" thickBot="1">
      <c r="A27" s="7"/>
      <c r="B27" s="7"/>
      <c r="C27" s="587"/>
      <c r="D27" s="587"/>
      <c r="E27" s="587"/>
      <c r="F27" s="587"/>
      <c r="G27" s="587"/>
      <c r="H27" s="587"/>
      <c r="I27" s="367"/>
      <c r="J27" s="7"/>
      <c r="K27" s="7"/>
      <c r="L27" s="2"/>
      <c r="M27" s="2"/>
      <c r="N27" s="2"/>
      <c r="O27" s="2"/>
      <c r="P27" s="2"/>
      <c r="Q27" s="2"/>
      <c r="R27" s="368"/>
      <c r="S27" s="368"/>
      <c r="T27" s="368"/>
      <c r="U27" s="368"/>
      <c r="V27" s="368"/>
      <c r="W27" s="368"/>
      <c r="X27" s="368"/>
      <c r="Z27" s="2"/>
      <c r="AA27" s="2"/>
      <c r="AB27" s="369"/>
      <c r="AC27" s="370"/>
      <c r="AD27" s="371"/>
      <c r="AE27" s="370"/>
      <c r="AF27" s="372"/>
      <c r="AG27" s="372"/>
      <c r="AH27" s="372"/>
      <c r="AI27" s="37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373"/>
      <c r="AU27" s="373"/>
      <c r="AV27" s="373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18"/>
      <c r="BH27" s="2"/>
      <c r="BI27" s="2"/>
      <c r="BJ27" s="2"/>
      <c r="BK27" s="2"/>
      <c r="BN27" s="370" t="s">
        <v>184</v>
      </c>
      <c r="BT27" s="374" t="s">
        <v>185</v>
      </c>
      <c r="BU27" s="375" t="e">
        <f>BU26</f>
        <v>#DIV/0!</v>
      </c>
      <c r="BV27" s="376" t="e">
        <f>IF(BV26&lt;0,"0%",BV26)</f>
        <v>#DIV/0!</v>
      </c>
      <c r="BW27" s="377" t="e">
        <f>IF(BW26&lt;0,"0%",BW26)</f>
        <v>#DIV/0!</v>
      </c>
    </row>
    <row r="28" spans="1:69" ht="26.25" thickBot="1">
      <c r="A28" s="283"/>
      <c r="B28" s="283"/>
      <c r="C28" s="588"/>
      <c r="D28" s="588"/>
      <c r="E28" s="588"/>
      <c r="F28" s="588"/>
      <c r="G28" s="588"/>
      <c r="H28" s="588"/>
      <c r="I28" s="378"/>
      <c r="J28" s="283"/>
      <c r="K28" s="283"/>
      <c r="L28" s="283"/>
      <c r="M28" s="2"/>
      <c r="N28" s="2"/>
      <c r="O28" s="2"/>
      <c r="P28" s="2"/>
      <c r="Q28" s="2"/>
      <c r="R28" s="379"/>
      <c r="S28" s="379"/>
      <c r="T28" s="379"/>
      <c r="U28" s="379"/>
      <c r="V28" s="379"/>
      <c r="W28" s="379"/>
      <c r="X28" s="379"/>
      <c r="Z28" s="2"/>
      <c r="AA28" s="2"/>
      <c r="AB28" s="2"/>
      <c r="AC28" s="2"/>
      <c r="AD28" s="2"/>
      <c r="AE28" s="2"/>
      <c r="AF28" s="2"/>
      <c r="AG28" s="2"/>
      <c r="AH28" s="2"/>
      <c r="AI28" s="18"/>
      <c r="AJ28" s="144"/>
      <c r="AK28" s="144"/>
      <c r="AL28" s="380"/>
      <c r="AM28" s="149"/>
      <c r="AN28" s="381"/>
      <c r="AO28" s="382" t="s">
        <v>186</v>
      </c>
      <c r="AP28" s="383">
        <f>TINV((1-$H$1),(AB26-2))</f>
        <v>2.119905299221255</v>
      </c>
      <c r="AQ28" s="2"/>
      <c r="AR28" s="603" t="s">
        <v>293</v>
      </c>
      <c r="AS28" s="604">
        <f>$H$1</f>
        <v>0.95</v>
      </c>
      <c r="AT28" s="384" t="e">
        <f>EXP(AM26-AP28*SQRT((1/AD26)+AH26))</f>
        <v>#DIV/0!</v>
      </c>
      <c r="AU28" s="385" t="e">
        <f>EXP(AM26+AP28*SQRT((1/AD26)+AH26))</f>
        <v>#DIV/0!</v>
      </c>
      <c r="AV28" s="293"/>
      <c r="AW28" s="2"/>
      <c r="AX28" s="2"/>
      <c r="AY28" s="2"/>
      <c r="AZ28" s="2"/>
      <c r="BB28" s="2"/>
      <c r="BC28" s="2"/>
      <c r="BD28" s="2"/>
      <c r="BF28" s="386"/>
      <c r="BG28" s="18"/>
      <c r="BH28" s="18"/>
      <c r="BJ28" s="9"/>
      <c r="BK28" s="2"/>
      <c r="BL28" s="4"/>
      <c r="BM28" s="387"/>
      <c r="BN28" s="2"/>
      <c r="BQ28" s="4"/>
    </row>
    <row r="29" spans="1:256" ht="15">
      <c r="A29" s="168"/>
      <c r="B29" s="168"/>
      <c r="C29" s="589"/>
      <c r="D29" s="589"/>
      <c r="E29" s="589"/>
      <c r="F29" s="589"/>
      <c r="G29" s="589"/>
      <c r="H29" s="589"/>
      <c r="I29" s="378"/>
      <c r="J29" s="168"/>
      <c r="K29" s="168"/>
      <c r="L29" s="168"/>
      <c r="M29" s="2"/>
      <c r="N29" s="2"/>
      <c r="O29" s="2"/>
      <c r="P29" s="2"/>
      <c r="Q29" s="2"/>
      <c r="R29" s="379"/>
      <c r="S29" s="379"/>
      <c r="T29" s="379"/>
      <c r="U29" s="379"/>
      <c r="V29" s="379"/>
      <c r="W29" s="379"/>
      <c r="X29" s="379"/>
      <c r="Z29" s="2"/>
      <c r="AA29" s="2"/>
      <c r="AB29" s="2"/>
      <c r="AC29" s="2"/>
      <c r="AD29" s="2"/>
      <c r="AE29" s="2"/>
      <c r="AF29" s="2"/>
      <c r="AG29" s="2"/>
      <c r="AH29" s="2"/>
      <c r="AI29" s="18"/>
      <c r="AJ29" s="144"/>
      <c r="AK29" s="144"/>
      <c r="AL29" s="380"/>
      <c r="AM29" s="149"/>
      <c r="AN29" s="388"/>
      <c r="AO29" s="389"/>
      <c r="AP29" s="159"/>
      <c r="AQ29" s="2"/>
      <c r="AR29" s="2"/>
      <c r="AS29" s="17"/>
      <c r="AT29" s="293"/>
      <c r="AU29" s="293"/>
      <c r="AV29" s="293"/>
      <c r="AW29" s="2"/>
      <c r="AX29" s="2"/>
      <c r="AY29" s="2"/>
      <c r="AZ29" s="2"/>
      <c r="BA29" s="3"/>
      <c r="BB29" s="2"/>
      <c r="BC29" s="2"/>
      <c r="BD29" s="2"/>
      <c r="BE29" s="3"/>
      <c r="BF29" s="386"/>
      <c r="BG29" s="18"/>
      <c r="BH29" s="18"/>
      <c r="BI29" s="3"/>
      <c r="BJ29" s="9"/>
      <c r="BK29" s="2"/>
      <c r="BL29" s="390"/>
      <c r="BM29" s="391"/>
      <c r="BN29" s="2"/>
      <c r="BO29" s="3"/>
      <c r="BP29" s="3"/>
      <c r="BQ29" s="390"/>
      <c r="BR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75" ht="12.75">
      <c r="A30" s="7"/>
      <c r="B30" s="7"/>
      <c r="C30" s="587"/>
      <c r="D30" s="587"/>
      <c r="E30" s="587"/>
      <c r="F30" s="587"/>
      <c r="G30" s="587"/>
      <c r="H30" s="587"/>
      <c r="I30" s="367"/>
      <c r="J30" s="613" t="s">
        <v>106</v>
      </c>
      <c r="K30" s="614"/>
      <c r="L30" s="614"/>
      <c r="M30" s="614"/>
      <c r="N30" s="614"/>
      <c r="O30" s="614"/>
      <c r="P30" s="614"/>
      <c r="Q30" s="614"/>
      <c r="R30" s="614"/>
      <c r="S30" s="614"/>
      <c r="T30" s="614"/>
      <c r="U30" s="614"/>
      <c r="V30" s="614"/>
      <c r="W30" s="615"/>
      <c r="X30" s="289"/>
      <c r="Y30" s="616" t="s">
        <v>107</v>
      </c>
      <c r="Z30" s="617"/>
      <c r="AA30" s="617"/>
      <c r="AB30" s="617"/>
      <c r="AC30" s="617"/>
      <c r="AD30" s="617"/>
      <c r="AE30" s="617"/>
      <c r="AF30" s="617"/>
      <c r="AG30" s="617"/>
      <c r="AH30" s="617"/>
      <c r="AI30" s="617"/>
      <c r="AJ30" s="617"/>
      <c r="AK30" s="617"/>
      <c r="AL30" s="617"/>
      <c r="AM30" s="617"/>
      <c r="AN30" s="617"/>
      <c r="AO30" s="617"/>
      <c r="AP30" s="617"/>
      <c r="AQ30" s="617"/>
      <c r="AR30" s="617"/>
      <c r="AS30" s="617"/>
      <c r="AT30" s="617"/>
      <c r="AU30" s="618"/>
      <c r="AV30" s="289"/>
      <c r="AW30" s="613" t="s">
        <v>108</v>
      </c>
      <c r="AX30" s="614"/>
      <c r="AY30" s="614"/>
      <c r="AZ30" s="614"/>
      <c r="BA30" s="614"/>
      <c r="BB30" s="614"/>
      <c r="BC30" s="614"/>
      <c r="BD30" s="614"/>
      <c r="BE30" s="614"/>
      <c r="BF30" s="614"/>
      <c r="BG30" s="614"/>
      <c r="BH30" s="614"/>
      <c r="BI30" s="614"/>
      <c r="BJ30" s="614"/>
      <c r="BK30" s="614"/>
      <c r="BL30" s="614"/>
      <c r="BM30" s="614"/>
      <c r="BN30" s="614"/>
      <c r="BO30" s="614"/>
      <c r="BP30" s="614"/>
      <c r="BQ30" s="614"/>
      <c r="BR30" s="614"/>
      <c r="BS30" s="614"/>
      <c r="BT30" s="614"/>
      <c r="BU30" s="614"/>
      <c r="BV30" s="614"/>
      <c r="BW30" s="615"/>
    </row>
    <row r="31" spans="1:256" ht="12.75">
      <c r="A31" s="290"/>
      <c r="B31" s="291" t="s">
        <v>109</v>
      </c>
      <c r="C31" s="619" t="s">
        <v>110</v>
      </c>
      <c r="D31" s="619"/>
      <c r="E31" s="619"/>
      <c r="F31" s="619" t="s">
        <v>111</v>
      </c>
      <c r="G31" s="619"/>
      <c r="H31" s="619"/>
      <c r="I31" s="159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1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1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60"/>
      <c r="FW31" s="160"/>
      <c r="FX31" s="160"/>
      <c r="FY31" s="160"/>
      <c r="FZ31" s="160"/>
      <c r="GA31" s="160"/>
      <c r="GB31" s="160"/>
      <c r="GC31" s="160"/>
      <c r="GD31" s="160"/>
      <c r="GE31" s="160"/>
      <c r="GF31" s="160"/>
      <c r="GG31" s="160"/>
      <c r="GH31" s="160"/>
      <c r="GI31" s="160"/>
      <c r="GJ31" s="160"/>
      <c r="GK31" s="160"/>
      <c r="GL31" s="160"/>
      <c r="GM31" s="160"/>
      <c r="GN31" s="160"/>
      <c r="GO31" s="160"/>
      <c r="GP31" s="160"/>
      <c r="GQ31" s="160"/>
      <c r="GR31" s="160"/>
      <c r="GS31" s="160"/>
      <c r="GT31" s="160"/>
      <c r="GU31" s="160"/>
      <c r="GV31" s="160"/>
      <c r="GW31" s="160"/>
      <c r="GX31" s="160"/>
      <c r="GY31" s="160"/>
      <c r="GZ31" s="160"/>
      <c r="HA31" s="160"/>
      <c r="HB31" s="160"/>
      <c r="HC31" s="160"/>
      <c r="HD31" s="160"/>
      <c r="HE31" s="160"/>
      <c r="HF31" s="160"/>
      <c r="HG31" s="160"/>
      <c r="HH31" s="160"/>
      <c r="HI31" s="160"/>
      <c r="HJ31" s="160"/>
      <c r="HK31" s="160"/>
      <c r="HL31" s="160"/>
      <c r="HM31" s="160"/>
      <c r="HN31" s="160"/>
      <c r="HO31" s="160"/>
      <c r="HP31" s="160"/>
      <c r="HQ31" s="160"/>
      <c r="HR31" s="160"/>
      <c r="HS31" s="160"/>
      <c r="HT31" s="160"/>
      <c r="HU31" s="160"/>
      <c r="HV31" s="160"/>
      <c r="HW31" s="160"/>
      <c r="HX31" s="160"/>
      <c r="HY31" s="160"/>
      <c r="HZ31" s="160"/>
      <c r="IA31" s="160"/>
      <c r="IB31" s="160"/>
      <c r="IC31" s="160"/>
      <c r="ID31" s="160"/>
      <c r="IE31" s="160"/>
      <c r="IF31" s="160"/>
      <c r="IG31" s="160"/>
      <c r="IH31" s="160"/>
      <c r="II31" s="160"/>
      <c r="IJ31" s="160"/>
      <c r="IK31" s="160"/>
      <c r="IL31" s="160"/>
      <c r="IM31" s="160"/>
      <c r="IN31" s="160"/>
      <c r="IO31" s="160"/>
      <c r="IP31" s="160"/>
      <c r="IQ31" s="160"/>
      <c r="IR31" s="160"/>
      <c r="IS31" s="160"/>
      <c r="IT31" s="160"/>
      <c r="IU31" s="160"/>
      <c r="IV31" s="160"/>
    </row>
    <row r="32" spans="1:75" ht="65.25">
      <c r="A32" s="7"/>
      <c r="B32" s="292"/>
      <c r="C32" s="583" t="s">
        <v>112</v>
      </c>
      <c r="D32" s="583" t="s">
        <v>113</v>
      </c>
      <c r="E32" s="583" t="s">
        <v>19</v>
      </c>
      <c r="F32" s="583" t="s">
        <v>112</v>
      </c>
      <c r="G32" s="583" t="s">
        <v>113</v>
      </c>
      <c r="H32" s="583" t="s">
        <v>19</v>
      </c>
      <c r="I32" s="293"/>
      <c r="K32" s="294" t="s">
        <v>114</v>
      </c>
      <c r="L32" s="294" t="s">
        <v>115</v>
      </c>
      <c r="M32" s="294" t="s">
        <v>116</v>
      </c>
      <c r="N32" s="295" t="s">
        <v>117</v>
      </c>
      <c r="O32" s="295" t="s">
        <v>118</v>
      </c>
      <c r="P32" s="295" t="s">
        <v>119</v>
      </c>
      <c r="Q32" s="296" t="s">
        <v>120</v>
      </c>
      <c r="R32" s="294" t="s">
        <v>121</v>
      </c>
      <c r="S32" s="302" t="s">
        <v>272</v>
      </c>
      <c r="T32" s="297" t="s">
        <v>122</v>
      </c>
      <c r="U32" s="297" t="s">
        <v>123</v>
      </c>
      <c r="V32" s="298" t="s">
        <v>275</v>
      </c>
      <c r="W32" s="299" t="s">
        <v>275</v>
      </c>
      <c r="X32" s="300"/>
      <c r="Y32" s="16"/>
      <c r="Z32" s="301" t="s">
        <v>126</v>
      </c>
      <c r="AA32" s="295" t="s">
        <v>127</v>
      </c>
      <c r="AB32" s="302" t="s">
        <v>128</v>
      </c>
      <c r="AC32" s="302" t="s">
        <v>129</v>
      </c>
      <c r="AD32" s="302" t="s">
        <v>130</v>
      </c>
      <c r="AE32" s="295" t="s">
        <v>131</v>
      </c>
      <c r="AF32" s="295" t="s">
        <v>132</v>
      </c>
      <c r="AG32" s="303" t="s">
        <v>133</v>
      </c>
      <c r="AH32" s="303" t="s">
        <v>134</v>
      </c>
      <c r="AI32" s="302" t="s">
        <v>135</v>
      </c>
      <c r="AJ32" s="295" t="s">
        <v>136</v>
      </c>
      <c r="AK32" s="295" t="s">
        <v>137</v>
      </c>
      <c r="AL32" s="295" t="s">
        <v>138</v>
      </c>
      <c r="AM32" s="302" t="s">
        <v>139</v>
      </c>
      <c r="AN32" s="304" t="s">
        <v>140</v>
      </c>
      <c r="AO32" s="295" t="s">
        <v>141</v>
      </c>
      <c r="AP32" s="295" t="s">
        <v>142</v>
      </c>
      <c r="AQ32" s="302" t="s">
        <v>272</v>
      </c>
      <c r="AR32" s="297" t="s">
        <v>143</v>
      </c>
      <c r="AS32" s="297" t="s">
        <v>144</v>
      </c>
      <c r="AT32" s="298" t="s">
        <v>275</v>
      </c>
      <c r="AU32" s="299" t="s">
        <v>275</v>
      </c>
      <c r="AV32" s="300"/>
      <c r="AX32" s="525" t="s">
        <v>145</v>
      </c>
      <c r="AY32" s="525" t="s">
        <v>128</v>
      </c>
      <c r="AZ32" s="306" t="s">
        <v>146</v>
      </c>
      <c r="BA32" s="307" t="s">
        <v>147</v>
      </c>
      <c r="BC32" s="302" t="s">
        <v>148</v>
      </c>
      <c r="BD32" s="302" t="s">
        <v>149</v>
      </c>
      <c r="BE32" s="302" t="s">
        <v>150</v>
      </c>
      <c r="BF32" s="302" t="s">
        <v>151</v>
      </c>
      <c r="BG32" s="302" t="s">
        <v>152</v>
      </c>
      <c r="BH32" s="302" t="s">
        <v>153</v>
      </c>
      <c r="BI32" s="302" t="s">
        <v>154</v>
      </c>
      <c r="BJ32" s="302" t="s">
        <v>155</v>
      </c>
      <c r="BK32" s="302" t="s">
        <v>156</v>
      </c>
      <c r="BL32" s="302" t="s">
        <v>157</v>
      </c>
      <c r="BM32" s="308" t="s">
        <v>158</v>
      </c>
      <c r="BN32" s="308" t="s">
        <v>159</v>
      </c>
      <c r="BO32" s="308" t="s">
        <v>160</v>
      </c>
      <c r="BP32" s="308" t="s">
        <v>161</v>
      </c>
      <c r="BQ32" s="308" t="s">
        <v>162</v>
      </c>
      <c r="BR32" s="309"/>
      <c r="BS32" s="297" t="s">
        <v>163</v>
      </c>
      <c r="BT32" s="297" t="s">
        <v>164</v>
      </c>
      <c r="BU32" s="296" t="s">
        <v>165</v>
      </c>
      <c r="BV32" s="298" t="s">
        <v>276</v>
      </c>
      <c r="BW32" s="299" t="s">
        <v>277</v>
      </c>
    </row>
    <row r="33" spans="1:75" ht="12.75">
      <c r="A33" s="283"/>
      <c r="B33" s="310" t="s">
        <v>166</v>
      </c>
      <c r="C33" s="584"/>
      <c r="D33" s="493">
        <f>E33-C33</f>
        <v>0</v>
      </c>
      <c r="E33" s="585"/>
      <c r="F33" s="584"/>
      <c r="G33" s="493">
        <f>H33-F33</f>
        <v>0</v>
      </c>
      <c r="H33" s="585"/>
      <c r="I33" s="311"/>
      <c r="K33" s="312" t="e">
        <f>(C33/E33)/(F33/H33)</f>
        <v>#DIV/0!</v>
      </c>
      <c r="L33" s="313" t="e">
        <f>(D33/(C33*E33)+(G33/(F33*H33)))</f>
        <v>#DIV/0!</v>
      </c>
      <c r="M33" s="314" t="e">
        <f>1/L33</f>
        <v>#DIV/0!</v>
      </c>
      <c r="N33" s="277" t="e">
        <f>LN(K33)</f>
        <v>#DIV/0!</v>
      </c>
      <c r="O33" s="277" t="e">
        <f>M33*N33</f>
        <v>#DIV/0!</v>
      </c>
      <c r="P33" s="277" t="e">
        <f>LN(K33)</f>
        <v>#DIV/0!</v>
      </c>
      <c r="Q33" s="392" t="e">
        <f>K33</f>
        <v>#DIV/0!</v>
      </c>
      <c r="R33" s="315" t="e">
        <f>SQRT(1/M33)</f>
        <v>#DIV/0!</v>
      </c>
      <c r="S33" s="316">
        <f>$H$2</f>
        <v>1.9599639845400536</v>
      </c>
      <c r="T33" s="317" t="e">
        <f>P33-(R33*S33)</f>
        <v>#DIV/0!</v>
      </c>
      <c r="U33" s="317" t="e">
        <f>P33+(R33*S33)</f>
        <v>#DIV/0!</v>
      </c>
      <c r="V33" s="318" t="e">
        <f>EXP(T33)</f>
        <v>#DIV/0!</v>
      </c>
      <c r="W33" s="113" t="e">
        <f>EXP(U33)</f>
        <v>#DIV/0!</v>
      </c>
      <c r="X33" s="9"/>
      <c r="Z33" s="319" t="e">
        <f>(N33-P50)^2</f>
        <v>#DIV/0!</v>
      </c>
      <c r="AA33" s="320" t="e">
        <f>M33*Z33</f>
        <v>#DIV/0!</v>
      </c>
      <c r="AB33" s="321">
        <v>1</v>
      </c>
      <c r="AC33" s="309"/>
      <c r="AD33" s="309"/>
      <c r="AE33" s="314" t="e">
        <f>M33^2</f>
        <v>#DIV/0!</v>
      </c>
      <c r="AF33" s="322"/>
      <c r="AG33" s="323" t="e">
        <f>AG50</f>
        <v>#DIV/0!</v>
      </c>
      <c r="AH33" s="323" t="e">
        <f>AH50</f>
        <v>#DIV/0!</v>
      </c>
      <c r="AI33" s="320" t="e">
        <f>1/M33</f>
        <v>#DIV/0!</v>
      </c>
      <c r="AJ33" s="324" t="e">
        <f>1/(AH33+AI33)</f>
        <v>#DIV/0!</v>
      </c>
      <c r="AK33" s="325" t="e">
        <f>AJ33/AJ50</f>
        <v>#DIV/0!</v>
      </c>
      <c r="AL33" s="326" t="e">
        <f>AJ33*N33</f>
        <v>#DIV/0!</v>
      </c>
      <c r="AM33" s="327" t="e">
        <f>AL33/AJ33</f>
        <v>#DIV/0!</v>
      </c>
      <c r="AN33" s="113" t="e">
        <f>EXP(AM33)</f>
        <v>#DIV/0!</v>
      </c>
      <c r="AO33" s="328" t="e">
        <f>1/AJ33</f>
        <v>#DIV/0!</v>
      </c>
      <c r="AP33" s="113" t="e">
        <f>SQRT(AO33)</f>
        <v>#DIV/0!</v>
      </c>
      <c r="AQ33" s="316">
        <f>$H$2</f>
        <v>1.9599639845400536</v>
      </c>
      <c r="AR33" s="317" t="e">
        <f>AM33-(AQ33*AP33)</f>
        <v>#DIV/0!</v>
      </c>
      <c r="AS33" s="317" t="e">
        <f>AM33+(1.96*AP33)</f>
        <v>#DIV/0!</v>
      </c>
      <c r="AT33" s="329" t="e">
        <f>EXP(AR33)</f>
        <v>#DIV/0!</v>
      </c>
      <c r="AU33" s="329" t="e">
        <f>EXP(AS33)</f>
        <v>#DIV/0!</v>
      </c>
      <c r="AV33" s="293"/>
      <c r="AX33" s="330"/>
      <c r="AY33" s="330">
        <v>1</v>
      </c>
      <c r="AZ33" s="331"/>
      <c r="BA33" s="331"/>
      <c r="BC33" s="309"/>
      <c r="BD33" s="309"/>
      <c r="BE33" s="321"/>
      <c r="BF33" s="321"/>
      <c r="BG33" s="321"/>
      <c r="BH33" s="321"/>
      <c r="BI33" s="321"/>
      <c r="BJ33" s="321"/>
      <c r="BK33" s="321"/>
      <c r="BL33" s="321"/>
      <c r="BM33" s="309"/>
      <c r="BN33" s="309"/>
      <c r="BO33" s="309"/>
      <c r="BP33" s="309"/>
      <c r="BQ33" s="309"/>
      <c r="BR33" s="309"/>
      <c r="BS33" s="332"/>
      <c r="BT33" s="332"/>
      <c r="BU33" s="332"/>
      <c r="BV33" s="309"/>
      <c r="BW33" s="309"/>
    </row>
    <row r="34" spans="1:75" ht="12.75">
      <c r="A34" s="283"/>
      <c r="B34" s="310" t="s">
        <v>167</v>
      </c>
      <c r="C34" s="584"/>
      <c r="D34" s="493">
        <f aca="true" t="shared" si="28" ref="D34:D49">E34-C34</f>
        <v>0</v>
      </c>
      <c r="E34" s="585"/>
      <c r="F34" s="584"/>
      <c r="G34" s="493">
        <f aca="true" t="shared" si="29" ref="G34:G49">H34-F34</f>
        <v>0</v>
      </c>
      <c r="H34" s="585"/>
      <c r="I34" s="311"/>
      <c r="K34" s="312" t="e">
        <f aca="true" t="shared" si="30" ref="K34:K49">(C34/E34)/(F34/H34)</f>
        <v>#DIV/0!</v>
      </c>
      <c r="L34" s="313" t="e">
        <f aca="true" t="shared" si="31" ref="L34:L48">(D34/(C34*E34)+(G34/(F34*H34)))</f>
        <v>#DIV/0!</v>
      </c>
      <c r="M34" s="314" t="e">
        <f aca="true" t="shared" si="32" ref="M34:M49">1/L34</f>
        <v>#DIV/0!</v>
      </c>
      <c r="N34" s="277" t="e">
        <f aca="true" t="shared" si="33" ref="N34:N49">LN(K34)</f>
        <v>#DIV/0!</v>
      </c>
      <c r="O34" s="277" t="e">
        <f aca="true" t="shared" si="34" ref="O34:O49">M34*N34</f>
        <v>#DIV/0!</v>
      </c>
      <c r="P34" s="277" t="e">
        <f aca="true" t="shared" si="35" ref="P34:P49">LN(K34)</f>
        <v>#DIV/0!</v>
      </c>
      <c r="Q34" s="392" t="e">
        <f aca="true" t="shared" si="36" ref="Q34:Q49">K34</f>
        <v>#DIV/0!</v>
      </c>
      <c r="R34" s="315" t="e">
        <f aca="true" t="shared" si="37" ref="R34:R49">SQRT(1/M34)</f>
        <v>#DIV/0!</v>
      </c>
      <c r="S34" s="316">
        <f aca="true" t="shared" si="38" ref="S34:S50">$H$2</f>
        <v>1.9599639845400536</v>
      </c>
      <c r="T34" s="317" t="e">
        <f aca="true" t="shared" si="39" ref="T34:T49">P34-(R34*S34)</f>
        <v>#DIV/0!</v>
      </c>
      <c r="U34" s="317" t="e">
        <f aca="true" t="shared" si="40" ref="U34:U49">P34+(R34*S34)</f>
        <v>#DIV/0!</v>
      </c>
      <c r="V34" s="318" t="e">
        <f aca="true" t="shared" si="41" ref="V34:W49">EXP(T34)</f>
        <v>#DIV/0!</v>
      </c>
      <c r="W34" s="113" t="e">
        <f t="shared" si="41"/>
        <v>#DIV/0!</v>
      </c>
      <c r="X34" s="9"/>
      <c r="Z34" s="319" t="e">
        <f>(N34-P50)^2</f>
        <v>#DIV/0!</v>
      </c>
      <c r="AA34" s="320" t="e">
        <f aca="true" t="shared" si="42" ref="AA34:AA49">M34*Z34</f>
        <v>#DIV/0!</v>
      </c>
      <c r="AB34" s="321">
        <v>1</v>
      </c>
      <c r="AC34" s="309"/>
      <c r="AD34" s="309"/>
      <c r="AE34" s="314" t="e">
        <f aca="true" t="shared" si="43" ref="AE34:AE49">M34^2</f>
        <v>#DIV/0!</v>
      </c>
      <c r="AF34" s="322"/>
      <c r="AG34" s="323" t="e">
        <f>AG50</f>
        <v>#DIV/0!</v>
      </c>
      <c r="AH34" s="323" t="e">
        <f>AH50</f>
        <v>#DIV/0!</v>
      </c>
      <c r="AI34" s="320" t="e">
        <f aca="true" t="shared" si="44" ref="AI34:AI49">1/M34</f>
        <v>#DIV/0!</v>
      </c>
      <c r="AJ34" s="324" t="e">
        <f aca="true" t="shared" si="45" ref="AJ34:AJ49">1/(AH34+AI34)</f>
        <v>#DIV/0!</v>
      </c>
      <c r="AK34" s="325" t="e">
        <f>AJ34/AJ50</f>
        <v>#DIV/0!</v>
      </c>
      <c r="AL34" s="326" t="e">
        <f aca="true" t="shared" si="46" ref="AL34:AL49">AJ34*N34</f>
        <v>#DIV/0!</v>
      </c>
      <c r="AM34" s="327" t="e">
        <f aca="true" t="shared" si="47" ref="AM34:AM49">AL34/AJ34</f>
        <v>#DIV/0!</v>
      </c>
      <c r="AN34" s="113" t="e">
        <f aca="true" t="shared" si="48" ref="AN34:AN49">EXP(AM34)</f>
        <v>#DIV/0!</v>
      </c>
      <c r="AO34" s="328" t="e">
        <f aca="true" t="shared" si="49" ref="AO34:AO49">1/AJ34</f>
        <v>#DIV/0!</v>
      </c>
      <c r="AP34" s="113" t="e">
        <f aca="true" t="shared" si="50" ref="AP34:AP49">SQRT(AO34)</f>
        <v>#DIV/0!</v>
      </c>
      <c r="AQ34" s="316">
        <f aca="true" t="shared" si="51" ref="AQ34:AQ50">$H$2</f>
        <v>1.9599639845400536</v>
      </c>
      <c r="AR34" s="317" t="e">
        <f aca="true" t="shared" si="52" ref="AR34:AR49">AM34-(AQ34*AP34)</f>
        <v>#DIV/0!</v>
      </c>
      <c r="AS34" s="317" t="e">
        <f aca="true" t="shared" si="53" ref="AS34:AS49">AM34+(1.96*AP34)</f>
        <v>#DIV/0!</v>
      </c>
      <c r="AT34" s="329" t="e">
        <f aca="true" t="shared" si="54" ref="AT34:AU49">EXP(AR34)</f>
        <v>#DIV/0!</v>
      </c>
      <c r="AU34" s="329" t="e">
        <f t="shared" si="54"/>
        <v>#DIV/0!</v>
      </c>
      <c r="AV34" s="293"/>
      <c r="AX34" s="330"/>
      <c r="AY34" s="330">
        <v>1</v>
      </c>
      <c r="AZ34" s="331"/>
      <c r="BA34" s="331"/>
      <c r="BC34" s="309"/>
      <c r="BD34" s="309"/>
      <c r="BE34" s="321"/>
      <c r="BF34" s="321"/>
      <c r="BG34" s="321"/>
      <c r="BH34" s="321"/>
      <c r="BI34" s="321"/>
      <c r="BJ34" s="321"/>
      <c r="BK34" s="321"/>
      <c r="BL34" s="321"/>
      <c r="BM34" s="309"/>
      <c r="BN34" s="309"/>
      <c r="BO34" s="309"/>
      <c r="BP34" s="309"/>
      <c r="BQ34" s="309"/>
      <c r="BR34" s="309"/>
      <c r="BS34" s="332"/>
      <c r="BT34" s="332"/>
      <c r="BU34" s="332"/>
      <c r="BV34" s="309"/>
      <c r="BW34" s="309"/>
    </row>
    <row r="35" spans="1:75" ht="12.75">
      <c r="A35" s="283"/>
      <c r="B35" s="310" t="s">
        <v>168</v>
      </c>
      <c r="C35" s="584"/>
      <c r="D35" s="493">
        <f t="shared" si="28"/>
        <v>0</v>
      </c>
      <c r="E35" s="585"/>
      <c r="F35" s="584"/>
      <c r="G35" s="493">
        <f t="shared" si="29"/>
        <v>0</v>
      </c>
      <c r="H35" s="585"/>
      <c r="I35" s="311"/>
      <c r="K35" s="312" t="e">
        <f t="shared" si="30"/>
        <v>#DIV/0!</v>
      </c>
      <c r="L35" s="313" t="e">
        <f t="shared" si="31"/>
        <v>#DIV/0!</v>
      </c>
      <c r="M35" s="314" t="e">
        <f t="shared" si="32"/>
        <v>#DIV/0!</v>
      </c>
      <c r="N35" s="277" t="e">
        <f t="shared" si="33"/>
        <v>#DIV/0!</v>
      </c>
      <c r="O35" s="277" t="e">
        <f t="shared" si="34"/>
        <v>#DIV/0!</v>
      </c>
      <c r="P35" s="277" t="e">
        <f t="shared" si="35"/>
        <v>#DIV/0!</v>
      </c>
      <c r="Q35" s="392" t="e">
        <f t="shared" si="36"/>
        <v>#DIV/0!</v>
      </c>
      <c r="R35" s="315" t="e">
        <f t="shared" si="37"/>
        <v>#DIV/0!</v>
      </c>
      <c r="S35" s="316">
        <f t="shared" si="38"/>
        <v>1.9599639845400536</v>
      </c>
      <c r="T35" s="317" t="e">
        <f t="shared" si="39"/>
        <v>#DIV/0!</v>
      </c>
      <c r="U35" s="317" t="e">
        <f t="shared" si="40"/>
        <v>#DIV/0!</v>
      </c>
      <c r="V35" s="318" t="e">
        <f t="shared" si="41"/>
        <v>#DIV/0!</v>
      </c>
      <c r="W35" s="113" t="e">
        <f t="shared" si="41"/>
        <v>#DIV/0!</v>
      </c>
      <c r="X35" s="9"/>
      <c r="Z35" s="319" t="e">
        <f>(N35-P50)^2</f>
        <v>#DIV/0!</v>
      </c>
      <c r="AA35" s="320" t="e">
        <f t="shared" si="42"/>
        <v>#DIV/0!</v>
      </c>
      <c r="AB35" s="321">
        <v>1</v>
      </c>
      <c r="AC35" s="309"/>
      <c r="AD35" s="309"/>
      <c r="AE35" s="314" t="e">
        <f t="shared" si="43"/>
        <v>#DIV/0!</v>
      </c>
      <c r="AF35" s="322"/>
      <c r="AG35" s="323" t="e">
        <f>AG50</f>
        <v>#DIV/0!</v>
      </c>
      <c r="AH35" s="323" t="e">
        <f>AH50</f>
        <v>#DIV/0!</v>
      </c>
      <c r="AI35" s="320" t="e">
        <f t="shared" si="44"/>
        <v>#DIV/0!</v>
      </c>
      <c r="AJ35" s="324" t="e">
        <f t="shared" si="45"/>
        <v>#DIV/0!</v>
      </c>
      <c r="AK35" s="325" t="e">
        <f>AJ35/AJ50</f>
        <v>#DIV/0!</v>
      </c>
      <c r="AL35" s="326" t="e">
        <f t="shared" si="46"/>
        <v>#DIV/0!</v>
      </c>
      <c r="AM35" s="327" t="e">
        <f t="shared" si="47"/>
        <v>#DIV/0!</v>
      </c>
      <c r="AN35" s="113" t="e">
        <f t="shared" si="48"/>
        <v>#DIV/0!</v>
      </c>
      <c r="AO35" s="328" t="e">
        <f t="shared" si="49"/>
        <v>#DIV/0!</v>
      </c>
      <c r="AP35" s="113" t="e">
        <f t="shared" si="50"/>
        <v>#DIV/0!</v>
      </c>
      <c r="AQ35" s="316">
        <f t="shared" si="51"/>
        <v>1.9599639845400536</v>
      </c>
      <c r="AR35" s="317" t="e">
        <f t="shared" si="52"/>
        <v>#DIV/0!</v>
      </c>
      <c r="AS35" s="317" t="e">
        <f t="shared" si="53"/>
        <v>#DIV/0!</v>
      </c>
      <c r="AT35" s="329" t="e">
        <f t="shared" si="54"/>
        <v>#DIV/0!</v>
      </c>
      <c r="AU35" s="329" t="e">
        <f t="shared" si="54"/>
        <v>#DIV/0!</v>
      </c>
      <c r="AV35" s="293"/>
      <c r="AX35" s="330"/>
      <c r="AY35" s="330">
        <v>1</v>
      </c>
      <c r="AZ35" s="331"/>
      <c r="BA35" s="331"/>
      <c r="BC35" s="309"/>
      <c r="BD35" s="309"/>
      <c r="BE35" s="321"/>
      <c r="BF35" s="321"/>
      <c r="BG35" s="321"/>
      <c r="BH35" s="321"/>
      <c r="BI35" s="321"/>
      <c r="BJ35" s="321"/>
      <c r="BK35" s="321"/>
      <c r="BL35" s="321"/>
      <c r="BM35" s="309"/>
      <c r="BN35" s="309"/>
      <c r="BO35" s="309"/>
      <c r="BP35" s="309"/>
      <c r="BQ35" s="309"/>
      <c r="BR35" s="309"/>
      <c r="BS35" s="332"/>
      <c r="BT35" s="332"/>
      <c r="BU35" s="332"/>
      <c r="BV35" s="309"/>
      <c r="BW35" s="309"/>
    </row>
    <row r="36" spans="1:75" ht="12.75">
      <c r="A36" s="283"/>
      <c r="B36" s="310" t="s">
        <v>169</v>
      </c>
      <c r="C36" s="584"/>
      <c r="D36" s="493">
        <f t="shared" si="28"/>
        <v>0</v>
      </c>
      <c r="E36" s="585"/>
      <c r="F36" s="584"/>
      <c r="G36" s="493">
        <f t="shared" si="29"/>
        <v>0</v>
      </c>
      <c r="H36" s="585"/>
      <c r="I36" s="311"/>
      <c r="K36" s="312" t="e">
        <f t="shared" si="30"/>
        <v>#DIV/0!</v>
      </c>
      <c r="L36" s="313" t="e">
        <f t="shared" si="31"/>
        <v>#DIV/0!</v>
      </c>
      <c r="M36" s="314" t="e">
        <f t="shared" si="32"/>
        <v>#DIV/0!</v>
      </c>
      <c r="N36" s="277" t="e">
        <f t="shared" si="33"/>
        <v>#DIV/0!</v>
      </c>
      <c r="O36" s="277" t="e">
        <f t="shared" si="34"/>
        <v>#DIV/0!</v>
      </c>
      <c r="P36" s="277" t="e">
        <f t="shared" si="35"/>
        <v>#DIV/0!</v>
      </c>
      <c r="Q36" s="392" t="e">
        <f t="shared" si="36"/>
        <v>#DIV/0!</v>
      </c>
      <c r="R36" s="315" t="e">
        <f t="shared" si="37"/>
        <v>#DIV/0!</v>
      </c>
      <c r="S36" s="316">
        <f t="shared" si="38"/>
        <v>1.9599639845400536</v>
      </c>
      <c r="T36" s="317" t="e">
        <f t="shared" si="39"/>
        <v>#DIV/0!</v>
      </c>
      <c r="U36" s="317" t="e">
        <f t="shared" si="40"/>
        <v>#DIV/0!</v>
      </c>
      <c r="V36" s="318" t="e">
        <f t="shared" si="41"/>
        <v>#DIV/0!</v>
      </c>
      <c r="W36" s="113" t="e">
        <f t="shared" si="41"/>
        <v>#DIV/0!</v>
      </c>
      <c r="X36" s="9"/>
      <c r="Z36" s="319" t="e">
        <f>(N36-P350)^2</f>
        <v>#DIV/0!</v>
      </c>
      <c r="AA36" s="320" t="e">
        <f t="shared" si="42"/>
        <v>#DIV/0!</v>
      </c>
      <c r="AB36" s="321">
        <v>1</v>
      </c>
      <c r="AC36" s="309"/>
      <c r="AD36" s="309"/>
      <c r="AE36" s="314" t="e">
        <f t="shared" si="43"/>
        <v>#DIV/0!</v>
      </c>
      <c r="AF36" s="322"/>
      <c r="AG36" s="323" t="e">
        <f>AG50</f>
        <v>#DIV/0!</v>
      </c>
      <c r="AH36" s="323" t="e">
        <f>AH50</f>
        <v>#DIV/0!</v>
      </c>
      <c r="AI36" s="320" t="e">
        <f t="shared" si="44"/>
        <v>#DIV/0!</v>
      </c>
      <c r="AJ36" s="324" t="e">
        <f t="shared" si="45"/>
        <v>#DIV/0!</v>
      </c>
      <c r="AK36" s="325" t="e">
        <f>AJ36/AJ50</f>
        <v>#DIV/0!</v>
      </c>
      <c r="AL36" s="326" t="e">
        <f t="shared" si="46"/>
        <v>#DIV/0!</v>
      </c>
      <c r="AM36" s="327" t="e">
        <f t="shared" si="47"/>
        <v>#DIV/0!</v>
      </c>
      <c r="AN36" s="113" t="e">
        <f t="shared" si="48"/>
        <v>#DIV/0!</v>
      </c>
      <c r="AO36" s="328" t="e">
        <f t="shared" si="49"/>
        <v>#DIV/0!</v>
      </c>
      <c r="AP36" s="113" t="e">
        <f t="shared" si="50"/>
        <v>#DIV/0!</v>
      </c>
      <c r="AQ36" s="316">
        <f t="shared" si="51"/>
        <v>1.9599639845400536</v>
      </c>
      <c r="AR36" s="317" t="e">
        <f t="shared" si="52"/>
        <v>#DIV/0!</v>
      </c>
      <c r="AS36" s="317" t="e">
        <f t="shared" si="53"/>
        <v>#DIV/0!</v>
      </c>
      <c r="AT36" s="329" t="e">
        <f t="shared" si="54"/>
        <v>#DIV/0!</v>
      </c>
      <c r="AU36" s="329" t="e">
        <f t="shared" si="54"/>
        <v>#DIV/0!</v>
      </c>
      <c r="AV36" s="293"/>
      <c r="AX36" s="330"/>
      <c r="AY36" s="330">
        <v>1</v>
      </c>
      <c r="AZ36" s="331"/>
      <c r="BA36" s="331"/>
      <c r="BC36" s="309"/>
      <c r="BD36" s="309"/>
      <c r="BE36" s="321"/>
      <c r="BF36" s="321"/>
      <c r="BG36" s="321"/>
      <c r="BH36" s="321"/>
      <c r="BI36" s="321"/>
      <c r="BJ36" s="321"/>
      <c r="BK36" s="321"/>
      <c r="BL36" s="321"/>
      <c r="BM36" s="309"/>
      <c r="BN36" s="309"/>
      <c r="BO36" s="309"/>
      <c r="BP36" s="309"/>
      <c r="BQ36" s="309"/>
      <c r="BR36" s="309"/>
      <c r="BS36" s="332"/>
      <c r="BT36" s="332"/>
      <c r="BU36" s="332"/>
      <c r="BV36" s="309"/>
      <c r="BW36" s="309"/>
    </row>
    <row r="37" spans="1:75" ht="12.75">
      <c r="A37" s="283"/>
      <c r="B37" s="310" t="s">
        <v>170</v>
      </c>
      <c r="C37" s="584"/>
      <c r="D37" s="493">
        <f t="shared" si="28"/>
        <v>0</v>
      </c>
      <c r="E37" s="585"/>
      <c r="F37" s="584"/>
      <c r="G37" s="493">
        <f t="shared" si="29"/>
        <v>0</v>
      </c>
      <c r="H37" s="585"/>
      <c r="I37" s="311"/>
      <c r="K37" s="312" t="e">
        <f t="shared" si="30"/>
        <v>#DIV/0!</v>
      </c>
      <c r="L37" s="313" t="e">
        <f t="shared" si="31"/>
        <v>#DIV/0!</v>
      </c>
      <c r="M37" s="314" t="e">
        <f t="shared" si="32"/>
        <v>#DIV/0!</v>
      </c>
      <c r="N37" s="277" t="e">
        <f t="shared" si="33"/>
        <v>#DIV/0!</v>
      </c>
      <c r="O37" s="277" t="e">
        <f t="shared" si="34"/>
        <v>#DIV/0!</v>
      </c>
      <c r="P37" s="277" t="e">
        <f t="shared" si="35"/>
        <v>#DIV/0!</v>
      </c>
      <c r="Q37" s="392" t="e">
        <f t="shared" si="36"/>
        <v>#DIV/0!</v>
      </c>
      <c r="R37" s="315" t="e">
        <f t="shared" si="37"/>
        <v>#DIV/0!</v>
      </c>
      <c r="S37" s="316">
        <f t="shared" si="38"/>
        <v>1.9599639845400536</v>
      </c>
      <c r="T37" s="317" t="e">
        <f t="shared" si="39"/>
        <v>#DIV/0!</v>
      </c>
      <c r="U37" s="317" t="e">
        <f t="shared" si="40"/>
        <v>#DIV/0!</v>
      </c>
      <c r="V37" s="318" t="e">
        <f t="shared" si="41"/>
        <v>#DIV/0!</v>
      </c>
      <c r="W37" s="113" t="e">
        <f t="shared" si="41"/>
        <v>#DIV/0!</v>
      </c>
      <c r="X37" s="9"/>
      <c r="Z37" s="319" t="e">
        <f>(N37-P50)^2</f>
        <v>#DIV/0!</v>
      </c>
      <c r="AA37" s="320" t="e">
        <f t="shared" si="42"/>
        <v>#DIV/0!</v>
      </c>
      <c r="AB37" s="321">
        <v>1</v>
      </c>
      <c r="AC37" s="309"/>
      <c r="AD37" s="309"/>
      <c r="AE37" s="314" t="e">
        <f t="shared" si="43"/>
        <v>#DIV/0!</v>
      </c>
      <c r="AF37" s="322"/>
      <c r="AG37" s="323" t="e">
        <f>AG50</f>
        <v>#DIV/0!</v>
      </c>
      <c r="AH37" s="323" t="e">
        <f>AH50</f>
        <v>#DIV/0!</v>
      </c>
      <c r="AI37" s="320" t="e">
        <f t="shared" si="44"/>
        <v>#DIV/0!</v>
      </c>
      <c r="AJ37" s="324" t="e">
        <f t="shared" si="45"/>
        <v>#DIV/0!</v>
      </c>
      <c r="AK37" s="325" t="e">
        <f>AJ37/AJ50</f>
        <v>#DIV/0!</v>
      </c>
      <c r="AL37" s="326" t="e">
        <f t="shared" si="46"/>
        <v>#DIV/0!</v>
      </c>
      <c r="AM37" s="327" t="e">
        <f t="shared" si="47"/>
        <v>#DIV/0!</v>
      </c>
      <c r="AN37" s="113" t="e">
        <f t="shared" si="48"/>
        <v>#DIV/0!</v>
      </c>
      <c r="AO37" s="328" t="e">
        <f t="shared" si="49"/>
        <v>#DIV/0!</v>
      </c>
      <c r="AP37" s="113" t="e">
        <f t="shared" si="50"/>
        <v>#DIV/0!</v>
      </c>
      <c r="AQ37" s="316">
        <f t="shared" si="51"/>
        <v>1.9599639845400536</v>
      </c>
      <c r="AR37" s="317" t="e">
        <f t="shared" si="52"/>
        <v>#DIV/0!</v>
      </c>
      <c r="AS37" s="317" t="e">
        <f t="shared" si="53"/>
        <v>#DIV/0!</v>
      </c>
      <c r="AT37" s="329" t="e">
        <f t="shared" si="54"/>
        <v>#DIV/0!</v>
      </c>
      <c r="AU37" s="329" t="e">
        <f t="shared" si="54"/>
        <v>#DIV/0!</v>
      </c>
      <c r="AV37" s="293"/>
      <c r="AX37" s="330"/>
      <c r="AY37" s="330">
        <v>1</v>
      </c>
      <c r="AZ37" s="331"/>
      <c r="BA37" s="331"/>
      <c r="BC37" s="309"/>
      <c r="BD37" s="309"/>
      <c r="BE37" s="321"/>
      <c r="BF37" s="321"/>
      <c r="BG37" s="321"/>
      <c r="BH37" s="321"/>
      <c r="BI37" s="321"/>
      <c r="BJ37" s="321"/>
      <c r="BK37" s="321"/>
      <c r="BL37" s="321"/>
      <c r="BM37" s="309"/>
      <c r="BN37" s="309"/>
      <c r="BO37" s="309"/>
      <c r="BP37" s="309"/>
      <c r="BQ37" s="309"/>
      <c r="BR37" s="309"/>
      <c r="BS37" s="332"/>
      <c r="BT37" s="332"/>
      <c r="BU37" s="332"/>
      <c r="BV37" s="309"/>
      <c r="BW37" s="309"/>
    </row>
    <row r="38" spans="1:75" ht="12.75">
      <c r="A38" s="283"/>
      <c r="B38" s="310" t="s">
        <v>171</v>
      </c>
      <c r="C38" s="584"/>
      <c r="D38" s="493">
        <f t="shared" si="28"/>
        <v>0</v>
      </c>
      <c r="E38" s="585"/>
      <c r="F38" s="584"/>
      <c r="G38" s="493">
        <f t="shared" si="29"/>
        <v>0</v>
      </c>
      <c r="H38" s="585"/>
      <c r="I38" s="311"/>
      <c r="K38" s="312" t="e">
        <f t="shared" si="30"/>
        <v>#DIV/0!</v>
      </c>
      <c r="L38" s="313" t="e">
        <f t="shared" si="31"/>
        <v>#DIV/0!</v>
      </c>
      <c r="M38" s="314" t="e">
        <f t="shared" si="32"/>
        <v>#DIV/0!</v>
      </c>
      <c r="N38" s="277" t="e">
        <f t="shared" si="33"/>
        <v>#DIV/0!</v>
      </c>
      <c r="O38" s="277" t="e">
        <f t="shared" si="34"/>
        <v>#DIV/0!</v>
      </c>
      <c r="P38" s="277" t="e">
        <f t="shared" si="35"/>
        <v>#DIV/0!</v>
      </c>
      <c r="Q38" s="392" t="e">
        <f t="shared" si="36"/>
        <v>#DIV/0!</v>
      </c>
      <c r="R38" s="315" t="e">
        <f t="shared" si="37"/>
        <v>#DIV/0!</v>
      </c>
      <c r="S38" s="316">
        <f t="shared" si="38"/>
        <v>1.9599639845400536</v>
      </c>
      <c r="T38" s="317" t="e">
        <f t="shared" si="39"/>
        <v>#DIV/0!</v>
      </c>
      <c r="U38" s="317" t="e">
        <f t="shared" si="40"/>
        <v>#DIV/0!</v>
      </c>
      <c r="V38" s="318" t="e">
        <f t="shared" si="41"/>
        <v>#DIV/0!</v>
      </c>
      <c r="W38" s="113" t="e">
        <f t="shared" si="41"/>
        <v>#DIV/0!</v>
      </c>
      <c r="X38" s="9"/>
      <c r="Z38" s="319" t="e">
        <f>(N38-P50)^2</f>
        <v>#DIV/0!</v>
      </c>
      <c r="AA38" s="320" t="e">
        <f t="shared" si="42"/>
        <v>#DIV/0!</v>
      </c>
      <c r="AB38" s="321">
        <v>1</v>
      </c>
      <c r="AC38" s="309"/>
      <c r="AD38" s="309"/>
      <c r="AE38" s="314" t="e">
        <f t="shared" si="43"/>
        <v>#DIV/0!</v>
      </c>
      <c r="AF38" s="322"/>
      <c r="AG38" s="323" t="e">
        <f>AG50</f>
        <v>#DIV/0!</v>
      </c>
      <c r="AH38" s="323" t="e">
        <f>AH50</f>
        <v>#DIV/0!</v>
      </c>
      <c r="AI38" s="320" t="e">
        <f t="shared" si="44"/>
        <v>#DIV/0!</v>
      </c>
      <c r="AJ38" s="324" t="e">
        <f t="shared" si="45"/>
        <v>#DIV/0!</v>
      </c>
      <c r="AK38" s="325" t="e">
        <f>AJ38/AJ50</f>
        <v>#DIV/0!</v>
      </c>
      <c r="AL38" s="326" t="e">
        <f t="shared" si="46"/>
        <v>#DIV/0!</v>
      </c>
      <c r="AM38" s="327" t="e">
        <f t="shared" si="47"/>
        <v>#DIV/0!</v>
      </c>
      <c r="AN38" s="113" t="e">
        <f t="shared" si="48"/>
        <v>#DIV/0!</v>
      </c>
      <c r="AO38" s="328" t="e">
        <f t="shared" si="49"/>
        <v>#DIV/0!</v>
      </c>
      <c r="AP38" s="113" t="e">
        <f t="shared" si="50"/>
        <v>#DIV/0!</v>
      </c>
      <c r="AQ38" s="316">
        <f t="shared" si="51"/>
        <v>1.9599639845400536</v>
      </c>
      <c r="AR38" s="317" t="e">
        <f t="shared" si="52"/>
        <v>#DIV/0!</v>
      </c>
      <c r="AS38" s="317" t="e">
        <f t="shared" si="53"/>
        <v>#DIV/0!</v>
      </c>
      <c r="AT38" s="329" t="e">
        <f t="shared" si="54"/>
        <v>#DIV/0!</v>
      </c>
      <c r="AU38" s="329" t="e">
        <f t="shared" si="54"/>
        <v>#DIV/0!</v>
      </c>
      <c r="AV38" s="293"/>
      <c r="AX38" s="330"/>
      <c r="AY38" s="330">
        <v>1</v>
      </c>
      <c r="AZ38" s="331"/>
      <c r="BA38" s="331"/>
      <c r="BC38" s="309"/>
      <c r="BD38" s="309"/>
      <c r="BE38" s="321"/>
      <c r="BF38" s="321"/>
      <c r="BG38" s="321"/>
      <c r="BH38" s="321"/>
      <c r="BI38" s="321"/>
      <c r="BJ38" s="321"/>
      <c r="BK38" s="321"/>
      <c r="BL38" s="321"/>
      <c r="BM38" s="309"/>
      <c r="BN38" s="309"/>
      <c r="BO38" s="309"/>
      <c r="BP38" s="309"/>
      <c r="BQ38" s="309"/>
      <c r="BR38" s="309"/>
      <c r="BS38" s="332"/>
      <c r="BT38" s="332"/>
      <c r="BU38" s="332"/>
      <c r="BV38" s="309"/>
      <c r="BW38" s="309"/>
    </row>
    <row r="39" spans="1:75" ht="12.75">
      <c r="A39" s="283"/>
      <c r="B39" s="310" t="s">
        <v>172</v>
      </c>
      <c r="C39" s="584"/>
      <c r="D39" s="493">
        <f t="shared" si="28"/>
        <v>0</v>
      </c>
      <c r="E39" s="585"/>
      <c r="F39" s="584"/>
      <c r="G39" s="493">
        <f t="shared" si="29"/>
        <v>0</v>
      </c>
      <c r="H39" s="585"/>
      <c r="I39" s="311"/>
      <c r="K39" s="312" t="e">
        <f t="shared" si="30"/>
        <v>#DIV/0!</v>
      </c>
      <c r="L39" s="313" t="e">
        <f t="shared" si="31"/>
        <v>#DIV/0!</v>
      </c>
      <c r="M39" s="314" t="e">
        <f t="shared" si="32"/>
        <v>#DIV/0!</v>
      </c>
      <c r="N39" s="277" t="e">
        <f t="shared" si="33"/>
        <v>#DIV/0!</v>
      </c>
      <c r="O39" s="277" t="e">
        <f t="shared" si="34"/>
        <v>#DIV/0!</v>
      </c>
      <c r="P39" s="277" t="e">
        <f t="shared" si="35"/>
        <v>#DIV/0!</v>
      </c>
      <c r="Q39" s="392" t="e">
        <f t="shared" si="36"/>
        <v>#DIV/0!</v>
      </c>
      <c r="R39" s="315" t="e">
        <f t="shared" si="37"/>
        <v>#DIV/0!</v>
      </c>
      <c r="S39" s="316">
        <f t="shared" si="38"/>
        <v>1.9599639845400536</v>
      </c>
      <c r="T39" s="317" t="e">
        <f t="shared" si="39"/>
        <v>#DIV/0!</v>
      </c>
      <c r="U39" s="317" t="e">
        <f t="shared" si="40"/>
        <v>#DIV/0!</v>
      </c>
      <c r="V39" s="318" t="e">
        <f t="shared" si="41"/>
        <v>#DIV/0!</v>
      </c>
      <c r="W39" s="113" t="e">
        <f t="shared" si="41"/>
        <v>#DIV/0!</v>
      </c>
      <c r="X39" s="9"/>
      <c r="Z39" s="319" t="e">
        <f>(N39-P50)^2</f>
        <v>#DIV/0!</v>
      </c>
      <c r="AA39" s="320" t="e">
        <f t="shared" si="42"/>
        <v>#DIV/0!</v>
      </c>
      <c r="AB39" s="321">
        <v>1</v>
      </c>
      <c r="AC39" s="309"/>
      <c r="AD39" s="309"/>
      <c r="AE39" s="314" t="e">
        <f t="shared" si="43"/>
        <v>#DIV/0!</v>
      </c>
      <c r="AF39" s="322"/>
      <c r="AG39" s="323" t="e">
        <f>AG50</f>
        <v>#DIV/0!</v>
      </c>
      <c r="AH39" s="323" t="e">
        <f>AH50</f>
        <v>#DIV/0!</v>
      </c>
      <c r="AI39" s="320" t="e">
        <f t="shared" si="44"/>
        <v>#DIV/0!</v>
      </c>
      <c r="AJ39" s="324" t="e">
        <f t="shared" si="45"/>
        <v>#DIV/0!</v>
      </c>
      <c r="AK39" s="325" t="e">
        <f>AJ39/AJ50</f>
        <v>#DIV/0!</v>
      </c>
      <c r="AL39" s="326" t="e">
        <f t="shared" si="46"/>
        <v>#DIV/0!</v>
      </c>
      <c r="AM39" s="327" t="e">
        <f t="shared" si="47"/>
        <v>#DIV/0!</v>
      </c>
      <c r="AN39" s="113" t="e">
        <f t="shared" si="48"/>
        <v>#DIV/0!</v>
      </c>
      <c r="AO39" s="328" t="e">
        <f t="shared" si="49"/>
        <v>#DIV/0!</v>
      </c>
      <c r="AP39" s="113" t="e">
        <f t="shared" si="50"/>
        <v>#DIV/0!</v>
      </c>
      <c r="AQ39" s="316">
        <f t="shared" si="51"/>
        <v>1.9599639845400536</v>
      </c>
      <c r="AR39" s="317" t="e">
        <f t="shared" si="52"/>
        <v>#DIV/0!</v>
      </c>
      <c r="AS39" s="317" t="e">
        <f t="shared" si="53"/>
        <v>#DIV/0!</v>
      </c>
      <c r="AT39" s="329" t="e">
        <f t="shared" si="54"/>
        <v>#DIV/0!</v>
      </c>
      <c r="AU39" s="329" t="e">
        <f t="shared" si="54"/>
        <v>#DIV/0!</v>
      </c>
      <c r="AV39" s="293"/>
      <c r="AX39" s="330"/>
      <c r="AY39" s="330">
        <v>1</v>
      </c>
      <c r="AZ39" s="331"/>
      <c r="BA39" s="331"/>
      <c r="BC39" s="309"/>
      <c r="BD39" s="309"/>
      <c r="BE39" s="321"/>
      <c r="BF39" s="321"/>
      <c r="BG39" s="321"/>
      <c r="BH39" s="321"/>
      <c r="BI39" s="321"/>
      <c r="BJ39" s="321"/>
      <c r="BK39" s="321"/>
      <c r="BL39" s="321"/>
      <c r="BM39" s="309"/>
      <c r="BN39" s="309"/>
      <c r="BO39" s="309"/>
      <c r="BP39" s="309"/>
      <c r="BQ39" s="309"/>
      <c r="BR39" s="309"/>
      <c r="BS39" s="332"/>
      <c r="BT39" s="332"/>
      <c r="BU39" s="332"/>
      <c r="BV39" s="309"/>
      <c r="BW39" s="309"/>
    </row>
    <row r="40" spans="1:75" ht="12.75">
      <c r="A40" s="283"/>
      <c r="B40" s="310" t="s">
        <v>173</v>
      </c>
      <c r="C40" s="584"/>
      <c r="D40" s="493">
        <f t="shared" si="28"/>
        <v>0</v>
      </c>
      <c r="E40" s="585"/>
      <c r="F40" s="584"/>
      <c r="G40" s="493">
        <f t="shared" si="29"/>
        <v>0</v>
      </c>
      <c r="H40" s="585"/>
      <c r="I40" s="311"/>
      <c r="K40" s="312" t="e">
        <f t="shared" si="30"/>
        <v>#DIV/0!</v>
      </c>
      <c r="L40" s="313" t="e">
        <f t="shared" si="31"/>
        <v>#DIV/0!</v>
      </c>
      <c r="M40" s="314" t="e">
        <f t="shared" si="32"/>
        <v>#DIV/0!</v>
      </c>
      <c r="N40" s="277" t="e">
        <f t="shared" si="33"/>
        <v>#DIV/0!</v>
      </c>
      <c r="O40" s="277" t="e">
        <f t="shared" si="34"/>
        <v>#DIV/0!</v>
      </c>
      <c r="P40" s="277" t="e">
        <f t="shared" si="35"/>
        <v>#DIV/0!</v>
      </c>
      <c r="Q40" s="392" t="e">
        <f t="shared" si="36"/>
        <v>#DIV/0!</v>
      </c>
      <c r="R40" s="315" t="e">
        <f t="shared" si="37"/>
        <v>#DIV/0!</v>
      </c>
      <c r="S40" s="316">
        <f t="shared" si="38"/>
        <v>1.9599639845400536</v>
      </c>
      <c r="T40" s="317" t="e">
        <f t="shared" si="39"/>
        <v>#DIV/0!</v>
      </c>
      <c r="U40" s="317" t="e">
        <f t="shared" si="40"/>
        <v>#DIV/0!</v>
      </c>
      <c r="V40" s="318" t="e">
        <f t="shared" si="41"/>
        <v>#DIV/0!</v>
      </c>
      <c r="W40" s="113" t="e">
        <f t="shared" si="41"/>
        <v>#DIV/0!</v>
      </c>
      <c r="X40" s="9"/>
      <c r="Z40" s="319" t="e">
        <f>(N40-P50)^2</f>
        <v>#DIV/0!</v>
      </c>
      <c r="AA40" s="320" t="e">
        <f t="shared" si="42"/>
        <v>#DIV/0!</v>
      </c>
      <c r="AB40" s="321">
        <v>1</v>
      </c>
      <c r="AC40" s="309"/>
      <c r="AD40" s="309"/>
      <c r="AE40" s="314" t="e">
        <f t="shared" si="43"/>
        <v>#DIV/0!</v>
      </c>
      <c r="AF40" s="322"/>
      <c r="AG40" s="323" t="e">
        <f>AG50</f>
        <v>#DIV/0!</v>
      </c>
      <c r="AH40" s="323" t="e">
        <f>AH50</f>
        <v>#DIV/0!</v>
      </c>
      <c r="AI40" s="320" t="e">
        <f t="shared" si="44"/>
        <v>#DIV/0!</v>
      </c>
      <c r="AJ40" s="324" t="e">
        <f t="shared" si="45"/>
        <v>#DIV/0!</v>
      </c>
      <c r="AK40" s="325" t="e">
        <f>AJ40/AJ50</f>
        <v>#DIV/0!</v>
      </c>
      <c r="AL40" s="326" t="e">
        <f t="shared" si="46"/>
        <v>#DIV/0!</v>
      </c>
      <c r="AM40" s="327" t="e">
        <f t="shared" si="47"/>
        <v>#DIV/0!</v>
      </c>
      <c r="AN40" s="113" t="e">
        <f t="shared" si="48"/>
        <v>#DIV/0!</v>
      </c>
      <c r="AO40" s="328" t="e">
        <f t="shared" si="49"/>
        <v>#DIV/0!</v>
      </c>
      <c r="AP40" s="113" t="e">
        <f t="shared" si="50"/>
        <v>#DIV/0!</v>
      </c>
      <c r="AQ40" s="316">
        <f t="shared" si="51"/>
        <v>1.9599639845400536</v>
      </c>
      <c r="AR40" s="317" t="e">
        <f t="shared" si="52"/>
        <v>#DIV/0!</v>
      </c>
      <c r="AS40" s="317" t="e">
        <f t="shared" si="53"/>
        <v>#DIV/0!</v>
      </c>
      <c r="AT40" s="329" t="e">
        <f t="shared" si="54"/>
        <v>#DIV/0!</v>
      </c>
      <c r="AU40" s="329" t="e">
        <f t="shared" si="54"/>
        <v>#DIV/0!</v>
      </c>
      <c r="AV40" s="293"/>
      <c r="AX40" s="330"/>
      <c r="AY40" s="330">
        <v>1</v>
      </c>
      <c r="AZ40" s="331"/>
      <c r="BA40" s="331"/>
      <c r="BC40" s="309"/>
      <c r="BD40" s="309"/>
      <c r="BE40" s="321"/>
      <c r="BF40" s="321"/>
      <c r="BG40" s="321"/>
      <c r="BH40" s="321"/>
      <c r="BI40" s="321"/>
      <c r="BJ40" s="321"/>
      <c r="BK40" s="321"/>
      <c r="BL40" s="321"/>
      <c r="BM40" s="309"/>
      <c r="BN40" s="309"/>
      <c r="BO40" s="309"/>
      <c r="BP40" s="309"/>
      <c r="BQ40" s="309"/>
      <c r="BR40" s="309"/>
      <c r="BS40" s="332"/>
      <c r="BT40" s="332"/>
      <c r="BU40" s="332"/>
      <c r="BV40" s="309"/>
      <c r="BW40" s="309"/>
    </row>
    <row r="41" spans="1:75" ht="12.75">
      <c r="A41" s="283"/>
      <c r="B41" s="310" t="s">
        <v>174</v>
      </c>
      <c r="C41" s="584"/>
      <c r="D41" s="493">
        <f t="shared" si="28"/>
        <v>0</v>
      </c>
      <c r="E41" s="585"/>
      <c r="F41" s="584"/>
      <c r="G41" s="493">
        <f t="shared" si="29"/>
        <v>0</v>
      </c>
      <c r="H41" s="585"/>
      <c r="I41" s="311"/>
      <c r="K41" s="312" t="e">
        <f t="shared" si="30"/>
        <v>#DIV/0!</v>
      </c>
      <c r="L41" s="313" t="e">
        <f t="shared" si="31"/>
        <v>#DIV/0!</v>
      </c>
      <c r="M41" s="314" t="e">
        <f t="shared" si="32"/>
        <v>#DIV/0!</v>
      </c>
      <c r="N41" s="277" t="e">
        <f t="shared" si="33"/>
        <v>#DIV/0!</v>
      </c>
      <c r="O41" s="277" t="e">
        <f t="shared" si="34"/>
        <v>#DIV/0!</v>
      </c>
      <c r="P41" s="277" t="e">
        <f t="shared" si="35"/>
        <v>#DIV/0!</v>
      </c>
      <c r="Q41" s="392" t="e">
        <f t="shared" si="36"/>
        <v>#DIV/0!</v>
      </c>
      <c r="R41" s="315" t="e">
        <f t="shared" si="37"/>
        <v>#DIV/0!</v>
      </c>
      <c r="S41" s="316">
        <f t="shared" si="38"/>
        <v>1.9599639845400536</v>
      </c>
      <c r="T41" s="317" t="e">
        <f t="shared" si="39"/>
        <v>#DIV/0!</v>
      </c>
      <c r="U41" s="317" t="e">
        <f t="shared" si="40"/>
        <v>#DIV/0!</v>
      </c>
      <c r="V41" s="318" t="e">
        <f t="shared" si="41"/>
        <v>#DIV/0!</v>
      </c>
      <c r="W41" s="113" t="e">
        <f t="shared" si="41"/>
        <v>#DIV/0!</v>
      </c>
      <c r="X41" s="9"/>
      <c r="Z41" s="319" t="e">
        <f>(N41-P50)^2</f>
        <v>#DIV/0!</v>
      </c>
      <c r="AA41" s="320" t="e">
        <f t="shared" si="42"/>
        <v>#DIV/0!</v>
      </c>
      <c r="AB41" s="321">
        <v>1</v>
      </c>
      <c r="AC41" s="309"/>
      <c r="AD41" s="309"/>
      <c r="AE41" s="314" t="e">
        <f t="shared" si="43"/>
        <v>#DIV/0!</v>
      </c>
      <c r="AF41" s="322"/>
      <c r="AG41" s="323" t="e">
        <f>AG50</f>
        <v>#DIV/0!</v>
      </c>
      <c r="AH41" s="323" t="e">
        <f>AH50</f>
        <v>#DIV/0!</v>
      </c>
      <c r="AI41" s="320" t="e">
        <f t="shared" si="44"/>
        <v>#DIV/0!</v>
      </c>
      <c r="AJ41" s="324" t="e">
        <f t="shared" si="45"/>
        <v>#DIV/0!</v>
      </c>
      <c r="AK41" s="325" t="e">
        <f>AJ41/AJ50</f>
        <v>#DIV/0!</v>
      </c>
      <c r="AL41" s="326" t="e">
        <f t="shared" si="46"/>
        <v>#DIV/0!</v>
      </c>
      <c r="AM41" s="327" t="e">
        <f t="shared" si="47"/>
        <v>#DIV/0!</v>
      </c>
      <c r="AN41" s="113" t="e">
        <f t="shared" si="48"/>
        <v>#DIV/0!</v>
      </c>
      <c r="AO41" s="328" t="e">
        <f t="shared" si="49"/>
        <v>#DIV/0!</v>
      </c>
      <c r="AP41" s="113" t="e">
        <f t="shared" si="50"/>
        <v>#DIV/0!</v>
      </c>
      <c r="AQ41" s="316">
        <f t="shared" si="51"/>
        <v>1.9599639845400536</v>
      </c>
      <c r="AR41" s="317" t="e">
        <f t="shared" si="52"/>
        <v>#DIV/0!</v>
      </c>
      <c r="AS41" s="317" t="e">
        <f t="shared" si="53"/>
        <v>#DIV/0!</v>
      </c>
      <c r="AT41" s="329" t="e">
        <f t="shared" si="54"/>
        <v>#DIV/0!</v>
      </c>
      <c r="AU41" s="329" t="e">
        <f t="shared" si="54"/>
        <v>#DIV/0!</v>
      </c>
      <c r="AV41" s="293"/>
      <c r="AX41" s="330"/>
      <c r="AY41" s="330">
        <v>1</v>
      </c>
      <c r="AZ41" s="331"/>
      <c r="BA41" s="331"/>
      <c r="BC41" s="309"/>
      <c r="BD41" s="309"/>
      <c r="BE41" s="321"/>
      <c r="BF41" s="321"/>
      <c r="BG41" s="321"/>
      <c r="BH41" s="321"/>
      <c r="BI41" s="321"/>
      <c r="BJ41" s="321"/>
      <c r="BK41" s="321"/>
      <c r="BL41" s="321"/>
      <c r="BM41" s="309"/>
      <c r="BN41" s="309"/>
      <c r="BO41" s="309"/>
      <c r="BP41" s="309"/>
      <c r="BQ41" s="309"/>
      <c r="BR41" s="309"/>
      <c r="BS41" s="332"/>
      <c r="BT41" s="332"/>
      <c r="BU41" s="332"/>
      <c r="BV41" s="309"/>
      <c r="BW41" s="309"/>
    </row>
    <row r="42" spans="1:75" ht="12.75">
      <c r="A42" s="283"/>
      <c r="B42" s="310" t="s">
        <v>175</v>
      </c>
      <c r="C42" s="584"/>
      <c r="D42" s="493">
        <f t="shared" si="28"/>
        <v>0</v>
      </c>
      <c r="E42" s="585"/>
      <c r="F42" s="584"/>
      <c r="G42" s="493">
        <f t="shared" si="29"/>
        <v>0</v>
      </c>
      <c r="H42" s="585"/>
      <c r="I42" s="311"/>
      <c r="K42" s="312" t="e">
        <f t="shared" si="30"/>
        <v>#DIV/0!</v>
      </c>
      <c r="L42" s="313" t="e">
        <f t="shared" si="31"/>
        <v>#DIV/0!</v>
      </c>
      <c r="M42" s="314" t="e">
        <f t="shared" si="32"/>
        <v>#DIV/0!</v>
      </c>
      <c r="N42" s="277" t="e">
        <f t="shared" si="33"/>
        <v>#DIV/0!</v>
      </c>
      <c r="O42" s="277" t="e">
        <f t="shared" si="34"/>
        <v>#DIV/0!</v>
      </c>
      <c r="P42" s="277" t="e">
        <f t="shared" si="35"/>
        <v>#DIV/0!</v>
      </c>
      <c r="Q42" s="392" t="e">
        <f t="shared" si="36"/>
        <v>#DIV/0!</v>
      </c>
      <c r="R42" s="315" t="e">
        <f t="shared" si="37"/>
        <v>#DIV/0!</v>
      </c>
      <c r="S42" s="316">
        <f t="shared" si="38"/>
        <v>1.9599639845400536</v>
      </c>
      <c r="T42" s="317" t="e">
        <f t="shared" si="39"/>
        <v>#DIV/0!</v>
      </c>
      <c r="U42" s="317" t="e">
        <f t="shared" si="40"/>
        <v>#DIV/0!</v>
      </c>
      <c r="V42" s="318" t="e">
        <f t="shared" si="41"/>
        <v>#DIV/0!</v>
      </c>
      <c r="W42" s="113" t="e">
        <f t="shared" si="41"/>
        <v>#DIV/0!</v>
      </c>
      <c r="X42" s="9"/>
      <c r="Z42" s="319" t="e">
        <f>(N42-P50)^2</f>
        <v>#DIV/0!</v>
      </c>
      <c r="AA42" s="320" t="e">
        <f t="shared" si="42"/>
        <v>#DIV/0!</v>
      </c>
      <c r="AB42" s="321">
        <v>1</v>
      </c>
      <c r="AC42" s="309"/>
      <c r="AD42" s="309"/>
      <c r="AE42" s="314" t="e">
        <f t="shared" si="43"/>
        <v>#DIV/0!</v>
      </c>
      <c r="AF42" s="322"/>
      <c r="AG42" s="323" t="e">
        <f>AG50</f>
        <v>#DIV/0!</v>
      </c>
      <c r="AH42" s="323" t="e">
        <f>AH50</f>
        <v>#DIV/0!</v>
      </c>
      <c r="AI42" s="320" t="e">
        <f t="shared" si="44"/>
        <v>#DIV/0!</v>
      </c>
      <c r="AJ42" s="324" t="e">
        <f t="shared" si="45"/>
        <v>#DIV/0!</v>
      </c>
      <c r="AK42" s="325" t="e">
        <f>AJ42/AJ50</f>
        <v>#DIV/0!</v>
      </c>
      <c r="AL42" s="326" t="e">
        <f t="shared" si="46"/>
        <v>#DIV/0!</v>
      </c>
      <c r="AM42" s="327" t="e">
        <f t="shared" si="47"/>
        <v>#DIV/0!</v>
      </c>
      <c r="AN42" s="113" t="e">
        <f t="shared" si="48"/>
        <v>#DIV/0!</v>
      </c>
      <c r="AO42" s="328" t="e">
        <f t="shared" si="49"/>
        <v>#DIV/0!</v>
      </c>
      <c r="AP42" s="113" t="e">
        <f t="shared" si="50"/>
        <v>#DIV/0!</v>
      </c>
      <c r="AQ42" s="316">
        <f t="shared" si="51"/>
        <v>1.9599639845400536</v>
      </c>
      <c r="AR42" s="317" t="e">
        <f t="shared" si="52"/>
        <v>#DIV/0!</v>
      </c>
      <c r="AS42" s="317" t="e">
        <f t="shared" si="53"/>
        <v>#DIV/0!</v>
      </c>
      <c r="AT42" s="329" t="e">
        <f t="shared" si="54"/>
        <v>#DIV/0!</v>
      </c>
      <c r="AU42" s="329" t="e">
        <f t="shared" si="54"/>
        <v>#DIV/0!</v>
      </c>
      <c r="AV42" s="293"/>
      <c r="AX42" s="330"/>
      <c r="AY42" s="330">
        <v>1</v>
      </c>
      <c r="AZ42" s="331"/>
      <c r="BA42" s="331"/>
      <c r="BC42" s="309"/>
      <c r="BD42" s="309"/>
      <c r="BE42" s="321"/>
      <c r="BF42" s="321"/>
      <c r="BG42" s="321"/>
      <c r="BH42" s="321"/>
      <c r="BI42" s="321"/>
      <c r="BJ42" s="321"/>
      <c r="BK42" s="321"/>
      <c r="BL42" s="321"/>
      <c r="BM42" s="309"/>
      <c r="BN42" s="309"/>
      <c r="BO42" s="309"/>
      <c r="BP42" s="309"/>
      <c r="BQ42" s="309"/>
      <c r="BR42" s="309"/>
      <c r="BS42" s="332"/>
      <c r="BT42" s="332"/>
      <c r="BU42" s="332"/>
      <c r="BV42" s="309"/>
      <c r="BW42" s="309"/>
    </row>
    <row r="43" spans="1:75" ht="12.75">
      <c r="A43" s="283"/>
      <c r="B43" s="310" t="s">
        <v>176</v>
      </c>
      <c r="C43" s="584"/>
      <c r="D43" s="493">
        <f t="shared" si="28"/>
        <v>0</v>
      </c>
      <c r="E43" s="585"/>
      <c r="F43" s="584"/>
      <c r="G43" s="493">
        <f t="shared" si="29"/>
        <v>0</v>
      </c>
      <c r="H43" s="585"/>
      <c r="I43" s="311"/>
      <c r="K43" s="312" t="e">
        <f t="shared" si="30"/>
        <v>#DIV/0!</v>
      </c>
      <c r="L43" s="313" t="e">
        <f t="shared" si="31"/>
        <v>#DIV/0!</v>
      </c>
      <c r="M43" s="314" t="e">
        <f t="shared" si="32"/>
        <v>#DIV/0!</v>
      </c>
      <c r="N43" s="277" t="e">
        <f t="shared" si="33"/>
        <v>#DIV/0!</v>
      </c>
      <c r="O43" s="277" t="e">
        <f t="shared" si="34"/>
        <v>#DIV/0!</v>
      </c>
      <c r="P43" s="277" t="e">
        <f t="shared" si="35"/>
        <v>#DIV/0!</v>
      </c>
      <c r="Q43" s="392" t="e">
        <f t="shared" si="36"/>
        <v>#DIV/0!</v>
      </c>
      <c r="R43" s="315" t="e">
        <f t="shared" si="37"/>
        <v>#DIV/0!</v>
      </c>
      <c r="S43" s="316">
        <f t="shared" si="38"/>
        <v>1.9599639845400536</v>
      </c>
      <c r="T43" s="317" t="e">
        <f t="shared" si="39"/>
        <v>#DIV/0!</v>
      </c>
      <c r="U43" s="317" t="e">
        <f t="shared" si="40"/>
        <v>#DIV/0!</v>
      </c>
      <c r="V43" s="318" t="e">
        <f t="shared" si="41"/>
        <v>#DIV/0!</v>
      </c>
      <c r="W43" s="113" t="e">
        <f t="shared" si="41"/>
        <v>#DIV/0!</v>
      </c>
      <c r="X43" s="9"/>
      <c r="Z43" s="319" t="e">
        <f>(N43-P50)^2</f>
        <v>#DIV/0!</v>
      </c>
      <c r="AA43" s="320" t="e">
        <f t="shared" si="42"/>
        <v>#DIV/0!</v>
      </c>
      <c r="AB43" s="321">
        <v>1</v>
      </c>
      <c r="AC43" s="309"/>
      <c r="AD43" s="309"/>
      <c r="AE43" s="314" t="e">
        <f t="shared" si="43"/>
        <v>#DIV/0!</v>
      </c>
      <c r="AF43" s="322"/>
      <c r="AG43" s="323" t="e">
        <f>AG50</f>
        <v>#DIV/0!</v>
      </c>
      <c r="AH43" s="323" t="e">
        <f>AH50</f>
        <v>#DIV/0!</v>
      </c>
      <c r="AI43" s="320" t="e">
        <f t="shared" si="44"/>
        <v>#DIV/0!</v>
      </c>
      <c r="AJ43" s="324" t="e">
        <f t="shared" si="45"/>
        <v>#DIV/0!</v>
      </c>
      <c r="AK43" s="325" t="e">
        <f>AJ43/AJ50</f>
        <v>#DIV/0!</v>
      </c>
      <c r="AL43" s="326" t="e">
        <f t="shared" si="46"/>
        <v>#DIV/0!</v>
      </c>
      <c r="AM43" s="327" t="e">
        <f t="shared" si="47"/>
        <v>#DIV/0!</v>
      </c>
      <c r="AN43" s="113" t="e">
        <f t="shared" si="48"/>
        <v>#DIV/0!</v>
      </c>
      <c r="AO43" s="328" t="e">
        <f t="shared" si="49"/>
        <v>#DIV/0!</v>
      </c>
      <c r="AP43" s="113" t="e">
        <f t="shared" si="50"/>
        <v>#DIV/0!</v>
      </c>
      <c r="AQ43" s="316">
        <f t="shared" si="51"/>
        <v>1.9599639845400536</v>
      </c>
      <c r="AR43" s="317" t="e">
        <f t="shared" si="52"/>
        <v>#DIV/0!</v>
      </c>
      <c r="AS43" s="317" t="e">
        <f t="shared" si="53"/>
        <v>#DIV/0!</v>
      </c>
      <c r="AT43" s="329" t="e">
        <f t="shared" si="54"/>
        <v>#DIV/0!</v>
      </c>
      <c r="AU43" s="329" t="e">
        <f t="shared" si="54"/>
        <v>#DIV/0!</v>
      </c>
      <c r="AV43" s="293"/>
      <c r="AX43" s="330"/>
      <c r="AY43" s="330">
        <v>1</v>
      </c>
      <c r="AZ43" s="331"/>
      <c r="BA43" s="331"/>
      <c r="BC43" s="309"/>
      <c r="BD43" s="309"/>
      <c r="BE43" s="321"/>
      <c r="BF43" s="321"/>
      <c r="BG43" s="321"/>
      <c r="BH43" s="321"/>
      <c r="BI43" s="321"/>
      <c r="BJ43" s="321"/>
      <c r="BK43" s="321"/>
      <c r="BL43" s="321"/>
      <c r="BM43" s="309"/>
      <c r="BN43" s="309"/>
      <c r="BO43" s="309"/>
      <c r="BP43" s="309"/>
      <c r="BQ43" s="309"/>
      <c r="BR43" s="309"/>
      <c r="BS43" s="332"/>
      <c r="BT43" s="332"/>
      <c r="BU43" s="332"/>
      <c r="BV43" s="309"/>
      <c r="BW43" s="309"/>
    </row>
    <row r="44" spans="1:75" ht="12.75">
      <c r="A44" s="283"/>
      <c r="B44" s="310" t="s">
        <v>177</v>
      </c>
      <c r="C44" s="584"/>
      <c r="D44" s="493">
        <f t="shared" si="28"/>
        <v>0</v>
      </c>
      <c r="E44" s="585"/>
      <c r="F44" s="584"/>
      <c r="G44" s="493">
        <f t="shared" si="29"/>
        <v>0</v>
      </c>
      <c r="H44" s="585"/>
      <c r="I44" s="311"/>
      <c r="K44" s="312" t="e">
        <f t="shared" si="30"/>
        <v>#DIV/0!</v>
      </c>
      <c r="L44" s="313" t="e">
        <f t="shared" si="31"/>
        <v>#DIV/0!</v>
      </c>
      <c r="M44" s="314" t="e">
        <f t="shared" si="32"/>
        <v>#DIV/0!</v>
      </c>
      <c r="N44" s="277" t="e">
        <f t="shared" si="33"/>
        <v>#DIV/0!</v>
      </c>
      <c r="O44" s="277" t="e">
        <f t="shared" si="34"/>
        <v>#DIV/0!</v>
      </c>
      <c r="P44" s="277" t="e">
        <f t="shared" si="35"/>
        <v>#DIV/0!</v>
      </c>
      <c r="Q44" s="392" t="e">
        <f t="shared" si="36"/>
        <v>#DIV/0!</v>
      </c>
      <c r="R44" s="315" t="e">
        <f t="shared" si="37"/>
        <v>#DIV/0!</v>
      </c>
      <c r="S44" s="316">
        <f t="shared" si="38"/>
        <v>1.9599639845400536</v>
      </c>
      <c r="T44" s="317" t="e">
        <f t="shared" si="39"/>
        <v>#DIV/0!</v>
      </c>
      <c r="U44" s="317" t="e">
        <f t="shared" si="40"/>
        <v>#DIV/0!</v>
      </c>
      <c r="V44" s="318" t="e">
        <f t="shared" si="41"/>
        <v>#DIV/0!</v>
      </c>
      <c r="W44" s="113" t="e">
        <f t="shared" si="41"/>
        <v>#DIV/0!</v>
      </c>
      <c r="X44" s="9"/>
      <c r="Z44" s="319" t="e">
        <f>(N44-P50)^2</f>
        <v>#DIV/0!</v>
      </c>
      <c r="AA44" s="320" t="e">
        <f t="shared" si="42"/>
        <v>#DIV/0!</v>
      </c>
      <c r="AB44" s="321">
        <v>1</v>
      </c>
      <c r="AC44" s="309"/>
      <c r="AD44" s="309"/>
      <c r="AE44" s="314" t="e">
        <f t="shared" si="43"/>
        <v>#DIV/0!</v>
      </c>
      <c r="AF44" s="322"/>
      <c r="AG44" s="323" t="e">
        <f>AG50</f>
        <v>#DIV/0!</v>
      </c>
      <c r="AH44" s="323" t="e">
        <f>AH50</f>
        <v>#DIV/0!</v>
      </c>
      <c r="AI44" s="320" t="e">
        <f t="shared" si="44"/>
        <v>#DIV/0!</v>
      </c>
      <c r="AJ44" s="324" t="e">
        <f t="shared" si="45"/>
        <v>#DIV/0!</v>
      </c>
      <c r="AK44" s="325" t="e">
        <f>AJ44/AJ50</f>
        <v>#DIV/0!</v>
      </c>
      <c r="AL44" s="326" t="e">
        <f t="shared" si="46"/>
        <v>#DIV/0!</v>
      </c>
      <c r="AM44" s="327" t="e">
        <f t="shared" si="47"/>
        <v>#DIV/0!</v>
      </c>
      <c r="AN44" s="113" t="e">
        <f t="shared" si="48"/>
        <v>#DIV/0!</v>
      </c>
      <c r="AO44" s="328" t="e">
        <f t="shared" si="49"/>
        <v>#DIV/0!</v>
      </c>
      <c r="AP44" s="113" t="e">
        <f t="shared" si="50"/>
        <v>#DIV/0!</v>
      </c>
      <c r="AQ44" s="316">
        <f t="shared" si="51"/>
        <v>1.9599639845400536</v>
      </c>
      <c r="AR44" s="317" t="e">
        <f t="shared" si="52"/>
        <v>#DIV/0!</v>
      </c>
      <c r="AS44" s="317" t="e">
        <f t="shared" si="53"/>
        <v>#DIV/0!</v>
      </c>
      <c r="AT44" s="329" t="e">
        <f t="shared" si="54"/>
        <v>#DIV/0!</v>
      </c>
      <c r="AU44" s="329" t="e">
        <f t="shared" si="54"/>
        <v>#DIV/0!</v>
      </c>
      <c r="AV44" s="293"/>
      <c r="AX44" s="330"/>
      <c r="AY44" s="330">
        <v>1</v>
      </c>
      <c r="AZ44" s="331"/>
      <c r="BA44" s="331"/>
      <c r="BC44" s="309"/>
      <c r="BD44" s="309"/>
      <c r="BE44" s="321"/>
      <c r="BF44" s="321"/>
      <c r="BG44" s="321"/>
      <c r="BH44" s="321"/>
      <c r="BI44" s="321"/>
      <c r="BJ44" s="321"/>
      <c r="BK44" s="321"/>
      <c r="BL44" s="321"/>
      <c r="BM44" s="309"/>
      <c r="BN44" s="309"/>
      <c r="BO44" s="309"/>
      <c r="BP44" s="309"/>
      <c r="BQ44" s="309"/>
      <c r="BR44" s="309"/>
      <c r="BS44" s="332"/>
      <c r="BT44" s="332"/>
      <c r="BU44" s="332"/>
      <c r="BV44" s="309"/>
      <c r="BW44" s="309"/>
    </row>
    <row r="45" spans="1:75" ht="12.75">
      <c r="A45" s="283"/>
      <c r="B45" s="310" t="s">
        <v>178</v>
      </c>
      <c r="C45" s="584"/>
      <c r="D45" s="493">
        <f t="shared" si="28"/>
        <v>0</v>
      </c>
      <c r="E45" s="585"/>
      <c r="F45" s="584"/>
      <c r="G45" s="493">
        <f t="shared" si="29"/>
        <v>0</v>
      </c>
      <c r="H45" s="585"/>
      <c r="I45" s="311"/>
      <c r="K45" s="312" t="e">
        <f t="shared" si="30"/>
        <v>#DIV/0!</v>
      </c>
      <c r="L45" s="313" t="e">
        <f t="shared" si="31"/>
        <v>#DIV/0!</v>
      </c>
      <c r="M45" s="314" t="e">
        <f t="shared" si="32"/>
        <v>#DIV/0!</v>
      </c>
      <c r="N45" s="277" t="e">
        <f t="shared" si="33"/>
        <v>#DIV/0!</v>
      </c>
      <c r="O45" s="277" t="e">
        <f t="shared" si="34"/>
        <v>#DIV/0!</v>
      </c>
      <c r="P45" s="277" t="e">
        <f t="shared" si="35"/>
        <v>#DIV/0!</v>
      </c>
      <c r="Q45" s="392" t="e">
        <f t="shared" si="36"/>
        <v>#DIV/0!</v>
      </c>
      <c r="R45" s="315" t="e">
        <f t="shared" si="37"/>
        <v>#DIV/0!</v>
      </c>
      <c r="S45" s="316">
        <f t="shared" si="38"/>
        <v>1.9599639845400536</v>
      </c>
      <c r="T45" s="317" t="e">
        <f t="shared" si="39"/>
        <v>#DIV/0!</v>
      </c>
      <c r="U45" s="317" t="e">
        <f t="shared" si="40"/>
        <v>#DIV/0!</v>
      </c>
      <c r="V45" s="318" t="e">
        <f t="shared" si="41"/>
        <v>#DIV/0!</v>
      </c>
      <c r="W45" s="113" t="e">
        <f t="shared" si="41"/>
        <v>#DIV/0!</v>
      </c>
      <c r="X45" s="9"/>
      <c r="Z45" s="319" t="e">
        <f>(N45-P50)^2</f>
        <v>#DIV/0!</v>
      </c>
      <c r="AA45" s="320" t="e">
        <f t="shared" si="42"/>
        <v>#DIV/0!</v>
      </c>
      <c r="AB45" s="321">
        <v>1</v>
      </c>
      <c r="AC45" s="309"/>
      <c r="AD45" s="309"/>
      <c r="AE45" s="314" t="e">
        <f t="shared" si="43"/>
        <v>#DIV/0!</v>
      </c>
      <c r="AF45" s="322"/>
      <c r="AG45" s="323" t="e">
        <f>AG50</f>
        <v>#DIV/0!</v>
      </c>
      <c r="AH45" s="323" t="e">
        <f>AH50</f>
        <v>#DIV/0!</v>
      </c>
      <c r="AI45" s="320" t="e">
        <f t="shared" si="44"/>
        <v>#DIV/0!</v>
      </c>
      <c r="AJ45" s="324" t="e">
        <f t="shared" si="45"/>
        <v>#DIV/0!</v>
      </c>
      <c r="AK45" s="325" t="e">
        <f>AJ45/AJ50</f>
        <v>#DIV/0!</v>
      </c>
      <c r="AL45" s="326" t="e">
        <f t="shared" si="46"/>
        <v>#DIV/0!</v>
      </c>
      <c r="AM45" s="327" t="e">
        <f t="shared" si="47"/>
        <v>#DIV/0!</v>
      </c>
      <c r="AN45" s="113" t="e">
        <f t="shared" si="48"/>
        <v>#DIV/0!</v>
      </c>
      <c r="AO45" s="328" t="e">
        <f t="shared" si="49"/>
        <v>#DIV/0!</v>
      </c>
      <c r="AP45" s="113" t="e">
        <f t="shared" si="50"/>
        <v>#DIV/0!</v>
      </c>
      <c r="AQ45" s="316">
        <f t="shared" si="51"/>
        <v>1.9599639845400536</v>
      </c>
      <c r="AR45" s="317" t="e">
        <f t="shared" si="52"/>
        <v>#DIV/0!</v>
      </c>
      <c r="AS45" s="317" t="e">
        <f t="shared" si="53"/>
        <v>#DIV/0!</v>
      </c>
      <c r="AT45" s="329" t="e">
        <f t="shared" si="54"/>
        <v>#DIV/0!</v>
      </c>
      <c r="AU45" s="329" t="e">
        <f t="shared" si="54"/>
        <v>#DIV/0!</v>
      </c>
      <c r="AV45" s="293"/>
      <c r="AX45" s="330"/>
      <c r="AY45" s="330">
        <v>1</v>
      </c>
      <c r="AZ45" s="331"/>
      <c r="BA45" s="331"/>
      <c r="BC45" s="309"/>
      <c r="BD45" s="309"/>
      <c r="BE45" s="321"/>
      <c r="BF45" s="321"/>
      <c r="BG45" s="321"/>
      <c r="BH45" s="321"/>
      <c r="BI45" s="321"/>
      <c r="BJ45" s="321"/>
      <c r="BK45" s="321"/>
      <c r="BL45" s="321"/>
      <c r="BM45" s="309"/>
      <c r="BN45" s="309"/>
      <c r="BO45" s="309"/>
      <c r="BP45" s="309"/>
      <c r="BQ45" s="309"/>
      <c r="BR45" s="309"/>
      <c r="BS45" s="332"/>
      <c r="BT45" s="332"/>
      <c r="BU45" s="332"/>
      <c r="BV45" s="309"/>
      <c r="BW45" s="309"/>
    </row>
    <row r="46" spans="1:75" ht="12.75">
      <c r="A46" s="283"/>
      <c r="B46" s="310" t="s">
        <v>179</v>
      </c>
      <c r="C46" s="584"/>
      <c r="D46" s="493">
        <f t="shared" si="28"/>
        <v>0</v>
      </c>
      <c r="E46" s="585"/>
      <c r="F46" s="584"/>
      <c r="G46" s="493">
        <f t="shared" si="29"/>
        <v>0</v>
      </c>
      <c r="H46" s="585"/>
      <c r="I46" s="311"/>
      <c r="K46" s="312" t="e">
        <f t="shared" si="30"/>
        <v>#DIV/0!</v>
      </c>
      <c r="L46" s="313" t="e">
        <f t="shared" si="31"/>
        <v>#DIV/0!</v>
      </c>
      <c r="M46" s="314" t="e">
        <f t="shared" si="32"/>
        <v>#DIV/0!</v>
      </c>
      <c r="N46" s="277" t="e">
        <f t="shared" si="33"/>
        <v>#DIV/0!</v>
      </c>
      <c r="O46" s="277" t="e">
        <f t="shared" si="34"/>
        <v>#DIV/0!</v>
      </c>
      <c r="P46" s="277" t="e">
        <f t="shared" si="35"/>
        <v>#DIV/0!</v>
      </c>
      <c r="Q46" s="392" t="e">
        <f t="shared" si="36"/>
        <v>#DIV/0!</v>
      </c>
      <c r="R46" s="315" t="e">
        <f t="shared" si="37"/>
        <v>#DIV/0!</v>
      </c>
      <c r="S46" s="316">
        <f t="shared" si="38"/>
        <v>1.9599639845400536</v>
      </c>
      <c r="T46" s="317" t="e">
        <f t="shared" si="39"/>
        <v>#DIV/0!</v>
      </c>
      <c r="U46" s="317" t="e">
        <f t="shared" si="40"/>
        <v>#DIV/0!</v>
      </c>
      <c r="V46" s="318" t="e">
        <f t="shared" si="41"/>
        <v>#DIV/0!</v>
      </c>
      <c r="W46" s="113" t="e">
        <f t="shared" si="41"/>
        <v>#DIV/0!</v>
      </c>
      <c r="X46" s="9"/>
      <c r="Z46" s="319" t="e">
        <f>(N46-P50)^2</f>
        <v>#DIV/0!</v>
      </c>
      <c r="AA46" s="320" t="e">
        <f t="shared" si="42"/>
        <v>#DIV/0!</v>
      </c>
      <c r="AB46" s="321">
        <v>1</v>
      </c>
      <c r="AC46" s="309"/>
      <c r="AD46" s="309"/>
      <c r="AE46" s="314" t="e">
        <f t="shared" si="43"/>
        <v>#DIV/0!</v>
      </c>
      <c r="AF46" s="322"/>
      <c r="AG46" s="323" t="e">
        <f>AG50</f>
        <v>#DIV/0!</v>
      </c>
      <c r="AH46" s="323" t="e">
        <f>AH50</f>
        <v>#DIV/0!</v>
      </c>
      <c r="AI46" s="320" t="e">
        <f t="shared" si="44"/>
        <v>#DIV/0!</v>
      </c>
      <c r="AJ46" s="324" t="e">
        <f t="shared" si="45"/>
        <v>#DIV/0!</v>
      </c>
      <c r="AK46" s="325" t="e">
        <f>AJ46/AJ50</f>
        <v>#DIV/0!</v>
      </c>
      <c r="AL46" s="326" t="e">
        <f t="shared" si="46"/>
        <v>#DIV/0!</v>
      </c>
      <c r="AM46" s="327" t="e">
        <f t="shared" si="47"/>
        <v>#DIV/0!</v>
      </c>
      <c r="AN46" s="113" t="e">
        <f t="shared" si="48"/>
        <v>#DIV/0!</v>
      </c>
      <c r="AO46" s="328" t="e">
        <f t="shared" si="49"/>
        <v>#DIV/0!</v>
      </c>
      <c r="AP46" s="113" t="e">
        <f t="shared" si="50"/>
        <v>#DIV/0!</v>
      </c>
      <c r="AQ46" s="316">
        <f t="shared" si="51"/>
        <v>1.9599639845400536</v>
      </c>
      <c r="AR46" s="317" t="e">
        <f t="shared" si="52"/>
        <v>#DIV/0!</v>
      </c>
      <c r="AS46" s="317" t="e">
        <f t="shared" si="53"/>
        <v>#DIV/0!</v>
      </c>
      <c r="AT46" s="329" t="e">
        <f t="shared" si="54"/>
        <v>#DIV/0!</v>
      </c>
      <c r="AU46" s="329" t="e">
        <f t="shared" si="54"/>
        <v>#DIV/0!</v>
      </c>
      <c r="AV46" s="293"/>
      <c r="AX46" s="330"/>
      <c r="AY46" s="330">
        <v>1</v>
      </c>
      <c r="AZ46" s="331"/>
      <c r="BA46" s="331"/>
      <c r="BC46" s="309"/>
      <c r="BD46" s="309"/>
      <c r="BE46" s="321"/>
      <c r="BF46" s="321"/>
      <c r="BG46" s="321"/>
      <c r="BH46" s="321"/>
      <c r="BI46" s="321"/>
      <c r="BJ46" s="321"/>
      <c r="BK46" s="321"/>
      <c r="BL46" s="321"/>
      <c r="BM46" s="309"/>
      <c r="BN46" s="309"/>
      <c r="BO46" s="309"/>
      <c r="BP46" s="309"/>
      <c r="BQ46" s="309"/>
      <c r="BR46" s="309"/>
      <c r="BS46" s="332"/>
      <c r="BT46" s="332"/>
      <c r="BU46" s="332"/>
      <c r="BV46" s="309"/>
      <c r="BW46" s="309"/>
    </row>
    <row r="47" spans="1:75" ht="12.75">
      <c r="A47" s="283"/>
      <c r="B47" s="310" t="s">
        <v>180</v>
      </c>
      <c r="C47" s="584"/>
      <c r="D47" s="493">
        <f t="shared" si="28"/>
        <v>0</v>
      </c>
      <c r="E47" s="585"/>
      <c r="F47" s="584"/>
      <c r="G47" s="493">
        <f t="shared" si="29"/>
        <v>0</v>
      </c>
      <c r="H47" s="585"/>
      <c r="I47" s="311"/>
      <c r="K47" s="312" t="e">
        <f t="shared" si="30"/>
        <v>#DIV/0!</v>
      </c>
      <c r="L47" s="313" t="e">
        <f t="shared" si="31"/>
        <v>#DIV/0!</v>
      </c>
      <c r="M47" s="314" t="e">
        <f t="shared" si="32"/>
        <v>#DIV/0!</v>
      </c>
      <c r="N47" s="277" t="e">
        <f t="shared" si="33"/>
        <v>#DIV/0!</v>
      </c>
      <c r="O47" s="277" t="e">
        <f t="shared" si="34"/>
        <v>#DIV/0!</v>
      </c>
      <c r="P47" s="277" t="e">
        <f t="shared" si="35"/>
        <v>#DIV/0!</v>
      </c>
      <c r="Q47" s="392" t="e">
        <f t="shared" si="36"/>
        <v>#DIV/0!</v>
      </c>
      <c r="R47" s="315" t="e">
        <f t="shared" si="37"/>
        <v>#DIV/0!</v>
      </c>
      <c r="S47" s="316">
        <f t="shared" si="38"/>
        <v>1.9599639845400536</v>
      </c>
      <c r="T47" s="317" t="e">
        <f t="shared" si="39"/>
        <v>#DIV/0!</v>
      </c>
      <c r="U47" s="317" t="e">
        <f t="shared" si="40"/>
        <v>#DIV/0!</v>
      </c>
      <c r="V47" s="318" t="e">
        <f t="shared" si="41"/>
        <v>#DIV/0!</v>
      </c>
      <c r="W47" s="113" t="e">
        <f t="shared" si="41"/>
        <v>#DIV/0!</v>
      </c>
      <c r="X47" s="9"/>
      <c r="Z47" s="319" t="e">
        <f>(N47-P50)^2</f>
        <v>#DIV/0!</v>
      </c>
      <c r="AA47" s="320" t="e">
        <f t="shared" si="42"/>
        <v>#DIV/0!</v>
      </c>
      <c r="AB47" s="321">
        <v>1</v>
      </c>
      <c r="AC47" s="309"/>
      <c r="AD47" s="309"/>
      <c r="AE47" s="314" t="e">
        <f t="shared" si="43"/>
        <v>#DIV/0!</v>
      </c>
      <c r="AF47" s="322"/>
      <c r="AG47" s="323" t="e">
        <f>AG50</f>
        <v>#DIV/0!</v>
      </c>
      <c r="AH47" s="323" t="e">
        <f>AH50</f>
        <v>#DIV/0!</v>
      </c>
      <c r="AI47" s="320" t="e">
        <f t="shared" si="44"/>
        <v>#DIV/0!</v>
      </c>
      <c r="AJ47" s="324" t="e">
        <f t="shared" si="45"/>
        <v>#DIV/0!</v>
      </c>
      <c r="AK47" s="325" t="e">
        <f>AJ47/AJ50</f>
        <v>#DIV/0!</v>
      </c>
      <c r="AL47" s="326" t="e">
        <f t="shared" si="46"/>
        <v>#DIV/0!</v>
      </c>
      <c r="AM47" s="327" t="e">
        <f t="shared" si="47"/>
        <v>#DIV/0!</v>
      </c>
      <c r="AN47" s="113" t="e">
        <f t="shared" si="48"/>
        <v>#DIV/0!</v>
      </c>
      <c r="AO47" s="328" t="e">
        <f t="shared" si="49"/>
        <v>#DIV/0!</v>
      </c>
      <c r="AP47" s="113" t="e">
        <f t="shared" si="50"/>
        <v>#DIV/0!</v>
      </c>
      <c r="AQ47" s="316">
        <f t="shared" si="51"/>
        <v>1.9599639845400536</v>
      </c>
      <c r="AR47" s="317" t="e">
        <f t="shared" si="52"/>
        <v>#DIV/0!</v>
      </c>
      <c r="AS47" s="317" t="e">
        <f t="shared" si="53"/>
        <v>#DIV/0!</v>
      </c>
      <c r="AT47" s="329" t="e">
        <f t="shared" si="54"/>
        <v>#DIV/0!</v>
      </c>
      <c r="AU47" s="329" t="e">
        <f t="shared" si="54"/>
        <v>#DIV/0!</v>
      </c>
      <c r="AV47" s="293"/>
      <c r="AX47" s="330"/>
      <c r="AY47" s="330">
        <v>1</v>
      </c>
      <c r="AZ47" s="331"/>
      <c r="BA47" s="331"/>
      <c r="BC47" s="309"/>
      <c r="BD47" s="309"/>
      <c r="BE47" s="321"/>
      <c r="BF47" s="321"/>
      <c r="BG47" s="321"/>
      <c r="BH47" s="321"/>
      <c r="BI47" s="321"/>
      <c r="BJ47" s="321"/>
      <c r="BK47" s="321"/>
      <c r="BL47" s="321"/>
      <c r="BM47" s="309"/>
      <c r="BN47" s="309"/>
      <c r="BO47" s="309"/>
      <c r="BP47" s="309"/>
      <c r="BQ47" s="309"/>
      <c r="BR47" s="309"/>
      <c r="BS47" s="332"/>
      <c r="BT47" s="332"/>
      <c r="BU47" s="332"/>
      <c r="BV47" s="309"/>
      <c r="BW47" s="309"/>
    </row>
    <row r="48" spans="1:75" ht="12.75">
      <c r="A48" s="7"/>
      <c r="B48" s="310" t="s">
        <v>181</v>
      </c>
      <c r="C48" s="584"/>
      <c r="D48" s="493">
        <f t="shared" si="28"/>
        <v>0</v>
      </c>
      <c r="E48" s="585"/>
      <c r="F48" s="584"/>
      <c r="G48" s="493">
        <f t="shared" si="29"/>
        <v>0</v>
      </c>
      <c r="H48" s="585"/>
      <c r="I48" s="311"/>
      <c r="K48" s="312" t="e">
        <f t="shared" si="30"/>
        <v>#DIV/0!</v>
      </c>
      <c r="L48" s="313" t="e">
        <f t="shared" si="31"/>
        <v>#DIV/0!</v>
      </c>
      <c r="M48" s="314" t="e">
        <f t="shared" si="32"/>
        <v>#DIV/0!</v>
      </c>
      <c r="N48" s="277" t="e">
        <f t="shared" si="33"/>
        <v>#DIV/0!</v>
      </c>
      <c r="O48" s="277" t="e">
        <f t="shared" si="34"/>
        <v>#DIV/0!</v>
      </c>
      <c r="P48" s="277" t="e">
        <f t="shared" si="35"/>
        <v>#DIV/0!</v>
      </c>
      <c r="Q48" s="392" t="e">
        <f t="shared" si="36"/>
        <v>#DIV/0!</v>
      </c>
      <c r="R48" s="315" t="e">
        <f t="shared" si="37"/>
        <v>#DIV/0!</v>
      </c>
      <c r="S48" s="316">
        <f t="shared" si="38"/>
        <v>1.9599639845400536</v>
      </c>
      <c r="T48" s="317" t="e">
        <f t="shared" si="39"/>
        <v>#DIV/0!</v>
      </c>
      <c r="U48" s="317" t="e">
        <f t="shared" si="40"/>
        <v>#DIV/0!</v>
      </c>
      <c r="V48" s="318" t="e">
        <f t="shared" si="41"/>
        <v>#DIV/0!</v>
      </c>
      <c r="W48" s="113" t="e">
        <f t="shared" si="41"/>
        <v>#DIV/0!</v>
      </c>
      <c r="X48" s="9"/>
      <c r="Z48" s="319" t="e">
        <f>(N48-P50)^2</f>
        <v>#DIV/0!</v>
      </c>
      <c r="AA48" s="320" t="e">
        <f t="shared" si="42"/>
        <v>#DIV/0!</v>
      </c>
      <c r="AB48" s="321">
        <v>1</v>
      </c>
      <c r="AC48" s="309"/>
      <c r="AD48" s="309"/>
      <c r="AE48" s="314" t="e">
        <f t="shared" si="43"/>
        <v>#DIV/0!</v>
      </c>
      <c r="AF48" s="322"/>
      <c r="AG48" s="323" t="e">
        <f>AG50</f>
        <v>#DIV/0!</v>
      </c>
      <c r="AH48" s="323" t="e">
        <f>AH50</f>
        <v>#DIV/0!</v>
      </c>
      <c r="AI48" s="320" t="e">
        <f t="shared" si="44"/>
        <v>#DIV/0!</v>
      </c>
      <c r="AJ48" s="324" t="e">
        <f t="shared" si="45"/>
        <v>#DIV/0!</v>
      </c>
      <c r="AK48" s="325" t="e">
        <f>AJ48/AJ50</f>
        <v>#DIV/0!</v>
      </c>
      <c r="AL48" s="326" t="e">
        <f t="shared" si="46"/>
        <v>#DIV/0!</v>
      </c>
      <c r="AM48" s="327" t="e">
        <f t="shared" si="47"/>
        <v>#DIV/0!</v>
      </c>
      <c r="AN48" s="113" t="e">
        <f t="shared" si="48"/>
        <v>#DIV/0!</v>
      </c>
      <c r="AO48" s="328" t="e">
        <f t="shared" si="49"/>
        <v>#DIV/0!</v>
      </c>
      <c r="AP48" s="113" t="e">
        <f t="shared" si="50"/>
        <v>#DIV/0!</v>
      </c>
      <c r="AQ48" s="316">
        <f t="shared" si="51"/>
        <v>1.9599639845400536</v>
      </c>
      <c r="AR48" s="317" t="e">
        <f t="shared" si="52"/>
        <v>#DIV/0!</v>
      </c>
      <c r="AS48" s="317" t="e">
        <f t="shared" si="53"/>
        <v>#DIV/0!</v>
      </c>
      <c r="AT48" s="329" t="e">
        <f t="shared" si="54"/>
        <v>#DIV/0!</v>
      </c>
      <c r="AU48" s="329" t="e">
        <f t="shared" si="54"/>
        <v>#DIV/0!</v>
      </c>
      <c r="AV48" s="293"/>
      <c r="AX48" s="330"/>
      <c r="AY48" s="330">
        <v>1</v>
      </c>
      <c r="AZ48" s="331"/>
      <c r="BA48" s="331"/>
      <c r="BC48" s="309"/>
      <c r="BD48" s="309"/>
      <c r="BE48" s="321"/>
      <c r="BF48" s="321"/>
      <c r="BG48" s="321"/>
      <c r="BH48" s="321"/>
      <c r="BI48" s="321"/>
      <c r="BJ48" s="321"/>
      <c r="BK48" s="321"/>
      <c r="BL48" s="321"/>
      <c r="BM48" s="309"/>
      <c r="BN48" s="309"/>
      <c r="BO48" s="309"/>
      <c r="BP48" s="309"/>
      <c r="BQ48" s="309"/>
      <c r="BR48" s="309"/>
      <c r="BS48" s="332"/>
      <c r="BT48" s="332"/>
      <c r="BU48" s="332"/>
      <c r="BV48" s="309"/>
      <c r="BW48" s="309"/>
    </row>
    <row r="49" spans="1:75" ht="12.75">
      <c r="A49" s="7"/>
      <c r="B49" s="310" t="s">
        <v>182</v>
      </c>
      <c r="C49" s="584"/>
      <c r="D49" s="493">
        <f t="shared" si="28"/>
        <v>0</v>
      </c>
      <c r="E49" s="585"/>
      <c r="F49" s="584"/>
      <c r="G49" s="493">
        <f t="shared" si="29"/>
        <v>0</v>
      </c>
      <c r="H49" s="585"/>
      <c r="I49" s="311"/>
      <c r="K49" s="312" t="e">
        <f t="shared" si="30"/>
        <v>#DIV/0!</v>
      </c>
      <c r="L49" s="313" t="e">
        <f>(D49/(C49*E49)+(G49/(F49*H49)))</f>
        <v>#DIV/0!</v>
      </c>
      <c r="M49" s="314" t="e">
        <f t="shared" si="32"/>
        <v>#DIV/0!</v>
      </c>
      <c r="N49" s="277" t="e">
        <f t="shared" si="33"/>
        <v>#DIV/0!</v>
      </c>
      <c r="O49" s="277" t="e">
        <f t="shared" si="34"/>
        <v>#DIV/0!</v>
      </c>
      <c r="P49" s="277" t="e">
        <f t="shared" si="35"/>
        <v>#DIV/0!</v>
      </c>
      <c r="Q49" s="392" t="e">
        <f t="shared" si="36"/>
        <v>#DIV/0!</v>
      </c>
      <c r="R49" s="315" t="e">
        <f t="shared" si="37"/>
        <v>#DIV/0!</v>
      </c>
      <c r="S49" s="316">
        <f t="shared" si="38"/>
        <v>1.9599639845400536</v>
      </c>
      <c r="T49" s="317" t="e">
        <f t="shared" si="39"/>
        <v>#DIV/0!</v>
      </c>
      <c r="U49" s="317" t="e">
        <f t="shared" si="40"/>
        <v>#DIV/0!</v>
      </c>
      <c r="V49" s="318" t="e">
        <f t="shared" si="41"/>
        <v>#DIV/0!</v>
      </c>
      <c r="W49" s="113" t="e">
        <f t="shared" si="41"/>
        <v>#DIV/0!</v>
      </c>
      <c r="X49" s="9"/>
      <c r="Z49" s="319" t="e">
        <f>(N49-P50)^2</f>
        <v>#DIV/0!</v>
      </c>
      <c r="AA49" s="320" t="e">
        <f t="shared" si="42"/>
        <v>#DIV/0!</v>
      </c>
      <c r="AB49" s="321">
        <v>1</v>
      </c>
      <c r="AC49" s="309"/>
      <c r="AD49" s="309"/>
      <c r="AE49" s="314" t="e">
        <f t="shared" si="43"/>
        <v>#DIV/0!</v>
      </c>
      <c r="AF49" s="322"/>
      <c r="AG49" s="323" t="e">
        <f>AG50</f>
        <v>#DIV/0!</v>
      </c>
      <c r="AH49" s="323" t="e">
        <f>AH50</f>
        <v>#DIV/0!</v>
      </c>
      <c r="AI49" s="320" t="e">
        <f t="shared" si="44"/>
        <v>#DIV/0!</v>
      </c>
      <c r="AJ49" s="324" t="e">
        <f t="shared" si="45"/>
        <v>#DIV/0!</v>
      </c>
      <c r="AK49" s="325" t="e">
        <f>AJ49/AJ50</f>
        <v>#DIV/0!</v>
      </c>
      <c r="AL49" s="326" t="e">
        <f t="shared" si="46"/>
        <v>#DIV/0!</v>
      </c>
      <c r="AM49" s="327" t="e">
        <f t="shared" si="47"/>
        <v>#DIV/0!</v>
      </c>
      <c r="AN49" s="113" t="e">
        <f t="shared" si="48"/>
        <v>#DIV/0!</v>
      </c>
      <c r="AO49" s="328" t="e">
        <f t="shared" si="49"/>
        <v>#DIV/0!</v>
      </c>
      <c r="AP49" s="113" t="e">
        <f t="shared" si="50"/>
        <v>#DIV/0!</v>
      </c>
      <c r="AQ49" s="316">
        <f t="shared" si="51"/>
        <v>1.9599639845400536</v>
      </c>
      <c r="AR49" s="317" t="e">
        <f t="shared" si="52"/>
        <v>#DIV/0!</v>
      </c>
      <c r="AS49" s="317" t="e">
        <f t="shared" si="53"/>
        <v>#DIV/0!</v>
      </c>
      <c r="AT49" s="329" t="e">
        <f t="shared" si="54"/>
        <v>#DIV/0!</v>
      </c>
      <c r="AU49" s="329" t="e">
        <f t="shared" si="54"/>
        <v>#DIV/0!</v>
      </c>
      <c r="AV49" s="293"/>
      <c r="AX49" s="330"/>
      <c r="AY49" s="330">
        <v>1</v>
      </c>
      <c r="AZ49" s="331"/>
      <c r="BA49" s="331"/>
      <c r="BC49" s="309"/>
      <c r="BD49" s="309"/>
      <c r="BE49" s="321"/>
      <c r="BF49" s="321"/>
      <c r="BG49" s="321"/>
      <c r="BH49" s="321"/>
      <c r="BI49" s="321"/>
      <c r="BJ49" s="321"/>
      <c r="BK49" s="321"/>
      <c r="BL49" s="321"/>
      <c r="BM49" s="309"/>
      <c r="BN49" s="309"/>
      <c r="BO49" s="309"/>
      <c r="BP49" s="309"/>
      <c r="BQ49" s="309"/>
      <c r="BR49" s="309"/>
      <c r="BS49" s="332"/>
      <c r="BT49" s="332"/>
      <c r="BU49" s="332"/>
      <c r="BV49" s="309"/>
      <c r="BW49" s="309"/>
    </row>
    <row r="50" spans="1:75" ht="12.75">
      <c r="A50" s="283"/>
      <c r="B50" s="333">
        <f>COUNT(D33:D49)</f>
        <v>17</v>
      </c>
      <c r="C50" s="586">
        <f aca="true" t="shared" si="55" ref="C50:H50">SUM(C33:C49)</f>
        <v>0</v>
      </c>
      <c r="D50" s="586">
        <f t="shared" si="55"/>
        <v>0</v>
      </c>
      <c r="E50" s="586">
        <f t="shared" si="55"/>
        <v>0</v>
      </c>
      <c r="F50" s="586">
        <f t="shared" si="55"/>
        <v>0</v>
      </c>
      <c r="G50" s="586">
        <f t="shared" si="55"/>
        <v>0</v>
      </c>
      <c r="H50" s="586">
        <f t="shared" si="55"/>
        <v>0</v>
      </c>
      <c r="I50" s="335"/>
      <c r="K50" s="336"/>
      <c r="L50" s="337"/>
      <c r="M50" s="338" t="e">
        <f>SUM(M33:M49)</f>
        <v>#DIV/0!</v>
      </c>
      <c r="N50" s="339"/>
      <c r="O50" s="340" t="e">
        <f>SUM(O33:O49)</f>
        <v>#DIV/0!</v>
      </c>
      <c r="P50" s="22" t="e">
        <f>O50/M50</f>
        <v>#DIV/0!</v>
      </c>
      <c r="Q50" s="341" t="e">
        <f>EXP(P50)</f>
        <v>#DIV/0!</v>
      </c>
      <c r="R50" s="334" t="e">
        <f>SQRT(1/M50)</f>
        <v>#DIV/0!</v>
      </c>
      <c r="S50" s="316">
        <f t="shared" si="38"/>
        <v>1.9599639845400536</v>
      </c>
      <c r="T50" s="342" t="e">
        <f>P50-(R50*S50)</f>
        <v>#DIV/0!</v>
      </c>
      <c r="U50" s="342" t="e">
        <f>P50+(R50*S50)</f>
        <v>#DIV/0!</v>
      </c>
      <c r="V50" s="343" t="e">
        <f>EXP(T50)</f>
        <v>#DIV/0!</v>
      </c>
      <c r="W50" s="344" t="e">
        <f>EXP(U50)</f>
        <v>#DIV/0!</v>
      </c>
      <c r="X50" s="345"/>
      <c r="Y50" s="345"/>
      <c r="Z50" s="346"/>
      <c r="AA50" s="347" t="e">
        <f>SUM(AA33:AA49)</f>
        <v>#DIV/0!</v>
      </c>
      <c r="AB50" s="348">
        <f>SUM(AB33:AB49)</f>
        <v>17</v>
      </c>
      <c r="AC50" s="349" t="e">
        <f>AA50-(AB50-1)</f>
        <v>#DIV/0!</v>
      </c>
      <c r="AD50" s="338" t="e">
        <f>M50</f>
        <v>#DIV/0!</v>
      </c>
      <c r="AE50" s="338" t="e">
        <f>SUM(AE33:AE49)</f>
        <v>#DIV/0!</v>
      </c>
      <c r="AF50" s="350" t="e">
        <f>AE50/AD50</f>
        <v>#DIV/0!</v>
      </c>
      <c r="AG50" s="351" t="e">
        <f>AC50/(AD50-AF50)</f>
        <v>#DIV/0!</v>
      </c>
      <c r="AH50" s="351" t="e">
        <f>IF(AA50&lt;AB50-1,"0",AG50)</f>
        <v>#DIV/0!</v>
      </c>
      <c r="AI50" s="346"/>
      <c r="AJ50" s="338" t="e">
        <f>SUM(AJ33:AJ49)</f>
        <v>#DIV/0!</v>
      </c>
      <c r="AK50" s="352" t="e">
        <f>SUM(AK33:AK49)</f>
        <v>#DIV/0!</v>
      </c>
      <c r="AL50" s="349" t="e">
        <f>SUM(AL33:AL49)</f>
        <v>#DIV/0!</v>
      </c>
      <c r="AM50" s="349" t="e">
        <f>AL50/AJ50</f>
        <v>#DIV/0!</v>
      </c>
      <c r="AN50" s="353" t="e">
        <f>EXP(AM50)</f>
        <v>#DIV/0!</v>
      </c>
      <c r="AO50" s="354" t="e">
        <f>1/AJ50</f>
        <v>#DIV/0!</v>
      </c>
      <c r="AP50" s="355" t="e">
        <f>SQRT(AO50)</f>
        <v>#DIV/0!</v>
      </c>
      <c r="AQ50" s="316">
        <f t="shared" si="51"/>
        <v>1.9599639845400536</v>
      </c>
      <c r="AR50" s="342" t="e">
        <f>AM50-(AQ50*AP50)</f>
        <v>#DIV/0!</v>
      </c>
      <c r="AS50" s="342" t="e">
        <f>AM50+(1.96*AP50)</f>
        <v>#DIV/0!</v>
      </c>
      <c r="AT50" s="356" t="e">
        <f>EXP(AR50)</f>
        <v>#DIV/0!</v>
      </c>
      <c r="AU50" s="357" t="e">
        <f>EXP(AS50)</f>
        <v>#DIV/0!</v>
      </c>
      <c r="AV50" s="358"/>
      <c r="AW50" s="15"/>
      <c r="AX50" s="359" t="e">
        <f>AA50</f>
        <v>#DIV/0!</v>
      </c>
      <c r="AY50" s="333">
        <f>SUM(AY33:AY49)</f>
        <v>17</v>
      </c>
      <c r="AZ50" s="360" t="e">
        <f>(AX50-(AY50-1))/AX50</f>
        <v>#DIV/0!</v>
      </c>
      <c r="BA50" s="361" t="e">
        <f>IF(AA50&lt;AB50-1,"0%",AZ50)</f>
        <v>#DIV/0!</v>
      </c>
      <c r="BB50" s="172"/>
      <c r="BC50" s="340" t="e">
        <f>AX50/(AY50-1)</f>
        <v>#DIV/0!</v>
      </c>
      <c r="BD50" s="362" t="e">
        <f>LN(BC50)</f>
        <v>#DIV/0!</v>
      </c>
      <c r="BE50" s="340" t="e">
        <f>LN(AX50)</f>
        <v>#DIV/0!</v>
      </c>
      <c r="BF50" s="340">
        <f>LN(AY50-1)</f>
        <v>2.772588722239781</v>
      </c>
      <c r="BG50" s="340" t="e">
        <f>SQRT(2*AX50)</f>
        <v>#DIV/0!</v>
      </c>
      <c r="BH50" s="340">
        <f>SQRT(2*AY50-3)</f>
        <v>5.5677643628300215</v>
      </c>
      <c r="BI50" s="340">
        <f>2*(AY50-2)</f>
        <v>30</v>
      </c>
      <c r="BJ50" s="340">
        <f>3*(AY50-2)^2</f>
        <v>675</v>
      </c>
      <c r="BK50" s="340">
        <f>1/BI50</f>
        <v>0.03333333333333333</v>
      </c>
      <c r="BL50" s="363">
        <f>1/BJ50</f>
        <v>0.0014814814814814814</v>
      </c>
      <c r="BM50" s="363">
        <f>SQRT(BK50*(1-BL50))</f>
        <v>0.1824388955713226</v>
      </c>
      <c r="BN50" s="364" t="e">
        <f>0.5*(BE50-BF50)/(BG50-BH50)</f>
        <v>#DIV/0!</v>
      </c>
      <c r="BO50" s="364" t="e">
        <f>IF(AA50&lt;=AB50,BM50,BN50)</f>
        <v>#DIV/0!</v>
      </c>
      <c r="BP50" s="365" t="e">
        <f>BD50-(1.96*BO50)</f>
        <v>#DIV/0!</v>
      </c>
      <c r="BQ50" s="365" t="e">
        <f>BD50+(1.96*BO50)</f>
        <v>#DIV/0!</v>
      </c>
      <c r="BR50" s="365"/>
      <c r="BS50" s="362" t="e">
        <f>EXP(BP50)</f>
        <v>#DIV/0!</v>
      </c>
      <c r="BT50" s="362" t="e">
        <f>EXP(BQ50)</f>
        <v>#DIV/0!</v>
      </c>
      <c r="BU50" s="366" t="e">
        <f>BA50</f>
        <v>#DIV/0!</v>
      </c>
      <c r="BV50" s="366" t="e">
        <f>(BS50-1)/BS50</f>
        <v>#DIV/0!</v>
      </c>
      <c r="BW50" s="366" t="e">
        <f>(BT50-1)/BT50</f>
        <v>#DIV/0!</v>
      </c>
    </row>
    <row r="51" spans="1:75" ht="13.5" thickBot="1">
      <c r="A51" s="7"/>
      <c r="B51" s="7"/>
      <c r="C51" s="587"/>
      <c r="D51" s="587"/>
      <c r="E51" s="587"/>
      <c r="F51" s="587"/>
      <c r="G51" s="587"/>
      <c r="H51" s="587"/>
      <c r="I51" s="367"/>
      <c r="J51" s="7"/>
      <c r="K51" s="7"/>
      <c r="L51" s="2"/>
      <c r="M51" s="2"/>
      <c r="N51" s="2"/>
      <c r="O51" s="2"/>
      <c r="P51" s="2"/>
      <c r="Q51" s="2"/>
      <c r="R51" s="368"/>
      <c r="S51" s="368"/>
      <c r="T51" s="368"/>
      <c r="U51" s="368"/>
      <c r="V51" s="368"/>
      <c r="W51" s="368"/>
      <c r="X51" s="368"/>
      <c r="Z51" s="2"/>
      <c r="AA51" s="2"/>
      <c r="AB51" s="369"/>
      <c r="AC51" s="370"/>
      <c r="AD51" s="371"/>
      <c r="AE51" s="370"/>
      <c r="AF51" s="372"/>
      <c r="AG51" s="372"/>
      <c r="AH51" s="372"/>
      <c r="AI51" s="37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373"/>
      <c r="AU51" s="373"/>
      <c r="AV51" s="373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18"/>
      <c r="BH51" s="2"/>
      <c r="BI51" s="2"/>
      <c r="BJ51" s="2"/>
      <c r="BK51" s="2"/>
      <c r="BN51" s="370" t="s">
        <v>184</v>
      </c>
      <c r="BT51" s="374" t="s">
        <v>185</v>
      </c>
      <c r="BU51" s="375" t="e">
        <f>BU50</f>
        <v>#DIV/0!</v>
      </c>
      <c r="BV51" s="376" t="e">
        <f>IF(BV50&lt;0,"0%",BV50)</f>
        <v>#DIV/0!</v>
      </c>
      <c r="BW51" s="377" t="e">
        <f>IF(BW50&lt;0,"0%",BW50)</f>
        <v>#DIV/0!</v>
      </c>
    </row>
    <row r="52" spans="1:69" ht="26.25" thickBot="1">
      <c r="A52" s="283"/>
      <c r="B52" s="283"/>
      <c r="C52" s="588"/>
      <c r="D52" s="588"/>
      <c r="E52" s="588"/>
      <c r="F52" s="588"/>
      <c r="G52" s="588"/>
      <c r="H52" s="588"/>
      <c r="I52" s="378"/>
      <c r="J52" s="283"/>
      <c r="K52" s="283"/>
      <c r="L52" s="283"/>
      <c r="M52" s="2"/>
      <c r="N52" s="2"/>
      <c r="O52" s="2"/>
      <c r="P52" s="2"/>
      <c r="Q52" s="2"/>
      <c r="R52" s="379"/>
      <c r="S52" s="379"/>
      <c r="T52" s="379"/>
      <c r="U52" s="379"/>
      <c r="V52" s="379"/>
      <c r="W52" s="379"/>
      <c r="X52" s="379"/>
      <c r="Z52" s="2"/>
      <c r="AA52" s="2"/>
      <c r="AB52" s="2"/>
      <c r="AC52" s="2"/>
      <c r="AD52" s="2"/>
      <c r="AE52" s="2"/>
      <c r="AF52" s="2"/>
      <c r="AG52" s="2"/>
      <c r="AH52" s="2"/>
      <c r="AI52" s="18"/>
      <c r="AJ52" s="144"/>
      <c r="AK52" s="144"/>
      <c r="AL52" s="380"/>
      <c r="AM52" s="149"/>
      <c r="AN52" s="381"/>
      <c r="AO52" s="382" t="s">
        <v>186</v>
      </c>
      <c r="AP52" s="383">
        <f>TINV((1-$H$1),(AB50-2))</f>
        <v>2.131449545559774</v>
      </c>
      <c r="AQ52" s="2"/>
      <c r="AR52" s="603" t="s">
        <v>293</v>
      </c>
      <c r="AS52" s="604">
        <f>$H$1</f>
        <v>0.95</v>
      </c>
      <c r="AT52" s="384" t="e">
        <f>EXP(AM50-AP52*SQRT((1/AD50)+AH50))</f>
        <v>#DIV/0!</v>
      </c>
      <c r="AU52" s="385" t="e">
        <f>EXP(AM50+AP52*SQRT((1/AD50)+AH50))</f>
        <v>#DIV/0!</v>
      </c>
      <c r="AV52" s="293"/>
      <c r="AW52" s="2"/>
      <c r="AX52" s="2"/>
      <c r="AY52" s="2"/>
      <c r="AZ52" s="2"/>
      <c r="BB52" s="2"/>
      <c r="BC52" s="2"/>
      <c r="BD52" s="2"/>
      <c r="BF52" s="386"/>
      <c r="BG52" s="18"/>
      <c r="BH52" s="18"/>
      <c r="BJ52" s="9"/>
      <c r="BK52" s="2"/>
      <c r="BL52" s="4"/>
      <c r="BM52" s="387"/>
      <c r="BN52" s="2"/>
      <c r="BQ52" s="4"/>
    </row>
    <row r="53" spans="1:256" ht="15">
      <c r="A53" s="168"/>
      <c r="B53" s="168"/>
      <c r="C53" s="589"/>
      <c r="D53" s="589"/>
      <c r="E53" s="589"/>
      <c r="F53" s="589"/>
      <c r="G53" s="589"/>
      <c r="H53" s="589"/>
      <c r="I53" s="378"/>
      <c r="J53" s="168"/>
      <c r="K53" s="168"/>
      <c r="L53" s="168"/>
      <c r="M53" s="2"/>
      <c r="N53" s="2"/>
      <c r="O53" s="2"/>
      <c r="P53" s="2"/>
      <c r="Q53" s="2"/>
      <c r="R53" s="379"/>
      <c r="S53" s="379"/>
      <c r="T53" s="379"/>
      <c r="U53" s="379"/>
      <c r="V53" s="379"/>
      <c r="W53" s="379"/>
      <c r="X53" s="379"/>
      <c r="Z53" s="2"/>
      <c r="AA53" s="2"/>
      <c r="AB53" s="2"/>
      <c r="AC53" s="2"/>
      <c r="AD53" s="2"/>
      <c r="AE53" s="2"/>
      <c r="AF53" s="2"/>
      <c r="AG53" s="2"/>
      <c r="AH53" s="2"/>
      <c r="AI53" s="18"/>
      <c r="AJ53" s="144"/>
      <c r="AK53" s="144"/>
      <c r="AL53" s="380"/>
      <c r="AM53" s="149"/>
      <c r="AN53" s="388"/>
      <c r="AO53" s="389"/>
      <c r="AP53" s="159"/>
      <c r="AQ53" s="2"/>
      <c r="AR53" s="2"/>
      <c r="AS53" s="17"/>
      <c r="AT53" s="293"/>
      <c r="AU53" s="293"/>
      <c r="AV53" s="293"/>
      <c r="AW53" s="2"/>
      <c r="AX53" s="2"/>
      <c r="AY53" s="2"/>
      <c r="AZ53" s="2"/>
      <c r="BA53" s="3"/>
      <c r="BB53" s="2"/>
      <c r="BC53" s="2"/>
      <c r="BD53" s="2"/>
      <c r="BE53" s="3"/>
      <c r="BF53" s="386"/>
      <c r="BG53" s="18"/>
      <c r="BH53" s="18"/>
      <c r="BI53" s="3"/>
      <c r="BJ53" s="9"/>
      <c r="BK53" s="2"/>
      <c r="BL53" s="390"/>
      <c r="BM53" s="391"/>
      <c r="BN53" s="2"/>
      <c r="BO53" s="3"/>
      <c r="BP53" s="3"/>
      <c r="BQ53" s="390"/>
      <c r="BR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75" ht="12.75">
      <c r="A54" s="7"/>
      <c r="B54" s="7"/>
      <c r="C54" s="587"/>
      <c r="D54" s="587"/>
      <c r="E54" s="587"/>
      <c r="F54" s="587"/>
      <c r="G54" s="587"/>
      <c r="H54" s="587"/>
      <c r="I54" s="367"/>
      <c r="J54" s="613" t="s">
        <v>106</v>
      </c>
      <c r="K54" s="614"/>
      <c r="L54" s="614"/>
      <c r="M54" s="614"/>
      <c r="N54" s="614"/>
      <c r="O54" s="614"/>
      <c r="P54" s="614"/>
      <c r="Q54" s="614"/>
      <c r="R54" s="614"/>
      <c r="S54" s="614"/>
      <c r="T54" s="614"/>
      <c r="U54" s="614"/>
      <c r="V54" s="614"/>
      <c r="W54" s="615"/>
      <c r="X54" s="289"/>
      <c r="Y54" s="616" t="s">
        <v>107</v>
      </c>
      <c r="Z54" s="617"/>
      <c r="AA54" s="617"/>
      <c r="AB54" s="617"/>
      <c r="AC54" s="617"/>
      <c r="AD54" s="617"/>
      <c r="AE54" s="617"/>
      <c r="AF54" s="617"/>
      <c r="AG54" s="617"/>
      <c r="AH54" s="617"/>
      <c r="AI54" s="617"/>
      <c r="AJ54" s="617"/>
      <c r="AK54" s="617"/>
      <c r="AL54" s="617"/>
      <c r="AM54" s="617"/>
      <c r="AN54" s="617"/>
      <c r="AO54" s="617"/>
      <c r="AP54" s="617"/>
      <c r="AQ54" s="617"/>
      <c r="AR54" s="617"/>
      <c r="AS54" s="617"/>
      <c r="AT54" s="617"/>
      <c r="AU54" s="618"/>
      <c r="AV54" s="289"/>
      <c r="AW54" s="613" t="s">
        <v>108</v>
      </c>
      <c r="AX54" s="614"/>
      <c r="AY54" s="614"/>
      <c r="AZ54" s="614"/>
      <c r="BA54" s="614"/>
      <c r="BB54" s="614"/>
      <c r="BC54" s="614"/>
      <c r="BD54" s="614"/>
      <c r="BE54" s="614"/>
      <c r="BF54" s="614"/>
      <c r="BG54" s="614"/>
      <c r="BH54" s="614"/>
      <c r="BI54" s="614"/>
      <c r="BJ54" s="614"/>
      <c r="BK54" s="614"/>
      <c r="BL54" s="614"/>
      <c r="BM54" s="614"/>
      <c r="BN54" s="614"/>
      <c r="BO54" s="614"/>
      <c r="BP54" s="614"/>
      <c r="BQ54" s="614"/>
      <c r="BR54" s="614"/>
      <c r="BS54" s="614"/>
      <c r="BT54" s="614"/>
      <c r="BU54" s="614"/>
      <c r="BV54" s="614"/>
      <c r="BW54" s="615"/>
    </row>
    <row r="55" spans="1:256" ht="12.75">
      <c r="A55" s="290"/>
      <c r="B55" s="291" t="s">
        <v>109</v>
      </c>
      <c r="C55" s="619" t="s">
        <v>110</v>
      </c>
      <c r="D55" s="619"/>
      <c r="E55" s="619"/>
      <c r="F55" s="619" t="s">
        <v>111</v>
      </c>
      <c r="G55" s="619"/>
      <c r="H55" s="619"/>
      <c r="I55" s="159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1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1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60"/>
      <c r="ER55" s="160"/>
      <c r="ES55" s="160"/>
      <c r="ET55" s="160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  <c r="FH55" s="160"/>
      <c r="FI55" s="160"/>
      <c r="FJ55" s="160"/>
      <c r="FK55" s="160"/>
      <c r="FL55" s="160"/>
      <c r="FM55" s="160"/>
      <c r="FN55" s="160"/>
      <c r="FO55" s="160"/>
      <c r="FP55" s="160"/>
      <c r="FQ55" s="160"/>
      <c r="FR55" s="160"/>
      <c r="FS55" s="160"/>
      <c r="FT55" s="160"/>
      <c r="FU55" s="160"/>
      <c r="FV55" s="160"/>
      <c r="FW55" s="160"/>
      <c r="FX55" s="160"/>
      <c r="FY55" s="160"/>
      <c r="FZ55" s="160"/>
      <c r="GA55" s="160"/>
      <c r="GB55" s="160"/>
      <c r="GC55" s="160"/>
      <c r="GD55" s="160"/>
      <c r="GE55" s="160"/>
      <c r="GF55" s="160"/>
      <c r="GG55" s="160"/>
      <c r="GH55" s="160"/>
      <c r="GI55" s="160"/>
      <c r="GJ55" s="160"/>
      <c r="GK55" s="160"/>
      <c r="GL55" s="160"/>
      <c r="GM55" s="160"/>
      <c r="GN55" s="160"/>
      <c r="GO55" s="160"/>
      <c r="GP55" s="160"/>
      <c r="GQ55" s="160"/>
      <c r="GR55" s="160"/>
      <c r="GS55" s="160"/>
      <c r="GT55" s="160"/>
      <c r="GU55" s="160"/>
      <c r="GV55" s="160"/>
      <c r="GW55" s="160"/>
      <c r="GX55" s="160"/>
      <c r="GY55" s="160"/>
      <c r="GZ55" s="160"/>
      <c r="HA55" s="160"/>
      <c r="HB55" s="160"/>
      <c r="HC55" s="160"/>
      <c r="HD55" s="160"/>
      <c r="HE55" s="160"/>
      <c r="HF55" s="160"/>
      <c r="HG55" s="160"/>
      <c r="HH55" s="160"/>
      <c r="HI55" s="160"/>
      <c r="HJ55" s="160"/>
      <c r="HK55" s="160"/>
      <c r="HL55" s="160"/>
      <c r="HM55" s="160"/>
      <c r="HN55" s="160"/>
      <c r="HO55" s="160"/>
      <c r="HP55" s="160"/>
      <c r="HQ55" s="160"/>
      <c r="HR55" s="160"/>
      <c r="HS55" s="160"/>
      <c r="HT55" s="160"/>
      <c r="HU55" s="160"/>
      <c r="HV55" s="160"/>
      <c r="HW55" s="160"/>
      <c r="HX55" s="160"/>
      <c r="HY55" s="160"/>
      <c r="HZ55" s="160"/>
      <c r="IA55" s="160"/>
      <c r="IB55" s="160"/>
      <c r="IC55" s="160"/>
      <c r="ID55" s="160"/>
      <c r="IE55" s="160"/>
      <c r="IF55" s="160"/>
      <c r="IG55" s="160"/>
      <c r="IH55" s="160"/>
      <c r="II55" s="160"/>
      <c r="IJ55" s="160"/>
      <c r="IK55" s="160"/>
      <c r="IL55" s="160"/>
      <c r="IM55" s="160"/>
      <c r="IN55" s="160"/>
      <c r="IO55" s="160"/>
      <c r="IP55" s="160"/>
      <c r="IQ55" s="160"/>
      <c r="IR55" s="160"/>
      <c r="IS55" s="160"/>
      <c r="IT55" s="160"/>
      <c r="IU55" s="160"/>
      <c r="IV55" s="160"/>
    </row>
    <row r="56" spans="1:75" ht="65.25">
      <c r="A56" s="7"/>
      <c r="B56" s="292"/>
      <c r="C56" s="583" t="s">
        <v>112</v>
      </c>
      <c r="D56" s="583" t="s">
        <v>113</v>
      </c>
      <c r="E56" s="583" t="s">
        <v>19</v>
      </c>
      <c r="F56" s="583" t="s">
        <v>112</v>
      </c>
      <c r="G56" s="583" t="s">
        <v>113</v>
      </c>
      <c r="H56" s="583" t="s">
        <v>19</v>
      </c>
      <c r="I56" s="293"/>
      <c r="K56" s="294" t="s">
        <v>114</v>
      </c>
      <c r="L56" s="294" t="s">
        <v>115</v>
      </c>
      <c r="M56" s="294" t="s">
        <v>116</v>
      </c>
      <c r="N56" s="295" t="s">
        <v>117</v>
      </c>
      <c r="O56" s="295" t="s">
        <v>118</v>
      </c>
      <c r="P56" s="295" t="s">
        <v>119</v>
      </c>
      <c r="Q56" s="296" t="s">
        <v>120</v>
      </c>
      <c r="R56" s="294" t="s">
        <v>121</v>
      </c>
      <c r="S56" s="302" t="s">
        <v>272</v>
      </c>
      <c r="T56" s="297" t="s">
        <v>122</v>
      </c>
      <c r="U56" s="297" t="s">
        <v>123</v>
      </c>
      <c r="V56" s="298" t="s">
        <v>275</v>
      </c>
      <c r="W56" s="299" t="s">
        <v>275</v>
      </c>
      <c r="X56" s="300"/>
      <c r="Y56" s="16"/>
      <c r="Z56" s="301" t="s">
        <v>126</v>
      </c>
      <c r="AA56" s="295" t="s">
        <v>127</v>
      </c>
      <c r="AB56" s="302" t="s">
        <v>128</v>
      </c>
      <c r="AC56" s="302" t="s">
        <v>129</v>
      </c>
      <c r="AD56" s="302" t="s">
        <v>130</v>
      </c>
      <c r="AE56" s="295" t="s">
        <v>131</v>
      </c>
      <c r="AF56" s="295" t="s">
        <v>132</v>
      </c>
      <c r="AG56" s="303" t="s">
        <v>133</v>
      </c>
      <c r="AH56" s="303" t="s">
        <v>134</v>
      </c>
      <c r="AI56" s="302" t="s">
        <v>135</v>
      </c>
      <c r="AJ56" s="295" t="s">
        <v>136</v>
      </c>
      <c r="AK56" s="295" t="s">
        <v>137</v>
      </c>
      <c r="AL56" s="295" t="s">
        <v>138</v>
      </c>
      <c r="AM56" s="302" t="s">
        <v>139</v>
      </c>
      <c r="AN56" s="304" t="s">
        <v>140</v>
      </c>
      <c r="AO56" s="295" t="s">
        <v>141</v>
      </c>
      <c r="AP56" s="295" t="s">
        <v>142</v>
      </c>
      <c r="AQ56" s="302" t="s">
        <v>272</v>
      </c>
      <c r="AR56" s="297" t="s">
        <v>143</v>
      </c>
      <c r="AS56" s="297" t="s">
        <v>144</v>
      </c>
      <c r="AT56" s="298" t="s">
        <v>275</v>
      </c>
      <c r="AU56" s="299" t="s">
        <v>275</v>
      </c>
      <c r="AV56" s="300"/>
      <c r="AX56" s="525" t="s">
        <v>145</v>
      </c>
      <c r="AY56" s="525" t="s">
        <v>128</v>
      </c>
      <c r="AZ56" s="306" t="s">
        <v>146</v>
      </c>
      <c r="BA56" s="307" t="s">
        <v>147</v>
      </c>
      <c r="BC56" s="302" t="s">
        <v>148</v>
      </c>
      <c r="BD56" s="302" t="s">
        <v>149</v>
      </c>
      <c r="BE56" s="302" t="s">
        <v>150</v>
      </c>
      <c r="BF56" s="302" t="s">
        <v>151</v>
      </c>
      <c r="BG56" s="302" t="s">
        <v>152</v>
      </c>
      <c r="BH56" s="302" t="s">
        <v>153</v>
      </c>
      <c r="BI56" s="302" t="s">
        <v>154</v>
      </c>
      <c r="BJ56" s="302" t="s">
        <v>155</v>
      </c>
      <c r="BK56" s="302" t="s">
        <v>156</v>
      </c>
      <c r="BL56" s="302" t="s">
        <v>157</v>
      </c>
      <c r="BM56" s="308" t="s">
        <v>158</v>
      </c>
      <c r="BN56" s="308" t="s">
        <v>159</v>
      </c>
      <c r="BO56" s="308" t="s">
        <v>160</v>
      </c>
      <c r="BP56" s="308" t="s">
        <v>161</v>
      </c>
      <c r="BQ56" s="308" t="s">
        <v>162</v>
      </c>
      <c r="BR56" s="309"/>
      <c r="BS56" s="297" t="s">
        <v>163</v>
      </c>
      <c r="BT56" s="297" t="s">
        <v>164</v>
      </c>
      <c r="BU56" s="296" t="s">
        <v>165</v>
      </c>
      <c r="BV56" s="298" t="s">
        <v>276</v>
      </c>
      <c r="BW56" s="299" t="s">
        <v>277</v>
      </c>
    </row>
    <row r="57" spans="1:75" ht="12.75">
      <c r="A57" s="283"/>
      <c r="B57" s="310" t="s">
        <v>166</v>
      </c>
      <c r="C57" s="584"/>
      <c r="D57" s="493">
        <f>E57-C57</f>
        <v>0</v>
      </c>
      <c r="E57" s="585"/>
      <c r="F57" s="584"/>
      <c r="G57" s="493">
        <f>H57-F57</f>
        <v>0</v>
      </c>
      <c r="H57" s="585"/>
      <c r="I57" s="311"/>
      <c r="K57" s="312" t="e">
        <f>(C57/E57)/(F57/H57)</f>
        <v>#DIV/0!</v>
      </c>
      <c r="L57" s="313" t="e">
        <f>(D57/(C57*E57)+(G57/(F57*H57)))</f>
        <v>#DIV/0!</v>
      </c>
      <c r="M57" s="314" t="e">
        <f>1/L57</f>
        <v>#DIV/0!</v>
      </c>
      <c r="N57" s="277" t="e">
        <f>LN(K57)</f>
        <v>#DIV/0!</v>
      </c>
      <c r="O57" s="277" t="e">
        <f>M57*N57</f>
        <v>#DIV/0!</v>
      </c>
      <c r="P57" s="277" t="e">
        <f>LN(K57)</f>
        <v>#DIV/0!</v>
      </c>
      <c r="Q57" s="392" t="e">
        <f>K57</f>
        <v>#DIV/0!</v>
      </c>
      <c r="R57" s="315" t="e">
        <f>SQRT(1/M57)</f>
        <v>#DIV/0!</v>
      </c>
      <c r="S57" s="316">
        <f>$H$2</f>
        <v>1.9599639845400536</v>
      </c>
      <c r="T57" s="317" t="e">
        <f>P57-(R57*S57)</f>
        <v>#DIV/0!</v>
      </c>
      <c r="U57" s="317" t="e">
        <f>P57+(R57*S57)</f>
        <v>#DIV/0!</v>
      </c>
      <c r="V57" s="318" t="e">
        <f>EXP(T57)</f>
        <v>#DIV/0!</v>
      </c>
      <c r="W57" s="113" t="e">
        <f>EXP(U57)</f>
        <v>#DIV/0!</v>
      </c>
      <c r="X57" s="9"/>
      <c r="Z57" s="319" t="e">
        <f>(N57-P73)^2</f>
        <v>#DIV/0!</v>
      </c>
      <c r="AA57" s="320" t="e">
        <f>M57*Z57</f>
        <v>#DIV/0!</v>
      </c>
      <c r="AB57" s="321">
        <v>1</v>
      </c>
      <c r="AC57" s="309"/>
      <c r="AD57" s="309"/>
      <c r="AE57" s="314" t="e">
        <f>M57^2</f>
        <v>#DIV/0!</v>
      </c>
      <c r="AF57" s="322"/>
      <c r="AG57" s="323" t="e">
        <f>AG73</f>
        <v>#DIV/0!</v>
      </c>
      <c r="AH57" s="323" t="e">
        <f>AH73</f>
        <v>#DIV/0!</v>
      </c>
      <c r="AI57" s="320" t="e">
        <f>1/M57</f>
        <v>#DIV/0!</v>
      </c>
      <c r="AJ57" s="324" t="e">
        <f>1/(AH57+AI57)</f>
        <v>#DIV/0!</v>
      </c>
      <c r="AK57" s="325" t="e">
        <f>AJ57/AJ73</f>
        <v>#DIV/0!</v>
      </c>
      <c r="AL57" s="326" t="e">
        <f>AJ57*N57</f>
        <v>#DIV/0!</v>
      </c>
      <c r="AM57" s="327" t="e">
        <f>AL57/AJ57</f>
        <v>#DIV/0!</v>
      </c>
      <c r="AN57" s="113" t="e">
        <f>EXP(AM57)</f>
        <v>#DIV/0!</v>
      </c>
      <c r="AO57" s="328" t="e">
        <f>1/AJ57</f>
        <v>#DIV/0!</v>
      </c>
      <c r="AP57" s="113" t="e">
        <f>SQRT(AO57)</f>
        <v>#DIV/0!</v>
      </c>
      <c r="AQ57" s="316">
        <f>$H$2</f>
        <v>1.9599639845400536</v>
      </c>
      <c r="AR57" s="317" t="e">
        <f>AM57-(AQ57*AP57)</f>
        <v>#DIV/0!</v>
      </c>
      <c r="AS57" s="317" t="e">
        <f>AM57+(1.96*AP57)</f>
        <v>#DIV/0!</v>
      </c>
      <c r="AT57" s="329" t="e">
        <f>EXP(AR57)</f>
        <v>#DIV/0!</v>
      </c>
      <c r="AU57" s="329" t="e">
        <f>EXP(AS57)</f>
        <v>#DIV/0!</v>
      </c>
      <c r="AV57" s="293"/>
      <c r="AX57" s="330"/>
      <c r="AY57" s="330">
        <v>1</v>
      </c>
      <c r="AZ57" s="331"/>
      <c r="BA57" s="331"/>
      <c r="BC57" s="309"/>
      <c r="BD57" s="309"/>
      <c r="BE57" s="321"/>
      <c r="BF57" s="321"/>
      <c r="BG57" s="321"/>
      <c r="BH57" s="321"/>
      <c r="BI57" s="321"/>
      <c r="BJ57" s="321"/>
      <c r="BK57" s="321"/>
      <c r="BL57" s="321"/>
      <c r="BM57" s="309"/>
      <c r="BN57" s="309"/>
      <c r="BO57" s="309"/>
      <c r="BP57" s="309"/>
      <c r="BQ57" s="309"/>
      <c r="BR57" s="309"/>
      <c r="BS57" s="332"/>
      <c r="BT57" s="332"/>
      <c r="BU57" s="332"/>
      <c r="BV57" s="309"/>
      <c r="BW57" s="309"/>
    </row>
    <row r="58" spans="1:75" ht="12.75">
      <c r="A58" s="283"/>
      <c r="B58" s="310" t="s">
        <v>167</v>
      </c>
      <c r="C58" s="584"/>
      <c r="D58" s="493">
        <f aca="true" t="shared" si="56" ref="D58:D72">E58-C58</f>
        <v>0</v>
      </c>
      <c r="E58" s="585"/>
      <c r="F58" s="584"/>
      <c r="G58" s="493">
        <f aca="true" t="shared" si="57" ref="G58:G72">H58-F58</f>
        <v>0</v>
      </c>
      <c r="H58" s="585"/>
      <c r="I58" s="311"/>
      <c r="K58" s="312" t="e">
        <f aca="true" t="shared" si="58" ref="K58:K72">(C58/E58)/(F58/H58)</f>
        <v>#DIV/0!</v>
      </c>
      <c r="L58" s="313" t="e">
        <f aca="true" t="shared" si="59" ref="L58:L71">(D58/(C58*E58)+(G58/(F58*H58)))</f>
        <v>#DIV/0!</v>
      </c>
      <c r="M58" s="314" t="e">
        <f aca="true" t="shared" si="60" ref="M58:M72">1/L58</f>
        <v>#DIV/0!</v>
      </c>
      <c r="N58" s="277" t="e">
        <f aca="true" t="shared" si="61" ref="N58:N72">LN(K58)</f>
        <v>#DIV/0!</v>
      </c>
      <c r="O58" s="277" t="e">
        <f aca="true" t="shared" si="62" ref="O58:O72">M58*N58</f>
        <v>#DIV/0!</v>
      </c>
      <c r="P58" s="277" t="e">
        <f aca="true" t="shared" si="63" ref="P58:P72">LN(K58)</f>
        <v>#DIV/0!</v>
      </c>
      <c r="Q58" s="392" t="e">
        <f aca="true" t="shared" si="64" ref="Q58:Q72">K58</f>
        <v>#DIV/0!</v>
      </c>
      <c r="R58" s="315" t="e">
        <f aca="true" t="shared" si="65" ref="R58:R72">SQRT(1/M58)</f>
        <v>#DIV/0!</v>
      </c>
      <c r="S58" s="316">
        <f aca="true" t="shared" si="66" ref="S58:S73">$H$2</f>
        <v>1.9599639845400536</v>
      </c>
      <c r="T58" s="317" t="e">
        <f aca="true" t="shared" si="67" ref="T58:T72">P58-(R58*S58)</f>
        <v>#DIV/0!</v>
      </c>
      <c r="U58" s="317" t="e">
        <f aca="true" t="shared" si="68" ref="U58:U72">P58+(R58*S58)</f>
        <v>#DIV/0!</v>
      </c>
      <c r="V58" s="318" t="e">
        <f aca="true" t="shared" si="69" ref="V58:W72">EXP(T58)</f>
        <v>#DIV/0!</v>
      </c>
      <c r="W58" s="113" t="e">
        <f t="shared" si="69"/>
        <v>#DIV/0!</v>
      </c>
      <c r="X58" s="9"/>
      <c r="Z58" s="319" t="e">
        <f>(N58-P73)^2</f>
        <v>#DIV/0!</v>
      </c>
      <c r="AA58" s="320" t="e">
        <f aca="true" t="shared" si="70" ref="AA58:AA72">M58*Z58</f>
        <v>#DIV/0!</v>
      </c>
      <c r="AB58" s="321">
        <v>1</v>
      </c>
      <c r="AC58" s="309"/>
      <c r="AD58" s="309"/>
      <c r="AE58" s="314" t="e">
        <f aca="true" t="shared" si="71" ref="AE58:AE72">M58^2</f>
        <v>#DIV/0!</v>
      </c>
      <c r="AF58" s="322"/>
      <c r="AG58" s="323" t="e">
        <f>AG73</f>
        <v>#DIV/0!</v>
      </c>
      <c r="AH58" s="323" t="e">
        <f>AH73</f>
        <v>#DIV/0!</v>
      </c>
      <c r="AI58" s="320" t="e">
        <f aca="true" t="shared" si="72" ref="AI58:AI72">1/M58</f>
        <v>#DIV/0!</v>
      </c>
      <c r="AJ58" s="324" t="e">
        <f aca="true" t="shared" si="73" ref="AJ58:AJ72">1/(AH58+AI58)</f>
        <v>#DIV/0!</v>
      </c>
      <c r="AK58" s="325" t="e">
        <f>AJ58/AJ73</f>
        <v>#DIV/0!</v>
      </c>
      <c r="AL58" s="326" t="e">
        <f aca="true" t="shared" si="74" ref="AL58:AL72">AJ58*N58</f>
        <v>#DIV/0!</v>
      </c>
      <c r="AM58" s="327" t="e">
        <f aca="true" t="shared" si="75" ref="AM58:AM72">AL58/AJ58</f>
        <v>#DIV/0!</v>
      </c>
      <c r="AN58" s="113" t="e">
        <f aca="true" t="shared" si="76" ref="AN58:AN72">EXP(AM58)</f>
        <v>#DIV/0!</v>
      </c>
      <c r="AO58" s="328" t="e">
        <f aca="true" t="shared" si="77" ref="AO58:AO72">1/AJ58</f>
        <v>#DIV/0!</v>
      </c>
      <c r="AP58" s="113" t="e">
        <f aca="true" t="shared" si="78" ref="AP58:AP72">SQRT(AO58)</f>
        <v>#DIV/0!</v>
      </c>
      <c r="AQ58" s="316">
        <f aca="true" t="shared" si="79" ref="AQ58:AQ73">$H$2</f>
        <v>1.9599639845400536</v>
      </c>
      <c r="AR58" s="317" t="e">
        <f aca="true" t="shared" si="80" ref="AR58:AR72">AM58-(AQ58*AP58)</f>
        <v>#DIV/0!</v>
      </c>
      <c r="AS58" s="317" t="e">
        <f aca="true" t="shared" si="81" ref="AS58:AS72">AM58+(1.96*AP58)</f>
        <v>#DIV/0!</v>
      </c>
      <c r="AT58" s="329" t="e">
        <f aca="true" t="shared" si="82" ref="AT58:AU72">EXP(AR58)</f>
        <v>#DIV/0!</v>
      </c>
      <c r="AU58" s="329" t="e">
        <f t="shared" si="82"/>
        <v>#DIV/0!</v>
      </c>
      <c r="AV58" s="293"/>
      <c r="AX58" s="330"/>
      <c r="AY58" s="330">
        <v>1</v>
      </c>
      <c r="AZ58" s="331"/>
      <c r="BA58" s="331"/>
      <c r="BC58" s="309"/>
      <c r="BD58" s="309"/>
      <c r="BE58" s="321"/>
      <c r="BF58" s="321"/>
      <c r="BG58" s="321"/>
      <c r="BH58" s="321"/>
      <c r="BI58" s="321"/>
      <c r="BJ58" s="321"/>
      <c r="BK58" s="321"/>
      <c r="BL58" s="321"/>
      <c r="BM58" s="309"/>
      <c r="BN58" s="309"/>
      <c r="BO58" s="309"/>
      <c r="BP58" s="309"/>
      <c r="BQ58" s="309"/>
      <c r="BR58" s="309"/>
      <c r="BS58" s="332"/>
      <c r="BT58" s="332"/>
      <c r="BU58" s="332"/>
      <c r="BV58" s="309"/>
      <c r="BW58" s="309"/>
    </row>
    <row r="59" spans="1:75" ht="12.75">
      <c r="A59" s="283"/>
      <c r="B59" s="310" t="s">
        <v>168</v>
      </c>
      <c r="C59" s="584"/>
      <c r="D59" s="493">
        <f t="shared" si="56"/>
        <v>0</v>
      </c>
      <c r="E59" s="585"/>
      <c r="F59" s="584"/>
      <c r="G59" s="493">
        <f t="shared" si="57"/>
        <v>0</v>
      </c>
      <c r="H59" s="585"/>
      <c r="I59" s="311"/>
      <c r="K59" s="312" t="e">
        <f t="shared" si="58"/>
        <v>#DIV/0!</v>
      </c>
      <c r="L59" s="313" t="e">
        <f t="shared" si="59"/>
        <v>#DIV/0!</v>
      </c>
      <c r="M59" s="314" t="e">
        <f t="shared" si="60"/>
        <v>#DIV/0!</v>
      </c>
      <c r="N59" s="277" t="e">
        <f t="shared" si="61"/>
        <v>#DIV/0!</v>
      </c>
      <c r="O59" s="277" t="e">
        <f t="shared" si="62"/>
        <v>#DIV/0!</v>
      </c>
      <c r="P59" s="277" t="e">
        <f t="shared" si="63"/>
        <v>#DIV/0!</v>
      </c>
      <c r="Q59" s="392" t="e">
        <f t="shared" si="64"/>
        <v>#DIV/0!</v>
      </c>
      <c r="R59" s="315" t="e">
        <f t="shared" si="65"/>
        <v>#DIV/0!</v>
      </c>
      <c r="S59" s="316">
        <f t="shared" si="66"/>
        <v>1.9599639845400536</v>
      </c>
      <c r="T59" s="317" t="e">
        <f t="shared" si="67"/>
        <v>#DIV/0!</v>
      </c>
      <c r="U59" s="317" t="e">
        <f t="shared" si="68"/>
        <v>#DIV/0!</v>
      </c>
      <c r="V59" s="318" t="e">
        <f t="shared" si="69"/>
        <v>#DIV/0!</v>
      </c>
      <c r="W59" s="113" t="e">
        <f t="shared" si="69"/>
        <v>#DIV/0!</v>
      </c>
      <c r="X59" s="9"/>
      <c r="Z59" s="319" t="e">
        <f>(N59-P372)^2</f>
        <v>#DIV/0!</v>
      </c>
      <c r="AA59" s="320" t="e">
        <f t="shared" si="70"/>
        <v>#DIV/0!</v>
      </c>
      <c r="AB59" s="321">
        <v>1</v>
      </c>
      <c r="AC59" s="309"/>
      <c r="AD59" s="309"/>
      <c r="AE59" s="314" t="e">
        <f t="shared" si="71"/>
        <v>#DIV/0!</v>
      </c>
      <c r="AF59" s="322"/>
      <c r="AG59" s="323" t="e">
        <f>AG73</f>
        <v>#DIV/0!</v>
      </c>
      <c r="AH59" s="323" t="e">
        <f>AH73</f>
        <v>#DIV/0!</v>
      </c>
      <c r="AI59" s="320" t="e">
        <f t="shared" si="72"/>
        <v>#DIV/0!</v>
      </c>
      <c r="AJ59" s="324" t="e">
        <f t="shared" si="73"/>
        <v>#DIV/0!</v>
      </c>
      <c r="AK59" s="325" t="e">
        <f>AJ59/AJ73</f>
        <v>#DIV/0!</v>
      </c>
      <c r="AL59" s="326" t="e">
        <f t="shared" si="74"/>
        <v>#DIV/0!</v>
      </c>
      <c r="AM59" s="327" t="e">
        <f t="shared" si="75"/>
        <v>#DIV/0!</v>
      </c>
      <c r="AN59" s="113" t="e">
        <f t="shared" si="76"/>
        <v>#DIV/0!</v>
      </c>
      <c r="AO59" s="328" t="e">
        <f t="shared" si="77"/>
        <v>#DIV/0!</v>
      </c>
      <c r="AP59" s="113" t="e">
        <f t="shared" si="78"/>
        <v>#DIV/0!</v>
      </c>
      <c r="AQ59" s="316">
        <f t="shared" si="79"/>
        <v>1.9599639845400536</v>
      </c>
      <c r="AR59" s="317" t="e">
        <f t="shared" si="80"/>
        <v>#DIV/0!</v>
      </c>
      <c r="AS59" s="317" t="e">
        <f t="shared" si="81"/>
        <v>#DIV/0!</v>
      </c>
      <c r="AT59" s="329" t="e">
        <f t="shared" si="82"/>
        <v>#DIV/0!</v>
      </c>
      <c r="AU59" s="329" t="e">
        <f t="shared" si="82"/>
        <v>#DIV/0!</v>
      </c>
      <c r="AV59" s="293"/>
      <c r="AX59" s="330"/>
      <c r="AY59" s="330">
        <v>1</v>
      </c>
      <c r="AZ59" s="331"/>
      <c r="BA59" s="331"/>
      <c r="BC59" s="309"/>
      <c r="BD59" s="309"/>
      <c r="BE59" s="321"/>
      <c r="BF59" s="321"/>
      <c r="BG59" s="321"/>
      <c r="BH59" s="321"/>
      <c r="BI59" s="321"/>
      <c r="BJ59" s="321"/>
      <c r="BK59" s="321"/>
      <c r="BL59" s="321"/>
      <c r="BM59" s="309"/>
      <c r="BN59" s="309"/>
      <c r="BO59" s="309"/>
      <c r="BP59" s="309"/>
      <c r="BQ59" s="309"/>
      <c r="BR59" s="309"/>
      <c r="BS59" s="332"/>
      <c r="BT59" s="332"/>
      <c r="BU59" s="332"/>
      <c r="BV59" s="309"/>
      <c r="BW59" s="309"/>
    </row>
    <row r="60" spans="1:75" ht="12.75">
      <c r="A60" s="283"/>
      <c r="B60" s="310" t="s">
        <v>169</v>
      </c>
      <c r="C60" s="584"/>
      <c r="D60" s="493">
        <f t="shared" si="56"/>
        <v>0</v>
      </c>
      <c r="E60" s="585"/>
      <c r="F60" s="584"/>
      <c r="G60" s="493">
        <f t="shared" si="57"/>
        <v>0</v>
      </c>
      <c r="H60" s="585"/>
      <c r="I60" s="311"/>
      <c r="K60" s="312" t="e">
        <f t="shared" si="58"/>
        <v>#DIV/0!</v>
      </c>
      <c r="L60" s="313" t="e">
        <f t="shared" si="59"/>
        <v>#DIV/0!</v>
      </c>
      <c r="M60" s="314" t="e">
        <f t="shared" si="60"/>
        <v>#DIV/0!</v>
      </c>
      <c r="N60" s="277" t="e">
        <f t="shared" si="61"/>
        <v>#DIV/0!</v>
      </c>
      <c r="O60" s="277" t="e">
        <f t="shared" si="62"/>
        <v>#DIV/0!</v>
      </c>
      <c r="P60" s="277" t="e">
        <f t="shared" si="63"/>
        <v>#DIV/0!</v>
      </c>
      <c r="Q60" s="392" t="e">
        <f t="shared" si="64"/>
        <v>#DIV/0!</v>
      </c>
      <c r="R60" s="315" t="e">
        <f t="shared" si="65"/>
        <v>#DIV/0!</v>
      </c>
      <c r="S60" s="316">
        <f t="shared" si="66"/>
        <v>1.9599639845400536</v>
      </c>
      <c r="T60" s="317" t="e">
        <f t="shared" si="67"/>
        <v>#DIV/0!</v>
      </c>
      <c r="U60" s="317" t="e">
        <f t="shared" si="68"/>
        <v>#DIV/0!</v>
      </c>
      <c r="V60" s="318" t="e">
        <f t="shared" si="69"/>
        <v>#DIV/0!</v>
      </c>
      <c r="W60" s="113" t="e">
        <f t="shared" si="69"/>
        <v>#DIV/0!</v>
      </c>
      <c r="X60" s="9"/>
      <c r="Z60" s="319" t="e">
        <f>(N60-P73)^2</f>
        <v>#DIV/0!</v>
      </c>
      <c r="AA60" s="320" t="e">
        <f t="shared" si="70"/>
        <v>#DIV/0!</v>
      </c>
      <c r="AB60" s="321">
        <v>1</v>
      </c>
      <c r="AC60" s="309"/>
      <c r="AD60" s="309"/>
      <c r="AE60" s="314" t="e">
        <f t="shared" si="71"/>
        <v>#DIV/0!</v>
      </c>
      <c r="AF60" s="322"/>
      <c r="AG60" s="323" t="e">
        <f>AG73</f>
        <v>#DIV/0!</v>
      </c>
      <c r="AH60" s="323" t="e">
        <f>AH73</f>
        <v>#DIV/0!</v>
      </c>
      <c r="AI60" s="320" t="e">
        <f t="shared" si="72"/>
        <v>#DIV/0!</v>
      </c>
      <c r="AJ60" s="324" t="e">
        <f t="shared" si="73"/>
        <v>#DIV/0!</v>
      </c>
      <c r="AK60" s="325" t="e">
        <f>AJ60/AJ73</f>
        <v>#DIV/0!</v>
      </c>
      <c r="AL60" s="326" t="e">
        <f t="shared" si="74"/>
        <v>#DIV/0!</v>
      </c>
      <c r="AM60" s="327" t="e">
        <f t="shared" si="75"/>
        <v>#DIV/0!</v>
      </c>
      <c r="AN60" s="113" t="e">
        <f t="shared" si="76"/>
        <v>#DIV/0!</v>
      </c>
      <c r="AO60" s="328" t="e">
        <f t="shared" si="77"/>
        <v>#DIV/0!</v>
      </c>
      <c r="AP60" s="113" t="e">
        <f t="shared" si="78"/>
        <v>#DIV/0!</v>
      </c>
      <c r="AQ60" s="316">
        <f t="shared" si="79"/>
        <v>1.9599639845400536</v>
      </c>
      <c r="AR60" s="317" t="e">
        <f t="shared" si="80"/>
        <v>#DIV/0!</v>
      </c>
      <c r="AS60" s="317" t="e">
        <f t="shared" si="81"/>
        <v>#DIV/0!</v>
      </c>
      <c r="AT60" s="329" t="e">
        <f t="shared" si="82"/>
        <v>#DIV/0!</v>
      </c>
      <c r="AU60" s="329" t="e">
        <f t="shared" si="82"/>
        <v>#DIV/0!</v>
      </c>
      <c r="AV60" s="293"/>
      <c r="AX60" s="330"/>
      <c r="AY60" s="330">
        <v>1</v>
      </c>
      <c r="AZ60" s="331"/>
      <c r="BA60" s="331"/>
      <c r="BC60" s="309"/>
      <c r="BD60" s="309"/>
      <c r="BE60" s="321"/>
      <c r="BF60" s="321"/>
      <c r="BG60" s="321"/>
      <c r="BH60" s="321"/>
      <c r="BI60" s="321"/>
      <c r="BJ60" s="321"/>
      <c r="BK60" s="321"/>
      <c r="BL60" s="321"/>
      <c r="BM60" s="309"/>
      <c r="BN60" s="309"/>
      <c r="BO60" s="309"/>
      <c r="BP60" s="309"/>
      <c r="BQ60" s="309"/>
      <c r="BR60" s="309"/>
      <c r="BS60" s="332"/>
      <c r="BT60" s="332"/>
      <c r="BU60" s="332"/>
      <c r="BV60" s="309"/>
      <c r="BW60" s="309"/>
    </row>
    <row r="61" spans="1:75" ht="12.75">
      <c r="A61" s="283"/>
      <c r="B61" s="310" t="s">
        <v>170</v>
      </c>
      <c r="C61" s="584"/>
      <c r="D61" s="493">
        <f t="shared" si="56"/>
        <v>0</v>
      </c>
      <c r="E61" s="585"/>
      <c r="F61" s="584"/>
      <c r="G61" s="493">
        <f t="shared" si="57"/>
        <v>0</v>
      </c>
      <c r="H61" s="585"/>
      <c r="I61" s="311"/>
      <c r="K61" s="312" t="e">
        <f t="shared" si="58"/>
        <v>#DIV/0!</v>
      </c>
      <c r="L61" s="313" t="e">
        <f t="shared" si="59"/>
        <v>#DIV/0!</v>
      </c>
      <c r="M61" s="314" t="e">
        <f t="shared" si="60"/>
        <v>#DIV/0!</v>
      </c>
      <c r="N61" s="277" t="e">
        <f t="shared" si="61"/>
        <v>#DIV/0!</v>
      </c>
      <c r="O61" s="277" t="e">
        <f t="shared" si="62"/>
        <v>#DIV/0!</v>
      </c>
      <c r="P61" s="277" t="e">
        <f t="shared" si="63"/>
        <v>#DIV/0!</v>
      </c>
      <c r="Q61" s="392" t="e">
        <f t="shared" si="64"/>
        <v>#DIV/0!</v>
      </c>
      <c r="R61" s="315" t="e">
        <f t="shared" si="65"/>
        <v>#DIV/0!</v>
      </c>
      <c r="S61" s="316">
        <f t="shared" si="66"/>
        <v>1.9599639845400536</v>
      </c>
      <c r="T61" s="317" t="e">
        <f t="shared" si="67"/>
        <v>#DIV/0!</v>
      </c>
      <c r="U61" s="317" t="e">
        <f t="shared" si="68"/>
        <v>#DIV/0!</v>
      </c>
      <c r="V61" s="318" t="e">
        <f t="shared" si="69"/>
        <v>#DIV/0!</v>
      </c>
      <c r="W61" s="113" t="e">
        <f t="shared" si="69"/>
        <v>#DIV/0!</v>
      </c>
      <c r="X61" s="9"/>
      <c r="Z61" s="319" t="e">
        <f>(N61-P73)^2</f>
        <v>#DIV/0!</v>
      </c>
      <c r="AA61" s="320" t="e">
        <f t="shared" si="70"/>
        <v>#DIV/0!</v>
      </c>
      <c r="AB61" s="321">
        <v>1</v>
      </c>
      <c r="AC61" s="309"/>
      <c r="AD61" s="309"/>
      <c r="AE61" s="314" t="e">
        <f t="shared" si="71"/>
        <v>#DIV/0!</v>
      </c>
      <c r="AF61" s="322"/>
      <c r="AG61" s="323" t="e">
        <f>AG73</f>
        <v>#DIV/0!</v>
      </c>
      <c r="AH61" s="323" t="e">
        <f>AH73</f>
        <v>#DIV/0!</v>
      </c>
      <c r="AI61" s="320" t="e">
        <f t="shared" si="72"/>
        <v>#DIV/0!</v>
      </c>
      <c r="AJ61" s="324" t="e">
        <f t="shared" si="73"/>
        <v>#DIV/0!</v>
      </c>
      <c r="AK61" s="325" t="e">
        <f>AJ61/AJ73</f>
        <v>#DIV/0!</v>
      </c>
      <c r="AL61" s="326" t="e">
        <f t="shared" si="74"/>
        <v>#DIV/0!</v>
      </c>
      <c r="AM61" s="327" t="e">
        <f t="shared" si="75"/>
        <v>#DIV/0!</v>
      </c>
      <c r="AN61" s="113" t="e">
        <f t="shared" si="76"/>
        <v>#DIV/0!</v>
      </c>
      <c r="AO61" s="328" t="e">
        <f t="shared" si="77"/>
        <v>#DIV/0!</v>
      </c>
      <c r="AP61" s="113" t="e">
        <f t="shared" si="78"/>
        <v>#DIV/0!</v>
      </c>
      <c r="AQ61" s="316">
        <f t="shared" si="79"/>
        <v>1.9599639845400536</v>
      </c>
      <c r="AR61" s="317" t="e">
        <f t="shared" si="80"/>
        <v>#DIV/0!</v>
      </c>
      <c r="AS61" s="317" t="e">
        <f t="shared" si="81"/>
        <v>#DIV/0!</v>
      </c>
      <c r="AT61" s="329" t="e">
        <f t="shared" si="82"/>
        <v>#DIV/0!</v>
      </c>
      <c r="AU61" s="329" t="e">
        <f t="shared" si="82"/>
        <v>#DIV/0!</v>
      </c>
      <c r="AV61" s="293"/>
      <c r="AX61" s="330"/>
      <c r="AY61" s="330">
        <v>1</v>
      </c>
      <c r="AZ61" s="331"/>
      <c r="BA61" s="331"/>
      <c r="BC61" s="309"/>
      <c r="BD61" s="309"/>
      <c r="BE61" s="321"/>
      <c r="BF61" s="321"/>
      <c r="BG61" s="321"/>
      <c r="BH61" s="321"/>
      <c r="BI61" s="321"/>
      <c r="BJ61" s="321"/>
      <c r="BK61" s="321"/>
      <c r="BL61" s="321"/>
      <c r="BM61" s="309"/>
      <c r="BN61" s="309"/>
      <c r="BO61" s="309"/>
      <c r="BP61" s="309"/>
      <c r="BQ61" s="309"/>
      <c r="BR61" s="309"/>
      <c r="BS61" s="332"/>
      <c r="BT61" s="332"/>
      <c r="BU61" s="332"/>
      <c r="BV61" s="309"/>
      <c r="BW61" s="309"/>
    </row>
    <row r="62" spans="1:75" ht="12.75">
      <c r="A62" s="283"/>
      <c r="B62" s="310" t="s">
        <v>171</v>
      </c>
      <c r="C62" s="584"/>
      <c r="D62" s="493">
        <f t="shared" si="56"/>
        <v>0</v>
      </c>
      <c r="E62" s="585"/>
      <c r="F62" s="584"/>
      <c r="G62" s="493">
        <f t="shared" si="57"/>
        <v>0</v>
      </c>
      <c r="H62" s="585"/>
      <c r="I62" s="311"/>
      <c r="K62" s="312" t="e">
        <f t="shared" si="58"/>
        <v>#DIV/0!</v>
      </c>
      <c r="L62" s="313" t="e">
        <f t="shared" si="59"/>
        <v>#DIV/0!</v>
      </c>
      <c r="M62" s="314" t="e">
        <f t="shared" si="60"/>
        <v>#DIV/0!</v>
      </c>
      <c r="N62" s="277" t="e">
        <f t="shared" si="61"/>
        <v>#DIV/0!</v>
      </c>
      <c r="O62" s="277" t="e">
        <f t="shared" si="62"/>
        <v>#DIV/0!</v>
      </c>
      <c r="P62" s="277" t="e">
        <f t="shared" si="63"/>
        <v>#DIV/0!</v>
      </c>
      <c r="Q62" s="392" t="e">
        <f t="shared" si="64"/>
        <v>#DIV/0!</v>
      </c>
      <c r="R62" s="315" t="e">
        <f t="shared" si="65"/>
        <v>#DIV/0!</v>
      </c>
      <c r="S62" s="316">
        <f t="shared" si="66"/>
        <v>1.9599639845400536</v>
      </c>
      <c r="T62" s="317" t="e">
        <f t="shared" si="67"/>
        <v>#DIV/0!</v>
      </c>
      <c r="U62" s="317" t="e">
        <f t="shared" si="68"/>
        <v>#DIV/0!</v>
      </c>
      <c r="V62" s="318" t="e">
        <f t="shared" si="69"/>
        <v>#DIV/0!</v>
      </c>
      <c r="W62" s="113" t="e">
        <f t="shared" si="69"/>
        <v>#DIV/0!</v>
      </c>
      <c r="X62" s="9"/>
      <c r="Z62" s="319" t="e">
        <f>(N62-P73)^2</f>
        <v>#DIV/0!</v>
      </c>
      <c r="AA62" s="320" t="e">
        <f t="shared" si="70"/>
        <v>#DIV/0!</v>
      </c>
      <c r="AB62" s="321">
        <v>1</v>
      </c>
      <c r="AC62" s="309"/>
      <c r="AD62" s="309"/>
      <c r="AE62" s="314" t="e">
        <f t="shared" si="71"/>
        <v>#DIV/0!</v>
      </c>
      <c r="AF62" s="322"/>
      <c r="AG62" s="323" t="e">
        <f>AG73</f>
        <v>#DIV/0!</v>
      </c>
      <c r="AH62" s="323" t="e">
        <f>AH73</f>
        <v>#DIV/0!</v>
      </c>
      <c r="AI62" s="320" t="e">
        <f t="shared" si="72"/>
        <v>#DIV/0!</v>
      </c>
      <c r="AJ62" s="324" t="e">
        <f t="shared" si="73"/>
        <v>#DIV/0!</v>
      </c>
      <c r="AK62" s="325" t="e">
        <f>AJ62/AJ73</f>
        <v>#DIV/0!</v>
      </c>
      <c r="AL62" s="326" t="e">
        <f t="shared" si="74"/>
        <v>#DIV/0!</v>
      </c>
      <c r="AM62" s="327" t="e">
        <f t="shared" si="75"/>
        <v>#DIV/0!</v>
      </c>
      <c r="AN62" s="113" t="e">
        <f t="shared" si="76"/>
        <v>#DIV/0!</v>
      </c>
      <c r="AO62" s="328" t="e">
        <f t="shared" si="77"/>
        <v>#DIV/0!</v>
      </c>
      <c r="AP62" s="113" t="e">
        <f t="shared" si="78"/>
        <v>#DIV/0!</v>
      </c>
      <c r="AQ62" s="316">
        <f t="shared" si="79"/>
        <v>1.9599639845400536</v>
      </c>
      <c r="AR62" s="317" t="e">
        <f t="shared" si="80"/>
        <v>#DIV/0!</v>
      </c>
      <c r="AS62" s="317" t="e">
        <f t="shared" si="81"/>
        <v>#DIV/0!</v>
      </c>
      <c r="AT62" s="329" t="e">
        <f t="shared" si="82"/>
        <v>#DIV/0!</v>
      </c>
      <c r="AU62" s="329" t="e">
        <f t="shared" si="82"/>
        <v>#DIV/0!</v>
      </c>
      <c r="AV62" s="293"/>
      <c r="AX62" s="330"/>
      <c r="AY62" s="330">
        <v>1</v>
      </c>
      <c r="AZ62" s="331"/>
      <c r="BA62" s="331"/>
      <c r="BC62" s="309"/>
      <c r="BD62" s="309"/>
      <c r="BE62" s="321"/>
      <c r="BF62" s="321"/>
      <c r="BG62" s="321"/>
      <c r="BH62" s="321"/>
      <c r="BI62" s="321"/>
      <c r="BJ62" s="321"/>
      <c r="BK62" s="321"/>
      <c r="BL62" s="321"/>
      <c r="BM62" s="309"/>
      <c r="BN62" s="309"/>
      <c r="BO62" s="309"/>
      <c r="BP62" s="309"/>
      <c r="BQ62" s="309"/>
      <c r="BR62" s="309"/>
      <c r="BS62" s="332"/>
      <c r="BT62" s="332"/>
      <c r="BU62" s="332"/>
      <c r="BV62" s="309"/>
      <c r="BW62" s="309"/>
    </row>
    <row r="63" spans="1:75" ht="12.75">
      <c r="A63" s="283"/>
      <c r="B63" s="310" t="s">
        <v>172</v>
      </c>
      <c r="C63" s="584"/>
      <c r="D63" s="493">
        <f t="shared" si="56"/>
        <v>0</v>
      </c>
      <c r="E63" s="585"/>
      <c r="F63" s="584"/>
      <c r="G63" s="493">
        <f t="shared" si="57"/>
        <v>0</v>
      </c>
      <c r="H63" s="585"/>
      <c r="I63" s="311"/>
      <c r="K63" s="312" t="e">
        <f t="shared" si="58"/>
        <v>#DIV/0!</v>
      </c>
      <c r="L63" s="313" t="e">
        <f t="shared" si="59"/>
        <v>#DIV/0!</v>
      </c>
      <c r="M63" s="314" t="e">
        <f t="shared" si="60"/>
        <v>#DIV/0!</v>
      </c>
      <c r="N63" s="277" t="e">
        <f t="shared" si="61"/>
        <v>#DIV/0!</v>
      </c>
      <c r="O63" s="277" t="e">
        <f t="shared" si="62"/>
        <v>#DIV/0!</v>
      </c>
      <c r="P63" s="277" t="e">
        <f t="shared" si="63"/>
        <v>#DIV/0!</v>
      </c>
      <c r="Q63" s="392" t="e">
        <f t="shared" si="64"/>
        <v>#DIV/0!</v>
      </c>
      <c r="R63" s="315" t="e">
        <f t="shared" si="65"/>
        <v>#DIV/0!</v>
      </c>
      <c r="S63" s="316">
        <f t="shared" si="66"/>
        <v>1.9599639845400536</v>
      </c>
      <c r="T63" s="317" t="e">
        <f t="shared" si="67"/>
        <v>#DIV/0!</v>
      </c>
      <c r="U63" s="317" t="e">
        <f t="shared" si="68"/>
        <v>#DIV/0!</v>
      </c>
      <c r="V63" s="318" t="e">
        <f t="shared" si="69"/>
        <v>#DIV/0!</v>
      </c>
      <c r="W63" s="113" t="e">
        <f t="shared" si="69"/>
        <v>#DIV/0!</v>
      </c>
      <c r="X63" s="9"/>
      <c r="Z63" s="319" t="e">
        <f>(N63-P73)^2</f>
        <v>#DIV/0!</v>
      </c>
      <c r="AA63" s="320" t="e">
        <f t="shared" si="70"/>
        <v>#DIV/0!</v>
      </c>
      <c r="AB63" s="321">
        <v>1</v>
      </c>
      <c r="AC63" s="309"/>
      <c r="AD63" s="309"/>
      <c r="AE63" s="314" t="e">
        <f t="shared" si="71"/>
        <v>#DIV/0!</v>
      </c>
      <c r="AF63" s="322"/>
      <c r="AG63" s="323" t="e">
        <f>AG73</f>
        <v>#DIV/0!</v>
      </c>
      <c r="AH63" s="323" t="e">
        <f>AH73</f>
        <v>#DIV/0!</v>
      </c>
      <c r="AI63" s="320" t="e">
        <f t="shared" si="72"/>
        <v>#DIV/0!</v>
      </c>
      <c r="AJ63" s="324" t="e">
        <f t="shared" si="73"/>
        <v>#DIV/0!</v>
      </c>
      <c r="AK63" s="325" t="e">
        <f>AJ63/AJ73</f>
        <v>#DIV/0!</v>
      </c>
      <c r="AL63" s="326" t="e">
        <f t="shared" si="74"/>
        <v>#DIV/0!</v>
      </c>
      <c r="AM63" s="327" t="e">
        <f t="shared" si="75"/>
        <v>#DIV/0!</v>
      </c>
      <c r="AN63" s="113" t="e">
        <f t="shared" si="76"/>
        <v>#DIV/0!</v>
      </c>
      <c r="AO63" s="328" t="e">
        <f t="shared" si="77"/>
        <v>#DIV/0!</v>
      </c>
      <c r="AP63" s="113" t="e">
        <f t="shared" si="78"/>
        <v>#DIV/0!</v>
      </c>
      <c r="AQ63" s="316">
        <f t="shared" si="79"/>
        <v>1.9599639845400536</v>
      </c>
      <c r="AR63" s="317" t="e">
        <f t="shared" si="80"/>
        <v>#DIV/0!</v>
      </c>
      <c r="AS63" s="317" t="e">
        <f t="shared" si="81"/>
        <v>#DIV/0!</v>
      </c>
      <c r="AT63" s="329" t="e">
        <f t="shared" si="82"/>
        <v>#DIV/0!</v>
      </c>
      <c r="AU63" s="329" t="e">
        <f t="shared" si="82"/>
        <v>#DIV/0!</v>
      </c>
      <c r="AV63" s="293"/>
      <c r="AX63" s="330"/>
      <c r="AY63" s="330">
        <v>1</v>
      </c>
      <c r="AZ63" s="331"/>
      <c r="BA63" s="331"/>
      <c r="BC63" s="309"/>
      <c r="BD63" s="309"/>
      <c r="BE63" s="321"/>
      <c r="BF63" s="321"/>
      <c r="BG63" s="321"/>
      <c r="BH63" s="321"/>
      <c r="BI63" s="321"/>
      <c r="BJ63" s="321"/>
      <c r="BK63" s="321"/>
      <c r="BL63" s="321"/>
      <c r="BM63" s="309"/>
      <c r="BN63" s="309"/>
      <c r="BO63" s="309"/>
      <c r="BP63" s="309"/>
      <c r="BQ63" s="309"/>
      <c r="BR63" s="309"/>
      <c r="BS63" s="332"/>
      <c r="BT63" s="332"/>
      <c r="BU63" s="332"/>
      <c r="BV63" s="309"/>
      <c r="BW63" s="309"/>
    </row>
    <row r="64" spans="1:75" ht="12.75">
      <c r="A64" s="283"/>
      <c r="B64" s="310" t="s">
        <v>173</v>
      </c>
      <c r="C64" s="584"/>
      <c r="D64" s="493">
        <f t="shared" si="56"/>
        <v>0</v>
      </c>
      <c r="E64" s="585"/>
      <c r="F64" s="584"/>
      <c r="G64" s="493">
        <f t="shared" si="57"/>
        <v>0</v>
      </c>
      <c r="H64" s="585"/>
      <c r="I64" s="311"/>
      <c r="K64" s="312" t="e">
        <f t="shared" si="58"/>
        <v>#DIV/0!</v>
      </c>
      <c r="L64" s="313" t="e">
        <f t="shared" si="59"/>
        <v>#DIV/0!</v>
      </c>
      <c r="M64" s="314" t="e">
        <f t="shared" si="60"/>
        <v>#DIV/0!</v>
      </c>
      <c r="N64" s="277" t="e">
        <f t="shared" si="61"/>
        <v>#DIV/0!</v>
      </c>
      <c r="O64" s="277" t="e">
        <f t="shared" si="62"/>
        <v>#DIV/0!</v>
      </c>
      <c r="P64" s="277" t="e">
        <f t="shared" si="63"/>
        <v>#DIV/0!</v>
      </c>
      <c r="Q64" s="392" t="e">
        <f t="shared" si="64"/>
        <v>#DIV/0!</v>
      </c>
      <c r="R64" s="315" t="e">
        <f t="shared" si="65"/>
        <v>#DIV/0!</v>
      </c>
      <c r="S64" s="316">
        <f t="shared" si="66"/>
        <v>1.9599639845400536</v>
      </c>
      <c r="T64" s="317" t="e">
        <f t="shared" si="67"/>
        <v>#DIV/0!</v>
      </c>
      <c r="U64" s="317" t="e">
        <f t="shared" si="68"/>
        <v>#DIV/0!</v>
      </c>
      <c r="V64" s="318" t="e">
        <f t="shared" si="69"/>
        <v>#DIV/0!</v>
      </c>
      <c r="W64" s="113" t="e">
        <f t="shared" si="69"/>
        <v>#DIV/0!</v>
      </c>
      <c r="X64" s="9"/>
      <c r="Z64" s="319" t="e">
        <f>(N64-P73)^2</f>
        <v>#DIV/0!</v>
      </c>
      <c r="AA64" s="320" t="e">
        <f t="shared" si="70"/>
        <v>#DIV/0!</v>
      </c>
      <c r="AB64" s="321">
        <v>1</v>
      </c>
      <c r="AC64" s="309"/>
      <c r="AD64" s="309"/>
      <c r="AE64" s="314" t="e">
        <f t="shared" si="71"/>
        <v>#DIV/0!</v>
      </c>
      <c r="AF64" s="322"/>
      <c r="AG64" s="323" t="e">
        <f>AG73</f>
        <v>#DIV/0!</v>
      </c>
      <c r="AH64" s="323" t="e">
        <f>AH73</f>
        <v>#DIV/0!</v>
      </c>
      <c r="AI64" s="320" t="e">
        <f t="shared" si="72"/>
        <v>#DIV/0!</v>
      </c>
      <c r="AJ64" s="324" t="e">
        <f t="shared" si="73"/>
        <v>#DIV/0!</v>
      </c>
      <c r="AK64" s="325" t="e">
        <f>AJ64/AJ73</f>
        <v>#DIV/0!</v>
      </c>
      <c r="AL64" s="326" t="e">
        <f t="shared" si="74"/>
        <v>#DIV/0!</v>
      </c>
      <c r="AM64" s="327" t="e">
        <f t="shared" si="75"/>
        <v>#DIV/0!</v>
      </c>
      <c r="AN64" s="113" t="e">
        <f t="shared" si="76"/>
        <v>#DIV/0!</v>
      </c>
      <c r="AO64" s="328" t="e">
        <f t="shared" si="77"/>
        <v>#DIV/0!</v>
      </c>
      <c r="AP64" s="113" t="e">
        <f t="shared" si="78"/>
        <v>#DIV/0!</v>
      </c>
      <c r="AQ64" s="316">
        <f t="shared" si="79"/>
        <v>1.9599639845400536</v>
      </c>
      <c r="AR64" s="317" t="e">
        <f t="shared" si="80"/>
        <v>#DIV/0!</v>
      </c>
      <c r="AS64" s="317" t="e">
        <f t="shared" si="81"/>
        <v>#DIV/0!</v>
      </c>
      <c r="AT64" s="329" t="e">
        <f t="shared" si="82"/>
        <v>#DIV/0!</v>
      </c>
      <c r="AU64" s="329" t="e">
        <f t="shared" si="82"/>
        <v>#DIV/0!</v>
      </c>
      <c r="AV64" s="293"/>
      <c r="AX64" s="330"/>
      <c r="AY64" s="330">
        <v>1</v>
      </c>
      <c r="AZ64" s="331"/>
      <c r="BA64" s="331"/>
      <c r="BC64" s="309"/>
      <c r="BD64" s="309"/>
      <c r="BE64" s="321"/>
      <c r="BF64" s="321"/>
      <c r="BG64" s="321"/>
      <c r="BH64" s="321"/>
      <c r="BI64" s="321"/>
      <c r="BJ64" s="321"/>
      <c r="BK64" s="321"/>
      <c r="BL64" s="321"/>
      <c r="BM64" s="309"/>
      <c r="BN64" s="309"/>
      <c r="BO64" s="309"/>
      <c r="BP64" s="309"/>
      <c r="BQ64" s="309"/>
      <c r="BR64" s="309"/>
      <c r="BS64" s="332"/>
      <c r="BT64" s="332"/>
      <c r="BU64" s="332"/>
      <c r="BV64" s="309"/>
      <c r="BW64" s="309"/>
    </row>
    <row r="65" spans="1:75" ht="12.75">
      <c r="A65" s="283"/>
      <c r="B65" s="310" t="s">
        <v>174</v>
      </c>
      <c r="C65" s="584"/>
      <c r="D65" s="493">
        <f t="shared" si="56"/>
        <v>0</v>
      </c>
      <c r="E65" s="585"/>
      <c r="F65" s="584"/>
      <c r="G65" s="493">
        <f t="shared" si="57"/>
        <v>0</v>
      </c>
      <c r="H65" s="585"/>
      <c r="I65" s="311"/>
      <c r="K65" s="312" t="e">
        <f t="shared" si="58"/>
        <v>#DIV/0!</v>
      </c>
      <c r="L65" s="313" t="e">
        <f t="shared" si="59"/>
        <v>#DIV/0!</v>
      </c>
      <c r="M65" s="314" t="e">
        <f t="shared" si="60"/>
        <v>#DIV/0!</v>
      </c>
      <c r="N65" s="277" t="e">
        <f t="shared" si="61"/>
        <v>#DIV/0!</v>
      </c>
      <c r="O65" s="277" t="e">
        <f t="shared" si="62"/>
        <v>#DIV/0!</v>
      </c>
      <c r="P65" s="277" t="e">
        <f t="shared" si="63"/>
        <v>#DIV/0!</v>
      </c>
      <c r="Q65" s="392" t="e">
        <f t="shared" si="64"/>
        <v>#DIV/0!</v>
      </c>
      <c r="R65" s="315" t="e">
        <f t="shared" si="65"/>
        <v>#DIV/0!</v>
      </c>
      <c r="S65" s="316">
        <f t="shared" si="66"/>
        <v>1.9599639845400536</v>
      </c>
      <c r="T65" s="317" t="e">
        <f t="shared" si="67"/>
        <v>#DIV/0!</v>
      </c>
      <c r="U65" s="317" t="e">
        <f t="shared" si="68"/>
        <v>#DIV/0!</v>
      </c>
      <c r="V65" s="318" t="e">
        <f t="shared" si="69"/>
        <v>#DIV/0!</v>
      </c>
      <c r="W65" s="113" t="e">
        <f t="shared" si="69"/>
        <v>#DIV/0!</v>
      </c>
      <c r="X65" s="9"/>
      <c r="Z65" s="319" t="e">
        <f>(N65-P73)^2</f>
        <v>#DIV/0!</v>
      </c>
      <c r="AA65" s="320" t="e">
        <f t="shared" si="70"/>
        <v>#DIV/0!</v>
      </c>
      <c r="AB65" s="321">
        <v>1</v>
      </c>
      <c r="AC65" s="309"/>
      <c r="AD65" s="309"/>
      <c r="AE65" s="314" t="e">
        <f t="shared" si="71"/>
        <v>#DIV/0!</v>
      </c>
      <c r="AF65" s="322"/>
      <c r="AG65" s="323" t="e">
        <f>AG73</f>
        <v>#DIV/0!</v>
      </c>
      <c r="AH65" s="323" t="e">
        <f>AH73</f>
        <v>#DIV/0!</v>
      </c>
      <c r="AI65" s="320" t="e">
        <f t="shared" si="72"/>
        <v>#DIV/0!</v>
      </c>
      <c r="AJ65" s="324" t="e">
        <f t="shared" si="73"/>
        <v>#DIV/0!</v>
      </c>
      <c r="AK65" s="325" t="e">
        <f>AJ65/AJ73</f>
        <v>#DIV/0!</v>
      </c>
      <c r="AL65" s="326" t="e">
        <f t="shared" si="74"/>
        <v>#DIV/0!</v>
      </c>
      <c r="AM65" s="327" t="e">
        <f t="shared" si="75"/>
        <v>#DIV/0!</v>
      </c>
      <c r="AN65" s="113" t="e">
        <f t="shared" si="76"/>
        <v>#DIV/0!</v>
      </c>
      <c r="AO65" s="328" t="e">
        <f t="shared" si="77"/>
        <v>#DIV/0!</v>
      </c>
      <c r="AP65" s="113" t="e">
        <f t="shared" si="78"/>
        <v>#DIV/0!</v>
      </c>
      <c r="AQ65" s="316">
        <f t="shared" si="79"/>
        <v>1.9599639845400536</v>
      </c>
      <c r="AR65" s="317" t="e">
        <f t="shared" si="80"/>
        <v>#DIV/0!</v>
      </c>
      <c r="AS65" s="317" t="e">
        <f t="shared" si="81"/>
        <v>#DIV/0!</v>
      </c>
      <c r="AT65" s="329" t="e">
        <f t="shared" si="82"/>
        <v>#DIV/0!</v>
      </c>
      <c r="AU65" s="329" t="e">
        <f t="shared" si="82"/>
        <v>#DIV/0!</v>
      </c>
      <c r="AV65" s="293"/>
      <c r="AX65" s="330"/>
      <c r="AY65" s="330">
        <v>1</v>
      </c>
      <c r="AZ65" s="331"/>
      <c r="BA65" s="331"/>
      <c r="BC65" s="309"/>
      <c r="BD65" s="309"/>
      <c r="BE65" s="321"/>
      <c r="BF65" s="321"/>
      <c r="BG65" s="321"/>
      <c r="BH65" s="321"/>
      <c r="BI65" s="321"/>
      <c r="BJ65" s="321"/>
      <c r="BK65" s="321"/>
      <c r="BL65" s="321"/>
      <c r="BM65" s="309"/>
      <c r="BN65" s="309"/>
      <c r="BO65" s="309"/>
      <c r="BP65" s="309"/>
      <c r="BQ65" s="309"/>
      <c r="BR65" s="309"/>
      <c r="BS65" s="332"/>
      <c r="BT65" s="332"/>
      <c r="BU65" s="332"/>
      <c r="BV65" s="309"/>
      <c r="BW65" s="309"/>
    </row>
    <row r="66" spans="1:75" ht="12.75">
      <c r="A66" s="283"/>
      <c r="B66" s="310" t="s">
        <v>175</v>
      </c>
      <c r="C66" s="584"/>
      <c r="D66" s="493">
        <f t="shared" si="56"/>
        <v>0</v>
      </c>
      <c r="E66" s="585"/>
      <c r="F66" s="584"/>
      <c r="G66" s="493">
        <f t="shared" si="57"/>
        <v>0</v>
      </c>
      <c r="H66" s="585"/>
      <c r="I66" s="311"/>
      <c r="K66" s="312" t="e">
        <f t="shared" si="58"/>
        <v>#DIV/0!</v>
      </c>
      <c r="L66" s="313" t="e">
        <f t="shared" si="59"/>
        <v>#DIV/0!</v>
      </c>
      <c r="M66" s="314" t="e">
        <f t="shared" si="60"/>
        <v>#DIV/0!</v>
      </c>
      <c r="N66" s="277" t="e">
        <f t="shared" si="61"/>
        <v>#DIV/0!</v>
      </c>
      <c r="O66" s="277" t="e">
        <f t="shared" si="62"/>
        <v>#DIV/0!</v>
      </c>
      <c r="P66" s="277" t="e">
        <f t="shared" si="63"/>
        <v>#DIV/0!</v>
      </c>
      <c r="Q66" s="392" t="e">
        <f t="shared" si="64"/>
        <v>#DIV/0!</v>
      </c>
      <c r="R66" s="315" t="e">
        <f t="shared" si="65"/>
        <v>#DIV/0!</v>
      </c>
      <c r="S66" s="316">
        <f t="shared" si="66"/>
        <v>1.9599639845400536</v>
      </c>
      <c r="T66" s="317" t="e">
        <f t="shared" si="67"/>
        <v>#DIV/0!</v>
      </c>
      <c r="U66" s="317" t="e">
        <f t="shared" si="68"/>
        <v>#DIV/0!</v>
      </c>
      <c r="V66" s="318" t="e">
        <f t="shared" si="69"/>
        <v>#DIV/0!</v>
      </c>
      <c r="W66" s="113" t="e">
        <f t="shared" si="69"/>
        <v>#DIV/0!</v>
      </c>
      <c r="X66" s="9"/>
      <c r="Z66" s="319" t="e">
        <f>(N66-P73)^2</f>
        <v>#DIV/0!</v>
      </c>
      <c r="AA66" s="320" t="e">
        <f t="shared" si="70"/>
        <v>#DIV/0!</v>
      </c>
      <c r="AB66" s="321">
        <v>1</v>
      </c>
      <c r="AC66" s="309"/>
      <c r="AD66" s="309"/>
      <c r="AE66" s="314" t="e">
        <f t="shared" si="71"/>
        <v>#DIV/0!</v>
      </c>
      <c r="AF66" s="322"/>
      <c r="AG66" s="323" t="e">
        <f>AG73</f>
        <v>#DIV/0!</v>
      </c>
      <c r="AH66" s="323" t="e">
        <f>AH73</f>
        <v>#DIV/0!</v>
      </c>
      <c r="AI66" s="320" t="e">
        <f t="shared" si="72"/>
        <v>#DIV/0!</v>
      </c>
      <c r="AJ66" s="324" t="e">
        <f t="shared" si="73"/>
        <v>#DIV/0!</v>
      </c>
      <c r="AK66" s="325" t="e">
        <f>AJ66/AJ73</f>
        <v>#DIV/0!</v>
      </c>
      <c r="AL66" s="326" t="e">
        <f t="shared" si="74"/>
        <v>#DIV/0!</v>
      </c>
      <c r="AM66" s="327" t="e">
        <f t="shared" si="75"/>
        <v>#DIV/0!</v>
      </c>
      <c r="AN66" s="113" t="e">
        <f t="shared" si="76"/>
        <v>#DIV/0!</v>
      </c>
      <c r="AO66" s="328" t="e">
        <f t="shared" si="77"/>
        <v>#DIV/0!</v>
      </c>
      <c r="AP66" s="113" t="e">
        <f t="shared" si="78"/>
        <v>#DIV/0!</v>
      </c>
      <c r="AQ66" s="316">
        <f t="shared" si="79"/>
        <v>1.9599639845400536</v>
      </c>
      <c r="AR66" s="317" t="e">
        <f t="shared" si="80"/>
        <v>#DIV/0!</v>
      </c>
      <c r="AS66" s="317" t="e">
        <f t="shared" si="81"/>
        <v>#DIV/0!</v>
      </c>
      <c r="AT66" s="329" t="e">
        <f t="shared" si="82"/>
        <v>#DIV/0!</v>
      </c>
      <c r="AU66" s="329" t="e">
        <f t="shared" si="82"/>
        <v>#DIV/0!</v>
      </c>
      <c r="AV66" s="293"/>
      <c r="AX66" s="330"/>
      <c r="AY66" s="330">
        <v>1</v>
      </c>
      <c r="AZ66" s="331"/>
      <c r="BA66" s="331"/>
      <c r="BC66" s="309"/>
      <c r="BD66" s="309"/>
      <c r="BE66" s="321"/>
      <c r="BF66" s="321"/>
      <c r="BG66" s="321"/>
      <c r="BH66" s="321"/>
      <c r="BI66" s="321"/>
      <c r="BJ66" s="321"/>
      <c r="BK66" s="321"/>
      <c r="BL66" s="321"/>
      <c r="BM66" s="309"/>
      <c r="BN66" s="309"/>
      <c r="BO66" s="309"/>
      <c r="BP66" s="309"/>
      <c r="BQ66" s="309"/>
      <c r="BR66" s="309"/>
      <c r="BS66" s="332"/>
      <c r="BT66" s="332"/>
      <c r="BU66" s="332"/>
      <c r="BV66" s="309"/>
      <c r="BW66" s="309"/>
    </row>
    <row r="67" spans="1:75" ht="12.75">
      <c r="A67" s="283"/>
      <c r="B67" s="310" t="s">
        <v>176</v>
      </c>
      <c r="C67" s="584"/>
      <c r="D67" s="493">
        <f t="shared" si="56"/>
        <v>0</v>
      </c>
      <c r="E67" s="585"/>
      <c r="F67" s="584"/>
      <c r="G67" s="493">
        <f t="shared" si="57"/>
        <v>0</v>
      </c>
      <c r="H67" s="585"/>
      <c r="I67" s="311"/>
      <c r="K67" s="312" t="e">
        <f t="shared" si="58"/>
        <v>#DIV/0!</v>
      </c>
      <c r="L67" s="313" t="e">
        <f t="shared" si="59"/>
        <v>#DIV/0!</v>
      </c>
      <c r="M67" s="314" t="e">
        <f t="shared" si="60"/>
        <v>#DIV/0!</v>
      </c>
      <c r="N67" s="277" t="e">
        <f t="shared" si="61"/>
        <v>#DIV/0!</v>
      </c>
      <c r="O67" s="277" t="e">
        <f t="shared" si="62"/>
        <v>#DIV/0!</v>
      </c>
      <c r="P67" s="277" t="e">
        <f t="shared" si="63"/>
        <v>#DIV/0!</v>
      </c>
      <c r="Q67" s="392" t="e">
        <f t="shared" si="64"/>
        <v>#DIV/0!</v>
      </c>
      <c r="R67" s="315" t="e">
        <f t="shared" si="65"/>
        <v>#DIV/0!</v>
      </c>
      <c r="S67" s="316">
        <f t="shared" si="66"/>
        <v>1.9599639845400536</v>
      </c>
      <c r="T67" s="317" t="e">
        <f t="shared" si="67"/>
        <v>#DIV/0!</v>
      </c>
      <c r="U67" s="317" t="e">
        <f t="shared" si="68"/>
        <v>#DIV/0!</v>
      </c>
      <c r="V67" s="318" t="e">
        <f t="shared" si="69"/>
        <v>#DIV/0!</v>
      </c>
      <c r="W67" s="113" t="e">
        <f t="shared" si="69"/>
        <v>#DIV/0!</v>
      </c>
      <c r="X67" s="9"/>
      <c r="Z67" s="319" t="e">
        <f>(N67-P73)^2</f>
        <v>#DIV/0!</v>
      </c>
      <c r="AA67" s="320" t="e">
        <f t="shared" si="70"/>
        <v>#DIV/0!</v>
      </c>
      <c r="AB67" s="321">
        <v>1</v>
      </c>
      <c r="AC67" s="309"/>
      <c r="AD67" s="309"/>
      <c r="AE67" s="314" t="e">
        <f t="shared" si="71"/>
        <v>#DIV/0!</v>
      </c>
      <c r="AF67" s="322"/>
      <c r="AG67" s="323" t="e">
        <f>AG73</f>
        <v>#DIV/0!</v>
      </c>
      <c r="AH67" s="323" t="e">
        <f>AH73</f>
        <v>#DIV/0!</v>
      </c>
      <c r="AI67" s="320" t="e">
        <f t="shared" si="72"/>
        <v>#DIV/0!</v>
      </c>
      <c r="AJ67" s="324" t="e">
        <f t="shared" si="73"/>
        <v>#DIV/0!</v>
      </c>
      <c r="AK67" s="325" t="e">
        <f>AJ67/AJ73</f>
        <v>#DIV/0!</v>
      </c>
      <c r="AL67" s="326" t="e">
        <f t="shared" si="74"/>
        <v>#DIV/0!</v>
      </c>
      <c r="AM67" s="327" t="e">
        <f t="shared" si="75"/>
        <v>#DIV/0!</v>
      </c>
      <c r="AN67" s="113" t="e">
        <f t="shared" si="76"/>
        <v>#DIV/0!</v>
      </c>
      <c r="AO67" s="328" t="e">
        <f t="shared" si="77"/>
        <v>#DIV/0!</v>
      </c>
      <c r="AP67" s="113" t="e">
        <f t="shared" si="78"/>
        <v>#DIV/0!</v>
      </c>
      <c r="AQ67" s="316">
        <f t="shared" si="79"/>
        <v>1.9599639845400536</v>
      </c>
      <c r="AR67" s="317" t="e">
        <f t="shared" si="80"/>
        <v>#DIV/0!</v>
      </c>
      <c r="AS67" s="317" t="e">
        <f t="shared" si="81"/>
        <v>#DIV/0!</v>
      </c>
      <c r="AT67" s="329" t="e">
        <f t="shared" si="82"/>
        <v>#DIV/0!</v>
      </c>
      <c r="AU67" s="329" t="e">
        <f t="shared" si="82"/>
        <v>#DIV/0!</v>
      </c>
      <c r="AV67" s="293"/>
      <c r="AX67" s="330"/>
      <c r="AY67" s="330">
        <v>1</v>
      </c>
      <c r="AZ67" s="331"/>
      <c r="BA67" s="331"/>
      <c r="BC67" s="309"/>
      <c r="BD67" s="309"/>
      <c r="BE67" s="321"/>
      <c r="BF67" s="321"/>
      <c r="BG67" s="321"/>
      <c r="BH67" s="321"/>
      <c r="BI67" s="321"/>
      <c r="BJ67" s="321"/>
      <c r="BK67" s="321"/>
      <c r="BL67" s="321"/>
      <c r="BM67" s="309"/>
      <c r="BN67" s="309"/>
      <c r="BO67" s="309"/>
      <c r="BP67" s="309"/>
      <c r="BQ67" s="309"/>
      <c r="BR67" s="309"/>
      <c r="BS67" s="332"/>
      <c r="BT67" s="332"/>
      <c r="BU67" s="332"/>
      <c r="BV67" s="309"/>
      <c r="BW67" s="309"/>
    </row>
    <row r="68" spans="1:75" ht="12.75">
      <c r="A68" s="283"/>
      <c r="B68" s="310" t="s">
        <v>177</v>
      </c>
      <c r="C68" s="584"/>
      <c r="D68" s="493">
        <f t="shared" si="56"/>
        <v>0</v>
      </c>
      <c r="E68" s="585"/>
      <c r="F68" s="584"/>
      <c r="G68" s="493">
        <f t="shared" si="57"/>
        <v>0</v>
      </c>
      <c r="H68" s="585"/>
      <c r="I68" s="311"/>
      <c r="K68" s="312" t="e">
        <f t="shared" si="58"/>
        <v>#DIV/0!</v>
      </c>
      <c r="L68" s="313" t="e">
        <f t="shared" si="59"/>
        <v>#DIV/0!</v>
      </c>
      <c r="M68" s="314" t="e">
        <f t="shared" si="60"/>
        <v>#DIV/0!</v>
      </c>
      <c r="N68" s="277" t="e">
        <f t="shared" si="61"/>
        <v>#DIV/0!</v>
      </c>
      <c r="O68" s="277" t="e">
        <f t="shared" si="62"/>
        <v>#DIV/0!</v>
      </c>
      <c r="P68" s="277" t="e">
        <f t="shared" si="63"/>
        <v>#DIV/0!</v>
      </c>
      <c r="Q68" s="392" t="e">
        <f t="shared" si="64"/>
        <v>#DIV/0!</v>
      </c>
      <c r="R68" s="315" t="e">
        <f t="shared" si="65"/>
        <v>#DIV/0!</v>
      </c>
      <c r="S68" s="316">
        <f t="shared" si="66"/>
        <v>1.9599639845400536</v>
      </c>
      <c r="T68" s="317" t="e">
        <f t="shared" si="67"/>
        <v>#DIV/0!</v>
      </c>
      <c r="U68" s="317" t="e">
        <f t="shared" si="68"/>
        <v>#DIV/0!</v>
      </c>
      <c r="V68" s="318" t="e">
        <f t="shared" si="69"/>
        <v>#DIV/0!</v>
      </c>
      <c r="W68" s="113" t="e">
        <f t="shared" si="69"/>
        <v>#DIV/0!</v>
      </c>
      <c r="X68" s="9"/>
      <c r="Z68" s="319" t="e">
        <f>(N68-P73)^2</f>
        <v>#DIV/0!</v>
      </c>
      <c r="AA68" s="320" t="e">
        <f t="shared" si="70"/>
        <v>#DIV/0!</v>
      </c>
      <c r="AB68" s="321">
        <v>1</v>
      </c>
      <c r="AC68" s="309"/>
      <c r="AD68" s="309"/>
      <c r="AE68" s="314" t="e">
        <f t="shared" si="71"/>
        <v>#DIV/0!</v>
      </c>
      <c r="AF68" s="322"/>
      <c r="AG68" s="323" t="e">
        <f>AG73</f>
        <v>#DIV/0!</v>
      </c>
      <c r="AH68" s="323" t="e">
        <f>AH73</f>
        <v>#DIV/0!</v>
      </c>
      <c r="AI68" s="320" t="e">
        <f t="shared" si="72"/>
        <v>#DIV/0!</v>
      </c>
      <c r="AJ68" s="324" t="e">
        <f t="shared" si="73"/>
        <v>#DIV/0!</v>
      </c>
      <c r="AK68" s="325" t="e">
        <f>AJ68/AJ73</f>
        <v>#DIV/0!</v>
      </c>
      <c r="AL68" s="326" t="e">
        <f t="shared" si="74"/>
        <v>#DIV/0!</v>
      </c>
      <c r="AM68" s="327" t="e">
        <f t="shared" si="75"/>
        <v>#DIV/0!</v>
      </c>
      <c r="AN68" s="113" t="e">
        <f t="shared" si="76"/>
        <v>#DIV/0!</v>
      </c>
      <c r="AO68" s="328" t="e">
        <f t="shared" si="77"/>
        <v>#DIV/0!</v>
      </c>
      <c r="AP68" s="113" t="e">
        <f t="shared" si="78"/>
        <v>#DIV/0!</v>
      </c>
      <c r="AQ68" s="316">
        <f t="shared" si="79"/>
        <v>1.9599639845400536</v>
      </c>
      <c r="AR68" s="317" t="e">
        <f t="shared" si="80"/>
        <v>#DIV/0!</v>
      </c>
      <c r="AS68" s="317" t="e">
        <f t="shared" si="81"/>
        <v>#DIV/0!</v>
      </c>
      <c r="AT68" s="329" t="e">
        <f t="shared" si="82"/>
        <v>#DIV/0!</v>
      </c>
      <c r="AU68" s="329" t="e">
        <f t="shared" si="82"/>
        <v>#DIV/0!</v>
      </c>
      <c r="AV68" s="293"/>
      <c r="AX68" s="330"/>
      <c r="AY68" s="330">
        <v>1</v>
      </c>
      <c r="AZ68" s="331"/>
      <c r="BA68" s="331"/>
      <c r="BC68" s="309"/>
      <c r="BD68" s="309"/>
      <c r="BE68" s="321"/>
      <c r="BF68" s="321"/>
      <c r="BG68" s="321"/>
      <c r="BH68" s="321"/>
      <c r="BI68" s="321"/>
      <c r="BJ68" s="321"/>
      <c r="BK68" s="321"/>
      <c r="BL68" s="321"/>
      <c r="BM68" s="309"/>
      <c r="BN68" s="309"/>
      <c r="BO68" s="309"/>
      <c r="BP68" s="309"/>
      <c r="BQ68" s="309"/>
      <c r="BR68" s="309"/>
      <c r="BS68" s="332"/>
      <c r="BT68" s="332"/>
      <c r="BU68" s="332"/>
      <c r="BV68" s="309"/>
      <c r="BW68" s="309"/>
    </row>
    <row r="69" spans="1:75" ht="12.75">
      <c r="A69" s="283"/>
      <c r="B69" s="310" t="s">
        <v>178</v>
      </c>
      <c r="C69" s="584"/>
      <c r="D69" s="493">
        <f t="shared" si="56"/>
        <v>0</v>
      </c>
      <c r="E69" s="585"/>
      <c r="F69" s="584"/>
      <c r="G69" s="493">
        <f t="shared" si="57"/>
        <v>0</v>
      </c>
      <c r="H69" s="585"/>
      <c r="I69" s="311"/>
      <c r="K69" s="312" t="e">
        <f t="shared" si="58"/>
        <v>#DIV/0!</v>
      </c>
      <c r="L69" s="313" t="e">
        <f t="shared" si="59"/>
        <v>#DIV/0!</v>
      </c>
      <c r="M69" s="314" t="e">
        <f t="shared" si="60"/>
        <v>#DIV/0!</v>
      </c>
      <c r="N69" s="277" t="e">
        <f t="shared" si="61"/>
        <v>#DIV/0!</v>
      </c>
      <c r="O69" s="277" t="e">
        <f t="shared" si="62"/>
        <v>#DIV/0!</v>
      </c>
      <c r="P69" s="277" t="e">
        <f t="shared" si="63"/>
        <v>#DIV/0!</v>
      </c>
      <c r="Q69" s="392" t="e">
        <f t="shared" si="64"/>
        <v>#DIV/0!</v>
      </c>
      <c r="R69" s="315" t="e">
        <f t="shared" si="65"/>
        <v>#DIV/0!</v>
      </c>
      <c r="S69" s="316">
        <f t="shared" si="66"/>
        <v>1.9599639845400536</v>
      </c>
      <c r="T69" s="317" t="e">
        <f t="shared" si="67"/>
        <v>#DIV/0!</v>
      </c>
      <c r="U69" s="317" t="e">
        <f t="shared" si="68"/>
        <v>#DIV/0!</v>
      </c>
      <c r="V69" s="318" t="e">
        <f t="shared" si="69"/>
        <v>#DIV/0!</v>
      </c>
      <c r="W69" s="113" t="e">
        <f t="shared" si="69"/>
        <v>#DIV/0!</v>
      </c>
      <c r="X69" s="9"/>
      <c r="Z69" s="319" t="e">
        <f>(N69-P73)^2</f>
        <v>#DIV/0!</v>
      </c>
      <c r="AA69" s="320" t="e">
        <f t="shared" si="70"/>
        <v>#DIV/0!</v>
      </c>
      <c r="AB69" s="321">
        <v>1</v>
      </c>
      <c r="AC69" s="309"/>
      <c r="AD69" s="309"/>
      <c r="AE69" s="314" t="e">
        <f t="shared" si="71"/>
        <v>#DIV/0!</v>
      </c>
      <c r="AF69" s="322"/>
      <c r="AG69" s="323" t="e">
        <f>AG73</f>
        <v>#DIV/0!</v>
      </c>
      <c r="AH69" s="323" t="e">
        <f>AH73</f>
        <v>#DIV/0!</v>
      </c>
      <c r="AI69" s="320" t="e">
        <f t="shared" si="72"/>
        <v>#DIV/0!</v>
      </c>
      <c r="AJ69" s="324" t="e">
        <f t="shared" si="73"/>
        <v>#DIV/0!</v>
      </c>
      <c r="AK69" s="325" t="e">
        <f>AJ69/AJ73</f>
        <v>#DIV/0!</v>
      </c>
      <c r="AL69" s="326" t="e">
        <f t="shared" si="74"/>
        <v>#DIV/0!</v>
      </c>
      <c r="AM69" s="327" t="e">
        <f t="shared" si="75"/>
        <v>#DIV/0!</v>
      </c>
      <c r="AN69" s="113" t="e">
        <f t="shared" si="76"/>
        <v>#DIV/0!</v>
      </c>
      <c r="AO69" s="328" t="e">
        <f t="shared" si="77"/>
        <v>#DIV/0!</v>
      </c>
      <c r="AP69" s="113" t="e">
        <f t="shared" si="78"/>
        <v>#DIV/0!</v>
      </c>
      <c r="AQ69" s="316">
        <f t="shared" si="79"/>
        <v>1.9599639845400536</v>
      </c>
      <c r="AR69" s="317" t="e">
        <f t="shared" si="80"/>
        <v>#DIV/0!</v>
      </c>
      <c r="AS69" s="317" t="e">
        <f t="shared" si="81"/>
        <v>#DIV/0!</v>
      </c>
      <c r="AT69" s="329" t="e">
        <f t="shared" si="82"/>
        <v>#DIV/0!</v>
      </c>
      <c r="AU69" s="329" t="e">
        <f t="shared" si="82"/>
        <v>#DIV/0!</v>
      </c>
      <c r="AV69" s="293"/>
      <c r="AX69" s="330"/>
      <c r="AY69" s="330">
        <v>1</v>
      </c>
      <c r="AZ69" s="331"/>
      <c r="BA69" s="331"/>
      <c r="BC69" s="309"/>
      <c r="BD69" s="309"/>
      <c r="BE69" s="321"/>
      <c r="BF69" s="321"/>
      <c r="BG69" s="321"/>
      <c r="BH69" s="321"/>
      <c r="BI69" s="321"/>
      <c r="BJ69" s="321"/>
      <c r="BK69" s="321"/>
      <c r="BL69" s="321"/>
      <c r="BM69" s="309"/>
      <c r="BN69" s="309"/>
      <c r="BO69" s="309"/>
      <c r="BP69" s="309"/>
      <c r="BQ69" s="309"/>
      <c r="BR69" s="309"/>
      <c r="BS69" s="332"/>
      <c r="BT69" s="332"/>
      <c r="BU69" s="332"/>
      <c r="BV69" s="309"/>
      <c r="BW69" s="309"/>
    </row>
    <row r="70" spans="1:75" ht="12.75">
      <c r="A70" s="283"/>
      <c r="B70" s="310" t="s">
        <v>179</v>
      </c>
      <c r="C70" s="584"/>
      <c r="D70" s="493">
        <f t="shared" si="56"/>
        <v>0</v>
      </c>
      <c r="E70" s="585"/>
      <c r="F70" s="584"/>
      <c r="G70" s="493">
        <f t="shared" si="57"/>
        <v>0</v>
      </c>
      <c r="H70" s="585"/>
      <c r="I70" s="311"/>
      <c r="K70" s="312" t="e">
        <f t="shared" si="58"/>
        <v>#DIV/0!</v>
      </c>
      <c r="L70" s="313" t="e">
        <f t="shared" si="59"/>
        <v>#DIV/0!</v>
      </c>
      <c r="M70" s="314" t="e">
        <f t="shared" si="60"/>
        <v>#DIV/0!</v>
      </c>
      <c r="N70" s="277" t="e">
        <f t="shared" si="61"/>
        <v>#DIV/0!</v>
      </c>
      <c r="O70" s="277" t="e">
        <f t="shared" si="62"/>
        <v>#DIV/0!</v>
      </c>
      <c r="P70" s="277" t="e">
        <f t="shared" si="63"/>
        <v>#DIV/0!</v>
      </c>
      <c r="Q70" s="392" t="e">
        <f t="shared" si="64"/>
        <v>#DIV/0!</v>
      </c>
      <c r="R70" s="315" t="e">
        <f t="shared" si="65"/>
        <v>#DIV/0!</v>
      </c>
      <c r="S70" s="316">
        <f t="shared" si="66"/>
        <v>1.9599639845400536</v>
      </c>
      <c r="T70" s="317" t="e">
        <f t="shared" si="67"/>
        <v>#DIV/0!</v>
      </c>
      <c r="U70" s="317" t="e">
        <f t="shared" si="68"/>
        <v>#DIV/0!</v>
      </c>
      <c r="V70" s="318" t="e">
        <f t="shared" si="69"/>
        <v>#DIV/0!</v>
      </c>
      <c r="W70" s="113" t="e">
        <f t="shared" si="69"/>
        <v>#DIV/0!</v>
      </c>
      <c r="X70" s="9"/>
      <c r="Z70" s="319" t="e">
        <f>(N70-P73)^2</f>
        <v>#DIV/0!</v>
      </c>
      <c r="AA70" s="320" t="e">
        <f t="shared" si="70"/>
        <v>#DIV/0!</v>
      </c>
      <c r="AB70" s="321">
        <v>1</v>
      </c>
      <c r="AC70" s="309"/>
      <c r="AD70" s="309"/>
      <c r="AE70" s="314" t="e">
        <f t="shared" si="71"/>
        <v>#DIV/0!</v>
      </c>
      <c r="AF70" s="322"/>
      <c r="AG70" s="323" t="e">
        <f>AG73</f>
        <v>#DIV/0!</v>
      </c>
      <c r="AH70" s="323" t="e">
        <f>AH73</f>
        <v>#DIV/0!</v>
      </c>
      <c r="AI70" s="320" t="e">
        <f t="shared" si="72"/>
        <v>#DIV/0!</v>
      </c>
      <c r="AJ70" s="324" t="e">
        <f t="shared" si="73"/>
        <v>#DIV/0!</v>
      </c>
      <c r="AK70" s="325" t="e">
        <f>AJ70/AJ73</f>
        <v>#DIV/0!</v>
      </c>
      <c r="AL70" s="326" t="e">
        <f t="shared" si="74"/>
        <v>#DIV/0!</v>
      </c>
      <c r="AM70" s="327" t="e">
        <f t="shared" si="75"/>
        <v>#DIV/0!</v>
      </c>
      <c r="AN70" s="113" t="e">
        <f t="shared" si="76"/>
        <v>#DIV/0!</v>
      </c>
      <c r="AO70" s="328" t="e">
        <f t="shared" si="77"/>
        <v>#DIV/0!</v>
      </c>
      <c r="AP70" s="113" t="e">
        <f t="shared" si="78"/>
        <v>#DIV/0!</v>
      </c>
      <c r="AQ70" s="316">
        <f t="shared" si="79"/>
        <v>1.9599639845400536</v>
      </c>
      <c r="AR70" s="317" t="e">
        <f t="shared" si="80"/>
        <v>#DIV/0!</v>
      </c>
      <c r="AS70" s="317" t="e">
        <f t="shared" si="81"/>
        <v>#DIV/0!</v>
      </c>
      <c r="AT70" s="329" t="e">
        <f t="shared" si="82"/>
        <v>#DIV/0!</v>
      </c>
      <c r="AU70" s="329" t="e">
        <f t="shared" si="82"/>
        <v>#DIV/0!</v>
      </c>
      <c r="AV70" s="293"/>
      <c r="AX70" s="330"/>
      <c r="AY70" s="330">
        <v>1</v>
      </c>
      <c r="AZ70" s="331"/>
      <c r="BA70" s="331"/>
      <c r="BC70" s="309"/>
      <c r="BD70" s="309"/>
      <c r="BE70" s="321"/>
      <c r="BF70" s="321"/>
      <c r="BG70" s="321"/>
      <c r="BH70" s="321"/>
      <c r="BI70" s="321"/>
      <c r="BJ70" s="321"/>
      <c r="BK70" s="321"/>
      <c r="BL70" s="321"/>
      <c r="BM70" s="309"/>
      <c r="BN70" s="309"/>
      <c r="BO70" s="309"/>
      <c r="BP70" s="309"/>
      <c r="BQ70" s="309"/>
      <c r="BR70" s="309"/>
      <c r="BS70" s="332"/>
      <c r="BT70" s="332"/>
      <c r="BU70" s="332"/>
      <c r="BV70" s="309"/>
      <c r="BW70" s="309"/>
    </row>
    <row r="71" spans="1:75" ht="12.75">
      <c r="A71" s="7"/>
      <c r="B71" s="310" t="s">
        <v>180</v>
      </c>
      <c r="C71" s="584"/>
      <c r="D71" s="493">
        <f t="shared" si="56"/>
        <v>0</v>
      </c>
      <c r="E71" s="585"/>
      <c r="F71" s="584"/>
      <c r="G71" s="493">
        <f t="shared" si="57"/>
        <v>0</v>
      </c>
      <c r="H71" s="585"/>
      <c r="I71" s="311"/>
      <c r="K71" s="312" t="e">
        <f t="shared" si="58"/>
        <v>#DIV/0!</v>
      </c>
      <c r="L71" s="313" t="e">
        <f t="shared" si="59"/>
        <v>#DIV/0!</v>
      </c>
      <c r="M71" s="314" t="e">
        <f t="shared" si="60"/>
        <v>#DIV/0!</v>
      </c>
      <c r="N71" s="277" t="e">
        <f t="shared" si="61"/>
        <v>#DIV/0!</v>
      </c>
      <c r="O71" s="277" t="e">
        <f t="shared" si="62"/>
        <v>#DIV/0!</v>
      </c>
      <c r="P71" s="277" t="e">
        <f t="shared" si="63"/>
        <v>#DIV/0!</v>
      </c>
      <c r="Q71" s="392" t="e">
        <f t="shared" si="64"/>
        <v>#DIV/0!</v>
      </c>
      <c r="R71" s="315" t="e">
        <f t="shared" si="65"/>
        <v>#DIV/0!</v>
      </c>
      <c r="S71" s="316">
        <f t="shared" si="66"/>
        <v>1.9599639845400536</v>
      </c>
      <c r="T71" s="317" t="e">
        <f t="shared" si="67"/>
        <v>#DIV/0!</v>
      </c>
      <c r="U71" s="317" t="e">
        <f t="shared" si="68"/>
        <v>#DIV/0!</v>
      </c>
      <c r="V71" s="318" t="e">
        <f t="shared" si="69"/>
        <v>#DIV/0!</v>
      </c>
      <c r="W71" s="113" t="e">
        <f t="shared" si="69"/>
        <v>#DIV/0!</v>
      </c>
      <c r="X71" s="9"/>
      <c r="Z71" s="319" t="e">
        <f>(N71-P73)^2</f>
        <v>#DIV/0!</v>
      </c>
      <c r="AA71" s="320" t="e">
        <f t="shared" si="70"/>
        <v>#DIV/0!</v>
      </c>
      <c r="AB71" s="321">
        <v>1</v>
      </c>
      <c r="AC71" s="309"/>
      <c r="AD71" s="309"/>
      <c r="AE71" s="314" t="e">
        <f t="shared" si="71"/>
        <v>#DIV/0!</v>
      </c>
      <c r="AF71" s="322"/>
      <c r="AG71" s="323" t="e">
        <f>AG73</f>
        <v>#DIV/0!</v>
      </c>
      <c r="AH71" s="323" t="e">
        <f>AH73</f>
        <v>#DIV/0!</v>
      </c>
      <c r="AI71" s="320" t="e">
        <f t="shared" si="72"/>
        <v>#DIV/0!</v>
      </c>
      <c r="AJ71" s="324" t="e">
        <f t="shared" si="73"/>
        <v>#DIV/0!</v>
      </c>
      <c r="AK71" s="325" t="e">
        <f>AJ71/AJ73</f>
        <v>#DIV/0!</v>
      </c>
      <c r="AL71" s="326" t="e">
        <f t="shared" si="74"/>
        <v>#DIV/0!</v>
      </c>
      <c r="AM71" s="327" t="e">
        <f t="shared" si="75"/>
        <v>#DIV/0!</v>
      </c>
      <c r="AN71" s="113" t="e">
        <f t="shared" si="76"/>
        <v>#DIV/0!</v>
      </c>
      <c r="AO71" s="328" t="e">
        <f t="shared" si="77"/>
        <v>#DIV/0!</v>
      </c>
      <c r="AP71" s="113" t="e">
        <f t="shared" si="78"/>
        <v>#DIV/0!</v>
      </c>
      <c r="AQ71" s="316">
        <f t="shared" si="79"/>
        <v>1.9599639845400536</v>
      </c>
      <c r="AR71" s="317" t="e">
        <f t="shared" si="80"/>
        <v>#DIV/0!</v>
      </c>
      <c r="AS71" s="317" t="e">
        <f t="shared" si="81"/>
        <v>#DIV/0!</v>
      </c>
      <c r="AT71" s="329" t="e">
        <f t="shared" si="82"/>
        <v>#DIV/0!</v>
      </c>
      <c r="AU71" s="329" t="e">
        <f t="shared" si="82"/>
        <v>#DIV/0!</v>
      </c>
      <c r="AV71" s="293"/>
      <c r="AX71" s="330"/>
      <c r="AY71" s="330">
        <v>1</v>
      </c>
      <c r="AZ71" s="331"/>
      <c r="BA71" s="331"/>
      <c r="BC71" s="309"/>
      <c r="BD71" s="309"/>
      <c r="BE71" s="321"/>
      <c r="BF71" s="321"/>
      <c r="BG71" s="321"/>
      <c r="BH71" s="321"/>
      <c r="BI71" s="321"/>
      <c r="BJ71" s="321"/>
      <c r="BK71" s="321"/>
      <c r="BL71" s="321"/>
      <c r="BM71" s="309"/>
      <c r="BN71" s="309"/>
      <c r="BO71" s="309"/>
      <c r="BP71" s="309"/>
      <c r="BQ71" s="309"/>
      <c r="BR71" s="309"/>
      <c r="BS71" s="332"/>
      <c r="BT71" s="332"/>
      <c r="BU71" s="332"/>
      <c r="BV71" s="309"/>
      <c r="BW71" s="309"/>
    </row>
    <row r="72" spans="1:75" ht="12.75">
      <c r="A72" s="7"/>
      <c r="B72" s="310" t="s">
        <v>181</v>
      </c>
      <c r="C72" s="584"/>
      <c r="D72" s="493">
        <f t="shared" si="56"/>
        <v>0</v>
      </c>
      <c r="E72" s="585"/>
      <c r="F72" s="584"/>
      <c r="G72" s="493">
        <f t="shared" si="57"/>
        <v>0</v>
      </c>
      <c r="H72" s="585"/>
      <c r="I72" s="311"/>
      <c r="K72" s="312" t="e">
        <f t="shared" si="58"/>
        <v>#DIV/0!</v>
      </c>
      <c r="L72" s="313" t="e">
        <f>(D72/(C72*E72)+(G72/(F72*H72)))</f>
        <v>#DIV/0!</v>
      </c>
      <c r="M72" s="314" t="e">
        <f t="shared" si="60"/>
        <v>#DIV/0!</v>
      </c>
      <c r="N72" s="277" t="e">
        <f t="shared" si="61"/>
        <v>#DIV/0!</v>
      </c>
      <c r="O72" s="277" t="e">
        <f t="shared" si="62"/>
        <v>#DIV/0!</v>
      </c>
      <c r="P72" s="277" t="e">
        <f t="shared" si="63"/>
        <v>#DIV/0!</v>
      </c>
      <c r="Q72" s="392" t="e">
        <f t="shared" si="64"/>
        <v>#DIV/0!</v>
      </c>
      <c r="R72" s="315" t="e">
        <f t="shared" si="65"/>
        <v>#DIV/0!</v>
      </c>
      <c r="S72" s="316">
        <f t="shared" si="66"/>
        <v>1.9599639845400536</v>
      </c>
      <c r="T72" s="317" t="e">
        <f t="shared" si="67"/>
        <v>#DIV/0!</v>
      </c>
      <c r="U72" s="317" t="e">
        <f t="shared" si="68"/>
        <v>#DIV/0!</v>
      </c>
      <c r="V72" s="318" t="e">
        <f t="shared" si="69"/>
        <v>#DIV/0!</v>
      </c>
      <c r="W72" s="113" t="e">
        <f t="shared" si="69"/>
        <v>#DIV/0!</v>
      </c>
      <c r="X72" s="9"/>
      <c r="Z72" s="319" t="e">
        <f>(N72-P73)^2</f>
        <v>#DIV/0!</v>
      </c>
      <c r="AA72" s="320" t="e">
        <f t="shared" si="70"/>
        <v>#DIV/0!</v>
      </c>
      <c r="AB72" s="321">
        <v>1</v>
      </c>
      <c r="AC72" s="309"/>
      <c r="AD72" s="309"/>
      <c r="AE72" s="314" t="e">
        <f t="shared" si="71"/>
        <v>#DIV/0!</v>
      </c>
      <c r="AF72" s="322"/>
      <c r="AG72" s="323" t="e">
        <f>AG73</f>
        <v>#DIV/0!</v>
      </c>
      <c r="AH72" s="323" t="e">
        <f>AH73</f>
        <v>#DIV/0!</v>
      </c>
      <c r="AI72" s="320" t="e">
        <f t="shared" si="72"/>
        <v>#DIV/0!</v>
      </c>
      <c r="AJ72" s="324" t="e">
        <f t="shared" si="73"/>
        <v>#DIV/0!</v>
      </c>
      <c r="AK72" s="325" t="e">
        <f>AJ72/AJ73</f>
        <v>#DIV/0!</v>
      </c>
      <c r="AL72" s="326" t="e">
        <f t="shared" si="74"/>
        <v>#DIV/0!</v>
      </c>
      <c r="AM72" s="327" t="e">
        <f t="shared" si="75"/>
        <v>#DIV/0!</v>
      </c>
      <c r="AN72" s="113" t="e">
        <f t="shared" si="76"/>
        <v>#DIV/0!</v>
      </c>
      <c r="AO72" s="328" t="e">
        <f t="shared" si="77"/>
        <v>#DIV/0!</v>
      </c>
      <c r="AP72" s="113" t="e">
        <f t="shared" si="78"/>
        <v>#DIV/0!</v>
      </c>
      <c r="AQ72" s="316">
        <f t="shared" si="79"/>
        <v>1.9599639845400536</v>
      </c>
      <c r="AR72" s="317" t="e">
        <f t="shared" si="80"/>
        <v>#DIV/0!</v>
      </c>
      <c r="AS72" s="317" t="e">
        <f t="shared" si="81"/>
        <v>#DIV/0!</v>
      </c>
      <c r="AT72" s="329" t="e">
        <f t="shared" si="82"/>
        <v>#DIV/0!</v>
      </c>
      <c r="AU72" s="329" t="e">
        <f t="shared" si="82"/>
        <v>#DIV/0!</v>
      </c>
      <c r="AV72" s="293"/>
      <c r="AX72" s="330"/>
      <c r="AY72" s="330">
        <v>1</v>
      </c>
      <c r="AZ72" s="331"/>
      <c r="BA72" s="331"/>
      <c r="BC72" s="309"/>
      <c r="BD72" s="309"/>
      <c r="BE72" s="321"/>
      <c r="BF72" s="321"/>
      <c r="BG72" s="321"/>
      <c r="BH72" s="321"/>
      <c r="BI72" s="321"/>
      <c r="BJ72" s="321"/>
      <c r="BK72" s="321"/>
      <c r="BL72" s="321"/>
      <c r="BM72" s="309"/>
      <c r="BN72" s="309"/>
      <c r="BO72" s="309"/>
      <c r="BP72" s="309"/>
      <c r="BQ72" s="309"/>
      <c r="BR72" s="309"/>
      <c r="BS72" s="332"/>
      <c r="BT72" s="332"/>
      <c r="BU72" s="332"/>
      <c r="BV72" s="309"/>
      <c r="BW72" s="309"/>
    </row>
    <row r="73" spans="1:75" ht="12.75">
      <c r="A73" s="283"/>
      <c r="B73" s="333">
        <f>COUNT(D57:D72)</f>
        <v>16</v>
      </c>
      <c r="C73" s="586">
        <f aca="true" t="shared" si="83" ref="C73:H73">SUM(C57:C72)</f>
        <v>0</v>
      </c>
      <c r="D73" s="586">
        <f t="shared" si="83"/>
        <v>0</v>
      </c>
      <c r="E73" s="586">
        <f t="shared" si="83"/>
        <v>0</v>
      </c>
      <c r="F73" s="586">
        <f t="shared" si="83"/>
        <v>0</v>
      </c>
      <c r="G73" s="586">
        <f t="shared" si="83"/>
        <v>0</v>
      </c>
      <c r="H73" s="586">
        <f t="shared" si="83"/>
        <v>0</v>
      </c>
      <c r="I73" s="335"/>
      <c r="K73" s="336"/>
      <c r="L73" s="337"/>
      <c r="M73" s="338" t="e">
        <f>SUM(M57:M72)</f>
        <v>#DIV/0!</v>
      </c>
      <c r="N73" s="339"/>
      <c r="O73" s="340" t="e">
        <f>SUM(O57:O72)</f>
        <v>#DIV/0!</v>
      </c>
      <c r="P73" s="22" t="e">
        <f>O73/M73</f>
        <v>#DIV/0!</v>
      </c>
      <c r="Q73" s="341" t="e">
        <f>EXP(P73)</f>
        <v>#DIV/0!</v>
      </c>
      <c r="R73" s="334" t="e">
        <f>SQRT(1/M73)</f>
        <v>#DIV/0!</v>
      </c>
      <c r="S73" s="316">
        <f t="shared" si="66"/>
        <v>1.9599639845400536</v>
      </c>
      <c r="T73" s="342" t="e">
        <f>P73-(R73*S73)</f>
        <v>#DIV/0!</v>
      </c>
      <c r="U73" s="342" t="e">
        <f>P73+(R73*S73)</f>
        <v>#DIV/0!</v>
      </c>
      <c r="V73" s="343" t="e">
        <f>EXP(T73)</f>
        <v>#DIV/0!</v>
      </c>
      <c r="W73" s="344" t="e">
        <f>EXP(U73)</f>
        <v>#DIV/0!</v>
      </c>
      <c r="X73" s="345"/>
      <c r="Y73" s="345"/>
      <c r="Z73" s="346"/>
      <c r="AA73" s="347" t="e">
        <f>SUM(AA57:AA72)</f>
        <v>#DIV/0!</v>
      </c>
      <c r="AB73" s="348">
        <f>SUM(AB57:AB72)</f>
        <v>16</v>
      </c>
      <c r="AC73" s="349" t="e">
        <f>AA73-(AB73-1)</f>
        <v>#DIV/0!</v>
      </c>
      <c r="AD73" s="338" t="e">
        <f>M73</f>
        <v>#DIV/0!</v>
      </c>
      <c r="AE73" s="338" t="e">
        <f>SUM(AE57:AE72)</f>
        <v>#DIV/0!</v>
      </c>
      <c r="AF73" s="350" t="e">
        <f>AE73/AD73</f>
        <v>#DIV/0!</v>
      </c>
      <c r="AG73" s="351" t="e">
        <f>AC73/(AD73-AF73)</f>
        <v>#DIV/0!</v>
      </c>
      <c r="AH73" s="351" t="e">
        <f>IF(AA73&lt;AB73-1,"0",AG73)</f>
        <v>#DIV/0!</v>
      </c>
      <c r="AI73" s="346"/>
      <c r="AJ73" s="338" t="e">
        <f>SUM(AJ57:AJ72)</f>
        <v>#DIV/0!</v>
      </c>
      <c r="AK73" s="352" t="e">
        <f>SUM(AK57:AK72)</f>
        <v>#DIV/0!</v>
      </c>
      <c r="AL73" s="349" t="e">
        <f>SUM(AL57:AL72)</f>
        <v>#DIV/0!</v>
      </c>
      <c r="AM73" s="349" t="e">
        <f>AL73/AJ73</f>
        <v>#DIV/0!</v>
      </c>
      <c r="AN73" s="353" t="e">
        <f>EXP(AM73)</f>
        <v>#DIV/0!</v>
      </c>
      <c r="AO73" s="354" t="e">
        <f>1/AJ73</f>
        <v>#DIV/0!</v>
      </c>
      <c r="AP73" s="355" t="e">
        <f>SQRT(AO73)</f>
        <v>#DIV/0!</v>
      </c>
      <c r="AQ73" s="316">
        <f t="shared" si="79"/>
        <v>1.9599639845400536</v>
      </c>
      <c r="AR73" s="342" t="e">
        <f>AM73-(AQ73*AP73)</f>
        <v>#DIV/0!</v>
      </c>
      <c r="AS73" s="342" t="e">
        <f>AM73+(1.96*AP73)</f>
        <v>#DIV/0!</v>
      </c>
      <c r="AT73" s="356" t="e">
        <f>EXP(AR73)</f>
        <v>#DIV/0!</v>
      </c>
      <c r="AU73" s="357" t="e">
        <f>EXP(AS73)</f>
        <v>#DIV/0!</v>
      </c>
      <c r="AV73" s="358"/>
      <c r="AW73" s="15"/>
      <c r="AX73" s="359" t="e">
        <f>AA73</f>
        <v>#DIV/0!</v>
      </c>
      <c r="AY73" s="333">
        <f>SUM(AY57:AY72)</f>
        <v>16</v>
      </c>
      <c r="AZ73" s="360" t="e">
        <f>(AX73-(AY73-1))/AX73</f>
        <v>#DIV/0!</v>
      </c>
      <c r="BA73" s="361" t="e">
        <f>IF(AA73&lt;AB73-1,"0%",AZ73)</f>
        <v>#DIV/0!</v>
      </c>
      <c r="BB73" s="172"/>
      <c r="BC73" s="340" t="e">
        <f>AX73/(AY73-1)</f>
        <v>#DIV/0!</v>
      </c>
      <c r="BD73" s="362" t="e">
        <f>LN(BC73)</f>
        <v>#DIV/0!</v>
      </c>
      <c r="BE73" s="340" t="e">
        <f>LN(AX73)</f>
        <v>#DIV/0!</v>
      </c>
      <c r="BF73" s="340">
        <f>LN(AY73-1)</f>
        <v>2.70805020110221</v>
      </c>
      <c r="BG73" s="340" t="e">
        <f>SQRT(2*AX73)</f>
        <v>#DIV/0!</v>
      </c>
      <c r="BH73" s="340">
        <f>SQRT(2*AY73-3)</f>
        <v>5.385164807134504</v>
      </c>
      <c r="BI73" s="340">
        <f>2*(AY73-2)</f>
        <v>28</v>
      </c>
      <c r="BJ73" s="340">
        <f>3*(AY73-2)^2</f>
        <v>588</v>
      </c>
      <c r="BK73" s="340">
        <f>1/BI73</f>
        <v>0.03571428571428571</v>
      </c>
      <c r="BL73" s="363">
        <f>1/BJ73</f>
        <v>0.0017006802721088435</v>
      </c>
      <c r="BM73" s="363">
        <f>SQRT(BK73*(1-BL73))</f>
        <v>0.18882146894126994</v>
      </c>
      <c r="BN73" s="364" t="e">
        <f>0.5*(BE73-BF73)/(BG73-BH73)</f>
        <v>#DIV/0!</v>
      </c>
      <c r="BO73" s="364" t="e">
        <f>IF(AA73&lt;=AB73,BM73,BN73)</f>
        <v>#DIV/0!</v>
      </c>
      <c r="BP73" s="365" t="e">
        <f>BD73-(1.96*BO73)</f>
        <v>#DIV/0!</v>
      </c>
      <c r="BQ73" s="365" t="e">
        <f>BD73+(1.96*BO73)</f>
        <v>#DIV/0!</v>
      </c>
      <c r="BR73" s="365"/>
      <c r="BS73" s="362" t="e">
        <f>EXP(BP73)</f>
        <v>#DIV/0!</v>
      </c>
      <c r="BT73" s="362" t="e">
        <f>EXP(BQ73)</f>
        <v>#DIV/0!</v>
      </c>
      <c r="BU73" s="366" t="e">
        <f>BA73</f>
        <v>#DIV/0!</v>
      </c>
      <c r="BV73" s="366" t="e">
        <f>(BS73-1)/BS73</f>
        <v>#DIV/0!</v>
      </c>
      <c r="BW73" s="366" t="e">
        <f>(BT73-1)/BT73</f>
        <v>#DIV/0!</v>
      </c>
    </row>
    <row r="74" spans="1:75" ht="13.5" thickBot="1">
      <c r="A74" s="7"/>
      <c r="B74" s="7"/>
      <c r="C74" s="587"/>
      <c r="D74" s="587"/>
      <c r="E74" s="587"/>
      <c r="F74" s="587"/>
      <c r="G74" s="587"/>
      <c r="H74" s="587"/>
      <c r="I74" s="367"/>
      <c r="J74" s="7"/>
      <c r="K74" s="7"/>
      <c r="L74" s="2"/>
      <c r="M74" s="2"/>
      <c r="N74" s="2"/>
      <c r="O74" s="2"/>
      <c r="P74" s="2"/>
      <c r="Q74" s="2"/>
      <c r="R74" s="368"/>
      <c r="S74" s="368"/>
      <c r="T74" s="368"/>
      <c r="U74" s="368"/>
      <c r="V74" s="368"/>
      <c r="W74" s="368"/>
      <c r="X74" s="368"/>
      <c r="Z74" s="2"/>
      <c r="AA74" s="2"/>
      <c r="AB74" s="369"/>
      <c r="AC74" s="370"/>
      <c r="AD74" s="371"/>
      <c r="AE74" s="370"/>
      <c r="AF74" s="372"/>
      <c r="AG74" s="372"/>
      <c r="AH74" s="372"/>
      <c r="AI74" s="37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373"/>
      <c r="AU74" s="373"/>
      <c r="AV74" s="373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18"/>
      <c r="BH74" s="2"/>
      <c r="BI74" s="2"/>
      <c r="BJ74" s="2"/>
      <c r="BK74" s="2"/>
      <c r="BN74" s="370" t="s">
        <v>184</v>
      </c>
      <c r="BT74" s="374" t="s">
        <v>185</v>
      </c>
      <c r="BU74" s="375" t="e">
        <f>BU73</f>
        <v>#DIV/0!</v>
      </c>
      <c r="BV74" s="376" t="e">
        <f>IF(BV73&lt;0,"0%",BV73)</f>
        <v>#DIV/0!</v>
      </c>
      <c r="BW74" s="377" t="e">
        <f>IF(BW73&lt;0,"0%",BW73)</f>
        <v>#DIV/0!</v>
      </c>
    </row>
    <row r="75" spans="1:69" ht="26.25" thickBot="1">
      <c r="A75" s="283"/>
      <c r="B75" s="283"/>
      <c r="C75" s="588"/>
      <c r="D75" s="588"/>
      <c r="E75" s="588"/>
      <c r="F75" s="588"/>
      <c r="G75" s="588"/>
      <c r="H75" s="588"/>
      <c r="I75" s="378"/>
      <c r="J75" s="283"/>
      <c r="K75" s="283"/>
      <c r="L75" s="283"/>
      <c r="M75" s="2"/>
      <c r="N75" s="2"/>
      <c r="O75" s="2"/>
      <c r="P75" s="2"/>
      <c r="Q75" s="2"/>
      <c r="R75" s="379"/>
      <c r="S75" s="379"/>
      <c r="T75" s="379"/>
      <c r="U75" s="379"/>
      <c r="V75" s="379"/>
      <c r="W75" s="379"/>
      <c r="X75" s="379"/>
      <c r="Z75" s="2"/>
      <c r="AA75" s="2"/>
      <c r="AB75" s="2"/>
      <c r="AC75" s="2"/>
      <c r="AD75" s="2"/>
      <c r="AE75" s="2"/>
      <c r="AF75" s="2"/>
      <c r="AG75" s="2"/>
      <c r="AH75" s="2"/>
      <c r="AI75" s="18"/>
      <c r="AJ75" s="144"/>
      <c r="AK75" s="144"/>
      <c r="AL75" s="380"/>
      <c r="AM75" s="149"/>
      <c r="AN75" s="381"/>
      <c r="AO75" s="382" t="s">
        <v>186</v>
      </c>
      <c r="AP75" s="383">
        <f>TINV((1-$H$1),(AB73-2))</f>
        <v>2.1447866879178035</v>
      </c>
      <c r="AQ75" s="2"/>
      <c r="AR75" s="603" t="s">
        <v>293</v>
      </c>
      <c r="AS75" s="604">
        <f>$H$1</f>
        <v>0.95</v>
      </c>
      <c r="AT75" s="384" t="e">
        <f>EXP(AM73-AP75*SQRT((1/AD73)+AH73))</f>
        <v>#DIV/0!</v>
      </c>
      <c r="AU75" s="385" t="e">
        <f>EXP(AM73+AP75*SQRT((1/AD73)+AH73))</f>
        <v>#DIV/0!</v>
      </c>
      <c r="AV75" s="293"/>
      <c r="AW75" s="2"/>
      <c r="AX75" s="2"/>
      <c r="AY75" s="2"/>
      <c r="AZ75" s="2"/>
      <c r="BB75" s="2"/>
      <c r="BC75" s="2"/>
      <c r="BD75" s="2"/>
      <c r="BF75" s="386"/>
      <c r="BG75" s="18"/>
      <c r="BH75" s="18"/>
      <c r="BJ75" s="9"/>
      <c r="BK75" s="2"/>
      <c r="BL75" s="4"/>
      <c r="BM75" s="387"/>
      <c r="BN75" s="2"/>
      <c r="BQ75" s="4"/>
    </row>
    <row r="76" spans="1:68" ht="12.75">
      <c r="A76" s="7"/>
      <c r="B76" s="7"/>
      <c r="C76" s="587"/>
      <c r="D76" s="587"/>
      <c r="E76" s="587"/>
      <c r="F76" s="587"/>
      <c r="G76" s="587"/>
      <c r="H76" s="587"/>
      <c r="I76" s="367"/>
      <c r="J76" s="7"/>
      <c r="K76" s="7"/>
      <c r="L76" s="2"/>
      <c r="M76" s="2"/>
      <c r="N76" s="2"/>
      <c r="O76" s="2"/>
      <c r="P76" s="2"/>
      <c r="Q76" s="2"/>
      <c r="R76" s="368"/>
      <c r="S76" s="368"/>
      <c r="T76" s="368"/>
      <c r="U76" s="368"/>
      <c r="V76" s="368"/>
      <c r="W76" s="368"/>
      <c r="X76" s="368"/>
      <c r="Z76" s="2"/>
      <c r="AA76" s="2"/>
      <c r="AB76" s="2"/>
      <c r="AC76" s="2"/>
      <c r="AD76" s="2"/>
      <c r="AE76" s="2"/>
      <c r="AF76" s="2"/>
      <c r="AG76" s="2"/>
      <c r="AH76" s="2"/>
      <c r="AI76" s="2"/>
      <c r="AL76" s="393"/>
      <c r="AM76" s="393"/>
      <c r="AR76" s="175"/>
      <c r="AS76" s="175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P76" s="4"/>
    </row>
    <row r="77" spans="1:75" ht="12.75">
      <c r="A77" s="7"/>
      <c r="B77" s="7"/>
      <c r="C77" s="587"/>
      <c r="D77" s="587"/>
      <c r="E77" s="587"/>
      <c r="F77" s="587"/>
      <c r="G77" s="587"/>
      <c r="H77" s="587"/>
      <c r="I77" s="367"/>
      <c r="J77" s="613" t="s">
        <v>106</v>
      </c>
      <c r="K77" s="614"/>
      <c r="L77" s="614"/>
      <c r="M77" s="614"/>
      <c r="N77" s="614"/>
      <c r="O77" s="614"/>
      <c r="P77" s="614"/>
      <c r="Q77" s="614"/>
      <c r="R77" s="614"/>
      <c r="S77" s="614"/>
      <c r="T77" s="614"/>
      <c r="U77" s="614"/>
      <c r="V77" s="614"/>
      <c r="W77" s="615"/>
      <c r="X77" s="289"/>
      <c r="Y77" s="616" t="s">
        <v>107</v>
      </c>
      <c r="Z77" s="617"/>
      <c r="AA77" s="617"/>
      <c r="AB77" s="617"/>
      <c r="AC77" s="617"/>
      <c r="AD77" s="617"/>
      <c r="AE77" s="617"/>
      <c r="AF77" s="617"/>
      <c r="AG77" s="617"/>
      <c r="AH77" s="617"/>
      <c r="AI77" s="617"/>
      <c r="AJ77" s="617"/>
      <c r="AK77" s="617"/>
      <c r="AL77" s="617"/>
      <c r="AM77" s="617"/>
      <c r="AN77" s="617"/>
      <c r="AO77" s="617"/>
      <c r="AP77" s="617"/>
      <c r="AQ77" s="617"/>
      <c r="AR77" s="617"/>
      <c r="AS77" s="617"/>
      <c r="AT77" s="617"/>
      <c r="AU77" s="618"/>
      <c r="AV77" s="289"/>
      <c r="AW77" s="613" t="s">
        <v>108</v>
      </c>
      <c r="AX77" s="614"/>
      <c r="AY77" s="614"/>
      <c r="AZ77" s="614"/>
      <c r="BA77" s="614"/>
      <c r="BB77" s="614"/>
      <c r="BC77" s="614"/>
      <c r="BD77" s="614"/>
      <c r="BE77" s="614"/>
      <c r="BF77" s="614"/>
      <c r="BG77" s="614"/>
      <c r="BH77" s="614"/>
      <c r="BI77" s="614"/>
      <c r="BJ77" s="614"/>
      <c r="BK77" s="614"/>
      <c r="BL77" s="614"/>
      <c r="BM77" s="614"/>
      <c r="BN77" s="614"/>
      <c r="BO77" s="614"/>
      <c r="BP77" s="614"/>
      <c r="BQ77" s="614"/>
      <c r="BR77" s="614"/>
      <c r="BS77" s="614"/>
      <c r="BT77" s="614"/>
      <c r="BU77" s="614"/>
      <c r="BV77" s="614"/>
      <c r="BW77" s="615"/>
    </row>
    <row r="78" spans="1:256" ht="12.75">
      <c r="A78" s="290"/>
      <c r="B78" s="291" t="s">
        <v>109</v>
      </c>
      <c r="C78" s="619" t="s">
        <v>110</v>
      </c>
      <c r="D78" s="619"/>
      <c r="E78" s="619"/>
      <c r="F78" s="619" t="s">
        <v>111</v>
      </c>
      <c r="G78" s="619"/>
      <c r="H78" s="619"/>
      <c r="I78" s="159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1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1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0"/>
      <c r="DB78" s="160"/>
      <c r="DC78" s="160"/>
      <c r="DD78" s="160"/>
      <c r="DE78" s="160"/>
      <c r="DF78" s="160"/>
      <c r="DG78" s="160"/>
      <c r="DH78" s="160"/>
      <c r="DI78" s="160"/>
      <c r="DJ78" s="160"/>
      <c r="DK78" s="160"/>
      <c r="DL78" s="160"/>
      <c r="DM78" s="160"/>
      <c r="DN78" s="160"/>
      <c r="DO78" s="160"/>
      <c r="DP78" s="160"/>
      <c r="DQ78" s="160"/>
      <c r="DR78" s="160"/>
      <c r="DS78" s="160"/>
      <c r="DT78" s="160"/>
      <c r="DU78" s="160"/>
      <c r="DV78" s="160"/>
      <c r="DW78" s="160"/>
      <c r="DX78" s="160"/>
      <c r="DY78" s="160"/>
      <c r="DZ78" s="160"/>
      <c r="EA78" s="160"/>
      <c r="EB78" s="160"/>
      <c r="EC78" s="160"/>
      <c r="ED78" s="160"/>
      <c r="EE78" s="160"/>
      <c r="EF78" s="160"/>
      <c r="EG78" s="160"/>
      <c r="EH78" s="160"/>
      <c r="EI78" s="160"/>
      <c r="EJ78" s="160"/>
      <c r="EK78" s="160"/>
      <c r="EL78" s="160"/>
      <c r="EM78" s="160"/>
      <c r="EN78" s="160"/>
      <c r="EO78" s="160"/>
      <c r="EP78" s="160"/>
      <c r="EQ78" s="160"/>
      <c r="ER78" s="160"/>
      <c r="ES78" s="160"/>
      <c r="ET78" s="160"/>
      <c r="EU78" s="160"/>
      <c r="EV78" s="160"/>
      <c r="EW78" s="160"/>
      <c r="EX78" s="160"/>
      <c r="EY78" s="160"/>
      <c r="EZ78" s="160"/>
      <c r="FA78" s="160"/>
      <c r="FB78" s="160"/>
      <c r="FC78" s="160"/>
      <c r="FD78" s="160"/>
      <c r="FE78" s="160"/>
      <c r="FF78" s="160"/>
      <c r="FG78" s="160"/>
      <c r="FH78" s="160"/>
      <c r="FI78" s="160"/>
      <c r="FJ78" s="160"/>
      <c r="FK78" s="160"/>
      <c r="FL78" s="160"/>
      <c r="FM78" s="160"/>
      <c r="FN78" s="160"/>
      <c r="FO78" s="160"/>
      <c r="FP78" s="160"/>
      <c r="FQ78" s="160"/>
      <c r="FR78" s="160"/>
      <c r="FS78" s="160"/>
      <c r="FT78" s="160"/>
      <c r="FU78" s="160"/>
      <c r="FV78" s="160"/>
      <c r="FW78" s="160"/>
      <c r="FX78" s="160"/>
      <c r="FY78" s="160"/>
      <c r="FZ78" s="160"/>
      <c r="GA78" s="160"/>
      <c r="GB78" s="160"/>
      <c r="GC78" s="160"/>
      <c r="GD78" s="160"/>
      <c r="GE78" s="160"/>
      <c r="GF78" s="160"/>
      <c r="GG78" s="160"/>
      <c r="GH78" s="160"/>
      <c r="GI78" s="160"/>
      <c r="GJ78" s="160"/>
      <c r="GK78" s="160"/>
      <c r="GL78" s="160"/>
      <c r="GM78" s="160"/>
      <c r="GN78" s="160"/>
      <c r="GO78" s="160"/>
      <c r="GP78" s="160"/>
      <c r="GQ78" s="160"/>
      <c r="GR78" s="160"/>
      <c r="GS78" s="160"/>
      <c r="GT78" s="160"/>
      <c r="GU78" s="160"/>
      <c r="GV78" s="160"/>
      <c r="GW78" s="160"/>
      <c r="GX78" s="160"/>
      <c r="GY78" s="160"/>
      <c r="GZ78" s="160"/>
      <c r="HA78" s="160"/>
      <c r="HB78" s="160"/>
      <c r="HC78" s="160"/>
      <c r="HD78" s="160"/>
      <c r="HE78" s="160"/>
      <c r="HF78" s="160"/>
      <c r="HG78" s="160"/>
      <c r="HH78" s="160"/>
      <c r="HI78" s="160"/>
      <c r="HJ78" s="160"/>
      <c r="HK78" s="160"/>
      <c r="HL78" s="160"/>
      <c r="HM78" s="160"/>
      <c r="HN78" s="160"/>
      <c r="HO78" s="160"/>
      <c r="HP78" s="160"/>
      <c r="HQ78" s="160"/>
      <c r="HR78" s="160"/>
      <c r="HS78" s="160"/>
      <c r="HT78" s="160"/>
      <c r="HU78" s="160"/>
      <c r="HV78" s="160"/>
      <c r="HW78" s="160"/>
      <c r="HX78" s="160"/>
      <c r="HY78" s="160"/>
      <c r="HZ78" s="160"/>
      <c r="IA78" s="160"/>
      <c r="IB78" s="160"/>
      <c r="IC78" s="160"/>
      <c r="ID78" s="160"/>
      <c r="IE78" s="160"/>
      <c r="IF78" s="160"/>
      <c r="IG78" s="160"/>
      <c r="IH78" s="160"/>
      <c r="II78" s="160"/>
      <c r="IJ78" s="160"/>
      <c r="IK78" s="160"/>
      <c r="IL78" s="160"/>
      <c r="IM78" s="160"/>
      <c r="IN78" s="160"/>
      <c r="IO78" s="160"/>
      <c r="IP78" s="160"/>
      <c r="IQ78" s="160"/>
      <c r="IR78" s="160"/>
      <c r="IS78" s="160"/>
      <c r="IT78" s="160"/>
      <c r="IU78" s="160"/>
      <c r="IV78" s="160"/>
    </row>
    <row r="79" spans="1:75" ht="65.25">
      <c r="A79" s="7"/>
      <c r="B79" s="292"/>
      <c r="C79" s="583" t="s">
        <v>112</v>
      </c>
      <c r="D79" s="583" t="s">
        <v>113</v>
      </c>
      <c r="E79" s="583" t="s">
        <v>19</v>
      </c>
      <c r="F79" s="583" t="s">
        <v>112</v>
      </c>
      <c r="G79" s="583" t="s">
        <v>113</v>
      </c>
      <c r="H79" s="583" t="s">
        <v>19</v>
      </c>
      <c r="I79" s="293"/>
      <c r="K79" s="294" t="s">
        <v>114</v>
      </c>
      <c r="L79" s="294" t="s">
        <v>115</v>
      </c>
      <c r="M79" s="294" t="s">
        <v>116</v>
      </c>
      <c r="N79" s="295" t="s">
        <v>117</v>
      </c>
      <c r="O79" s="295" t="s">
        <v>118</v>
      </c>
      <c r="P79" s="295" t="s">
        <v>119</v>
      </c>
      <c r="Q79" s="296" t="s">
        <v>120</v>
      </c>
      <c r="R79" s="294" t="s">
        <v>121</v>
      </c>
      <c r="S79" s="302" t="s">
        <v>272</v>
      </c>
      <c r="T79" s="297" t="s">
        <v>122</v>
      </c>
      <c r="U79" s="297" t="s">
        <v>123</v>
      </c>
      <c r="V79" s="298" t="s">
        <v>275</v>
      </c>
      <c r="W79" s="299" t="s">
        <v>275</v>
      </c>
      <c r="X79" s="300"/>
      <c r="Y79" s="16"/>
      <c r="Z79" s="301" t="s">
        <v>126</v>
      </c>
      <c r="AA79" s="295" t="s">
        <v>127</v>
      </c>
      <c r="AB79" s="302" t="s">
        <v>128</v>
      </c>
      <c r="AC79" s="302" t="s">
        <v>129</v>
      </c>
      <c r="AD79" s="302" t="s">
        <v>130</v>
      </c>
      <c r="AE79" s="295" t="s">
        <v>131</v>
      </c>
      <c r="AF79" s="295" t="s">
        <v>132</v>
      </c>
      <c r="AG79" s="303" t="s">
        <v>133</v>
      </c>
      <c r="AH79" s="303" t="s">
        <v>134</v>
      </c>
      <c r="AI79" s="302" t="s">
        <v>135</v>
      </c>
      <c r="AJ79" s="295" t="s">
        <v>136</v>
      </c>
      <c r="AK79" s="295" t="s">
        <v>137</v>
      </c>
      <c r="AL79" s="295" t="s">
        <v>138</v>
      </c>
      <c r="AM79" s="302" t="s">
        <v>139</v>
      </c>
      <c r="AN79" s="304" t="s">
        <v>140</v>
      </c>
      <c r="AO79" s="295" t="s">
        <v>141</v>
      </c>
      <c r="AP79" s="295" t="s">
        <v>142</v>
      </c>
      <c r="AQ79" s="302" t="s">
        <v>272</v>
      </c>
      <c r="AR79" s="297" t="s">
        <v>143</v>
      </c>
      <c r="AS79" s="297" t="s">
        <v>144</v>
      </c>
      <c r="AT79" s="298" t="s">
        <v>275</v>
      </c>
      <c r="AU79" s="299" t="s">
        <v>275</v>
      </c>
      <c r="AV79" s="300"/>
      <c r="AX79" s="305" t="s">
        <v>145</v>
      </c>
      <c r="AY79" s="305" t="s">
        <v>128</v>
      </c>
      <c r="AZ79" s="306" t="s">
        <v>146</v>
      </c>
      <c r="BA79" s="307" t="s">
        <v>147</v>
      </c>
      <c r="BC79" s="302" t="s">
        <v>148</v>
      </c>
      <c r="BD79" s="302" t="s">
        <v>149</v>
      </c>
      <c r="BE79" s="302" t="s">
        <v>150</v>
      </c>
      <c r="BF79" s="302" t="s">
        <v>151</v>
      </c>
      <c r="BG79" s="302" t="s">
        <v>152</v>
      </c>
      <c r="BH79" s="302" t="s">
        <v>153</v>
      </c>
      <c r="BI79" s="302" t="s">
        <v>154</v>
      </c>
      <c r="BJ79" s="302" t="s">
        <v>155</v>
      </c>
      <c r="BK79" s="302" t="s">
        <v>156</v>
      </c>
      <c r="BL79" s="302" t="s">
        <v>157</v>
      </c>
      <c r="BM79" s="308" t="s">
        <v>158</v>
      </c>
      <c r="BN79" s="308" t="s">
        <v>159</v>
      </c>
      <c r="BO79" s="308" t="s">
        <v>160</v>
      </c>
      <c r="BP79" s="308" t="s">
        <v>161</v>
      </c>
      <c r="BQ79" s="308" t="s">
        <v>162</v>
      </c>
      <c r="BR79" s="309"/>
      <c r="BS79" s="297" t="s">
        <v>163</v>
      </c>
      <c r="BT79" s="297" t="s">
        <v>164</v>
      </c>
      <c r="BU79" s="296" t="s">
        <v>165</v>
      </c>
      <c r="BV79" s="298" t="s">
        <v>276</v>
      </c>
      <c r="BW79" s="299" t="s">
        <v>277</v>
      </c>
    </row>
    <row r="80" spans="1:75" ht="12.75">
      <c r="A80" s="283"/>
      <c r="B80" s="310" t="s">
        <v>166</v>
      </c>
      <c r="C80" s="584"/>
      <c r="D80" s="493">
        <f>E80-C80</f>
        <v>0</v>
      </c>
      <c r="E80" s="585"/>
      <c r="F80" s="584"/>
      <c r="G80" s="493">
        <f>H80-F80</f>
        <v>0</v>
      </c>
      <c r="H80" s="585"/>
      <c r="I80" s="311"/>
      <c r="K80" s="312" t="e">
        <f>(C80/E80)/(F80/H80)</f>
        <v>#DIV/0!</v>
      </c>
      <c r="L80" s="313" t="e">
        <f>(D80/(C80*E80)+(G80/(F80*H80)))</f>
        <v>#DIV/0!</v>
      </c>
      <c r="M80" s="314" t="e">
        <f>1/L80</f>
        <v>#DIV/0!</v>
      </c>
      <c r="N80" s="277" t="e">
        <f>LN(K80)</f>
        <v>#DIV/0!</v>
      </c>
      <c r="O80" s="277" t="e">
        <f>M80*N80</f>
        <v>#DIV/0!</v>
      </c>
      <c r="P80" s="277" t="e">
        <f>LN(K80)</f>
        <v>#DIV/0!</v>
      </c>
      <c r="Q80" s="392" t="e">
        <f>K80</f>
        <v>#DIV/0!</v>
      </c>
      <c r="R80" s="315" t="e">
        <f>SQRT(1/M80)</f>
        <v>#DIV/0!</v>
      </c>
      <c r="S80" s="316">
        <f>$H$2</f>
        <v>1.9599639845400536</v>
      </c>
      <c r="T80" s="317" t="e">
        <f>P80-(R80*S80)</f>
        <v>#DIV/0!</v>
      </c>
      <c r="U80" s="317" t="e">
        <f>P80+(R80*S80)</f>
        <v>#DIV/0!</v>
      </c>
      <c r="V80" s="318" t="e">
        <f>EXP(T80)</f>
        <v>#DIV/0!</v>
      </c>
      <c r="W80" s="113" t="e">
        <f>EXP(U80)</f>
        <v>#DIV/0!</v>
      </c>
      <c r="X80" s="9"/>
      <c r="Z80" s="319" t="e">
        <f>(N80-P95)^2</f>
        <v>#DIV/0!</v>
      </c>
      <c r="AA80" s="320" t="e">
        <f>M80*Z80</f>
        <v>#DIV/0!</v>
      </c>
      <c r="AB80" s="321">
        <v>1</v>
      </c>
      <c r="AC80" s="309"/>
      <c r="AD80" s="309"/>
      <c r="AE80" s="314" t="e">
        <f>M80^2</f>
        <v>#DIV/0!</v>
      </c>
      <c r="AF80" s="322"/>
      <c r="AG80" s="323" t="e">
        <f>AG95</f>
        <v>#DIV/0!</v>
      </c>
      <c r="AH80" s="323" t="e">
        <f>AH95</f>
        <v>#DIV/0!</v>
      </c>
      <c r="AI80" s="320" t="e">
        <f>1/M80</f>
        <v>#DIV/0!</v>
      </c>
      <c r="AJ80" s="324" t="e">
        <f>1/(AH80+AI80)</f>
        <v>#DIV/0!</v>
      </c>
      <c r="AK80" s="325" t="e">
        <f>AJ80/AJ95</f>
        <v>#DIV/0!</v>
      </c>
      <c r="AL80" s="326" t="e">
        <f>AJ80*N80</f>
        <v>#DIV/0!</v>
      </c>
      <c r="AM80" s="327" t="e">
        <f>AL80/AJ80</f>
        <v>#DIV/0!</v>
      </c>
      <c r="AN80" s="113" t="e">
        <f>EXP(AM80)</f>
        <v>#DIV/0!</v>
      </c>
      <c r="AO80" s="328" t="e">
        <f>1/AJ80</f>
        <v>#DIV/0!</v>
      </c>
      <c r="AP80" s="113" t="e">
        <f>SQRT(AO80)</f>
        <v>#DIV/0!</v>
      </c>
      <c r="AQ80" s="316">
        <f>$H$2</f>
        <v>1.9599639845400536</v>
      </c>
      <c r="AR80" s="317" t="e">
        <f>AM80-(AQ80*AP80)</f>
        <v>#DIV/0!</v>
      </c>
      <c r="AS80" s="317" t="e">
        <f>AM80+(1.96*AP80)</f>
        <v>#DIV/0!</v>
      </c>
      <c r="AT80" s="329" t="e">
        <f>EXP(AR80)</f>
        <v>#DIV/0!</v>
      </c>
      <c r="AU80" s="329" t="e">
        <f>EXP(AS80)</f>
        <v>#DIV/0!</v>
      </c>
      <c r="AV80" s="293"/>
      <c r="AX80" s="330"/>
      <c r="AY80" s="330">
        <v>1</v>
      </c>
      <c r="AZ80" s="331"/>
      <c r="BA80" s="331"/>
      <c r="BC80" s="309"/>
      <c r="BD80" s="309"/>
      <c r="BE80" s="321"/>
      <c r="BF80" s="321"/>
      <c r="BG80" s="321"/>
      <c r="BH80" s="321"/>
      <c r="BI80" s="321"/>
      <c r="BJ80" s="321"/>
      <c r="BK80" s="321"/>
      <c r="BL80" s="321"/>
      <c r="BM80" s="309"/>
      <c r="BN80" s="309"/>
      <c r="BO80" s="309"/>
      <c r="BP80" s="309"/>
      <c r="BQ80" s="309"/>
      <c r="BR80" s="309"/>
      <c r="BS80" s="332"/>
      <c r="BT80" s="332"/>
      <c r="BU80" s="332"/>
      <c r="BV80" s="309"/>
      <c r="BW80" s="309"/>
    </row>
    <row r="81" spans="1:75" ht="12.75">
      <c r="A81" s="283"/>
      <c r="B81" s="310" t="s">
        <v>167</v>
      </c>
      <c r="C81" s="584"/>
      <c r="D81" s="493">
        <f aca="true" t="shared" si="84" ref="D81:D94">E81-C81</f>
        <v>0</v>
      </c>
      <c r="E81" s="585"/>
      <c r="F81" s="584"/>
      <c r="G81" s="493">
        <f aca="true" t="shared" si="85" ref="G81:G94">H81-F81</f>
        <v>0</v>
      </c>
      <c r="H81" s="585"/>
      <c r="I81" s="311"/>
      <c r="K81" s="312" t="e">
        <f aca="true" t="shared" si="86" ref="K81:K94">(C81/E81)/(F81/H81)</f>
        <v>#DIV/0!</v>
      </c>
      <c r="L81" s="313" t="e">
        <f aca="true" t="shared" si="87" ref="L81:L93">(D81/(C81*E81)+(G81/(F81*H81)))</f>
        <v>#DIV/0!</v>
      </c>
      <c r="M81" s="314" t="e">
        <f aca="true" t="shared" si="88" ref="M81:M94">1/L81</f>
        <v>#DIV/0!</v>
      </c>
      <c r="N81" s="277" t="e">
        <f aca="true" t="shared" si="89" ref="N81:N94">LN(K81)</f>
        <v>#DIV/0!</v>
      </c>
      <c r="O81" s="277" t="e">
        <f aca="true" t="shared" si="90" ref="O81:O94">M81*N81</f>
        <v>#DIV/0!</v>
      </c>
      <c r="P81" s="277" t="e">
        <f aca="true" t="shared" si="91" ref="P81:P94">LN(K81)</f>
        <v>#DIV/0!</v>
      </c>
      <c r="Q81" s="392" t="e">
        <f aca="true" t="shared" si="92" ref="Q81:Q94">K81</f>
        <v>#DIV/0!</v>
      </c>
      <c r="R81" s="315" t="e">
        <f aca="true" t="shared" si="93" ref="R81:R94">SQRT(1/M81)</f>
        <v>#DIV/0!</v>
      </c>
      <c r="S81" s="316">
        <f aca="true" t="shared" si="94" ref="S81:S95">$H$2</f>
        <v>1.9599639845400536</v>
      </c>
      <c r="T81" s="317" t="e">
        <f aca="true" t="shared" si="95" ref="T81:T94">P81-(R81*S81)</f>
        <v>#DIV/0!</v>
      </c>
      <c r="U81" s="317" t="e">
        <f aca="true" t="shared" si="96" ref="U81:U94">P81+(R81*S81)</f>
        <v>#DIV/0!</v>
      </c>
      <c r="V81" s="318" t="e">
        <f aca="true" t="shared" si="97" ref="V81:W94">EXP(T81)</f>
        <v>#DIV/0!</v>
      </c>
      <c r="W81" s="113" t="e">
        <f t="shared" si="97"/>
        <v>#DIV/0!</v>
      </c>
      <c r="X81" s="9"/>
      <c r="Z81" s="319" t="e">
        <f>(N81-P394)^2</f>
        <v>#DIV/0!</v>
      </c>
      <c r="AA81" s="320" t="e">
        <f aca="true" t="shared" si="98" ref="AA81:AA94">M81*Z81</f>
        <v>#DIV/0!</v>
      </c>
      <c r="AB81" s="321">
        <v>1</v>
      </c>
      <c r="AC81" s="309"/>
      <c r="AD81" s="309"/>
      <c r="AE81" s="314" t="e">
        <f aca="true" t="shared" si="99" ref="AE81:AE94">M81^2</f>
        <v>#DIV/0!</v>
      </c>
      <c r="AF81" s="322"/>
      <c r="AG81" s="323" t="e">
        <f>AG95</f>
        <v>#DIV/0!</v>
      </c>
      <c r="AH81" s="323" t="e">
        <f>AH95</f>
        <v>#DIV/0!</v>
      </c>
      <c r="AI81" s="320" t="e">
        <f aca="true" t="shared" si="100" ref="AI81:AI94">1/M81</f>
        <v>#DIV/0!</v>
      </c>
      <c r="AJ81" s="324" t="e">
        <f aca="true" t="shared" si="101" ref="AJ81:AJ94">1/(AH81+AI81)</f>
        <v>#DIV/0!</v>
      </c>
      <c r="AK81" s="325" t="e">
        <f>AJ81/AJ95</f>
        <v>#DIV/0!</v>
      </c>
      <c r="AL81" s="326" t="e">
        <f aca="true" t="shared" si="102" ref="AL81:AL94">AJ81*N81</f>
        <v>#DIV/0!</v>
      </c>
      <c r="AM81" s="327" t="e">
        <f aca="true" t="shared" si="103" ref="AM81:AM94">AL81/AJ81</f>
        <v>#DIV/0!</v>
      </c>
      <c r="AN81" s="113" t="e">
        <f aca="true" t="shared" si="104" ref="AN81:AN94">EXP(AM81)</f>
        <v>#DIV/0!</v>
      </c>
      <c r="AO81" s="328" t="e">
        <f aca="true" t="shared" si="105" ref="AO81:AO94">1/AJ81</f>
        <v>#DIV/0!</v>
      </c>
      <c r="AP81" s="113" t="e">
        <f aca="true" t="shared" si="106" ref="AP81:AP94">SQRT(AO81)</f>
        <v>#DIV/0!</v>
      </c>
      <c r="AQ81" s="316">
        <f aca="true" t="shared" si="107" ref="AQ81:AQ95">$H$2</f>
        <v>1.9599639845400536</v>
      </c>
      <c r="AR81" s="317" t="e">
        <f aca="true" t="shared" si="108" ref="AR81:AR94">AM81-(AQ81*AP81)</f>
        <v>#DIV/0!</v>
      </c>
      <c r="AS81" s="317" t="e">
        <f aca="true" t="shared" si="109" ref="AS81:AS94">AM81+(1.96*AP81)</f>
        <v>#DIV/0!</v>
      </c>
      <c r="AT81" s="329" t="e">
        <f aca="true" t="shared" si="110" ref="AT81:AU94">EXP(AR81)</f>
        <v>#DIV/0!</v>
      </c>
      <c r="AU81" s="329" t="e">
        <f t="shared" si="110"/>
        <v>#DIV/0!</v>
      </c>
      <c r="AV81" s="293"/>
      <c r="AX81" s="330"/>
      <c r="AY81" s="330">
        <v>1</v>
      </c>
      <c r="AZ81" s="331"/>
      <c r="BA81" s="331"/>
      <c r="BC81" s="309"/>
      <c r="BD81" s="309"/>
      <c r="BE81" s="321"/>
      <c r="BF81" s="321"/>
      <c r="BG81" s="321"/>
      <c r="BH81" s="321"/>
      <c r="BI81" s="321"/>
      <c r="BJ81" s="321"/>
      <c r="BK81" s="321"/>
      <c r="BL81" s="321"/>
      <c r="BM81" s="309"/>
      <c r="BN81" s="309"/>
      <c r="BO81" s="309"/>
      <c r="BP81" s="309"/>
      <c r="BQ81" s="309"/>
      <c r="BR81" s="309"/>
      <c r="BS81" s="332"/>
      <c r="BT81" s="332"/>
      <c r="BU81" s="332"/>
      <c r="BV81" s="309"/>
      <c r="BW81" s="309"/>
    </row>
    <row r="82" spans="1:75" ht="12.75">
      <c r="A82" s="283"/>
      <c r="B82" s="310" t="s">
        <v>168</v>
      </c>
      <c r="C82" s="584"/>
      <c r="D82" s="493">
        <f t="shared" si="84"/>
        <v>0</v>
      </c>
      <c r="E82" s="585"/>
      <c r="F82" s="584"/>
      <c r="G82" s="493">
        <f t="shared" si="85"/>
        <v>0</v>
      </c>
      <c r="H82" s="585"/>
      <c r="I82" s="311"/>
      <c r="K82" s="312" t="e">
        <f t="shared" si="86"/>
        <v>#DIV/0!</v>
      </c>
      <c r="L82" s="313" t="e">
        <f t="shared" si="87"/>
        <v>#DIV/0!</v>
      </c>
      <c r="M82" s="314" t="e">
        <f t="shared" si="88"/>
        <v>#DIV/0!</v>
      </c>
      <c r="N82" s="277" t="e">
        <f t="shared" si="89"/>
        <v>#DIV/0!</v>
      </c>
      <c r="O82" s="277" t="e">
        <f t="shared" si="90"/>
        <v>#DIV/0!</v>
      </c>
      <c r="P82" s="277" t="e">
        <f t="shared" si="91"/>
        <v>#DIV/0!</v>
      </c>
      <c r="Q82" s="392" t="e">
        <f t="shared" si="92"/>
        <v>#DIV/0!</v>
      </c>
      <c r="R82" s="315" t="e">
        <f t="shared" si="93"/>
        <v>#DIV/0!</v>
      </c>
      <c r="S82" s="316">
        <f t="shared" si="94"/>
        <v>1.9599639845400536</v>
      </c>
      <c r="T82" s="317" t="e">
        <f t="shared" si="95"/>
        <v>#DIV/0!</v>
      </c>
      <c r="U82" s="317" t="e">
        <f t="shared" si="96"/>
        <v>#DIV/0!</v>
      </c>
      <c r="V82" s="318" t="e">
        <f t="shared" si="97"/>
        <v>#DIV/0!</v>
      </c>
      <c r="W82" s="113" t="e">
        <f t="shared" si="97"/>
        <v>#DIV/0!</v>
      </c>
      <c r="X82" s="9"/>
      <c r="Z82" s="319" t="e">
        <f>(N82-P95)^2</f>
        <v>#DIV/0!</v>
      </c>
      <c r="AA82" s="320" t="e">
        <f t="shared" si="98"/>
        <v>#DIV/0!</v>
      </c>
      <c r="AB82" s="321">
        <v>1</v>
      </c>
      <c r="AC82" s="309"/>
      <c r="AD82" s="309"/>
      <c r="AE82" s="314" t="e">
        <f t="shared" si="99"/>
        <v>#DIV/0!</v>
      </c>
      <c r="AF82" s="322"/>
      <c r="AG82" s="323" t="e">
        <f>AG95</f>
        <v>#DIV/0!</v>
      </c>
      <c r="AH82" s="323" t="e">
        <f>AH95</f>
        <v>#DIV/0!</v>
      </c>
      <c r="AI82" s="320" t="e">
        <f t="shared" si="100"/>
        <v>#DIV/0!</v>
      </c>
      <c r="AJ82" s="324" t="e">
        <f t="shared" si="101"/>
        <v>#DIV/0!</v>
      </c>
      <c r="AK82" s="325" t="e">
        <f>AJ82/AJ95</f>
        <v>#DIV/0!</v>
      </c>
      <c r="AL82" s="326" t="e">
        <f t="shared" si="102"/>
        <v>#DIV/0!</v>
      </c>
      <c r="AM82" s="327" t="e">
        <f t="shared" si="103"/>
        <v>#DIV/0!</v>
      </c>
      <c r="AN82" s="113" t="e">
        <f t="shared" si="104"/>
        <v>#DIV/0!</v>
      </c>
      <c r="AO82" s="328" t="e">
        <f t="shared" si="105"/>
        <v>#DIV/0!</v>
      </c>
      <c r="AP82" s="113" t="e">
        <f t="shared" si="106"/>
        <v>#DIV/0!</v>
      </c>
      <c r="AQ82" s="316">
        <f t="shared" si="107"/>
        <v>1.9599639845400536</v>
      </c>
      <c r="AR82" s="317" t="e">
        <f t="shared" si="108"/>
        <v>#DIV/0!</v>
      </c>
      <c r="AS82" s="317" t="e">
        <f t="shared" si="109"/>
        <v>#DIV/0!</v>
      </c>
      <c r="AT82" s="329" t="e">
        <f t="shared" si="110"/>
        <v>#DIV/0!</v>
      </c>
      <c r="AU82" s="329" t="e">
        <f t="shared" si="110"/>
        <v>#DIV/0!</v>
      </c>
      <c r="AV82" s="293"/>
      <c r="AX82" s="330"/>
      <c r="AY82" s="330">
        <v>1</v>
      </c>
      <c r="AZ82" s="331"/>
      <c r="BA82" s="331"/>
      <c r="BC82" s="309"/>
      <c r="BD82" s="309"/>
      <c r="BE82" s="321"/>
      <c r="BF82" s="321"/>
      <c r="BG82" s="321"/>
      <c r="BH82" s="321"/>
      <c r="BI82" s="321"/>
      <c r="BJ82" s="321"/>
      <c r="BK82" s="321"/>
      <c r="BL82" s="321"/>
      <c r="BM82" s="309"/>
      <c r="BN82" s="309"/>
      <c r="BO82" s="309"/>
      <c r="BP82" s="309"/>
      <c r="BQ82" s="309"/>
      <c r="BR82" s="309"/>
      <c r="BS82" s="332"/>
      <c r="BT82" s="332"/>
      <c r="BU82" s="332"/>
      <c r="BV82" s="309"/>
      <c r="BW82" s="309"/>
    </row>
    <row r="83" spans="1:75" ht="12.75">
      <c r="A83" s="283"/>
      <c r="B83" s="310" t="s">
        <v>169</v>
      </c>
      <c r="C83" s="584"/>
      <c r="D83" s="493">
        <f t="shared" si="84"/>
        <v>0</v>
      </c>
      <c r="E83" s="585"/>
      <c r="F83" s="584"/>
      <c r="G83" s="493">
        <f t="shared" si="85"/>
        <v>0</v>
      </c>
      <c r="H83" s="585"/>
      <c r="I83" s="311"/>
      <c r="K83" s="312" t="e">
        <f t="shared" si="86"/>
        <v>#DIV/0!</v>
      </c>
      <c r="L83" s="313" t="e">
        <f t="shared" si="87"/>
        <v>#DIV/0!</v>
      </c>
      <c r="M83" s="314" t="e">
        <f t="shared" si="88"/>
        <v>#DIV/0!</v>
      </c>
      <c r="N83" s="277" t="e">
        <f t="shared" si="89"/>
        <v>#DIV/0!</v>
      </c>
      <c r="O83" s="277" t="e">
        <f t="shared" si="90"/>
        <v>#DIV/0!</v>
      </c>
      <c r="P83" s="277" t="e">
        <f t="shared" si="91"/>
        <v>#DIV/0!</v>
      </c>
      <c r="Q83" s="392" t="e">
        <f t="shared" si="92"/>
        <v>#DIV/0!</v>
      </c>
      <c r="R83" s="315" t="e">
        <f t="shared" si="93"/>
        <v>#DIV/0!</v>
      </c>
      <c r="S83" s="316">
        <f t="shared" si="94"/>
        <v>1.9599639845400536</v>
      </c>
      <c r="T83" s="317" t="e">
        <f t="shared" si="95"/>
        <v>#DIV/0!</v>
      </c>
      <c r="U83" s="317" t="e">
        <f t="shared" si="96"/>
        <v>#DIV/0!</v>
      </c>
      <c r="V83" s="318" t="e">
        <f t="shared" si="97"/>
        <v>#DIV/0!</v>
      </c>
      <c r="W83" s="113" t="e">
        <f t="shared" si="97"/>
        <v>#DIV/0!</v>
      </c>
      <c r="X83" s="9"/>
      <c r="Z83" s="319" t="e">
        <f>(N83-P95)^2</f>
        <v>#DIV/0!</v>
      </c>
      <c r="AA83" s="320" t="e">
        <f t="shared" si="98"/>
        <v>#DIV/0!</v>
      </c>
      <c r="AB83" s="321">
        <v>1</v>
      </c>
      <c r="AC83" s="309"/>
      <c r="AD83" s="309"/>
      <c r="AE83" s="314" t="e">
        <f t="shared" si="99"/>
        <v>#DIV/0!</v>
      </c>
      <c r="AF83" s="322"/>
      <c r="AG83" s="323" t="e">
        <f>AG95</f>
        <v>#DIV/0!</v>
      </c>
      <c r="AH83" s="323" t="e">
        <f>AH95</f>
        <v>#DIV/0!</v>
      </c>
      <c r="AI83" s="320" t="e">
        <f t="shared" si="100"/>
        <v>#DIV/0!</v>
      </c>
      <c r="AJ83" s="324" t="e">
        <f t="shared" si="101"/>
        <v>#DIV/0!</v>
      </c>
      <c r="AK83" s="325" t="e">
        <f>AJ83/AJ95</f>
        <v>#DIV/0!</v>
      </c>
      <c r="AL83" s="326" t="e">
        <f t="shared" si="102"/>
        <v>#DIV/0!</v>
      </c>
      <c r="AM83" s="327" t="e">
        <f t="shared" si="103"/>
        <v>#DIV/0!</v>
      </c>
      <c r="AN83" s="113" t="e">
        <f t="shared" si="104"/>
        <v>#DIV/0!</v>
      </c>
      <c r="AO83" s="328" t="e">
        <f t="shared" si="105"/>
        <v>#DIV/0!</v>
      </c>
      <c r="AP83" s="113" t="e">
        <f t="shared" si="106"/>
        <v>#DIV/0!</v>
      </c>
      <c r="AQ83" s="316">
        <f t="shared" si="107"/>
        <v>1.9599639845400536</v>
      </c>
      <c r="AR83" s="317" t="e">
        <f t="shared" si="108"/>
        <v>#DIV/0!</v>
      </c>
      <c r="AS83" s="317" t="e">
        <f t="shared" si="109"/>
        <v>#DIV/0!</v>
      </c>
      <c r="AT83" s="329" t="e">
        <f t="shared" si="110"/>
        <v>#DIV/0!</v>
      </c>
      <c r="AU83" s="329" t="e">
        <f t="shared" si="110"/>
        <v>#DIV/0!</v>
      </c>
      <c r="AV83" s="293"/>
      <c r="AX83" s="330"/>
      <c r="AY83" s="330">
        <v>1</v>
      </c>
      <c r="AZ83" s="331"/>
      <c r="BA83" s="331"/>
      <c r="BC83" s="309"/>
      <c r="BD83" s="309"/>
      <c r="BE83" s="321"/>
      <c r="BF83" s="321"/>
      <c r="BG83" s="321"/>
      <c r="BH83" s="321"/>
      <c r="BI83" s="321"/>
      <c r="BJ83" s="321"/>
      <c r="BK83" s="321"/>
      <c r="BL83" s="321"/>
      <c r="BM83" s="309"/>
      <c r="BN83" s="309"/>
      <c r="BO83" s="309"/>
      <c r="BP83" s="309"/>
      <c r="BQ83" s="309"/>
      <c r="BR83" s="309"/>
      <c r="BS83" s="332"/>
      <c r="BT83" s="332"/>
      <c r="BU83" s="332"/>
      <c r="BV83" s="309"/>
      <c r="BW83" s="309"/>
    </row>
    <row r="84" spans="1:75" ht="12.75">
      <c r="A84" s="283"/>
      <c r="B84" s="310" t="s">
        <v>170</v>
      </c>
      <c r="C84" s="584"/>
      <c r="D84" s="493">
        <f t="shared" si="84"/>
        <v>0</v>
      </c>
      <c r="E84" s="585"/>
      <c r="F84" s="584"/>
      <c r="G84" s="493">
        <f t="shared" si="85"/>
        <v>0</v>
      </c>
      <c r="H84" s="585"/>
      <c r="I84" s="311"/>
      <c r="K84" s="312" t="e">
        <f t="shared" si="86"/>
        <v>#DIV/0!</v>
      </c>
      <c r="L84" s="313" t="e">
        <f t="shared" si="87"/>
        <v>#DIV/0!</v>
      </c>
      <c r="M84" s="314" t="e">
        <f t="shared" si="88"/>
        <v>#DIV/0!</v>
      </c>
      <c r="N84" s="277" t="e">
        <f t="shared" si="89"/>
        <v>#DIV/0!</v>
      </c>
      <c r="O84" s="277" t="e">
        <f t="shared" si="90"/>
        <v>#DIV/0!</v>
      </c>
      <c r="P84" s="277" t="e">
        <f t="shared" si="91"/>
        <v>#DIV/0!</v>
      </c>
      <c r="Q84" s="392" t="e">
        <f t="shared" si="92"/>
        <v>#DIV/0!</v>
      </c>
      <c r="R84" s="315" t="e">
        <f t="shared" si="93"/>
        <v>#DIV/0!</v>
      </c>
      <c r="S84" s="316">
        <f t="shared" si="94"/>
        <v>1.9599639845400536</v>
      </c>
      <c r="T84" s="317" t="e">
        <f t="shared" si="95"/>
        <v>#DIV/0!</v>
      </c>
      <c r="U84" s="317" t="e">
        <f t="shared" si="96"/>
        <v>#DIV/0!</v>
      </c>
      <c r="V84" s="318" t="e">
        <f t="shared" si="97"/>
        <v>#DIV/0!</v>
      </c>
      <c r="W84" s="113" t="e">
        <f t="shared" si="97"/>
        <v>#DIV/0!</v>
      </c>
      <c r="X84" s="9"/>
      <c r="Z84" s="319" t="e">
        <f>(N84-P95)^2</f>
        <v>#DIV/0!</v>
      </c>
      <c r="AA84" s="320" t="e">
        <f t="shared" si="98"/>
        <v>#DIV/0!</v>
      </c>
      <c r="AB84" s="321">
        <v>1</v>
      </c>
      <c r="AC84" s="309"/>
      <c r="AD84" s="309"/>
      <c r="AE84" s="314" t="e">
        <f t="shared" si="99"/>
        <v>#DIV/0!</v>
      </c>
      <c r="AF84" s="322"/>
      <c r="AG84" s="323" t="e">
        <f>AG95</f>
        <v>#DIV/0!</v>
      </c>
      <c r="AH84" s="323" t="e">
        <f>AH95</f>
        <v>#DIV/0!</v>
      </c>
      <c r="AI84" s="320" t="e">
        <f t="shared" si="100"/>
        <v>#DIV/0!</v>
      </c>
      <c r="AJ84" s="324" t="e">
        <f t="shared" si="101"/>
        <v>#DIV/0!</v>
      </c>
      <c r="AK84" s="325" t="e">
        <f>AJ84/AJ95</f>
        <v>#DIV/0!</v>
      </c>
      <c r="AL84" s="326" t="e">
        <f t="shared" si="102"/>
        <v>#DIV/0!</v>
      </c>
      <c r="AM84" s="327" t="e">
        <f t="shared" si="103"/>
        <v>#DIV/0!</v>
      </c>
      <c r="AN84" s="113" t="e">
        <f t="shared" si="104"/>
        <v>#DIV/0!</v>
      </c>
      <c r="AO84" s="328" t="e">
        <f t="shared" si="105"/>
        <v>#DIV/0!</v>
      </c>
      <c r="AP84" s="113" t="e">
        <f t="shared" si="106"/>
        <v>#DIV/0!</v>
      </c>
      <c r="AQ84" s="316">
        <f t="shared" si="107"/>
        <v>1.9599639845400536</v>
      </c>
      <c r="AR84" s="317" t="e">
        <f t="shared" si="108"/>
        <v>#DIV/0!</v>
      </c>
      <c r="AS84" s="317" t="e">
        <f t="shared" si="109"/>
        <v>#DIV/0!</v>
      </c>
      <c r="AT84" s="329" t="e">
        <f t="shared" si="110"/>
        <v>#DIV/0!</v>
      </c>
      <c r="AU84" s="329" t="e">
        <f t="shared" si="110"/>
        <v>#DIV/0!</v>
      </c>
      <c r="AV84" s="293"/>
      <c r="AX84" s="330"/>
      <c r="AY84" s="330">
        <v>1</v>
      </c>
      <c r="AZ84" s="331"/>
      <c r="BA84" s="331"/>
      <c r="BC84" s="309"/>
      <c r="BD84" s="309"/>
      <c r="BE84" s="321"/>
      <c r="BF84" s="321"/>
      <c r="BG84" s="321"/>
      <c r="BH84" s="321"/>
      <c r="BI84" s="321"/>
      <c r="BJ84" s="321"/>
      <c r="BK84" s="321"/>
      <c r="BL84" s="321"/>
      <c r="BM84" s="309"/>
      <c r="BN84" s="309"/>
      <c r="BO84" s="309"/>
      <c r="BP84" s="309"/>
      <c r="BQ84" s="309"/>
      <c r="BR84" s="309"/>
      <c r="BS84" s="332"/>
      <c r="BT84" s="332"/>
      <c r="BU84" s="332"/>
      <c r="BV84" s="309"/>
      <c r="BW84" s="309"/>
    </row>
    <row r="85" spans="1:75" ht="12.75">
      <c r="A85" s="283"/>
      <c r="B85" s="310" t="s">
        <v>171</v>
      </c>
      <c r="C85" s="584"/>
      <c r="D85" s="493">
        <f t="shared" si="84"/>
        <v>0</v>
      </c>
      <c r="E85" s="585"/>
      <c r="F85" s="584"/>
      <c r="G85" s="493">
        <f t="shared" si="85"/>
        <v>0</v>
      </c>
      <c r="H85" s="585"/>
      <c r="I85" s="311"/>
      <c r="K85" s="312" t="e">
        <f t="shared" si="86"/>
        <v>#DIV/0!</v>
      </c>
      <c r="L85" s="313" t="e">
        <f t="shared" si="87"/>
        <v>#DIV/0!</v>
      </c>
      <c r="M85" s="314" t="e">
        <f t="shared" si="88"/>
        <v>#DIV/0!</v>
      </c>
      <c r="N85" s="277" t="e">
        <f t="shared" si="89"/>
        <v>#DIV/0!</v>
      </c>
      <c r="O85" s="277" t="e">
        <f t="shared" si="90"/>
        <v>#DIV/0!</v>
      </c>
      <c r="P85" s="277" t="e">
        <f t="shared" si="91"/>
        <v>#DIV/0!</v>
      </c>
      <c r="Q85" s="392" t="e">
        <f t="shared" si="92"/>
        <v>#DIV/0!</v>
      </c>
      <c r="R85" s="315" t="e">
        <f t="shared" si="93"/>
        <v>#DIV/0!</v>
      </c>
      <c r="S85" s="316">
        <f t="shared" si="94"/>
        <v>1.9599639845400536</v>
      </c>
      <c r="T85" s="317" t="e">
        <f t="shared" si="95"/>
        <v>#DIV/0!</v>
      </c>
      <c r="U85" s="317" t="e">
        <f t="shared" si="96"/>
        <v>#DIV/0!</v>
      </c>
      <c r="V85" s="318" t="e">
        <f t="shared" si="97"/>
        <v>#DIV/0!</v>
      </c>
      <c r="W85" s="113" t="e">
        <f t="shared" si="97"/>
        <v>#DIV/0!</v>
      </c>
      <c r="X85" s="9"/>
      <c r="Z85" s="319" t="e">
        <f>(N85-P95)^2</f>
        <v>#DIV/0!</v>
      </c>
      <c r="AA85" s="320" t="e">
        <f t="shared" si="98"/>
        <v>#DIV/0!</v>
      </c>
      <c r="AB85" s="321">
        <v>1</v>
      </c>
      <c r="AC85" s="309"/>
      <c r="AD85" s="309"/>
      <c r="AE85" s="314" t="e">
        <f t="shared" si="99"/>
        <v>#DIV/0!</v>
      </c>
      <c r="AF85" s="322"/>
      <c r="AG85" s="323" t="e">
        <f>AG95</f>
        <v>#DIV/0!</v>
      </c>
      <c r="AH85" s="323" t="e">
        <f>AH95</f>
        <v>#DIV/0!</v>
      </c>
      <c r="AI85" s="320" t="e">
        <f t="shared" si="100"/>
        <v>#DIV/0!</v>
      </c>
      <c r="AJ85" s="324" t="e">
        <f t="shared" si="101"/>
        <v>#DIV/0!</v>
      </c>
      <c r="AK85" s="325" t="e">
        <f>AJ85/AJ95</f>
        <v>#DIV/0!</v>
      </c>
      <c r="AL85" s="326" t="e">
        <f t="shared" si="102"/>
        <v>#DIV/0!</v>
      </c>
      <c r="AM85" s="327" t="e">
        <f t="shared" si="103"/>
        <v>#DIV/0!</v>
      </c>
      <c r="AN85" s="113" t="e">
        <f t="shared" si="104"/>
        <v>#DIV/0!</v>
      </c>
      <c r="AO85" s="328" t="e">
        <f t="shared" si="105"/>
        <v>#DIV/0!</v>
      </c>
      <c r="AP85" s="113" t="e">
        <f t="shared" si="106"/>
        <v>#DIV/0!</v>
      </c>
      <c r="AQ85" s="316">
        <f t="shared" si="107"/>
        <v>1.9599639845400536</v>
      </c>
      <c r="AR85" s="317" t="e">
        <f t="shared" si="108"/>
        <v>#DIV/0!</v>
      </c>
      <c r="AS85" s="317" t="e">
        <f t="shared" si="109"/>
        <v>#DIV/0!</v>
      </c>
      <c r="AT85" s="329" t="e">
        <f t="shared" si="110"/>
        <v>#DIV/0!</v>
      </c>
      <c r="AU85" s="329" t="e">
        <f t="shared" si="110"/>
        <v>#DIV/0!</v>
      </c>
      <c r="AV85" s="293"/>
      <c r="AX85" s="330"/>
      <c r="AY85" s="330">
        <v>1</v>
      </c>
      <c r="AZ85" s="331"/>
      <c r="BA85" s="331"/>
      <c r="BC85" s="309"/>
      <c r="BD85" s="309"/>
      <c r="BE85" s="321"/>
      <c r="BF85" s="321"/>
      <c r="BG85" s="321"/>
      <c r="BH85" s="321"/>
      <c r="BI85" s="321"/>
      <c r="BJ85" s="321"/>
      <c r="BK85" s="321"/>
      <c r="BL85" s="321"/>
      <c r="BM85" s="309"/>
      <c r="BN85" s="309"/>
      <c r="BO85" s="309"/>
      <c r="BP85" s="309"/>
      <c r="BQ85" s="309"/>
      <c r="BR85" s="309"/>
      <c r="BS85" s="332"/>
      <c r="BT85" s="332"/>
      <c r="BU85" s="332"/>
      <c r="BV85" s="309"/>
      <c r="BW85" s="309"/>
    </row>
    <row r="86" spans="1:75" ht="12.75">
      <c r="A86" s="283"/>
      <c r="B86" s="310" t="s">
        <v>172</v>
      </c>
      <c r="C86" s="584"/>
      <c r="D86" s="493">
        <f t="shared" si="84"/>
        <v>0</v>
      </c>
      <c r="E86" s="585"/>
      <c r="F86" s="584"/>
      <c r="G86" s="493">
        <f t="shared" si="85"/>
        <v>0</v>
      </c>
      <c r="H86" s="585"/>
      <c r="I86" s="311"/>
      <c r="K86" s="312" t="e">
        <f t="shared" si="86"/>
        <v>#DIV/0!</v>
      </c>
      <c r="L86" s="313" t="e">
        <f t="shared" si="87"/>
        <v>#DIV/0!</v>
      </c>
      <c r="M86" s="314" t="e">
        <f t="shared" si="88"/>
        <v>#DIV/0!</v>
      </c>
      <c r="N86" s="277" t="e">
        <f t="shared" si="89"/>
        <v>#DIV/0!</v>
      </c>
      <c r="O86" s="277" t="e">
        <f t="shared" si="90"/>
        <v>#DIV/0!</v>
      </c>
      <c r="P86" s="277" t="e">
        <f t="shared" si="91"/>
        <v>#DIV/0!</v>
      </c>
      <c r="Q86" s="392" t="e">
        <f t="shared" si="92"/>
        <v>#DIV/0!</v>
      </c>
      <c r="R86" s="315" t="e">
        <f t="shared" si="93"/>
        <v>#DIV/0!</v>
      </c>
      <c r="S86" s="316">
        <f t="shared" si="94"/>
        <v>1.9599639845400536</v>
      </c>
      <c r="T86" s="317" t="e">
        <f t="shared" si="95"/>
        <v>#DIV/0!</v>
      </c>
      <c r="U86" s="317" t="e">
        <f t="shared" si="96"/>
        <v>#DIV/0!</v>
      </c>
      <c r="V86" s="318" t="e">
        <f t="shared" si="97"/>
        <v>#DIV/0!</v>
      </c>
      <c r="W86" s="113" t="e">
        <f t="shared" si="97"/>
        <v>#DIV/0!</v>
      </c>
      <c r="X86" s="9"/>
      <c r="Z86" s="319" t="e">
        <f>(N86-P95)^2</f>
        <v>#DIV/0!</v>
      </c>
      <c r="AA86" s="320" t="e">
        <f t="shared" si="98"/>
        <v>#DIV/0!</v>
      </c>
      <c r="AB86" s="321">
        <v>1</v>
      </c>
      <c r="AC86" s="309"/>
      <c r="AD86" s="309"/>
      <c r="AE86" s="314" t="e">
        <f t="shared" si="99"/>
        <v>#DIV/0!</v>
      </c>
      <c r="AF86" s="322"/>
      <c r="AG86" s="323" t="e">
        <f>AG95</f>
        <v>#DIV/0!</v>
      </c>
      <c r="AH86" s="323" t="e">
        <f>AH95</f>
        <v>#DIV/0!</v>
      </c>
      <c r="AI86" s="320" t="e">
        <f t="shared" si="100"/>
        <v>#DIV/0!</v>
      </c>
      <c r="AJ86" s="324" t="e">
        <f t="shared" si="101"/>
        <v>#DIV/0!</v>
      </c>
      <c r="AK86" s="325" t="e">
        <f>AJ86/AJ95</f>
        <v>#DIV/0!</v>
      </c>
      <c r="AL86" s="326" t="e">
        <f t="shared" si="102"/>
        <v>#DIV/0!</v>
      </c>
      <c r="AM86" s="327" t="e">
        <f t="shared" si="103"/>
        <v>#DIV/0!</v>
      </c>
      <c r="AN86" s="113" t="e">
        <f t="shared" si="104"/>
        <v>#DIV/0!</v>
      </c>
      <c r="AO86" s="328" t="e">
        <f t="shared" si="105"/>
        <v>#DIV/0!</v>
      </c>
      <c r="AP86" s="113" t="e">
        <f t="shared" si="106"/>
        <v>#DIV/0!</v>
      </c>
      <c r="AQ86" s="316">
        <f t="shared" si="107"/>
        <v>1.9599639845400536</v>
      </c>
      <c r="AR86" s="317" t="e">
        <f t="shared" si="108"/>
        <v>#DIV/0!</v>
      </c>
      <c r="AS86" s="317" t="e">
        <f t="shared" si="109"/>
        <v>#DIV/0!</v>
      </c>
      <c r="AT86" s="329" t="e">
        <f t="shared" si="110"/>
        <v>#DIV/0!</v>
      </c>
      <c r="AU86" s="329" t="e">
        <f t="shared" si="110"/>
        <v>#DIV/0!</v>
      </c>
      <c r="AV86" s="293"/>
      <c r="AX86" s="330"/>
      <c r="AY86" s="330">
        <v>1</v>
      </c>
      <c r="AZ86" s="331"/>
      <c r="BA86" s="331"/>
      <c r="BC86" s="309"/>
      <c r="BD86" s="309"/>
      <c r="BE86" s="321"/>
      <c r="BF86" s="321"/>
      <c r="BG86" s="321"/>
      <c r="BH86" s="321"/>
      <c r="BI86" s="321"/>
      <c r="BJ86" s="321"/>
      <c r="BK86" s="321"/>
      <c r="BL86" s="321"/>
      <c r="BM86" s="309"/>
      <c r="BN86" s="309"/>
      <c r="BO86" s="309"/>
      <c r="BP86" s="309"/>
      <c r="BQ86" s="309"/>
      <c r="BR86" s="309"/>
      <c r="BS86" s="332"/>
      <c r="BT86" s="332"/>
      <c r="BU86" s="332"/>
      <c r="BV86" s="309"/>
      <c r="BW86" s="309"/>
    </row>
    <row r="87" spans="1:75" ht="12.75">
      <c r="A87" s="283"/>
      <c r="B87" s="310" t="s">
        <v>173</v>
      </c>
      <c r="C87" s="584"/>
      <c r="D87" s="493">
        <f t="shared" si="84"/>
        <v>0</v>
      </c>
      <c r="E87" s="585"/>
      <c r="F87" s="584"/>
      <c r="G87" s="493">
        <f t="shared" si="85"/>
        <v>0</v>
      </c>
      <c r="H87" s="585"/>
      <c r="I87" s="311"/>
      <c r="K87" s="312" t="e">
        <f t="shared" si="86"/>
        <v>#DIV/0!</v>
      </c>
      <c r="L87" s="313" t="e">
        <f t="shared" si="87"/>
        <v>#DIV/0!</v>
      </c>
      <c r="M87" s="314" t="e">
        <f t="shared" si="88"/>
        <v>#DIV/0!</v>
      </c>
      <c r="N87" s="277" t="e">
        <f t="shared" si="89"/>
        <v>#DIV/0!</v>
      </c>
      <c r="O87" s="277" t="e">
        <f t="shared" si="90"/>
        <v>#DIV/0!</v>
      </c>
      <c r="P87" s="277" t="e">
        <f t="shared" si="91"/>
        <v>#DIV/0!</v>
      </c>
      <c r="Q87" s="392" t="e">
        <f t="shared" si="92"/>
        <v>#DIV/0!</v>
      </c>
      <c r="R87" s="315" t="e">
        <f t="shared" si="93"/>
        <v>#DIV/0!</v>
      </c>
      <c r="S87" s="316">
        <f t="shared" si="94"/>
        <v>1.9599639845400536</v>
      </c>
      <c r="T87" s="317" t="e">
        <f t="shared" si="95"/>
        <v>#DIV/0!</v>
      </c>
      <c r="U87" s="317" t="e">
        <f t="shared" si="96"/>
        <v>#DIV/0!</v>
      </c>
      <c r="V87" s="318" t="e">
        <f t="shared" si="97"/>
        <v>#DIV/0!</v>
      </c>
      <c r="W87" s="113" t="e">
        <f t="shared" si="97"/>
        <v>#DIV/0!</v>
      </c>
      <c r="X87" s="9"/>
      <c r="Z87" s="319" t="e">
        <f>(N87-P95)^2</f>
        <v>#DIV/0!</v>
      </c>
      <c r="AA87" s="320" t="e">
        <f t="shared" si="98"/>
        <v>#DIV/0!</v>
      </c>
      <c r="AB87" s="321">
        <v>1</v>
      </c>
      <c r="AC87" s="309"/>
      <c r="AD87" s="309"/>
      <c r="AE87" s="314" t="e">
        <f t="shared" si="99"/>
        <v>#DIV/0!</v>
      </c>
      <c r="AF87" s="322"/>
      <c r="AG87" s="323" t="e">
        <f>AG95</f>
        <v>#DIV/0!</v>
      </c>
      <c r="AH87" s="323" t="e">
        <f>AH95</f>
        <v>#DIV/0!</v>
      </c>
      <c r="AI87" s="320" t="e">
        <f t="shared" si="100"/>
        <v>#DIV/0!</v>
      </c>
      <c r="AJ87" s="324" t="e">
        <f t="shared" si="101"/>
        <v>#DIV/0!</v>
      </c>
      <c r="AK87" s="325" t="e">
        <f>AJ87/AJ95</f>
        <v>#DIV/0!</v>
      </c>
      <c r="AL87" s="326" t="e">
        <f t="shared" si="102"/>
        <v>#DIV/0!</v>
      </c>
      <c r="AM87" s="327" t="e">
        <f t="shared" si="103"/>
        <v>#DIV/0!</v>
      </c>
      <c r="AN87" s="113" t="e">
        <f t="shared" si="104"/>
        <v>#DIV/0!</v>
      </c>
      <c r="AO87" s="328" t="e">
        <f t="shared" si="105"/>
        <v>#DIV/0!</v>
      </c>
      <c r="AP87" s="113" t="e">
        <f t="shared" si="106"/>
        <v>#DIV/0!</v>
      </c>
      <c r="AQ87" s="316">
        <f t="shared" si="107"/>
        <v>1.9599639845400536</v>
      </c>
      <c r="AR87" s="317" t="e">
        <f t="shared" si="108"/>
        <v>#DIV/0!</v>
      </c>
      <c r="AS87" s="317" t="e">
        <f t="shared" si="109"/>
        <v>#DIV/0!</v>
      </c>
      <c r="AT87" s="329" t="e">
        <f t="shared" si="110"/>
        <v>#DIV/0!</v>
      </c>
      <c r="AU87" s="329" t="e">
        <f t="shared" si="110"/>
        <v>#DIV/0!</v>
      </c>
      <c r="AV87" s="293"/>
      <c r="AX87" s="330"/>
      <c r="AY87" s="330">
        <v>1</v>
      </c>
      <c r="AZ87" s="331"/>
      <c r="BA87" s="331"/>
      <c r="BC87" s="309"/>
      <c r="BD87" s="309"/>
      <c r="BE87" s="321"/>
      <c r="BF87" s="321"/>
      <c r="BG87" s="321"/>
      <c r="BH87" s="321"/>
      <c r="BI87" s="321"/>
      <c r="BJ87" s="321"/>
      <c r="BK87" s="321"/>
      <c r="BL87" s="321"/>
      <c r="BM87" s="309"/>
      <c r="BN87" s="309"/>
      <c r="BO87" s="309"/>
      <c r="BP87" s="309"/>
      <c r="BQ87" s="309"/>
      <c r="BR87" s="309"/>
      <c r="BS87" s="332"/>
      <c r="BT87" s="332"/>
      <c r="BU87" s="332"/>
      <c r="BV87" s="309"/>
      <c r="BW87" s="309"/>
    </row>
    <row r="88" spans="1:75" ht="12.75">
      <c r="A88" s="283"/>
      <c r="B88" s="310" t="s">
        <v>174</v>
      </c>
      <c r="C88" s="584"/>
      <c r="D88" s="493">
        <f t="shared" si="84"/>
        <v>0</v>
      </c>
      <c r="E88" s="585"/>
      <c r="F88" s="584"/>
      <c r="G88" s="493">
        <f t="shared" si="85"/>
        <v>0</v>
      </c>
      <c r="H88" s="585"/>
      <c r="I88" s="311"/>
      <c r="K88" s="312" t="e">
        <f t="shared" si="86"/>
        <v>#DIV/0!</v>
      </c>
      <c r="L88" s="313" t="e">
        <f t="shared" si="87"/>
        <v>#DIV/0!</v>
      </c>
      <c r="M88" s="314" t="e">
        <f t="shared" si="88"/>
        <v>#DIV/0!</v>
      </c>
      <c r="N88" s="277" t="e">
        <f t="shared" si="89"/>
        <v>#DIV/0!</v>
      </c>
      <c r="O88" s="277" t="e">
        <f t="shared" si="90"/>
        <v>#DIV/0!</v>
      </c>
      <c r="P88" s="277" t="e">
        <f t="shared" si="91"/>
        <v>#DIV/0!</v>
      </c>
      <c r="Q88" s="392" t="e">
        <f t="shared" si="92"/>
        <v>#DIV/0!</v>
      </c>
      <c r="R88" s="315" t="e">
        <f t="shared" si="93"/>
        <v>#DIV/0!</v>
      </c>
      <c r="S88" s="316">
        <f t="shared" si="94"/>
        <v>1.9599639845400536</v>
      </c>
      <c r="T88" s="317" t="e">
        <f t="shared" si="95"/>
        <v>#DIV/0!</v>
      </c>
      <c r="U88" s="317" t="e">
        <f t="shared" si="96"/>
        <v>#DIV/0!</v>
      </c>
      <c r="V88" s="318" t="e">
        <f t="shared" si="97"/>
        <v>#DIV/0!</v>
      </c>
      <c r="W88" s="113" t="e">
        <f t="shared" si="97"/>
        <v>#DIV/0!</v>
      </c>
      <c r="X88" s="9"/>
      <c r="Z88" s="319" t="e">
        <f>(N88-P95)^2</f>
        <v>#DIV/0!</v>
      </c>
      <c r="AA88" s="320" t="e">
        <f t="shared" si="98"/>
        <v>#DIV/0!</v>
      </c>
      <c r="AB88" s="321">
        <v>1</v>
      </c>
      <c r="AC88" s="309"/>
      <c r="AD88" s="309"/>
      <c r="AE88" s="314" t="e">
        <f t="shared" si="99"/>
        <v>#DIV/0!</v>
      </c>
      <c r="AF88" s="322"/>
      <c r="AG88" s="323" t="e">
        <f>AG95</f>
        <v>#DIV/0!</v>
      </c>
      <c r="AH88" s="323" t="e">
        <f>AH95</f>
        <v>#DIV/0!</v>
      </c>
      <c r="AI88" s="320" t="e">
        <f t="shared" si="100"/>
        <v>#DIV/0!</v>
      </c>
      <c r="AJ88" s="324" t="e">
        <f t="shared" si="101"/>
        <v>#DIV/0!</v>
      </c>
      <c r="AK88" s="325" t="e">
        <f>AJ88/AJ95</f>
        <v>#DIV/0!</v>
      </c>
      <c r="AL88" s="326" t="e">
        <f t="shared" si="102"/>
        <v>#DIV/0!</v>
      </c>
      <c r="AM88" s="327" t="e">
        <f t="shared" si="103"/>
        <v>#DIV/0!</v>
      </c>
      <c r="AN88" s="113" t="e">
        <f t="shared" si="104"/>
        <v>#DIV/0!</v>
      </c>
      <c r="AO88" s="328" t="e">
        <f t="shared" si="105"/>
        <v>#DIV/0!</v>
      </c>
      <c r="AP88" s="113" t="e">
        <f t="shared" si="106"/>
        <v>#DIV/0!</v>
      </c>
      <c r="AQ88" s="316">
        <f t="shared" si="107"/>
        <v>1.9599639845400536</v>
      </c>
      <c r="AR88" s="317" t="e">
        <f t="shared" si="108"/>
        <v>#DIV/0!</v>
      </c>
      <c r="AS88" s="317" t="e">
        <f t="shared" si="109"/>
        <v>#DIV/0!</v>
      </c>
      <c r="AT88" s="329" t="e">
        <f t="shared" si="110"/>
        <v>#DIV/0!</v>
      </c>
      <c r="AU88" s="329" t="e">
        <f t="shared" si="110"/>
        <v>#DIV/0!</v>
      </c>
      <c r="AV88" s="293"/>
      <c r="AX88" s="330"/>
      <c r="AY88" s="330">
        <v>1</v>
      </c>
      <c r="AZ88" s="331"/>
      <c r="BA88" s="331"/>
      <c r="BC88" s="309"/>
      <c r="BD88" s="309"/>
      <c r="BE88" s="321"/>
      <c r="BF88" s="321"/>
      <c r="BG88" s="321"/>
      <c r="BH88" s="321"/>
      <c r="BI88" s="321"/>
      <c r="BJ88" s="321"/>
      <c r="BK88" s="321"/>
      <c r="BL88" s="321"/>
      <c r="BM88" s="309"/>
      <c r="BN88" s="309"/>
      <c r="BO88" s="309"/>
      <c r="BP88" s="309"/>
      <c r="BQ88" s="309"/>
      <c r="BR88" s="309"/>
      <c r="BS88" s="332"/>
      <c r="BT88" s="332"/>
      <c r="BU88" s="332"/>
      <c r="BV88" s="309"/>
      <c r="BW88" s="309"/>
    </row>
    <row r="89" spans="1:75" ht="12.75">
      <c r="A89" s="283"/>
      <c r="B89" s="310" t="s">
        <v>175</v>
      </c>
      <c r="C89" s="584"/>
      <c r="D89" s="493">
        <f t="shared" si="84"/>
        <v>0</v>
      </c>
      <c r="E89" s="585"/>
      <c r="F89" s="584"/>
      <c r="G89" s="493">
        <f t="shared" si="85"/>
        <v>0</v>
      </c>
      <c r="H89" s="585"/>
      <c r="I89" s="311"/>
      <c r="K89" s="312" t="e">
        <f t="shared" si="86"/>
        <v>#DIV/0!</v>
      </c>
      <c r="L89" s="313" t="e">
        <f t="shared" si="87"/>
        <v>#DIV/0!</v>
      </c>
      <c r="M89" s="314" t="e">
        <f t="shared" si="88"/>
        <v>#DIV/0!</v>
      </c>
      <c r="N89" s="277" t="e">
        <f t="shared" si="89"/>
        <v>#DIV/0!</v>
      </c>
      <c r="O89" s="277" t="e">
        <f t="shared" si="90"/>
        <v>#DIV/0!</v>
      </c>
      <c r="P89" s="277" t="e">
        <f t="shared" si="91"/>
        <v>#DIV/0!</v>
      </c>
      <c r="Q89" s="392" t="e">
        <f t="shared" si="92"/>
        <v>#DIV/0!</v>
      </c>
      <c r="R89" s="315" t="e">
        <f t="shared" si="93"/>
        <v>#DIV/0!</v>
      </c>
      <c r="S89" s="316">
        <f t="shared" si="94"/>
        <v>1.9599639845400536</v>
      </c>
      <c r="T89" s="317" t="e">
        <f t="shared" si="95"/>
        <v>#DIV/0!</v>
      </c>
      <c r="U89" s="317" t="e">
        <f t="shared" si="96"/>
        <v>#DIV/0!</v>
      </c>
      <c r="V89" s="318" t="e">
        <f t="shared" si="97"/>
        <v>#DIV/0!</v>
      </c>
      <c r="W89" s="113" t="e">
        <f t="shared" si="97"/>
        <v>#DIV/0!</v>
      </c>
      <c r="X89" s="9"/>
      <c r="Z89" s="319" t="e">
        <f>(N89-P95)^2</f>
        <v>#DIV/0!</v>
      </c>
      <c r="AA89" s="320" t="e">
        <f t="shared" si="98"/>
        <v>#DIV/0!</v>
      </c>
      <c r="AB89" s="321">
        <v>1</v>
      </c>
      <c r="AC89" s="309"/>
      <c r="AD89" s="309"/>
      <c r="AE89" s="314" t="e">
        <f t="shared" si="99"/>
        <v>#DIV/0!</v>
      </c>
      <c r="AF89" s="322"/>
      <c r="AG89" s="323" t="e">
        <f>AG95</f>
        <v>#DIV/0!</v>
      </c>
      <c r="AH89" s="323" t="e">
        <f>AH95</f>
        <v>#DIV/0!</v>
      </c>
      <c r="AI89" s="320" t="e">
        <f t="shared" si="100"/>
        <v>#DIV/0!</v>
      </c>
      <c r="AJ89" s="324" t="e">
        <f t="shared" si="101"/>
        <v>#DIV/0!</v>
      </c>
      <c r="AK89" s="325" t="e">
        <f>AJ89/AJ95</f>
        <v>#DIV/0!</v>
      </c>
      <c r="AL89" s="326" t="e">
        <f t="shared" si="102"/>
        <v>#DIV/0!</v>
      </c>
      <c r="AM89" s="327" t="e">
        <f t="shared" si="103"/>
        <v>#DIV/0!</v>
      </c>
      <c r="AN89" s="113" t="e">
        <f t="shared" si="104"/>
        <v>#DIV/0!</v>
      </c>
      <c r="AO89" s="328" t="e">
        <f t="shared" si="105"/>
        <v>#DIV/0!</v>
      </c>
      <c r="AP89" s="113" t="e">
        <f t="shared" si="106"/>
        <v>#DIV/0!</v>
      </c>
      <c r="AQ89" s="316">
        <f t="shared" si="107"/>
        <v>1.9599639845400536</v>
      </c>
      <c r="AR89" s="317" t="e">
        <f t="shared" si="108"/>
        <v>#DIV/0!</v>
      </c>
      <c r="AS89" s="317" t="e">
        <f t="shared" si="109"/>
        <v>#DIV/0!</v>
      </c>
      <c r="AT89" s="329" t="e">
        <f t="shared" si="110"/>
        <v>#DIV/0!</v>
      </c>
      <c r="AU89" s="329" t="e">
        <f t="shared" si="110"/>
        <v>#DIV/0!</v>
      </c>
      <c r="AV89" s="293"/>
      <c r="AX89" s="330"/>
      <c r="AY89" s="330">
        <v>1</v>
      </c>
      <c r="AZ89" s="331"/>
      <c r="BA89" s="331"/>
      <c r="BC89" s="309"/>
      <c r="BD89" s="309"/>
      <c r="BE89" s="321"/>
      <c r="BF89" s="321"/>
      <c r="BG89" s="321"/>
      <c r="BH89" s="321"/>
      <c r="BI89" s="321"/>
      <c r="BJ89" s="321"/>
      <c r="BK89" s="321"/>
      <c r="BL89" s="321"/>
      <c r="BM89" s="309"/>
      <c r="BN89" s="309"/>
      <c r="BO89" s="309"/>
      <c r="BP89" s="309"/>
      <c r="BQ89" s="309"/>
      <c r="BR89" s="309"/>
      <c r="BS89" s="332"/>
      <c r="BT89" s="332"/>
      <c r="BU89" s="332"/>
      <c r="BV89" s="309"/>
      <c r="BW89" s="309"/>
    </row>
    <row r="90" spans="1:75" ht="12.75">
      <c r="A90" s="283"/>
      <c r="B90" s="310" t="s">
        <v>176</v>
      </c>
      <c r="C90" s="584"/>
      <c r="D90" s="493">
        <f t="shared" si="84"/>
        <v>0</v>
      </c>
      <c r="E90" s="585"/>
      <c r="F90" s="584"/>
      <c r="G90" s="493">
        <f t="shared" si="85"/>
        <v>0</v>
      </c>
      <c r="H90" s="585"/>
      <c r="I90" s="311"/>
      <c r="K90" s="312" t="e">
        <f t="shared" si="86"/>
        <v>#DIV/0!</v>
      </c>
      <c r="L90" s="313" t="e">
        <f t="shared" si="87"/>
        <v>#DIV/0!</v>
      </c>
      <c r="M90" s="314" t="e">
        <f t="shared" si="88"/>
        <v>#DIV/0!</v>
      </c>
      <c r="N90" s="277" t="e">
        <f t="shared" si="89"/>
        <v>#DIV/0!</v>
      </c>
      <c r="O90" s="277" t="e">
        <f t="shared" si="90"/>
        <v>#DIV/0!</v>
      </c>
      <c r="P90" s="277" t="e">
        <f t="shared" si="91"/>
        <v>#DIV/0!</v>
      </c>
      <c r="Q90" s="392" t="e">
        <f t="shared" si="92"/>
        <v>#DIV/0!</v>
      </c>
      <c r="R90" s="315" t="e">
        <f t="shared" si="93"/>
        <v>#DIV/0!</v>
      </c>
      <c r="S90" s="316">
        <f t="shared" si="94"/>
        <v>1.9599639845400536</v>
      </c>
      <c r="T90" s="317" t="e">
        <f t="shared" si="95"/>
        <v>#DIV/0!</v>
      </c>
      <c r="U90" s="317" t="e">
        <f t="shared" si="96"/>
        <v>#DIV/0!</v>
      </c>
      <c r="V90" s="318" t="e">
        <f t="shared" si="97"/>
        <v>#DIV/0!</v>
      </c>
      <c r="W90" s="113" t="e">
        <f t="shared" si="97"/>
        <v>#DIV/0!</v>
      </c>
      <c r="X90" s="9"/>
      <c r="Z90" s="319" t="e">
        <f>(N90-P95)^2</f>
        <v>#DIV/0!</v>
      </c>
      <c r="AA90" s="320" t="e">
        <f t="shared" si="98"/>
        <v>#DIV/0!</v>
      </c>
      <c r="AB90" s="321">
        <v>1</v>
      </c>
      <c r="AC90" s="309"/>
      <c r="AD90" s="309"/>
      <c r="AE90" s="314" t="e">
        <f t="shared" si="99"/>
        <v>#DIV/0!</v>
      </c>
      <c r="AF90" s="322"/>
      <c r="AG90" s="323" t="e">
        <f>AG95</f>
        <v>#DIV/0!</v>
      </c>
      <c r="AH90" s="323" t="e">
        <f>AH95</f>
        <v>#DIV/0!</v>
      </c>
      <c r="AI90" s="320" t="e">
        <f t="shared" si="100"/>
        <v>#DIV/0!</v>
      </c>
      <c r="AJ90" s="324" t="e">
        <f t="shared" si="101"/>
        <v>#DIV/0!</v>
      </c>
      <c r="AK90" s="325" t="e">
        <f>AJ90/AJ95</f>
        <v>#DIV/0!</v>
      </c>
      <c r="AL90" s="326" t="e">
        <f t="shared" si="102"/>
        <v>#DIV/0!</v>
      </c>
      <c r="AM90" s="327" t="e">
        <f t="shared" si="103"/>
        <v>#DIV/0!</v>
      </c>
      <c r="AN90" s="113" t="e">
        <f t="shared" si="104"/>
        <v>#DIV/0!</v>
      </c>
      <c r="AO90" s="328" t="e">
        <f t="shared" si="105"/>
        <v>#DIV/0!</v>
      </c>
      <c r="AP90" s="113" t="e">
        <f t="shared" si="106"/>
        <v>#DIV/0!</v>
      </c>
      <c r="AQ90" s="316">
        <f t="shared" si="107"/>
        <v>1.9599639845400536</v>
      </c>
      <c r="AR90" s="317" t="e">
        <f t="shared" si="108"/>
        <v>#DIV/0!</v>
      </c>
      <c r="AS90" s="317" t="e">
        <f t="shared" si="109"/>
        <v>#DIV/0!</v>
      </c>
      <c r="AT90" s="329" t="e">
        <f t="shared" si="110"/>
        <v>#DIV/0!</v>
      </c>
      <c r="AU90" s="329" t="e">
        <f t="shared" si="110"/>
        <v>#DIV/0!</v>
      </c>
      <c r="AV90" s="293"/>
      <c r="AX90" s="330"/>
      <c r="AY90" s="330">
        <v>1</v>
      </c>
      <c r="AZ90" s="331"/>
      <c r="BA90" s="331"/>
      <c r="BC90" s="309"/>
      <c r="BD90" s="309"/>
      <c r="BE90" s="321"/>
      <c r="BF90" s="321"/>
      <c r="BG90" s="321"/>
      <c r="BH90" s="321"/>
      <c r="BI90" s="321"/>
      <c r="BJ90" s="321"/>
      <c r="BK90" s="321"/>
      <c r="BL90" s="321"/>
      <c r="BM90" s="309"/>
      <c r="BN90" s="309"/>
      <c r="BO90" s="309"/>
      <c r="BP90" s="309"/>
      <c r="BQ90" s="309"/>
      <c r="BR90" s="309"/>
      <c r="BS90" s="332"/>
      <c r="BT90" s="332"/>
      <c r="BU90" s="332"/>
      <c r="BV90" s="309"/>
      <c r="BW90" s="309"/>
    </row>
    <row r="91" spans="1:75" ht="12.75">
      <c r="A91" s="283"/>
      <c r="B91" s="310" t="s">
        <v>177</v>
      </c>
      <c r="C91" s="584"/>
      <c r="D91" s="493">
        <f t="shared" si="84"/>
        <v>0</v>
      </c>
      <c r="E91" s="585"/>
      <c r="F91" s="584"/>
      <c r="G91" s="493">
        <f t="shared" si="85"/>
        <v>0</v>
      </c>
      <c r="H91" s="585"/>
      <c r="I91" s="311"/>
      <c r="K91" s="312" t="e">
        <f t="shared" si="86"/>
        <v>#DIV/0!</v>
      </c>
      <c r="L91" s="313" t="e">
        <f t="shared" si="87"/>
        <v>#DIV/0!</v>
      </c>
      <c r="M91" s="314" t="e">
        <f t="shared" si="88"/>
        <v>#DIV/0!</v>
      </c>
      <c r="N91" s="277" t="e">
        <f t="shared" si="89"/>
        <v>#DIV/0!</v>
      </c>
      <c r="O91" s="277" t="e">
        <f t="shared" si="90"/>
        <v>#DIV/0!</v>
      </c>
      <c r="P91" s="277" t="e">
        <f t="shared" si="91"/>
        <v>#DIV/0!</v>
      </c>
      <c r="Q91" s="392" t="e">
        <f t="shared" si="92"/>
        <v>#DIV/0!</v>
      </c>
      <c r="R91" s="315" t="e">
        <f t="shared" si="93"/>
        <v>#DIV/0!</v>
      </c>
      <c r="S91" s="316">
        <f t="shared" si="94"/>
        <v>1.9599639845400536</v>
      </c>
      <c r="T91" s="317" t="e">
        <f t="shared" si="95"/>
        <v>#DIV/0!</v>
      </c>
      <c r="U91" s="317" t="e">
        <f t="shared" si="96"/>
        <v>#DIV/0!</v>
      </c>
      <c r="V91" s="318" t="e">
        <f t="shared" si="97"/>
        <v>#DIV/0!</v>
      </c>
      <c r="W91" s="113" t="e">
        <f t="shared" si="97"/>
        <v>#DIV/0!</v>
      </c>
      <c r="X91" s="9"/>
      <c r="Z91" s="319" t="e">
        <f>(N91-P95)^2</f>
        <v>#DIV/0!</v>
      </c>
      <c r="AA91" s="320" t="e">
        <f t="shared" si="98"/>
        <v>#DIV/0!</v>
      </c>
      <c r="AB91" s="321">
        <v>1</v>
      </c>
      <c r="AC91" s="309"/>
      <c r="AD91" s="309"/>
      <c r="AE91" s="314" t="e">
        <f t="shared" si="99"/>
        <v>#DIV/0!</v>
      </c>
      <c r="AF91" s="322"/>
      <c r="AG91" s="323" t="e">
        <f>AG95</f>
        <v>#DIV/0!</v>
      </c>
      <c r="AH91" s="323" t="e">
        <f>AH95</f>
        <v>#DIV/0!</v>
      </c>
      <c r="AI91" s="320" t="e">
        <f t="shared" si="100"/>
        <v>#DIV/0!</v>
      </c>
      <c r="AJ91" s="324" t="e">
        <f t="shared" si="101"/>
        <v>#DIV/0!</v>
      </c>
      <c r="AK91" s="325" t="e">
        <f>AJ91/AJ95</f>
        <v>#DIV/0!</v>
      </c>
      <c r="AL91" s="326" t="e">
        <f t="shared" si="102"/>
        <v>#DIV/0!</v>
      </c>
      <c r="AM91" s="327" t="e">
        <f t="shared" si="103"/>
        <v>#DIV/0!</v>
      </c>
      <c r="AN91" s="113" t="e">
        <f t="shared" si="104"/>
        <v>#DIV/0!</v>
      </c>
      <c r="AO91" s="328" t="e">
        <f t="shared" si="105"/>
        <v>#DIV/0!</v>
      </c>
      <c r="AP91" s="113" t="e">
        <f t="shared" si="106"/>
        <v>#DIV/0!</v>
      </c>
      <c r="AQ91" s="316">
        <f t="shared" si="107"/>
        <v>1.9599639845400536</v>
      </c>
      <c r="AR91" s="317" t="e">
        <f t="shared" si="108"/>
        <v>#DIV/0!</v>
      </c>
      <c r="AS91" s="317" t="e">
        <f t="shared" si="109"/>
        <v>#DIV/0!</v>
      </c>
      <c r="AT91" s="329" t="e">
        <f t="shared" si="110"/>
        <v>#DIV/0!</v>
      </c>
      <c r="AU91" s="329" t="e">
        <f t="shared" si="110"/>
        <v>#DIV/0!</v>
      </c>
      <c r="AV91" s="293"/>
      <c r="AX91" s="330"/>
      <c r="AY91" s="330">
        <v>1</v>
      </c>
      <c r="AZ91" s="331"/>
      <c r="BA91" s="331"/>
      <c r="BC91" s="309"/>
      <c r="BD91" s="309"/>
      <c r="BE91" s="321"/>
      <c r="BF91" s="321"/>
      <c r="BG91" s="321"/>
      <c r="BH91" s="321"/>
      <c r="BI91" s="321"/>
      <c r="BJ91" s="321"/>
      <c r="BK91" s="321"/>
      <c r="BL91" s="321"/>
      <c r="BM91" s="309"/>
      <c r="BN91" s="309"/>
      <c r="BO91" s="309"/>
      <c r="BP91" s="309"/>
      <c r="BQ91" s="309"/>
      <c r="BR91" s="309"/>
      <c r="BS91" s="332"/>
      <c r="BT91" s="332"/>
      <c r="BU91" s="332"/>
      <c r="BV91" s="309"/>
      <c r="BW91" s="309"/>
    </row>
    <row r="92" spans="1:75" ht="12.75">
      <c r="A92" s="283"/>
      <c r="B92" s="310" t="s">
        <v>178</v>
      </c>
      <c r="C92" s="584"/>
      <c r="D92" s="493">
        <f t="shared" si="84"/>
        <v>0</v>
      </c>
      <c r="E92" s="585"/>
      <c r="F92" s="584"/>
      <c r="G92" s="493">
        <f t="shared" si="85"/>
        <v>0</v>
      </c>
      <c r="H92" s="585"/>
      <c r="I92" s="311"/>
      <c r="K92" s="312" t="e">
        <f t="shared" si="86"/>
        <v>#DIV/0!</v>
      </c>
      <c r="L92" s="313" t="e">
        <f t="shared" si="87"/>
        <v>#DIV/0!</v>
      </c>
      <c r="M92" s="314" t="e">
        <f t="shared" si="88"/>
        <v>#DIV/0!</v>
      </c>
      <c r="N92" s="277" t="e">
        <f t="shared" si="89"/>
        <v>#DIV/0!</v>
      </c>
      <c r="O92" s="277" t="e">
        <f t="shared" si="90"/>
        <v>#DIV/0!</v>
      </c>
      <c r="P92" s="277" t="e">
        <f t="shared" si="91"/>
        <v>#DIV/0!</v>
      </c>
      <c r="Q92" s="392" t="e">
        <f t="shared" si="92"/>
        <v>#DIV/0!</v>
      </c>
      <c r="R92" s="315" t="e">
        <f t="shared" si="93"/>
        <v>#DIV/0!</v>
      </c>
      <c r="S92" s="316">
        <f t="shared" si="94"/>
        <v>1.9599639845400536</v>
      </c>
      <c r="T92" s="317" t="e">
        <f t="shared" si="95"/>
        <v>#DIV/0!</v>
      </c>
      <c r="U92" s="317" t="e">
        <f t="shared" si="96"/>
        <v>#DIV/0!</v>
      </c>
      <c r="V92" s="318" t="e">
        <f t="shared" si="97"/>
        <v>#DIV/0!</v>
      </c>
      <c r="W92" s="113" t="e">
        <f t="shared" si="97"/>
        <v>#DIV/0!</v>
      </c>
      <c r="X92" s="9"/>
      <c r="Z92" s="319" t="e">
        <f>(N92-P95)^2</f>
        <v>#DIV/0!</v>
      </c>
      <c r="AA92" s="320" t="e">
        <f t="shared" si="98"/>
        <v>#DIV/0!</v>
      </c>
      <c r="AB92" s="321">
        <v>1</v>
      </c>
      <c r="AC92" s="309"/>
      <c r="AD92" s="309"/>
      <c r="AE92" s="314" t="e">
        <f t="shared" si="99"/>
        <v>#DIV/0!</v>
      </c>
      <c r="AF92" s="322"/>
      <c r="AG92" s="323" t="e">
        <f>AG95</f>
        <v>#DIV/0!</v>
      </c>
      <c r="AH92" s="323" t="e">
        <f>AH95</f>
        <v>#DIV/0!</v>
      </c>
      <c r="AI92" s="320" t="e">
        <f t="shared" si="100"/>
        <v>#DIV/0!</v>
      </c>
      <c r="AJ92" s="324" t="e">
        <f t="shared" si="101"/>
        <v>#DIV/0!</v>
      </c>
      <c r="AK92" s="325" t="e">
        <f>AJ92/AJ95</f>
        <v>#DIV/0!</v>
      </c>
      <c r="AL92" s="326" t="e">
        <f t="shared" si="102"/>
        <v>#DIV/0!</v>
      </c>
      <c r="AM92" s="327" t="e">
        <f t="shared" si="103"/>
        <v>#DIV/0!</v>
      </c>
      <c r="AN92" s="113" t="e">
        <f t="shared" si="104"/>
        <v>#DIV/0!</v>
      </c>
      <c r="AO92" s="328" t="e">
        <f t="shared" si="105"/>
        <v>#DIV/0!</v>
      </c>
      <c r="AP92" s="113" t="e">
        <f t="shared" si="106"/>
        <v>#DIV/0!</v>
      </c>
      <c r="AQ92" s="316">
        <f t="shared" si="107"/>
        <v>1.9599639845400536</v>
      </c>
      <c r="AR92" s="317" t="e">
        <f t="shared" si="108"/>
        <v>#DIV/0!</v>
      </c>
      <c r="AS92" s="317" t="e">
        <f t="shared" si="109"/>
        <v>#DIV/0!</v>
      </c>
      <c r="AT92" s="329" t="e">
        <f t="shared" si="110"/>
        <v>#DIV/0!</v>
      </c>
      <c r="AU92" s="329" t="e">
        <f t="shared" si="110"/>
        <v>#DIV/0!</v>
      </c>
      <c r="AV92" s="293"/>
      <c r="AX92" s="330"/>
      <c r="AY92" s="330">
        <v>1</v>
      </c>
      <c r="AZ92" s="331"/>
      <c r="BA92" s="331"/>
      <c r="BC92" s="309"/>
      <c r="BD92" s="309"/>
      <c r="BE92" s="321"/>
      <c r="BF92" s="321"/>
      <c r="BG92" s="321"/>
      <c r="BH92" s="321"/>
      <c r="BI92" s="321"/>
      <c r="BJ92" s="321"/>
      <c r="BK92" s="321"/>
      <c r="BL92" s="321"/>
      <c r="BM92" s="309"/>
      <c r="BN92" s="309"/>
      <c r="BO92" s="309"/>
      <c r="BP92" s="309"/>
      <c r="BQ92" s="309"/>
      <c r="BR92" s="309"/>
      <c r="BS92" s="332"/>
      <c r="BT92" s="332"/>
      <c r="BU92" s="332"/>
      <c r="BV92" s="309"/>
      <c r="BW92" s="309"/>
    </row>
    <row r="93" spans="1:75" ht="12.75">
      <c r="A93" s="7"/>
      <c r="B93" s="310" t="s">
        <v>179</v>
      </c>
      <c r="C93" s="584"/>
      <c r="D93" s="493">
        <f t="shared" si="84"/>
        <v>0</v>
      </c>
      <c r="E93" s="585"/>
      <c r="F93" s="584"/>
      <c r="G93" s="493">
        <f t="shared" si="85"/>
        <v>0</v>
      </c>
      <c r="H93" s="585"/>
      <c r="I93" s="311"/>
      <c r="K93" s="312" t="e">
        <f t="shared" si="86"/>
        <v>#DIV/0!</v>
      </c>
      <c r="L93" s="313" t="e">
        <f t="shared" si="87"/>
        <v>#DIV/0!</v>
      </c>
      <c r="M93" s="314" t="e">
        <f t="shared" si="88"/>
        <v>#DIV/0!</v>
      </c>
      <c r="N93" s="277" t="e">
        <f t="shared" si="89"/>
        <v>#DIV/0!</v>
      </c>
      <c r="O93" s="277" t="e">
        <f t="shared" si="90"/>
        <v>#DIV/0!</v>
      </c>
      <c r="P93" s="277" t="e">
        <f t="shared" si="91"/>
        <v>#DIV/0!</v>
      </c>
      <c r="Q93" s="392" t="e">
        <f t="shared" si="92"/>
        <v>#DIV/0!</v>
      </c>
      <c r="R93" s="315" t="e">
        <f t="shared" si="93"/>
        <v>#DIV/0!</v>
      </c>
      <c r="S93" s="316">
        <f t="shared" si="94"/>
        <v>1.9599639845400536</v>
      </c>
      <c r="T93" s="317" t="e">
        <f t="shared" si="95"/>
        <v>#DIV/0!</v>
      </c>
      <c r="U93" s="317" t="e">
        <f t="shared" si="96"/>
        <v>#DIV/0!</v>
      </c>
      <c r="V93" s="318" t="e">
        <f t="shared" si="97"/>
        <v>#DIV/0!</v>
      </c>
      <c r="W93" s="113" t="e">
        <f t="shared" si="97"/>
        <v>#DIV/0!</v>
      </c>
      <c r="X93" s="9"/>
      <c r="Z93" s="319" t="e">
        <f>(N93-P95)^2</f>
        <v>#DIV/0!</v>
      </c>
      <c r="AA93" s="320" t="e">
        <f t="shared" si="98"/>
        <v>#DIV/0!</v>
      </c>
      <c r="AB93" s="321">
        <v>1</v>
      </c>
      <c r="AC93" s="309"/>
      <c r="AD93" s="309"/>
      <c r="AE93" s="314" t="e">
        <f t="shared" si="99"/>
        <v>#DIV/0!</v>
      </c>
      <c r="AF93" s="322"/>
      <c r="AG93" s="323" t="e">
        <f>AG95</f>
        <v>#DIV/0!</v>
      </c>
      <c r="AH93" s="323" t="e">
        <f>AH95</f>
        <v>#DIV/0!</v>
      </c>
      <c r="AI93" s="320" t="e">
        <f t="shared" si="100"/>
        <v>#DIV/0!</v>
      </c>
      <c r="AJ93" s="324" t="e">
        <f t="shared" si="101"/>
        <v>#DIV/0!</v>
      </c>
      <c r="AK93" s="325" t="e">
        <f>AJ93/AJ95</f>
        <v>#DIV/0!</v>
      </c>
      <c r="AL93" s="326" t="e">
        <f t="shared" si="102"/>
        <v>#DIV/0!</v>
      </c>
      <c r="AM93" s="327" t="e">
        <f t="shared" si="103"/>
        <v>#DIV/0!</v>
      </c>
      <c r="AN93" s="113" t="e">
        <f t="shared" si="104"/>
        <v>#DIV/0!</v>
      </c>
      <c r="AO93" s="328" t="e">
        <f t="shared" si="105"/>
        <v>#DIV/0!</v>
      </c>
      <c r="AP93" s="113" t="e">
        <f t="shared" si="106"/>
        <v>#DIV/0!</v>
      </c>
      <c r="AQ93" s="316">
        <f t="shared" si="107"/>
        <v>1.9599639845400536</v>
      </c>
      <c r="AR93" s="317" t="e">
        <f t="shared" si="108"/>
        <v>#DIV/0!</v>
      </c>
      <c r="AS93" s="317" t="e">
        <f t="shared" si="109"/>
        <v>#DIV/0!</v>
      </c>
      <c r="AT93" s="329" t="e">
        <f t="shared" si="110"/>
        <v>#DIV/0!</v>
      </c>
      <c r="AU93" s="329" t="e">
        <f t="shared" si="110"/>
        <v>#DIV/0!</v>
      </c>
      <c r="AV93" s="293"/>
      <c r="AX93" s="330"/>
      <c r="AY93" s="330">
        <v>1</v>
      </c>
      <c r="AZ93" s="331"/>
      <c r="BA93" s="331"/>
      <c r="BC93" s="309"/>
      <c r="BD93" s="309"/>
      <c r="BE93" s="321"/>
      <c r="BF93" s="321"/>
      <c r="BG93" s="321"/>
      <c r="BH93" s="321"/>
      <c r="BI93" s="321"/>
      <c r="BJ93" s="321"/>
      <c r="BK93" s="321"/>
      <c r="BL93" s="321"/>
      <c r="BM93" s="309"/>
      <c r="BN93" s="309"/>
      <c r="BO93" s="309"/>
      <c r="BP93" s="309"/>
      <c r="BQ93" s="309"/>
      <c r="BR93" s="309"/>
      <c r="BS93" s="332"/>
      <c r="BT93" s="332"/>
      <c r="BU93" s="332"/>
      <c r="BV93" s="309"/>
      <c r="BW93" s="309"/>
    </row>
    <row r="94" spans="1:75" ht="12.75">
      <c r="A94" s="7"/>
      <c r="B94" s="310" t="s">
        <v>180</v>
      </c>
      <c r="C94" s="584"/>
      <c r="D94" s="493">
        <f t="shared" si="84"/>
        <v>0</v>
      </c>
      <c r="E94" s="585"/>
      <c r="F94" s="584"/>
      <c r="G94" s="493">
        <f t="shared" si="85"/>
        <v>0</v>
      </c>
      <c r="H94" s="585"/>
      <c r="I94" s="311"/>
      <c r="K94" s="312" t="e">
        <f t="shared" si="86"/>
        <v>#DIV/0!</v>
      </c>
      <c r="L94" s="313" t="e">
        <f>(D94/(C94*E94)+(G94/(F94*H94)))</f>
        <v>#DIV/0!</v>
      </c>
      <c r="M94" s="314" t="e">
        <f t="shared" si="88"/>
        <v>#DIV/0!</v>
      </c>
      <c r="N94" s="277" t="e">
        <f t="shared" si="89"/>
        <v>#DIV/0!</v>
      </c>
      <c r="O94" s="277" t="e">
        <f t="shared" si="90"/>
        <v>#DIV/0!</v>
      </c>
      <c r="P94" s="277" t="e">
        <f t="shared" si="91"/>
        <v>#DIV/0!</v>
      </c>
      <c r="Q94" s="392" t="e">
        <f t="shared" si="92"/>
        <v>#DIV/0!</v>
      </c>
      <c r="R94" s="315" t="e">
        <f t="shared" si="93"/>
        <v>#DIV/0!</v>
      </c>
      <c r="S94" s="316">
        <f t="shared" si="94"/>
        <v>1.9599639845400536</v>
      </c>
      <c r="T94" s="317" t="e">
        <f t="shared" si="95"/>
        <v>#DIV/0!</v>
      </c>
      <c r="U94" s="317" t="e">
        <f t="shared" si="96"/>
        <v>#DIV/0!</v>
      </c>
      <c r="V94" s="318" t="e">
        <f t="shared" si="97"/>
        <v>#DIV/0!</v>
      </c>
      <c r="W94" s="113" t="e">
        <f t="shared" si="97"/>
        <v>#DIV/0!</v>
      </c>
      <c r="X94" s="9"/>
      <c r="Z94" s="319" t="e">
        <f>(N94-P95)^2</f>
        <v>#DIV/0!</v>
      </c>
      <c r="AA94" s="320" t="e">
        <f t="shared" si="98"/>
        <v>#DIV/0!</v>
      </c>
      <c r="AB94" s="321">
        <v>1</v>
      </c>
      <c r="AC94" s="309"/>
      <c r="AD94" s="309"/>
      <c r="AE94" s="314" t="e">
        <f t="shared" si="99"/>
        <v>#DIV/0!</v>
      </c>
      <c r="AF94" s="322"/>
      <c r="AG94" s="323" t="e">
        <f>AG95</f>
        <v>#DIV/0!</v>
      </c>
      <c r="AH94" s="323" t="e">
        <f>AH95</f>
        <v>#DIV/0!</v>
      </c>
      <c r="AI94" s="320" t="e">
        <f t="shared" si="100"/>
        <v>#DIV/0!</v>
      </c>
      <c r="AJ94" s="324" t="e">
        <f t="shared" si="101"/>
        <v>#DIV/0!</v>
      </c>
      <c r="AK94" s="325" t="e">
        <f>AJ94/AJ95</f>
        <v>#DIV/0!</v>
      </c>
      <c r="AL94" s="326" t="e">
        <f t="shared" si="102"/>
        <v>#DIV/0!</v>
      </c>
      <c r="AM94" s="327" t="e">
        <f t="shared" si="103"/>
        <v>#DIV/0!</v>
      </c>
      <c r="AN94" s="113" t="e">
        <f t="shared" si="104"/>
        <v>#DIV/0!</v>
      </c>
      <c r="AO94" s="328" t="e">
        <f t="shared" si="105"/>
        <v>#DIV/0!</v>
      </c>
      <c r="AP94" s="113" t="e">
        <f t="shared" si="106"/>
        <v>#DIV/0!</v>
      </c>
      <c r="AQ94" s="316">
        <f t="shared" si="107"/>
        <v>1.9599639845400536</v>
      </c>
      <c r="AR94" s="317" t="e">
        <f t="shared" si="108"/>
        <v>#DIV/0!</v>
      </c>
      <c r="AS94" s="317" t="e">
        <f t="shared" si="109"/>
        <v>#DIV/0!</v>
      </c>
      <c r="AT94" s="329" t="e">
        <f t="shared" si="110"/>
        <v>#DIV/0!</v>
      </c>
      <c r="AU94" s="329" t="e">
        <f t="shared" si="110"/>
        <v>#DIV/0!</v>
      </c>
      <c r="AV94" s="293"/>
      <c r="AX94" s="330"/>
      <c r="AY94" s="330">
        <v>1</v>
      </c>
      <c r="AZ94" s="331"/>
      <c r="BA94" s="331"/>
      <c r="BC94" s="309"/>
      <c r="BD94" s="309"/>
      <c r="BE94" s="321"/>
      <c r="BF94" s="321"/>
      <c r="BG94" s="321"/>
      <c r="BH94" s="321"/>
      <c r="BI94" s="321"/>
      <c r="BJ94" s="321"/>
      <c r="BK94" s="321"/>
      <c r="BL94" s="321"/>
      <c r="BM94" s="309"/>
      <c r="BN94" s="309"/>
      <c r="BO94" s="309"/>
      <c r="BP94" s="309"/>
      <c r="BQ94" s="309"/>
      <c r="BR94" s="309"/>
      <c r="BS94" s="332"/>
      <c r="BT94" s="332"/>
      <c r="BU94" s="332"/>
      <c r="BV94" s="309"/>
      <c r="BW94" s="309"/>
    </row>
    <row r="95" spans="1:75" ht="12.75">
      <c r="A95" s="283"/>
      <c r="B95" s="333">
        <f>COUNT(D80:D94)</f>
        <v>15</v>
      </c>
      <c r="C95" s="586">
        <f aca="true" t="shared" si="111" ref="C95:H95">SUM(C80:C94)</f>
        <v>0</v>
      </c>
      <c r="D95" s="586">
        <f t="shared" si="111"/>
        <v>0</v>
      </c>
      <c r="E95" s="586">
        <f t="shared" si="111"/>
        <v>0</v>
      </c>
      <c r="F95" s="586">
        <f t="shared" si="111"/>
        <v>0</v>
      </c>
      <c r="G95" s="586">
        <f t="shared" si="111"/>
        <v>0</v>
      </c>
      <c r="H95" s="586">
        <f t="shared" si="111"/>
        <v>0</v>
      </c>
      <c r="I95" s="335"/>
      <c r="K95" s="336"/>
      <c r="L95" s="337"/>
      <c r="M95" s="338" t="e">
        <f>SUM(M80:M94)</f>
        <v>#DIV/0!</v>
      </c>
      <c r="N95" s="339"/>
      <c r="O95" s="340" t="e">
        <f>SUM(O80:O94)</f>
        <v>#DIV/0!</v>
      </c>
      <c r="P95" s="22" t="e">
        <f>O95/M95</f>
        <v>#DIV/0!</v>
      </c>
      <c r="Q95" s="341" t="e">
        <f>EXP(P95)</f>
        <v>#DIV/0!</v>
      </c>
      <c r="R95" s="334" t="e">
        <f>SQRT(1/M95)</f>
        <v>#DIV/0!</v>
      </c>
      <c r="S95" s="316">
        <f t="shared" si="94"/>
        <v>1.9599639845400536</v>
      </c>
      <c r="T95" s="342" t="e">
        <f>P95-(R95*S95)</f>
        <v>#DIV/0!</v>
      </c>
      <c r="U95" s="342" t="e">
        <f>P95+(R95*S95)</f>
        <v>#DIV/0!</v>
      </c>
      <c r="V95" s="343" t="e">
        <f>EXP(T95)</f>
        <v>#DIV/0!</v>
      </c>
      <c r="W95" s="344" t="e">
        <f>EXP(U95)</f>
        <v>#DIV/0!</v>
      </c>
      <c r="X95" s="345"/>
      <c r="Y95" s="345"/>
      <c r="Z95" s="346"/>
      <c r="AA95" s="347" t="e">
        <f>SUM(AA80:AA94)</f>
        <v>#DIV/0!</v>
      </c>
      <c r="AB95" s="348">
        <f>SUM(AB80:AB94)</f>
        <v>15</v>
      </c>
      <c r="AC95" s="349" t="e">
        <f>AA95-(AB95-1)</f>
        <v>#DIV/0!</v>
      </c>
      <c r="AD95" s="338" t="e">
        <f>M95</f>
        <v>#DIV/0!</v>
      </c>
      <c r="AE95" s="338" t="e">
        <f>SUM(AE80:AE94)</f>
        <v>#DIV/0!</v>
      </c>
      <c r="AF95" s="350" t="e">
        <f>AE95/AD95</f>
        <v>#DIV/0!</v>
      </c>
      <c r="AG95" s="351" t="e">
        <f>AC95/(AD95-AF95)</f>
        <v>#DIV/0!</v>
      </c>
      <c r="AH95" s="351" t="e">
        <f>IF(AA95&lt;AB95-1,"0",AG95)</f>
        <v>#DIV/0!</v>
      </c>
      <c r="AI95" s="346"/>
      <c r="AJ95" s="338" t="e">
        <f>SUM(AJ80:AJ94)</f>
        <v>#DIV/0!</v>
      </c>
      <c r="AK95" s="352" t="e">
        <f>SUM(AK80:AK94)</f>
        <v>#DIV/0!</v>
      </c>
      <c r="AL95" s="349" t="e">
        <f>SUM(AL80:AL94)</f>
        <v>#DIV/0!</v>
      </c>
      <c r="AM95" s="349" t="e">
        <f>AL95/AJ95</f>
        <v>#DIV/0!</v>
      </c>
      <c r="AN95" s="353" t="e">
        <f>EXP(AM95)</f>
        <v>#DIV/0!</v>
      </c>
      <c r="AO95" s="354" t="e">
        <f>1/AJ95</f>
        <v>#DIV/0!</v>
      </c>
      <c r="AP95" s="355" t="e">
        <f>SQRT(AO95)</f>
        <v>#DIV/0!</v>
      </c>
      <c r="AQ95" s="316">
        <f t="shared" si="107"/>
        <v>1.9599639845400536</v>
      </c>
      <c r="AR95" s="342" t="e">
        <f>AM95-(AQ95*AP95)</f>
        <v>#DIV/0!</v>
      </c>
      <c r="AS95" s="342" t="e">
        <f>AM95+(1.96*AP95)</f>
        <v>#DIV/0!</v>
      </c>
      <c r="AT95" s="356" t="e">
        <f>EXP(AR95)</f>
        <v>#DIV/0!</v>
      </c>
      <c r="AU95" s="357" t="e">
        <f>EXP(AS95)</f>
        <v>#DIV/0!</v>
      </c>
      <c r="AV95" s="358"/>
      <c r="AW95" s="15"/>
      <c r="AX95" s="359" t="e">
        <f>AA95</f>
        <v>#DIV/0!</v>
      </c>
      <c r="AY95" s="333">
        <f>SUM(AY80:AY94)</f>
        <v>15</v>
      </c>
      <c r="AZ95" s="360" t="e">
        <f>(AX95-(AY95-1))/AX95</f>
        <v>#DIV/0!</v>
      </c>
      <c r="BA95" s="361" t="e">
        <f>IF(AA95&lt;AB95-1,"0%",AZ95)</f>
        <v>#DIV/0!</v>
      </c>
      <c r="BB95" s="172"/>
      <c r="BC95" s="340" t="e">
        <f>AX95/(AY95-1)</f>
        <v>#DIV/0!</v>
      </c>
      <c r="BD95" s="362" t="e">
        <f>LN(BC95)</f>
        <v>#DIV/0!</v>
      </c>
      <c r="BE95" s="340" t="e">
        <f>LN(AX95)</f>
        <v>#DIV/0!</v>
      </c>
      <c r="BF95" s="340">
        <f>LN(AY95-1)</f>
        <v>2.6390573296152584</v>
      </c>
      <c r="BG95" s="340" t="e">
        <f>SQRT(2*AX95)</f>
        <v>#DIV/0!</v>
      </c>
      <c r="BH95" s="340">
        <f>SQRT(2*AY95-3)</f>
        <v>5.196152422706632</v>
      </c>
      <c r="BI95" s="340">
        <f>2*(AY95-2)</f>
        <v>26</v>
      </c>
      <c r="BJ95" s="340">
        <f>3*(AY95-2)^2</f>
        <v>507</v>
      </c>
      <c r="BK95" s="340">
        <f>1/BI95</f>
        <v>0.038461538461538464</v>
      </c>
      <c r="BL95" s="363">
        <f>1/BJ95</f>
        <v>0.0019723865877712033</v>
      </c>
      <c r="BM95" s="363">
        <f>SQRT(BK95*(1-BL95))</f>
        <v>0.19592263125767753</v>
      </c>
      <c r="BN95" s="364" t="e">
        <f>0.5*(BE95-BF95)/(BG95-BH95)</f>
        <v>#DIV/0!</v>
      </c>
      <c r="BO95" s="364" t="e">
        <f>IF(AA95&lt;=AB95,BM95,BN95)</f>
        <v>#DIV/0!</v>
      </c>
      <c r="BP95" s="365" t="e">
        <f>BD95-(1.96*BO95)</f>
        <v>#DIV/0!</v>
      </c>
      <c r="BQ95" s="365" t="e">
        <f>BD95+(1.96*BO95)</f>
        <v>#DIV/0!</v>
      </c>
      <c r="BR95" s="365"/>
      <c r="BS95" s="362" t="e">
        <f>EXP(BP95)</f>
        <v>#DIV/0!</v>
      </c>
      <c r="BT95" s="362" t="e">
        <f>EXP(BQ95)</f>
        <v>#DIV/0!</v>
      </c>
      <c r="BU95" s="366" t="e">
        <f>BA95</f>
        <v>#DIV/0!</v>
      </c>
      <c r="BV95" s="366" t="e">
        <f>(BS95-1)/BS95</f>
        <v>#DIV/0!</v>
      </c>
      <c r="BW95" s="366" t="e">
        <f>(BT95-1)/BT95</f>
        <v>#DIV/0!</v>
      </c>
    </row>
    <row r="96" spans="2:75" ht="13.5" thickBot="1">
      <c r="B96" s="7"/>
      <c r="C96" s="587"/>
      <c r="D96" s="587"/>
      <c r="E96" s="587"/>
      <c r="F96" s="587"/>
      <c r="G96" s="587"/>
      <c r="H96" s="587"/>
      <c r="I96" s="367"/>
      <c r="J96" s="7"/>
      <c r="K96" s="7"/>
      <c r="L96" s="2"/>
      <c r="M96" s="2"/>
      <c r="N96" s="2"/>
      <c r="O96" s="2"/>
      <c r="P96" s="2"/>
      <c r="Q96" s="2"/>
      <c r="R96" s="368"/>
      <c r="S96" s="368"/>
      <c r="T96" s="368"/>
      <c r="U96" s="368"/>
      <c r="V96" s="368"/>
      <c r="W96" s="368"/>
      <c r="X96" s="368"/>
      <c r="Z96" s="2"/>
      <c r="AA96" s="2"/>
      <c r="AB96" s="369"/>
      <c r="AC96" s="370"/>
      <c r="AD96" s="370"/>
      <c r="AE96" s="370"/>
      <c r="AF96" s="372"/>
      <c r="AG96" s="372"/>
      <c r="AH96" s="372"/>
      <c r="AI96" s="37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373"/>
      <c r="AU96" s="373"/>
      <c r="AV96" s="373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18"/>
      <c r="BH96" s="2"/>
      <c r="BI96" s="2"/>
      <c r="BJ96" s="2"/>
      <c r="BK96" s="2"/>
      <c r="BN96" s="370" t="s">
        <v>184</v>
      </c>
      <c r="BT96" s="374" t="s">
        <v>185</v>
      </c>
      <c r="BU96" s="375" t="e">
        <f>BU95</f>
        <v>#DIV/0!</v>
      </c>
      <c r="BV96" s="376" t="e">
        <f>IF(BV95&lt;0,"0%",BV95)</f>
        <v>#DIV/0!</v>
      </c>
      <c r="BW96" s="377" t="e">
        <f>IF(BW95&lt;0,"0%",BW95)</f>
        <v>#DIV/0!</v>
      </c>
    </row>
    <row r="97" spans="2:69" ht="26.25" thickBot="1">
      <c r="B97" s="283"/>
      <c r="C97" s="588"/>
      <c r="D97" s="588"/>
      <c r="E97" s="588"/>
      <c r="F97" s="588"/>
      <c r="G97" s="588"/>
      <c r="H97" s="588"/>
      <c r="I97" s="378"/>
      <c r="J97" s="283"/>
      <c r="K97" s="283"/>
      <c r="L97" s="2"/>
      <c r="M97" s="2"/>
      <c r="N97" s="2"/>
      <c r="O97" s="2"/>
      <c r="P97" s="2"/>
      <c r="Q97" s="2"/>
      <c r="R97" s="379"/>
      <c r="S97" s="379"/>
      <c r="T97" s="379"/>
      <c r="U97" s="379"/>
      <c r="V97" s="379"/>
      <c r="W97" s="379"/>
      <c r="X97" s="379"/>
      <c r="Z97" s="2"/>
      <c r="AA97" s="2"/>
      <c r="AB97" s="2"/>
      <c r="AC97" s="2"/>
      <c r="AD97" s="2"/>
      <c r="AE97" s="2"/>
      <c r="AF97" s="2"/>
      <c r="AG97" s="2"/>
      <c r="AH97" s="2"/>
      <c r="AI97" s="18"/>
      <c r="AJ97" s="144"/>
      <c r="AK97" s="144"/>
      <c r="AL97" s="380"/>
      <c r="AM97" s="149"/>
      <c r="AN97" s="381"/>
      <c r="AO97" s="382" t="s">
        <v>186</v>
      </c>
      <c r="AP97" s="383">
        <f>TINV((1-$H$1),(AB95-2))</f>
        <v>2.1603686564627917</v>
      </c>
      <c r="AQ97" s="2"/>
      <c r="AR97" s="603" t="s">
        <v>293</v>
      </c>
      <c r="AS97" s="604">
        <f>$H$1</f>
        <v>0.95</v>
      </c>
      <c r="AT97" s="384" t="e">
        <f>EXP(AM95-AP97*SQRT((1/AD95)+AH95))</f>
        <v>#DIV/0!</v>
      </c>
      <c r="AU97" s="385" t="e">
        <f>EXP(AM95+AP97*SQRT((1/AD95)+AH95))</f>
        <v>#DIV/0!</v>
      </c>
      <c r="AV97" s="293"/>
      <c r="AW97" s="2"/>
      <c r="AX97" s="2"/>
      <c r="AY97" s="2"/>
      <c r="AZ97" s="2"/>
      <c r="BB97" s="2"/>
      <c r="BC97" s="2"/>
      <c r="BD97" s="2"/>
      <c r="BF97" s="386"/>
      <c r="BG97" s="18"/>
      <c r="BH97" s="18"/>
      <c r="BJ97" s="9"/>
      <c r="BK97" s="2"/>
      <c r="BL97" s="4"/>
      <c r="BM97" s="387"/>
      <c r="BN97" s="2"/>
      <c r="BQ97" s="4"/>
    </row>
    <row r="98" spans="2:86" ht="12.75">
      <c r="B98" s="283"/>
      <c r="C98" s="588"/>
      <c r="D98" s="588"/>
      <c r="E98" s="588"/>
      <c r="F98" s="588"/>
      <c r="G98" s="588"/>
      <c r="H98" s="588"/>
      <c r="I98" s="378"/>
      <c r="J98" s="283"/>
      <c r="K98" s="283"/>
      <c r="L98" s="2"/>
      <c r="M98" s="2"/>
      <c r="N98" s="2"/>
      <c r="O98" s="2"/>
      <c r="P98" s="2"/>
      <c r="Q98" s="2"/>
      <c r="R98" s="379"/>
      <c r="S98" s="379"/>
      <c r="T98" s="379"/>
      <c r="U98" s="379"/>
      <c r="V98" s="379"/>
      <c r="W98" s="379"/>
      <c r="X98" s="379"/>
      <c r="Y98" s="379"/>
      <c r="Z98" s="379"/>
      <c r="AA98" s="379"/>
      <c r="AB98" s="379"/>
      <c r="AC98" s="379"/>
      <c r="AD98" s="379"/>
      <c r="AE98" s="379"/>
      <c r="AF98" s="379"/>
      <c r="AG98" s="379"/>
      <c r="AH98" s="379"/>
      <c r="AI98" s="379"/>
      <c r="AJ98" s="379"/>
      <c r="AK98" s="379"/>
      <c r="AL98" s="379"/>
      <c r="AM98" s="379"/>
      <c r="AN98" s="379"/>
      <c r="AO98" s="379"/>
      <c r="AP98" s="379"/>
      <c r="AQ98" s="379"/>
      <c r="AR98" s="379"/>
      <c r="AS98" s="379"/>
      <c r="AT98" s="379"/>
      <c r="AU98" s="379"/>
      <c r="AV98" s="379"/>
      <c r="AW98" s="379"/>
      <c r="AX98" s="379"/>
      <c r="AY98" s="379"/>
      <c r="AZ98" s="379"/>
      <c r="BA98" s="379"/>
      <c r="BB98" s="379"/>
      <c r="BC98" s="379"/>
      <c r="BD98" s="379"/>
      <c r="BE98" s="379"/>
      <c r="BF98" s="379"/>
      <c r="BG98" s="379"/>
      <c r="BH98" s="379"/>
      <c r="BI98" s="379"/>
      <c r="BJ98" s="379"/>
      <c r="BK98" s="379"/>
      <c r="BL98" s="379"/>
      <c r="BM98" s="379"/>
      <c r="BN98" s="379"/>
      <c r="BO98" s="379"/>
      <c r="BP98" s="379"/>
      <c r="BQ98" s="379"/>
      <c r="BR98" s="379"/>
      <c r="BS98" s="379"/>
      <c r="BT98" s="379"/>
      <c r="BU98" s="379"/>
      <c r="BV98" s="379"/>
      <c r="BW98" s="379"/>
      <c r="BX98" s="379"/>
      <c r="BY98" s="379"/>
      <c r="BZ98" s="379"/>
      <c r="CA98" s="379"/>
      <c r="CB98" s="379"/>
      <c r="CC98" s="379"/>
      <c r="CD98" s="379"/>
      <c r="CE98" s="379"/>
      <c r="CF98" s="379"/>
      <c r="CG98" s="379"/>
      <c r="CH98" s="379"/>
    </row>
    <row r="99" spans="2:75" ht="12.75">
      <c r="B99" s="7"/>
      <c r="C99" s="587"/>
      <c r="D99" s="587"/>
      <c r="E99" s="587"/>
      <c r="F99" s="587"/>
      <c r="G99" s="587"/>
      <c r="H99" s="587"/>
      <c r="I99" s="367"/>
      <c r="J99" s="613" t="s">
        <v>106</v>
      </c>
      <c r="K99" s="614"/>
      <c r="L99" s="614"/>
      <c r="M99" s="614"/>
      <c r="N99" s="614"/>
      <c r="O99" s="614"/>
      <c r="P99" s="614"/>
      <c r="Q99" s="614"/>
      <c r="R99" s="614"/>
      <c r="S99" s="614"/>
      <c r="T99" s="614"/>
      <c r="U99" s="614"/>
      <c r="V99" s="614"/>
      <c r="W99" s="615"/>
      <c r="X99" s="289"/>
      <c r="Y99" s="616" t="s">
        <v>107</v>
      </c>
      <c r="Z99" s="617"/>
      <c r="AA99" s="617"/>
      <c r="AB99" s="617"/>
      <c r="AC99" s="617"/>
      <c r="AD99" s="617"/>
      <c r="AE99" s="617"/>
      <c r="AF99" s="617"/>
      <c r="AG99" s="617"/>
      <c r="AH99" s="617"/>
      <c r="AI99" s="617"/>
      <c r="AJ99" s="617"/>
      <c r="AK99" s="617"/>
      <c r="AL99" s="617"/>
      <c r="AM99" s="617"/>
      <c r="AN99" s="617"/>
      <c r="AO99" s="617"/>
      <c r="AP99" s="617"/>
      <c r="AQ99" s="617"/>
      <c r="AR99" s="617"/>
      <c r="AS99" s="617"/>
      <c r="AT99" s="617"/>
      <c r="AU99" s="618"/>
      <c r="AV99" s="289"/>
      <c r="AW99" s="613" t="s">
        <v>108</v>
      </c>
      <c r="AX99" s="614"/>
      <c r="AY99" s="614"/>
      <c r="AZ99" s="614"/>
      <c r="BA99" s="614"/>
      <c r="BB99" s="614"/>
      <c r="BC99" s="614"/>
      <c r="BD99" s="614"/>
      <c r="BE99" s="614"/>
      <c r="BF99" s="614"/>
      <c r="BG99" s="614"/>
      <c r="BH99" s="614"/>
      <c r="BI99" s="614"/>
      <c r="BJ99" s="614"/>
      <c r="BK99" s="614"/>
      <c r="BL99" s="614"/>
      <c r="BM99" s="614"/>
      <c r="BN99" s="614"/>
      <c r="BO99" s="614"/>
      <c r="BP99" s="614"/>
      <c r="BQ99" s="614"/>
      <c r="BR99" s="614"/>
      <c r="BS99" s="614"/>
      <c r="BT99" s="614"/>
      <c r="BU99" s="614"/>
      <c r="BV99" s="614"/>
      <c r="BW99" s="615"/>
    </row>
    <row r="100" spans="1:75" ht="12.75">
      <c r="A100" s="290"/>
      <c r="B100" s="291" t="s">
        <v>109</v>
      </c>
      <c r="C100" s="619" t="s">
        <v>110</v>
      </c>
      <c r="D100" s="619"/>
      <c r="E100" s="619"/>
      <c r="F100" s="619" t="s">
        <v>111</v>
      </c>
      <c r="G100" s="619"/>
      <c r="H100" s="619"/>
      <c r="I100" s="159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1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1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0"/>
      <c r="BL100" s="160"/>
      <c r="BM100" s="160"/>
      <c r="BN100" s="160"/>
      <c r="BO100" s="160"/>
      <c r="BP100" s="160"/>
      <c r="BQ100" s="160"/>
      <c r="BR100" s="160"/>
      <c r="BS100" s="160"/>
      <c r="BT100" s="160"/>
      <c r="BU100" s="160"/>
      <c r="BV100" s="160"/>
      <c r="BW100" s="160"/>
    </row>
    <row r="101" spans="2:75" ht="65.25">
      <c r="B101" s="292"/>
      <c r="C101" s="583" t="s">
        <v>112</v>
      </c>
      <c r="D101" s="583" t="s">
        <v>113</v>
      </c>
      <c r="E101" s="583" t="s">
        <v>19</v>
      </c>
      <c r="F101" s="583" t="s">
        <v>112</v>
      </c>
      <c r="G101" s="583" t="s">
        <v>113</v>
      </c>
      <c r="H101" s="583" t="s">
        <v>19</v>
      </c>
      <c r="I101" s="293"/>
      <c r="K101" s="294" t="s">
        <v>114</v>
      </c>
      <c r="L101" s="294" t="s">
        <v>115</v>
      </c>
      <c r="M101" s="294" t="s">
        <v>116</v>
      </c>
      <c r="N101" s="295" t="s">
        <v>117</v>
      </c>
      <c r="O101" s="295" t="s">
        <v>118</v>
      </c>
      <c r="P101" s="295" t="s">
        <v>119</v>
      </c>
      <c r="Q101" s="296" t="s">
        <v>120</v>
      </c>
      <c r="R101" s="294" t="s">
        <v>121</v>
      </c>
      <c r="S101" s="302" t="s">
        <v>272</v>
      </c>
      <c r="T101" s="297" t="s">
        <v>122</v>
      </c>
      <c r="U101" s="297" t="s">
        <v>123</v>
      </c>
      <c r="V101" s="298" t="s">
        <v>275</v>
      </c>
      <c r="W101" s="299" t="s">
        <v>275</v>
      </c>
      <c r="X101" s="300"/>
      <c r="Y101" s="16"/>
      <c r="Z101" s="301" t="s">
        <v>126</v>
      </c>
      <c r="AA101" s="295" t="s">
        <v>127</v>
      </c>
      <c r="AB101" s="302" t="s">
        <v>128</v>
      </c>
      <c r="AC101" s="302" t="s">
        <v>129</v>
      </c>
      <c r="AD101" s="302" t="s">
        <v>130</v>
      </c>
      <c r="AE101" s="295" t="s">
        <v>131</v>
      </c>
      <c r="AF101" s="295" t="s">
        <v>132</v>
      </c>
      <c r="AG101" s="303" t="s">
        <v>133</v>
      </c>
      <c r="AH101" s="303" t="s">
        <v>134</v>
      </c>
      <c r="AI101" s="302" t="s">
        <v>135</v>
      </c>
      <c r="AJ101" s="295" t="s">
        <v>136</v>
      </c>
      <c r="AK101" s="295" t="s">
        <v>137</v>
      </c>
      <c r="AL101" s="295" t="s">
        <v>138</v>
      </c>
      <c r="AM101" s="302" t="s">
        <v>139</v>
      </c>
      <c r="AN101" s="304" t="s">
        <v>140</v>
      </c>
      <c r="AO101" s="295" t="s">
        <v>141</v>
      </c>
      <c r="AP101" s="295" t="s">
        <v>142</v>
      </c>
      <c r="AQ101" s="302" t="s">
        <v>272</v>
      </c>
      <c r="AR101" s="297" t="s">
        <v>143</v>
      </c>
      <c r="AS101" s="297" t="s">
        <v>144</v>
      </c>
      <c r="AT101" s="298" t="s">
        <v>275</v>
      </c>
      <c r="AU101" s="299" t="s">
        <v>275</v>
      </c>
      <c r="AV101" s="300"/>
      <c r="AX101" s="305" t="s">
        <v>145</v>
      </c>
      <c r="AY101" s="305" t="s">
        <v>128</v>
      </c>
      <c r="AZ101" s="306" t="s">
        <v>278</v>
      </c>
      <c r="BA101" s="307" t="s">
        <v>279</v>
      </c>
      <c r="BC101" s="302" t="s">
        <v>280</v>
      </c>
      <c r="BD101" s="302" t="s">
        <v>281</v>
      </c>
      <c r="BE101" s="302" t="s">
        <v>150</v>
      </c>
      <c r="BF101" s="302" t="s">
        <v>151</v>
      </c>
      <c r="BG101" s="302" t="s">
        <v>152</v>
      </c>
      <c r="BH101" s="302" t="s">
        <v>153</v>
      </c>
      <c r="BI101" s="302" t="s">
        <v>154</v>
      </c>
      <c r="BJ101" s="302" t="s">
        <v>282</v>
      </c>
      <c r="BK101" s="302" t="s">
        <v>156</v>
      </c>
      <c r="BL101" s="302" t="s">
        <v>157</v>
      </c>
      <c r="BM101" s="308" t="s">
        <v>283</v>
      </c>
      <c r="BN101" s="308" t="s">
        <v>284</v>
      </c>
      <c r="BO101" s="308" t="s">
        <v>285</v>
      </c>
      <c r="BP101" s="308" t="s">
        <v>286</v>
      </c>
      <c r="BQ101" s="308" t="s">
        <v>287</v>
      </c>
      <c r="BR101" s="309"/>
      <c r="BS101" s="297" t="s">
        <v>288</v>
      </c>
      <c r="BT101" s="297" t="s">
        <v>289</v>
      </c>
      <c r="BU101" s="296" t="s">
        <v>290</v>
      </c>
      <c r="BV101" s="298" t="s">
        <v>291</v>
      </c>
      <c r="BW101" s="299" t="s">
        <v>292</v>
      </c>
    </row>
    <row r="102" spans="2:75" ht="12.75">
      <c r="B102" s="310" t="s">
        <v>166</v>
      </c>
      <c r="C102" s="584"/>
      <c r="D102" s="493">
        <f>E102-C102</f>
        <v>0</v>
      </c>
      <c r="E102" s="585"/>
      <c r="F102" s="584"/>
      <c r="G102" s="493">
        <f>H102-F102</f>
        <v>0</v>
      </c>
      <c r="H102" s="585"/>
      <c r="I102" s="311"/>
      <c r="K102" s="312" t="e">
        <f>(C102/E102)/(F102/H102)</f>
        <v>#DIV/0!</v>
      </c>
      <c r="L102" s="313" t="e">
        <f>(D102/(C102*E102)+(G102/(F102*H102)))</f>
        <v>#DIV/0!</v>
      </c>
      <c r="M102" s="314" t="e">
        <f>1/L102</f>
        <v>#DIV/0!</v>
      </c>
      <c r="N102" s="277" t="e">
        <f>LN(K102)</f>
        <v>#DIV/0!</v>
      </c>
      <c r="O102" s="277" t="e">
        <f>M102*N102</f>
        <v>#DIV/0!</v>
      </c>
      <c r="P102" s="277" t="e">
        <f>LN(K102)</f>
        <v>#DIV/0!</v>
      </c>
      <c r="Q102" s="392" t="e">
        <f>K102</f>
        <v>#DIV/0!</v>
      </c>
      <c r="R102" s="315" t="e">
        <f>SQRT(1/M102)</f>
        <v>#DIV/0!</v>
      </c>
      <c r="S102" s="316">
        <f>$H$2</f>
        <v>1.9599639845400536</v>
      </c>
      <c r="T102" s="317" t="e">
        <f>P102-(R102*S102)</f>
        <v>#DIV/0!</v>
      </c>
      <c r="U102" s="317" t="e">
        <f>P102+(R102*S102)</f>
        <v>#DIV/0!</v>
      </c>
      <c r="V102" s="318" t="e">
        <f>EXP(T102)</f>
        <v>#DIV/0!</v>
      </c>
      <c r="W102" s="113" t="e">
        <f>EXP(U102)</f>
        <v>#DIV/0!</v>
      </c>
      <c r="X102" s="9"/>
      <c r="Z102" s="319" t="e">
        <f>(N102-P414)^2</f>
        <v>#DIV/0!</v>
      </c>
      <c r="AA102" s="320" t="e">
        <f>M102*Z102</f>
        <v>#DIV/0!</v>
      </c>
      <c r="AB102" s="321">
        <v>1</v>
      </c>
      <c r="AC102" s="309"/>
      <c r="AD102" s="309"/>
      <c r="AE102" s="314" t="e">
        <f>M102^2</f>
        <v>#DIV/0!</v>
      </c>
      <c r="AF102" s="322"/>
      <c r="AG102" s="323" t="e">
        <f>AG116</f>
        <v>#DIV/0!</v>
      </c>
      <c r="AH102" s="323" t="e">
        <f>AH116</f>
        <v>#DIV/0!</v>
      </c>
      <c r="AI102" s="320" t="e">
        <f>1/M102</f>
        <v>#DIV/0!</v>
      </c>
      <c r="AJ102" s="324" t="e">
        <f>1/(AH102+AI102)</f>
        <v>#DIV/0!</v>
      </c>
      <c r="AK102" s="325" t="e">
        <f>AJ102/AJ116</f>
        <v>#DIV/0!</v>
      </c>
      <c r="AL102" s="326" t="e">
        <f>AJ102*N102</f>
        <v>#DIV/0!</v>
      </c>
      <c r="AM102" s="327" t="e">
        <f>AL102/AJ102</f>
        <v>#DIV/0!</v>
      </c>
      <c r="AN102" s="113" t="e">
        <f>EXP(AM102)</f>
        <v>#DIV/0!</v>
      </c>
      <c r="AO102" s="328" t="e">
        <f>1/AJ102</f>
        <v>#DIV/0!</v>
      </c>
      <c r="AP102" s="113" t="e">
        <f>SQRT(AO102)</f>
        <v>#DIV/0!</v>
      </c>
      <c r="AQ102" s="316">
        <f>$H$2</f>
        <v>1.9599639845400536</v>
      </c>
      <c r="AR102" s="317" t="e">
        <f>AM102-(AQ102*AP102)</f>
        <v>#DIV/0!</v>
      </c>
      <c r="AS102" s="317" t="e">
        <f>AM102+(1.96*AP102)</f>
        <v>#DIV/0!</v>
      </c>
      <c r="AT102" s="329" t="e">
        <f>EXP(AR102)</f>
        <v>#DIV/0!</v>
      </c>
      <c r="AU102" s="329" t="e">
        <f>EXP(AS102)</f>
        <v>#DIV/0!</v>
      </c>
      <c r="AV102" s="293"/>
      <c r="AX102" s="330"/>
      <c r="AY102" s="330">
        <v>1</v>
      </c>
      <c r="AZ102" s="331"/>
      <c r="BA102" s="331"/>
      <c r="BC102" s="309"/>
      <c r="BD102" s="309"/>
      <c r="BE102" s="321"/>
      <c r="BF102" s="321"/>
      <c r="BG102" s="321"/>
      <c r="BH102" s="321"/>
      <c r="BI102" s="321"/>
      <c r="BJ102" s="321"/>
      <c r="BK102" s="321"/>
      <c r="BL102" s="321"/>
      <c r="BM102" s="309"/>
      <c r="BN102" s="309"/>
      <c r="BO102" s="309"/>
      <c r="BP102" s="309"/>
      <c r="BQ102" s="309"/>
      <c r="BR102" s="309"/>
      <c r="BS102" s="332"/>
      <c r="BT102" s="332"/>
      <c r="BU102" s="332"/>
      <c r="BV102" s="309"/>
      <c r="BW102" s="309"/>
    </row>
    <row r="103" spans="2:75" ht="12.75">
      <c r="B103" s="310" t="s">
        <v>167</v>
      </c>
      <c r="C103" s="584"/>
      <c r="D103" s="493">
        <f aca="true" t="shared" si="112" ref="D103:D115">E103-C103</f>
        <v>0</v>
      </c>
      <c r="E103" s="585"/>
      <c r="F103" s="584"/>
      <c r="G103" s="493">
        <f aca="true" t="shared" si="113" ref="G103:G115">H103-F103</f>
        <v>0</v>
      </c>
      <c r="H103" s="585"/>
      <c r="I103" s="311"/>
      <c r="K103" s="312" t="e">
        <f aca="true" t="shared" si="114" ref="K103:K115">(C103/E103)/(F103/H103)</f>
        <v>#DIV/0!</v>
      </c>
      <c r="L103" s="313" t="e">
        <f aca="true" t="shared" si="115" ref="L103:L114">(D103/(C103*E103)+(G103/(F103*H103)))</f>
        <v>#DIV/0!</v>
      </c>
      <c r="M103" s="314" t="e">
        <f aca="true" t="shared" si="116" ref="M103:M115">1/L103</f>
        <v>#DIV/0!</v>
      </c>
      <c r="N103" s="277" t="e">
        <f aca="true" t="shared" si="117" ref="N103:N115">LN(K103)</f>
        <v>#DIV/0!</v>
      </c>
      <c r="O103" s="277" t="e">
        <f aca="true" t="shared" si="118" ref="O103:O115">M103*N103</f>
        <v>#DIV/0!</v>
      </c>
      <c r="P103" s="277" t="e">
        <f aca="true" t="shared" si="119" ref="P103:P115">LN(K103)</f>
        <v>#DIV/0!</v>
      </c>
      <c r="Q103" s="392" t="e">
        <f aca="true" t="shared" si="120" ref="Q103:Q115">K103</f>
        <v>#DIV/0!</v>
      </c>
      <c r="R103" s="315" t="e">
        <f aca="true" t="shared" si="121" ref="R103:R115">SQRT(1/M103)</f>
        <v>#DIV/0!</v>
      </c>
      <c r="S103" s="316">
        <f aca="true" t="shared" si="122" ref="S103:S116">$H$2</f>
        <v>1.9599639845400536</v>
      </c>
      <c r="T103" s="317" t="e">
        <f aca="true" t="shared" si="123" ref="T103:T115">P103-(R103*S103)</f>
        <v>#DIV/0!</v>
      </c>
      <c r="U103" s="317" t="e">
        <f aca="true" t="shared" si="124" ref="U103:U115">P103+(R103*S103)</f>
        <v>#DIV/0!</v>
      </c>
      <c r="V103" s="318" t="e">
        <f aca="true" t="shared" si="125" ref="V103:W115">EXP(T103)</f>
        <v>#DIV/0!</v>
      </c>
      <c r="W103" s="113" t="e">
        <f t="shared" si="125"/>
        <v>#DIV/0!</v>
      </c>
      <c r="X103" s="9"/>
      <c r="Z103" s="319" t="e">
        <f>(N103-P116)^2</f>
        <v>#DIV/0!</v>
      </c>
      <c r="AA103" s="320" t="e">
        <f aca="true" t="shared" si="126" ref="AA103:AA115">M103*Z103</f>
        <v>#DIV/0!</v>
      </c>
      <c r="AB103" s="321">
        <v>1</v>
      </c>
      <c r="AC103" s="309"/>
      <c r="AD103" s="309"/>
      <c r="AE103" s="314" t="e">
        <f aca="true" t="shared" si="127" ref="AE103:AE115">M103^2</f>
        <v>#DIV/0!</v>
      </c>
      <c r="AF103" s="322"/>
      <c r="AG103" s="323" t="e">
        <f>AG116</f>
        <v>#DIV/0!</v>
      </c>
      <c r="AH103" s="323" t="e">
        <f>AH116</f>
        <v>#DIV/0!</v>
      </c>
      <c r="AI103" s="320" t="e">
        <f aca="true" t="shared" si="128" ref="AI103:AI115">1/M103</f>
        <v>#DIV/0!</v>
      </c>
      <c r="AJ103" s="324" t="e">
        <f aca="true" t="shared" si="129" ref="AJ103:AJ115">1/(AH103+AI103)</f>
        <v>#DIV/0!</v>
      </c>
      <c r="AK103" s="325" t="e">
        <f>AJ103/AJ116</f>
        <v>#DIV/0!</v>
      </c>
      <c r="AL103" s="326" t="e">
        <f aca="true" t="shared" si="130" ref="AL103:AL115">AJ103*N103</f>
        <v>#DIV/0!</v>
      </c>
      <c r="AM103" s="327" t="e">
        <f aca="true" t="shared" si="131" ref="AM103:AM115">AL103/AJ103</f>
        <v>#DIV/0!</v>
      </c>
      <c r="AN103" s="113" t="e">
        <f aca="true" t="shared" si="132" ref="AN103:AN115">EXP(AM103)</f>
        <v>#DIV/0!</v>
      </c>
      <c r="AO103" s="328" t="e">
        <f aca="true" t="shared" si="133" ref="AO103:AO115">1/AJ103</f>
        <v>#DIV/0!</v>
      </c>
      <c r="AP103" s="113" t="e">
        <f aca="true" t="shared" si="134" ref="AP103:AP115">SQRT(AO103)</f>
        <v>#DIV/0!</v>
      </c>
      <c r="AQ103" s="316">
        <f aca="true" t="shared" si="135" ref="AQ103:AQ116">$H$2</f>
        <v>1.9599639845400536</v>
      </c>
      <c r="AR103" s="317" t="e">
        <f aca="true" t="shared" si="136" ref="AR103:AR115">AM103-(AQ103*AP103)</f>
        <v>#DIV/0!</v>
      </c>
      <c r="AS103" s="317" t="e">
        <f aca="true" t="shared" si="137" ref="AS103:AS115">AM103+(1.96*AP103)</f>
        <v>#DIV/0!</v>
      </c>
      <c r="AT103" s="329" t="e">
        <f aca="true" t="shared" si="138" ref="AT103:AU115">EXP(AR103)</f>
        <v>#DIV/0!</v>
      </c>
      <c r="AU103" s="329" t="e">
        <f t="shared" si="138"/>
        <v>#DIV/0!</v>
      </c>
      <c r="AV103" s="293"/>
      <c r="AX103" s="330"/>
      <c r="AY103" s="330">
        <v>1</v>
      </c>
      <c r="AZ103" s="331"/>
      <c r="BA103" s="331"/>
      <c r="BC103" s="309"/>
      <c r="BD103" s="309"/>
      <c r="BE103" s="321"/>
      <c r="BF103" s="321"/>
      <c r="BG103" s="321"/>
      <c r="BH103" s="321"/>
      <c r="BI103" s="321"/>
      <c r="BJ103" s="321"/>
      <c r="BK103" s="321"/>
      <c r="BL103" s="321"/>
      <c r="BM103" s="309"/>
      <c r="BN103" s="309"/>
      <c r="BO103" s="309"/>
      <c r="BP103" s="309"/>
      <c r="BQ103" s="309"/>
      <c r="BR103" s="309"/>
      <c r="BS103" s="332"/>
      <c r="BT103" s="332"/>
      <c r="BU103" s="332"/>
      <c r="BV103" s="309"/>
      <c r="BW103" s="309"/>
    </row>
    <row r="104" spans="2:75" ht="12.75">
      <c r="B104" s="310" t="s">
        <v>168</v>
      </c>
      <c r="C104" s="584"/>
      <c r="D104" s="493">
        <f t="shared" si="112"/>
        <v>0</v>
      </c>
      <c r="E104" s="585"/>
      <c r="F104" s="584"/>
      <c r="G104" s="493">
        <f t="shared" si="113"/>
        <v>0</v>
      </c>
      <c r="H104" s="585"/>
      <c r="I104" s="311"/>
      <c r="K104" s="312" t="e">
        <f t="shared" si="114"/>
        <v>#DIV/0!</v>
      </c>
      <c r="L104" s="313" t="e">
        <f t="shared" si="115"/>
        <v>#DIV/0!</v>
      </c>
      <c r="M104" s="314" t="e">
        <f t="shared" si="116"/>
        <v>#DIV/0!</v>
      </c>
      <c r="N104" s="277" t="e">
        <f t="shared" si="117"/>
        <v>#DIV/0!</v>
      </c>
      <c r="O104" s="277" t="e">
        <f t="shared" si="118"/>
        <v>#DIV/0!</v>
      </c>
      <c r="P104" s="277" t="e">
        <f t="shared" si="119"/>
        <v>#DIV/0!</v>
      </c>
      <c r="Q104" s="392" t="e">
        <f t="shared" si="120"/>
        <v>#DIV/0!</v>
      </c>
      <c r="R104" s="315" t="e">
        <f t="shared" si="121"/>
        <v>#DIV/0!</v>
      </c>
      <c r="S104" s="316">
        <f t="shared" si="122"/>
        <v>1.9599639845400536</v>
      </c>
      <c r="T104" s="317" t="e">
        <f t="shared" si="123"/>
        <v>#DIV/0!</v>
      </c>
      <c r="U104" s="317" t="e">
        <f t="shared" si="124"/>
        <v>#DIV/0!</v>
      </c>
      <c r="V104" s="318" t="e">
        <f t="shared" si="125"/>
        <v>#DIV/0!</v>
      </c>
      <c r="W104" s="113" t="e">
        <f t="shared" si="125"/>
        <v>#DIV/0!</v>
      </c>
      <c r="X104" s="9"/>
      <c r="Z104" s="319" t="e">
        <f>(N104-P116)^2</f>
        <v>#DIV/0!</v>
      </c>
      <c r="AA104" s="320" t="e">
        <f t="shared" si="126"/>
        <v>#DIV/0!</v>
      </c>
      <c r="AB104" s="321">
        <v>1</v>
      </c>
      <c r="AC104" s="309"/>
      <c r="AD104" s="309"/>
      <c r="AE104" s="314" t="e">
        <f t="shared" si="127"/>
        <v>#DIV/0!</v>
      </c>
      <c r="AF104" s="322"/>
      <c r="AG104" s="323" t="e">
        <f>AG116</f>
        <v>#DIV/0!</v>
      </c>
      <c r="AH104" s="323" t="e">
        <f>AH116</f>
        <v>#DIV/0!</v>
      </c>
      <c r="AI104" s="320" t="e">
        <f t="shared" si="128"/>
        <v>#DIV/0!</v>
      </c>
      <c r="AJ104" s="324" t="e">
        <f t="shared" si="129"/>
        <v>#DIV/0!</v>
      </c>
      <c r="AK104" s="325" t="e">
        <f>AJ104/AJ116</f>
        <v>#DIV/0!</v>
      </c>
      <c r="AL104" s="326" t="e">
        <f t="shared" si="130"/>
        <v>#DIV/0!</v>
      </c>
      <c r="AM104" s="327" t="e">
        <f t="shared" si="131"/>
        <v>#DIV/0!</v>
      </c>
      <c r="AN104" s="113" t="e">
        <f t="shared" si="132"/>
        <v>#DIV/0!</v>
      </c>
      <c r="AO104" s="328" t="e">
        <f t="shared" si="133"/>
        <v>#DIV/0!</v>
      </c>
      <c r="AP104" s="113" t="e">
        <f t="shared" si="134"/>
        <v>#DIV/0!</v>
      </c>
      <c r="AQ104" s="316">
        <f t="shared" si="135"/>
        <v>1.9599639845400536</v>
      </c>
      <c r="AR104" s="317" t="e">
        <f t="shared" si="136"/>
        <v>#DIV/0!</v>
      </c>
      <c r="AS104" s="317" t="e">
        <f t="shared" si="137"/>
        <v>#DIV/0!</v>
      </c>
      <c r="AT104" s="329" t="e">
        <f t="shared" si="138"/>
        <v>#DIV/0!</v>
      </c>
      <c r="AU104" s="329" t="e">
        <f t="shared" si="138"/>
        <v>#DIV/0!</v>
      </c>
      <c r="AV104" s="293"/>
      <c r="AX104" s="330"/>
      <c r="AY104" s="330">
        <v>1</v>
      </c>
      <c r="AZ104" s="331"/>
      <c r="BA104" s="331"/>
      <c r="BC104" s="309"/>
      <c r="BD104" s="309"/>
      <c r="BE104" s="321"/>
      <c r="BF104" s="321"/>
      <c r="BG104" s="321"/>
      <c r="BH104" s="321"/>
      <c r="BI104" s="321"/>
      <c r="BJ104" s="321"/>
      <c r="BK104" s="321"/>
      <c r="BL104" s="321"/>
      <c r="BM104" s="309"/>
      <c r="BN104" s="309"/>
      <c r="BO104" s="309"/>
      <c r="BP104" s="309"/>
      <c r="BQ104" s="309"/>
      <c r="BR104" s="309"/>
      <c r="BS104" s="332"/>
      <c r="BT104" s="332"/>
      <c r="BU104" s="332"/>
      <c r="BV104" s="309"/>
      <c r="BW104" s="309"/>
    </row>
    <row r="105" spans="2:75" ht="12.75">
      <c r="B105" s="310" t="s">
        <v>169</v>
      </c>
      <c r="C105" s="584"/>
      <c r="D105" s="493">
        <f t="shared" si="112"/>
        <v>0</v>
      </c>
      <c r="E105" s="585"/>
      <c r="F105" s="584"/>
      <c r="G105" s="493">
        <f t="shared" si="113"/>
        <v>0</v>
      </c>
      <c r="H105" s="585"/>
      <c r="I105" s="311"/>
      <c r="K105" s="312" t="e">
        <f t="shared" si="114"/>
        <v>#DIV/0!</v>
      </c>
      <c r="L105" s="313" t="e">
        <f t="shared" si="115"/>
        <v>#DIV/0!</v>
      </c>
      <c r="M105" s="314" t="e">
        <f t="shared" si="116"/>
        <v>#DIV/0!</v>
      </c>
      <c r="N105" s="277" t="e">
        <f t="shared" si="117"/>
        <v>#DIV/0!</v>
      </c>
      <c r="O105" s="277" t="e">
        <f t="shared" si="118"/>
        <v>#DIV/0!</v>
      </c>
      <c r="P105" s="277" t="e">
        <f t="shared" si="119"/>
        <v>#DIV/0!</v>
      </c>
      <c r="Q105" s="392" t="e">
        <f t="shared" si="120"/>
        <v>#DIV/0!</v>
      </c>
      <c r="R105" s="315" t="e">
        <f t="shared" si="121"/>
        <v>#DIV/0!</v>
      </c>
      <c r="S105" s="316">
        <f t="shared" si="122"/>
        <v>1.9599639845400536</v>
      </c>
      <c r="T105" s="317" t="e">
        <f t="shared" si="123"/>
        <v>#DIV/0!</v>
      </c>
      <c r="U105" s="317" t="e">
        <f t="shared" si="124"/>
        <v>#DIV/0!</v>
      </c>
      <c r="V105" s="318" t="e">
        <f t="shared" si="125"/>
        <v>#DIV/0!</v>
      </c>
      <c r="W105" s="113" t="e">
        <f t="shared" si="125"/>
        <v>#DIV/0!</v>
      </c>
      <c r="X105" s="9"/>
      <c r="Z105" s="319" t="e">
        <f>(N105-P116)^2</f>
        <v>#DIV/0!</v>
      </c>
      <c r="AA105" s="320" t="e">
        <f t="shared" si="126"/>
        <v>#DIV/0!</v>
      </c>
      <c r="AB105" s="321">
        <v>1</v>
      </c>
      <c r="AC105" s="309"/>
      <c r="AD105" s="309"/>
      <c r="AE105" s="314" t="e">
        <f t="shared" si="127"/>
        <v>#DIV/0!</v>
      </c>
      <c r="AF105" s="322"/>
      <c r="AG105" s="323" t="e">
        <f>AG116</f>
        <v>#DIV/0!</v>
      </c>
      <c r="AH105" s="323" t="e">
        <f>AH116</f>
        <v>#DIV/0!</v>
      </c>
      <c r="AI105" s="320" t="e">
        <f t="shared" si="128"/>
        <v>#DIV/0!</v>
      </c>
      <c r="AJ105" s="324" t="e">
        <f t="shared" si="129"/>
        <v>#DIV/0!</v>
      </c>
      <c r="AK105" s="325" t="e">
        <f>AJ105/AJ116</f>
        <v>#DIV/0!</v>
      </c>
      <c r="AL105" s="326" t="e">
        <f t="shared" si="130"/>
        <v>#DIV/0!</v>
      </c>
      <c r="AM105" s="327" t="e">
        <f t="shared" si="131"/>
        <v>#DIV/0!</v>
      </c>
      <c r="AN105" s="113" t="e">
        <f t="shared" si="132"/>
        <v>#DIV/0!</v>
      </c>
      <c r="AO105" s="328" t="e">
        <f t="shared" si="133"/>
        <v>#DIV/0!</v>
      </c>
      <c r="AP105" s="113" t="e">
        <f t="shared" si="134"/>
        <v>#DIV/0!</v>
      </c>
      <c r="AQ105" s="316">
        <f t="shared" si="135"/>
        <v>1.9599639845400536</v>
      </c>
      <c r="AR105" s="317" t="e">
        <f t="shared" si="136"/>
        <v>#DIV/0!</v>
      </c>
      <c r="AS105" s="317" t="e">
        <f t="shared" si="137"/>
        <v>#DIV/0!</v>
      </c>
      <c r="AT105" s="329" t="e">
        <f t="shared" si="138"/>
        <v>#DIV/0!</v>
      </c>
      <c r="AU105" s="329" t="e">
        <f t="shared" si="138"/>
        <v>#DIV/0!</v>
      </c>
      <c r="AV105" s="293"/>
      <c r="AX105" s="330"/>
      <c r="AY105" s="330">
        <v>1</v>
      </c>
      <c r="AZ105" s="331"/>
      <c r="BA105" s="331"/>
      <c r="BC105" s="309"/>
      <c r="BD105" s="309"/>
      <c r="BE105" s="321"/>
      <c r="BF105" s="321"/>
      <c r="BG105" s="321"/>
      <c r="BH105" s="321"/>
      <c r="BI105" s="321"/>
      <c r="BJ105" s="321"/>
      <c r="BK105" s="321"/>
      <c r="BL105" s="321"/>
      <c r="BM105" s="309"/>
      <c r="BN105" s="309"/>
      <c r="BO105" s="309"/>
      <c r="BP105" s="309"/>
      <c r="BQ105" s="309"/>
      <c r="BR105" s="309"/>
      <c r="BS105" s="332"/>
      <c r="BT105" s="332"/>
      <c r="BU105" s="332"/>
      <c r="BV105" s="309"/>
      <c r="BW105" s="309"/>
    </row>
    <row r="106" spans="2:75" ht="12.75">
      <c r="B106" s="310" t="s">
        <v>170</v>
      </c>
      <c r="C106" s="584"/>
      <c r="D106" s="493">
        <f t="shared" si="112"/>
        <v>0</v>
      </c>
      <c r="E106" s="585"/>
      <c r="F106" s="584"/>
      <c r="G106" s="493">
        <f t="shared" si="113"/>
        <v>0</v>
      </c>
      <c r="H106" s="585"/>
      <c r="I106" s="311"/>
      <c r="K106" s="312" t="e">
        <f t="shared" si="114"/>
        <v>#DIV/0!</v>
      </c>
      <c r="L106" s="313" t="e">
        <f t="shared" si="115"/>
        <v>#DIV/0!</v>
      </c>
      <c r="M106" s="314" t="e">
        <f t="shared" si="116"/>
        <v>#DIV/0!</v>
      </c>
      <c r="N106" s="277" t="e">
        <f t="shared" si="117"/>
        <v>#DIV/0!</v>
      </c>
      <c r="O106" s="277" t="e">
        <f t="shared" si="118"/>
        <v>#DIV/0!</v>
      </c>
      <c r="P106" s="277" t="e">
        <f t="shared" si="119"/>
        <v>#DIV/0!</v>
      </c>
      <c r="Q106" s="392" t="e">
        <f t="shared" si="120"/>
        <v>#DIV/0!</v>
      </c>
      <c r="R106" s="315" t="e">
        <f t="shared" si="121"/>
        <v>#DIV/0!</v>
      </c>
      <c r="S106" s="316">
        <f t="shared" si="122"/>
        <v>1.9599639845400536</v>
      </c>
      <c r="T106" s="317" t="e">
        <f t="shared" si="123"/>
        <v>#DIV/0!</v>
      </c>
      <c r="U106" s="317" t="e">
        <f t="shared" si="124"/>
        <v>#DIV/0!</v>
      </c>
      <c r="V106" s="318" t="e">
        <f t="shared" si="125"/>
        <v>#DIV/0!</v>
      </c>
      <c r="W106" s="113" t="e">
        <f t="shared" si="125"/>
        <v>#DIV/0!</v>
      </c>
      <c r="X106" s="9"/>
      <c r="Z106" s="319" t="e">
        <f>(N106-P116)^2</f>
        <v>#DIV/0!</v>
      </c>
      <c r="AA106" s="320" t="e">
        <f t="shared" si="126"/>
        <v>#DIV/0!</v>
      </c>
      <c r="AB106" s="321">
        <v>1</v>
      </c>
      <c r="AC106" s="309"/>
      <c r="AD106" s="309"/>
      <c r="AE106" s="314" t="e">
        <f t="shared" si="127"/>
        <v>#DIV/0!</v>
      </c>
      <c r="AF106" s="322"/>
      <c r="AG106" s="323" t="e">
        <f>AG116</f>
        <v>#DIV/0!</v>
      </c>
      <c r="AH106" s="323" t="e">
        <f>AH116</f>
        <v>#DIV/0!</v>
      </c>
      <c r="AI106" s="320" t="e">
        <f t="shared" si="128"/>
        <v>#DIV/0!</v>
      </c>
      <c r="AJ106" s="324" t="e">
        <f t="shared" si="129"/>
        <v>#DIV/0!</v>
      </c>
      <c r="AK106" s="325" t="e">
        <f>AJ106/AJ116</f>
        <v>#DIV/0!</v>
      </c>
      <c r="AL106" s="326" t="e">
        <f t="shared" si="130"/>
        <v>#DIV/0!</v>
      </c>
      <c r="AM106" s="327" t="e">
        <f t="shared" si="131"/>
        <v>#DIV/0!</v>
      </c>
      <c r="AN106" s="113" t="e">
        <f t="shared" si="132"/>
        <v>#DIV/0!</v>
      </c>
      <c r="AO106" s="328" t="e">
        <f t="shared" si="133"/>
        <v>#DIV/0!</v>
      </c>
      <c r="AP106" s="113" t="e">
        <f t="shared" si="134"/>
        <v>#DIV/0!</v>
      </c>
      <c r="AQ106" s="316">
        <f t="shared" si="135"/>
        <v>1.9599639845400536</v>
      </c>
      <c r="AR106" s="317" t="e">
        <f t="shared" si="136"/>
        <v>#DIV/0!</v>
      </c>
      <c r="AS106" s="317" t="e">
        <f t="shared" si="137"/>
        <v>#DIV/0!</v>
      </c>
      <c r="AT106" s="329" t="e">
        <f t="shared" si="138"/>
        <v>#DIV/0!</v>
      </c>
      <c r="AU106" s="329" t="e">
        <f t="shared" si="138"/>
        <v>#DIV/0!</v>
      </c>
      <c r="AV106" s="293"/>
      <c r="AX106" s="330"/>
      <c r="AY106" s="330">
        <v>1</v>
      </c>
      <c r="AZ106" s="331"/>
      <c r="BA106" s="331"/>
      <c r="BC106" s="309"/>
      <c r="BD106" s="309"/>
      <c r="BE106" s="321"/>
      <c r="BF106" s="321"/>
      <c r="BG106" s="321"/>
      <c r="BH106" s="321"/>
      <c r="BI106" s="321"/>
      <c r="BJ106" s="321"/>
      <c r="BK106" s="321"/>
      <c r="BL106" s="321"/>
      <c r="BM106" s="309"/>
      <c r="BN106" s="309"/>
      <c r="BO106" s="309"/>
      <c r="BP106" s="309"/>
      <c r="BQ106" s="309"/>
      <c r="BR106" s="309"/>
      <c r="BS106" s="332"/>
      <c r="BT106" s="332"/>
      <c r="BU106" s="332"/>
      <c r="BV106" s="309"/>
      <c r="BW106" s="309"/>
    </row>
    <row r="107" spans="2:75" ht="12.75">
      <c r="B107" s="310" t="s">
        <v>171</v>
      </c>
      <c r="C107" s="584"/>
      <c r="D107" s="493">
        <f t="shared" si="112"/>
        <v>0</v>
      </c>
      <c r="E107" s="585"/>
      <c r="F107" s="584"/>
      <c r="G107" s="493">
        <f t="shared" si="113"/>
        <v>0</v>
      </c>
      <c r="H107" s="585"/>
      <c r="I107" s="311"/>
      <c r="K107" s="312" t="e">
        <f t="shared" si="114"/>
        <v>#DIV/0!</v>
      </c>
      <c r="L107" s="313" t="e">
        <f t="shared" si="115"/>
        <v>#DIV/0!</v>
      </c>
      <c r="M107" s="314" t="e">
        <f t="shared" si="116"/>
        <v>#DIV/0!</v>
      </c>
      <c r="N107" s="277" t="e">
        <f t="shared" si="117"/>
        <v>#DIV/0!</v>
      </c>
      <c r="O107" s="277" t="e">
        <f t="shared" si="118"/>
        <v>#DIV/0!</v>
      </c>
      <c r="P107" s="277" t="e">
        <f t="shared" si="119"/>
        <v>#DIV/0!</v>
      </c>
      <c r="Q107" s="392" t="e">
        <f t="shared" si="120"/>
        <v>#DIV/0!</v>
      </c>
      <c r="R107" s="315" t="e">
        <f t="shared" si="121"/>
        <v>#DIV/0!</v>
      </c>
      <c r="S107" s="316">
        <f t="shared" si="122"/>
        <v>1.9599639845400536</v>
      </c>
      <c r="T107" s="317" t="e">
        <f t="shared" si="123"/>
        <v>#DIV/0!</v>
      </c>
      <c r="U107" s="317" t="e">
        <f t="shared" si="124"/>
        <v>#DIV/0!</v>
      </c>
      <c r="V107" s="318" t="e">
        <f t="shared" si="125"/>
        <v>#DIV/0!</v>
      </c>
      <c r="W107" s="113" t="e">
        <f t="shared" si="125"/>
        <v>#DIV/0!</v>
      </c>
      <c r="X107" s="9"/>
      <c r="Z107" s="319" t="e">
        <f>(N107-P116)^2</f>
        <v>#DIV/0!</v>
      </c>
      <c r="AA107" s="320" t="e">
        <f t="shared" si="126"/>
        <v>#DIV/0!</v>
      </c>
      <c r="AB107" s="321">
        <v>1</v>
      </c>
      <c r="AC107" s="309"/>
      <c r="AD107" s="309"/>
      <c r="AE107" s="314" t="e">
        <f t="shared" si="127"/>
        <v>#DIV/0!</v>
      </c>
      <c r="AF107" s="322"/>
      <c r="AG107" s="323" t="e">
        <f>AG116</f>
        <v>#DIV/0!</v>
      </c>
      <c r="AH107" s="323" t="e">
        <f>AH116</f>
        <v>#DIV/0!</v>
      </c>
      <c r="AI107" s="320" t="e">
        <f t="shared" si="128"/>
        <v>#DIV/0!</v>
      </c>
      <c r="AJ107" s="324" t="e">
        <f t="shared" si="129"/>
        <v>#DIV/0!</v>
      </c>
      <c r="AK107" s="325" t="e">
        <f>AJ107/AJ116</f>
        <v>#DIV/0!</v>
      </c>
      <c r="AL107" s="326" t="e">
        <f t="shared" si="130"/>
        <v>#DIV/0!</v>
      </c>
      <c r="AM107" s="327" t="e">
        <f t="shared" si="131"/>
        <v>#DIV/0!</v>
      </c>
      <c r="AN107" s="113" t="e">
        <f t="shared" si="132"/>
        <v>#DIV/0!</v>
      </c>
      <c r="AO107" s="328" t="e">
        <f t="shared" si="133"/>
        <v>#DIV/0!</v>
      </c>
      <c r="AP107" s="113" t="e">
        <f t="shared" si="134"/>
        <v>#DIV/0!</v>
      </c>
      <c r="AQ107" s="316">
        <f t="shared" si="135"/>
        <v>1.9599639845400536</v>
      </c>
      <c r="AR107" s="317" t="e">
        <f t="shared" si="136"/>
        <v>#DIV/0!</v>
      </c>
      <c r="AS107" s="317" t="e">
        <f t="shared" si="137"/>
        <v>#DIV/0!</v>
      </c>
      <c r="AT107" s="329" t="e">
        <f t="shared" si="138"/>
        <v>#DIV/0!</v>
      </c>
      <c r="AU107" s="329" t="e">
        <f t="shared" si="138"/>
        <v>#DIV/0!</v>
      </c>
      <c r="AV107" s="293"/>
      <c r="AX107" s="330"/>
      <c r="AY107" s="330">
        <v>1</v>
      </c>
      <c r="AZ107" s="331"/>
      <c r="BA107" s="331"/>
      <c r="BC107" s="309"/>
      <c r="BD107" s="309"/>
      <c r="BE107" s="321"/>
      <c r="BF107" s="321"/>
      <c r="BG107" s="321"/>
      <c r="BH107" s="321"/>
      <c r="BI107" s="321"/>
      <c r="BJ107" s="321"/>
      <c r="BK107" s="321"/>
      <c r="BL107" s="321"/>
      <c r="BM107" s="309"/>
      <c r="BN107" s="309"/>
      <c r="BO107" s="309"/>
      <c r="BP107" s="309"/>
      <c r="BQ107" s="309"/>
      <c r="BR107" s="309"/>
      <c r="BS107" s="332"/>
      <c r="BT107" s="332"/>
      <c r="BU107" s="332"/>
      <c r="BV107" s="309"/>
      <c r="BW107" s="309"/>
    </row>
    <row r="108" spans="2:75" ht="12.75">
      <c r="B108" s="310" t="s">
        <v>172</v>
      </c>
      <c r="C108" s="584"/>
      <c r="D108" s="493">
        <f t="shared" si="112"/>
        <v>0</v>
      </c>
      <c r="E108" s="585"/>
      <c r="F108" s="584"/>
      <c r="G108" s="493">
        <f t="shared" si="113"/>
        <v>0</v>
      </c>
      <c r="H108" s="585"/>
      <c r="I108" s="311"/>
      <c r="K108" s="312" t="e">
        <f t="shared" si="114"/>
        <v>#DIV/0!</v>
      </c>
      <c r="L108" s="313" t="e">
        <f t="shared" si="115"/>
        <v>#DIV/0!</v>
      </c>
      <c r="M108" s="314" t="e">
        <f t="shared" si="116"/>
        <v>#DIV/0!</v>
      </c>
      <c r="N108" s="277" t="e">
        <f t="shared" si="117"/>
        <v>#DIV/0!</v>
      </c>
      <c r="O108" s="277" t="e">
        <f t="shared" si="118"/>
        <v>#DIV/0!</v>
      </c>
      <c r="P108" s="277" t="e">
        <f t="shared" si="119"/>
        <v>#DIV/0!</v>
      </c>
      <c r="Q108" s="392" t="e">
        <f t="shared" si="120"/>
        <v>#DIV/0!</v>
      </c>
      <c r="R108" s="315" t="e">
        <f t="shared" si="121"/>
        <v>#DIV/0!</v>
      </c>
      <c r="S108" s="316">
        <f t="shared" si="122"/>
        <v>1.9599639845400536</v>
      </c>
      <c r="T108" s="317" t="e">
        <f t="shared" si="123"/>
        <v>#DIV/0!</v>
      </c>
      <c r="U108" s="317" t="e">
        <f t="shared" si="124"/>
        <v>#DIV/0!</v>
      </c>
      <c r="V108" s="318" t="e">
        <f t="shared" si="125"/>
        <v>#DIV/0!</v>
      </c>
      <c r="W108" s="113" t="e">
        <f t="shared" si="125"/>
        <v>#DIV/0!</v>
      </c>
      <c r="X108" s="9"/>
      <c r="Z108" s="319" t="e">
        <f>(N108-P116)^2</f>
        <v>#DIV/0!</v>
      </c>
      <c r="AA108" s="320" t="e">
        <f t="shared" si="126"/>
        <v>#DIV/0!</v>
      </c>
      <c r="AB108" s="321">
        <v>1</v>
      </c>
      <c r="AC108" s="309"/>
      <c r="AD108" s="309"/>
      <c r="AE108" s="314" t="e">
        <f t="shared" si="127"/>
        <v>#DIV/0!</v>
      </c>
      <c r="AF108" s="322"/>
      <c r="AG108" s="323" t="e">
        <f>AG116</f>
        <v>#DIV/0!</v>
      </c>
      <c r="AH108" s="323" t="e">
        <f>AH116</f>
        <v>#DIV/0!</v>
      </c>
      <c r="AI108" s="320" t="e">
        <f t="shared" si="128"/>
        <v>#DIV/0!</v>
      </c>
      <c r="AJ108" s="324" t="e">
        <f t="shared" si="129"/>
        <v>#DIV/0!</v>
      </c>
      <c r="AK108" s="325" t="e">
        <f>AJ108/AJ116</f>
        <v>#DIV/0!</v>
      </c>
      <c r="AL108" s="326" t="e">
        <f t="shared" si="130"/>
        <v>#DIV/0!</v>
      </c>
      <c r="AM108" s="327" t="e">
        <f t="shared" si="131"/>
        <v>#DIV/0!</v>
      </c>
      <c r="AN108" s="113" t="e">
        <f t="shared" si="132"/>
        <v>#DIV/0!</v>
      </c>
      <c r="AO108" s="328" t="e">
        <f t="shared" si="133"/>
        <v>#DIV/0!</v>
      </c>
      <c r="AP108" s="113" t="e">
        <f t="shared" si="134"/>
        <v>#DIV/0!</v>
      </c>
      <c r="AQ108" s="316">
        <f t="shared" si="135"/>
        <v>1.9599639845400536</v>
      </c>
      <c r="AR108" s="317" t="e">
        <f t="shared" si="136"/>
        <v>#DIV/0!</v>
      </c>
      <c r="AS108" s="317" t="e">
        <f t="shared" si="137"/>
        <v>#DIV/0!</v>
      </c>
      <c r="AT108" s="329" t="e">
        <f t="shared" si="138"/>
        <v>#DIV/0!</v>
      </c>
      <c r="AU108" s="329" t="e">
        <f t="shared" si="138"/>
        <v>#DIV/0!</v>
      </c>
      <c r="AV108" s="293"/>
      <c r="AX108" s="330"/>
      <c r="AY108" s="330">
        <v>1</v>
      </c>
      <c r="AZ108" s="331"/>
      <c r="BA108" s="331"/>
      <c r="BC108" s="309"/>
      <c r="BD108" s="309"/>
      <c r="BE108" s="321"/>
      <c r="BF108" s="321"/>
      <c r="BG108" s="321"/>
      <c r="BH108" s="321"/>
      <c r="BI108" s="321"/>
      <c r="BJ108" s="321"/>
      <c r="BK108" s="321"/>
      <c r="BL108" s="321"/>
      <c r="BM108" s="309"/>
      <c r="BN108" s="309"/>
      <c r="BO108" s="309"/>
      <c r="BP108" s="309"/>
      <c r="BQ108" s="309"/>
      <c r="BR108" s="309"/>
      <c r="BS108" s="332"/>
      <c r="BT108" s="332"/>
      <c r="BU108" s="332"/>
      <c r="BV108" s="309"/>
      <c r="BW108" s="309"/>
    </row>
    <row r="109" spans="2:75" ht="12.75">
      <c r="B109" s="310" t="s">
        <v>173</v>
      </c>
      <c r="C109" s="584"/>
      <c r="D109" s="493">
        <f t="shared" si="112"/>
        <v>0</v>
      </c>
      <c r="E109" s="585"/>
      <c r="F109" s="584"/>
      <c r="G109" s="493">
        <f t="shared" si="113"/>
        <v>0</v>
      </c>
      <c r="H109" s="585"/>
      <c r="I109" s="311"/>
      <c r="K109" s="312" t="e">
        <f t="shared" si="114"/>
        <v>#DIV/0!</v>
      </c>
      <c r="L109" s="313" t="e">
        <f t="shared" si="115"/>
        <v>#DIV/0!</v>
      </c>
      <c r="M109" s="314" t="e">
        <f t="shared" si="116"/>
        <v>#DIV/0!</v>
      </c>
      <c r="N109" s="277" t="e">
        <f t="shared" si="117"/>
        <v>#DIV/0!</v>
      </c>
      <c r="O109" s="277" t="e">
        <f t="shared" si="118"/>
        <v>#DIV/0!</v>
      </c>
      <c r="P109" s="277" t="e">
        <f t="shared" si="119"/>
        <v>#DIV/0!</v>
      </c>
      <c r="Q109" s="392" t="e">
        <f t="shared" si="120"/>
        <v>#DIV/0!</v>
      </c>
      <c r="R109" s="315" t="e">
        <f t="shared" si="121"/>
        <v>#DIV/0!</v>
      </c>
      <c r="S109" s="316">
        <f t="shared" si="122"/>
        <v>1.9599639845400536</v>
      </c>
      <c r="T109" s="317" t="e">
        <f t="shared" si="123"/>
        <v>#DIV/0!</v>
      </c>
      <c r="U109" s="317" t="e">
        <f t="shared" si="124"/>
        <v>#DIV/0!</v>
      </c>
      <c r="V109" s="318" t="e">
        <f t="shared" si="125"/>
        <v>#DIV/0!</v>
      </c>
      <c r="W109" s="113" t="e">
        <f t="shared" si="125"/>
        <v>#DIV/0!</v>
      </c>
      <c r="X109" s="9"/>
      <c r="Z109" s="319" t="e">
        <f>(N109-P116)^2</f>
        <v>#DIV/0!</v>
      </c>
      <c r="AA109" s="320" t="e">
        <f t="shared" si="126"/>
        <v>#DIV/0!</v>
      </c>
      <c r="AB109" s="321">
        <v>1</v>
      </c>
      <c r="AC109" s="309"/>
      <c r="AD109" s="309"/>
      <c r="AE109" s="314" t="e">
        <f t="shared" si="127"/>
        <v>#DIV/0!</v>
      </c>
      <c r="AF109" s="322"/>
      <c r="AG109" s="323" t="e">
        <f>AG116</f>
        <v>#DIV/0!</v>
      </c>
      <c r="AH109" s="323" t="e">
        <f>AH116</f>
        <v>#DIV/0!</v>
      </c>
      <c r="AI109" s="320" t="e">
        <f t="shared" si="128"/>
        <v>#DIV/0!</v>
      </c>
      <c r="AJ109" s="324" t="e">
        <f t="shared" si="129"/>
        <v>#DIV/0!</v>
      </c>
      <c r="AK109" s="325" t="e">
        <f>AJ109/AJ116</f>
        <v>#DIV/0!</v>
      </c>
      <c r="AL109" s="326" t="e">
        <f t="shared" si="130"/>
        <v>#DIV/0!</v>
      </c>
      <c r="AM109" s="327" t="e">
        <f t="shared" si="131"/>
        <v>#DIV/0!</v>
      </c>
      <c r="AN109" s="113" t="e">
        <f t="shared" si="132"/>
        <v>#DIV/0!</v>
      </c>
      <c r="AO109" s="328" t="e">
        <f t="shared" si="133"/>
        <v>#DIV/0!</v>
      </c>
      <c r="AP109" s="113" t="e">
        <f t="shared" si="134"/>
        <v>#DIV/0!</v>
      </c>
      <c r="AQ109" s="316">
        <f t="shared" si="135"/>
        <v>1.9599639845400536</v>
      </c>
      <c r="AR109" s="317" t="e">
        <f t="shared" si="136"/>
        <v>#DIV/0!</v>
      </c>
      <c r="AS109" s="317" t="e">
        <f t="shared" si="137"/>
        <v>#DIV/0!</v>
      </c>
      <c r="AT109" s="329" t="e">
        <f t="shared" si="138"/>
        <v>#DIV/0!</v>
      </c>
      <c r="AU109" s="329" t="e">
        <f t="shared" si="138"/>
        <v>#DIV/0!</v>
      </c>
      <c r="AV109" s="293"/>
      <c r="AX109" s="330"/>
      <c r="AY109" s="330">
        <v>1</v>
      </c>
      <c r="AZ109" s="331"/>
      <c r="BA109" s="331"/>
      <c r="BC109" s="309"/>
      <c r="BD109" s="309"/>
      <c r="BE109" s="321"/>
      <c r="BF109" s="321"/>
      <c r="BG109" s="321"/>
      <c r="BH109" s="321"/>
      <c r="BI109" s="321"/>
      <c r="BJ109" s="321"/>
      <c r="BK109" s="321"/>
      <c r="BL109" s="321"/>
      <c r="BM109" s="309"/>
      <c r="BN109" s="309"/>
      <c r="BO109" s="309"/>
      <c r="BP109" s="309"/>
      <c r="BQ109" s="309"/>
      <c r="BR109" s="309"/>
      <c r="BS109" s="332"/>
      <c r="BT109" s="332"/>
      <c r="BU109" s="332"/>
      <c r="BV109" s="309"/>
      <c r="BW109" s="309"/>
    </row>
    <row r="110" spans="2:75" ht="12.75">
      <c r="B110" s="310" t="s">
        <v>174</v>
      </c>
      <c r="C110" s="584"/>
      <c r="D110" s="493">
        <f t="shared" si="112"/>
        <v>0</v>
      </c>
      <c r="E110" s="585"/>
      <c r="F110" s="584"/>
      <c r="G110" s="493">
        <f t="shared" si="113"/>
        <v>0</v>
      </c>
      <c r="H110" s="585"/>
      <c r="I110" s="311"/>
      <c r="K110" s="312" t="e">
        <f t="shared" si="114"/>
        <v>#DIV/0!</v>
      </c>
      <c r="L110" s="313" t="e">
        <f t="shared" si="115"/>
        <v>#DIV/0!</v>
      </c>
      <c r="M110" s="314" t="e">
        <f t="shared" si="116"/>
        <v>#DIV/0!</v>
      </c>
      <c r="N110" s="277" t="e">
        <f t="shared" si="117"/>
        <v>#DIV/0!</v>
      </c>
      <c r="O110" s="277" t="e">
        <f t="shared" si="118"/>
        <v>#DIV/0!</v>
      </c>
      <c r="P110" s="277" t="e">
        <f t="shared" si="119"/>
        <v>#DIV/0!</v>
      </c>
      <c r="Q110" s="392" t="e">
        <f t="shared" si="120"/>
        <v>#DIV/0!</v>
      </c>
      <c r="R110" s="315" t="e">
        <f t="shared" si="121"/>
        <v>#DIV/0!</v>
      </c>
      <c r="S110" s="316">
        <f t="shared" si="122"/>
        <v>1.9599639845400536</v>
      </c>
      <c r="T110" s="317" t="e">
        <f t="shared" si="123"/>
        <v>#DIV/0!</v>
      </c>
      <c r="U110" s="317" t="e">
        <f t="shared" si="124"/>
        <v>#DIV/0!</v>
      </c>
      <c r="V110" s="318" t="e">
        <f t="shared" si="125"/>
        <v>#DIV/0!</v>
      </c>
      <c r="W110" s="113" t="e">
        <f t="shared" si="125"/>
        <v>#DIV/0!</v>
      </c>
      <c r="X110" s="9"/>
      <c r="Z110" s="319" t="e">
        <f>(N110-P116)^2</f>
        <v>#DIV/0!</v>
      </c>
      <c r="AA110" s="320" t="e">
        <f t="shared" si="126"/>
        <v>#DIV/0!</v>
      </c>
      <c r="AB110" s="321">
        <v>1</v>
      </c>
      <c r="AC110" s="309"/>
      <c r="AD110" s="309"/>
      <c r="AE110" s="314" t="e">
        <f t="shared" si="127"/>
        <v>#DIV/0!</v>
      </c>
      <c r="AF110" s="322"/>
      <c r="AG110" s="323" t="e">
        <f>AG116</f>
        <v>#DIV/0!</v>
      </c>
      <c r="AH110" s="323" t="e">
        <f>AH116</f>
        <v>#DIV/0!</v>
      </c>
      <c r="AI110" s="320" t="e">
        <f t="shared" si="128"/>
        <v>#DIV/0!</v>
      </c>
      <c r="AJ110" s="324" t="e">
        <f t="shared" si="129"/>
        <v>#DIV/0!</v>
      </c>
      <c r="AK110" s="325" t="e">
        <f>AJ110/AJ116</f>
        <v>#DIV/0!</v>
      </c>
      <c r="AL110" s="326" t="e">
        <f t="shared" si="130"/>
        <v>#DIV/0!</v>
      </c>
      <c r="AM110" s="327" t="e">
        <f t="shared" si="131"/>
        <v>#DIV/0!</v>
      </c>
      <c r="AN110" s="113" t="e">
        <f t="shared" si="132"/>
        <v>#DIV/0!</v>
      </c>
      <c r="AO110" s="328" t="e">
        <f t="shared" si="133"/>
        <v>#DIV/0!</v>
      </c>
      <c r="AP110" s="113" t="e">
        <f t="shared" si="134"/>
        <v>#DIV/0!</v>
      </c>
      <c r="AQ110" s="316">
        <f t="shared" si="135"/>
        <v>1.9599639845400536</v>
      </c>
      <c r="AR110" s="317" t="e">
        <f t="shared" si="136"/>
        <v>#DIV/0!</v>
      </c>
      <c r="AS110" s="317" t="e">
        <f t="shared" si="137"/>
        <v>#DIV/0!</v>
      </c>
      <c r="AT110" s="329" t="e">
        <f t="shared" si="138"/>
        <v>#DIV/0!</v>
      </c>
      <c r="AU110" s="329" t="e">
        <f t="shared" si="138"/>
        <v>#DIV/0!</v>
      </c>
      <c r="AV110" s="293"/>
      <c r="AX110" s="330"/>
      <c r="AY110" s="330">
        <v>1</v>
      </c>
      <c r="AZ110" s="331"/>
      <c r="BA110" s="331"/>
      <c r="BC110" s="309"/>
      <c r="BD110" s="309"/>
      <c r="BE110" s="321"/>
      <c r="BF110" s="321"/>
      <c r="BG110" s="321"/>
      <c r="BH110" s="321"/>
      <c r="BI110" s="321"/>
      <c r="BJ110" s="321"/>
      <c r="BK110" s="321"/>
      <c r="BL110" s="321"/>
      <c r="BM110" s="309"/>
      <c r="BN110" s="309"/>
      <c r="BO110" s="309"/>
      <c r="BP110" s="309"/>
      <c r="BQ110" s="309"/>
      <c r="BR110" s="309"/>
      <c r="BS110" s="332"/>
      <c r="BT110" s="332"/>
      <c r="BU110" s="332"/>
      <c r="BV110" s="309"/>
      <c r="BW110" s="309"/>
    </row>
    <row r="111" spans="2:75" ht="12.75">
      <c r="B111" s="310" t="s">
        <v>175</v>
      </c>
      <c r="C111" s="584"/>
      <c r="D111" s="493">
        <f t="shared" si="112"/>
        <v>0</v>
      </c>
      <c r="E111" s="585"/>
      <c r="F111" s="584"/>
      <c r="G111" s="493">
        <f t="shared" si="113"/>
        <v>0</v>
      </c>
      <c r="H111" s="585"/>
      <c r="I111" s="311"/>
      <c r="K111" s="312" t="e">
        <f t="shared" si="114"/>
        <v>#DIV/0!</v>
      </c>
      <c r="L111" s="313" t="e">
        <f t="shared" si="115"/>
        <v>#DIV/0!</v>
      </c>
      <c r="M111" s="314" t="e">
        <f t="shared" si="116"/>
        <v>#DIV/0!</v>
      </c>
      <c r="N111" s="277" t="e">
        <f t="shared" si="117"/>
        <v>#DIV/0!</v>
      </c>
      <c r="O111" s="277" t="e">
        <f t="shared" si="118"/>
        <v>#DIV/0!</v>
      </c>
      <c r="P111" s="277" t="e">
        <f t="shared" si="119"/>
        <v>#DIV/0!</v>
      </c>
      <c r="Q111" s="392" t="e">
        <f t="shared" si="120"/>
        <v>#DIV/0!</v>
      </c>
      <c r="R111" s="315" t="e">
        <f t="shared" si="121"/>
        <v>#DIV/0!</v>
      </c>
      <c r="S111" s="316">
        <f t="shared" si="122"/>
        <v>1.9599639845400536</v>
      </c>
      <c r="T111" s="317" t="e">
        <f t="shared" si="123"/>
        <v>#DIV/0!</v>
      </c>
      <c r="U111" s="317" t="e">
        <f t="shared" si="124"/>
        <v>#DIV/0!</v>
      </c>
      <c r="V111" s="318" t="e">
        <f t="shared" si="125"/>
        <v>#DIV/0!</v>
      </c>
      <c r="W111" s="113" t="e">
        <f t="shared" si="125"/>
        <v>#DIV/0!</v>
      </c>
      <c r="X111" s="9"/>
      <c r="Z111" s="319" t="e">
        <f>(N111-P116)^2</f>
        <v>#DIV/0!</v>
      </c>
      <c r="AA111" s="320" t="e">
        <f t="shared" si="126"/>
        <v>#DIV/0!</v>
      </c>
      <c r="AB111" s="321">
        <v>1</v>
      </c>
      <c r="AC111" s="309"/>
      <c r="AD111" s="309"/>
      <c r="AE111" s="314" t="e">
        <f t="shared" si="127"/>
        <v>#DIV/0!</v>
      </c>
      <c r="AF111" s="322"/>
      <c r="AG111" s="323" t="e">
        <f>AG116</f>
        <v>#DIV/0!</v>
      </c>
      <c r="AH111" s="323" t="e">
        <f>AH116</f>
        <v>#DIV/0!</v>
      </c>
      <c r="AI111" s="320" t="e">
        <f t="shared" si="128"/>
        <v>#DIV/0!</v>
      </c>
      <c r="AJ111" s="324" t="e">
        <f t="shared" si="129"/>
        <v>#DIV/0!</v>
      </c>
      <c r="AK111" s="325" t="e">
        <f>AJ111/AJ116</f>
        <v>#DIV/0!</v>
      </c>
      <c r="AL111" s="326" t="e">
        <f t="shared" si="130"/>
        <v>#DIV/0!</v>
      </c>
      <c r="AM111" s="327" t="e">
        <f t="shared" si="131"/>
        <v>#DIV/0!</v>
      </c>
      <c r="AN111" s="113" t="e">
        <f t="shared" si="132"/>
        <v>#DIV/0!</v>
      </c>
      <c r="AO111" s="328" t="e">
        <f t="shared" si="133"/>
        <v>#DIV/0!</v>
      </c>
      <c r="AP111" s="113" t="e">
        <f t="shared" si="134"/>
        <v>#DIV/0!</v>
      </c>
      <c r="AQ111" s="316">
        <f t="shared" si="135"/>
        <v>1.9599639845400536</v>
      </c>
      <c r="AR111" s="317" t="e">
        <f t="shared" si="136"/>
        <v>#DIV/0!</v>
      </c>
      <c r="AS111" s="317" t="e">
        <f t="shared" si="137"/>
        <v>#DIV/0!</v>
      </c>
      <c r="AT111" s="329" t="e">
        <f t="shared" si="138"/>
        <v>#DIV/0!</v>
      </c>
      <c r="AU111" s="329" t="e">
        <f t="shared" si="138"/>
        <v>#DIV/0!</v>
      </c>
      <c r="AV111" s="293"/>
      <c r="AX111" s="330"/>
      <c r="AY111" s="330">
        <v>1</v>
      </c>
      <c r="AZ111" s="331"/>
      <c r="BA111" s="331"/>
      <c r="BC111" s="309"/>
      <c r="BD111" s="309"/>
      <c r="BE111" s="321"/>
      <c r="BF111" s="321"/>
      <c r="BG111" s="321"/>
      <c r="BH111" s="321"/>
      <c r="BI111" s="321"/>
      <c r="BJ111" s="321"/>
      <c r="BK111" s="321"/>
      <c r="BL111" s="321"/>
      <c r="BM111" s="309"/>
      <c r="BN111" s="309"/>
      <c r="BO111" s="309"/>
      <c r="BP111" s="309"/>
      <c r="BQ111" s="309"/>
      <c r="BR111" s="309"/>
      <c r="BS111" s="332"/>
      <c r="BT111" s="332"/>
      <c r="BU111" s="332"/>
      <c r="BV111" s="309"/>
      <c r="BW111" s="309"/>
    </row>
    <row r="112" spans="2:75" ht="12.75">
      <c r="B112" s="310" t="s">
        <v>176</v>
      </c>
      <c r="C112" s="584"/>
      <c r="D112" s="493">
        <f t="shared" si="112"/>
        <v>0</v>
      </c>
      <c r="E112" s="585"/>
      <c r="F112" s="584"/>
      <c r="G112" s="493">
        <f t="shared" si="113"/>
        <v>0</v>
      </c>
      <c r="H112" s="585"/>
      <c r="I112" s="311"/>
      <c r="K112" s="312" t="e">
        <f t="shared" si="114"/>
        <v>#DIV/0!</v>
      </c>
      <c r="L112" s="313" t="e">
        <f t="shared" si="115"/>
        <v>#DIV/0!</v>
      </c>
      <c r="M112" s="314" t="e">
        <f t="shared" si="116"/>
        <v>#DIV/0!</v>
      </c>
      <c r="N112" s="277" t="e">
        <f t="shared" si="117"/>
        <v>#DIV/0!</v>
      </c>
      <c r="O112" s="277" t="e">
        <f t="shared" si="118"/>
        <v>#DIV/0!</v>
      </c>
      <c r="P112" s="277" t="e">
        <f t="shared" si="119"/>
        <v>#DIV/0!</v>
      </c>
      <c r="Q112" s="392" t="e">
        <f t="shared" si="120"/>
        <v>#DIV/0!</v>
      </c>
      <c r="R112" s="315" t="e">
        <f t="shared" si="121"/>
        <v>#DIV/0!</v>
      </c>
      <c r="S112" s="316">
        <f t="shared" si="122"/>
        <v>1.9599639845400536</v>
      </c>
      <c r="T112" s="317" t="e">
        <f t="shared" si="123"/>
        <v>#DIV/0!</v>
      </c>
      <c r="U112" s="317" t="e">
        <f t="shared" si="124"/>
        <v>#DIV/0!</v>
      </c>
      <c r="V112" s="318" t="e">
        <f t="shared" si="125"/>
        <v>#DIV/0!</v>
      </c>
      <c r="W112" s="113" t="e">
        <f t="shared" si="125"/>
        <v>#DIV/0!</v>
      </c>
      <c r="X112" s="9"/>
      <c r="Z112" s="319" t="e">
        <f>(N112-P116)^2</f>
        <v>#DIV/0!</v>
      </c>
      <c r="AA112" s="320" t="e">
        <f t="shared" si="126"/>
        <v>#DIV/0!</v>
      </c>
      <c r="AB112" s="321">
        <v>1</v>
      </c>
      <c r="AC112" s="309"/>
      <c r="AD112" s="309"/>
      <c r="AE112" s="314" t="e">
        <f t="shared" si="127"/>
        <v>#DIV/0!</v>
      </c>
      <c r="AF112" s="322"/>
      <c r="AG112" s="323" t="e">
        <f>AG116</f>
        <v>#DIV/0!</v>
      </c>
      <c r="AH112" s="323" t="e">
        <f>AH116</f>
        <v>#DIV/0!</v>
      </c>
      <c r="AI112" s="320" t="e">
        <f t="shared" si="128"/>
        <v>#DIV/0!</v>
      </c>
      <c r="AJ112" s="324" t="e">
        <f t="shared" si="129"/>
        <v>#DIV/0!</v>
      </c>
      <c r="AK112" s="325" t="e">
        <f>AJ112/AJ116</f>
        <v>#DIV/0!</v>
      </c>
      <c r="AL112" s="326" t="e">
        <f t="shared" si="130"/>
        <v>#DIV/0!</v>
      </c>
      <c r="AM112" s="327" t="e">
        <f t="shared" si="131"/>
        <v>#DIV/0!</v>
      </c>
      <c r="AN112" s="113" t="e">
        <f t="shared" si="132"/>
        <v>#DIV/0!</v>
      </c>
      <c r="AO112" s="328" t="e">
        <f t="shared" si="133"/>
        <v>#DIV/0!</v>
      </c>
      <c r="AP112" s="113" t="e">
        <f t="shared" si="134"/>
        <v>#DIV/0!</v>
      </c>
      <c r="AQ112" s="316">
        <f t="shared" si="135"/>
        <v>1.9599639845400536</v>
      </c>
      <c r="AR112" s="317" t="e">
        <f t="shared" si="136"/>
        <v>#DIV/0!</v>
      </c>
      <c r="AS112" s="317" t="e">
        <f t="shared" si="137"/>
        <v>#DIV/0!</v>
      </c>
      <c r="AT112" s="329" t="e">
        <f t="shared" si="138"/>
        <v>#DIV/0!</v>
      </c>
      <c r="AU112" s="329" t="e">
        <f t="shared" si="138"/>
        <v>#DIV/0!</v>
      </c>
      <c r="AV112" s="293"/>
      <c r="AX112" s="330"/>
      <c r="AY112" s="330">
        <v>1</v>
      </c>
      <c r="AZ112" s="331"/>
      <c r="BA112" s="331"/>
      <c r="BC112" s="309"/>
      <c r="BD112" s="309"/>
      <c r="BE112" s="321"/>
      <c r="BF112" s="321"/>
      <c r="BG112" s="321"/>
      <c r="BH112" s="321"/>
      <c r="BI112" s="321"/>
      <c r="BJ112" s="321"/>
      <c r="BK112" s="321"/>
      <c r="BL112" s="321"/>
      <c r="BM112" s="309"/>
      <c r="BN112" s="309"/>
      <c r="BO112" s="309"/>
      <c r="BP112" s="309"/>
      <c r="BQ112" s="309"/>
      <c r="BR112" s="309"/>
      <c r="BS112" s="332"/>
      <c r="BT112" s="332"/>
      <c r="BU112" s="332"/>
      <c r="BV112" s="309"/>
      <c r="BW112" s="309"/>
    </row>
    <row r="113" spans="2:75" ht="12.75">
      <c r="B113" s="310" t="s">
        <v>177</v>
      </c>
      <c r="C113" s="584"/>
      <c r="D113" s="493">
        <f t="shared" si="112"/>
        <v>0</v>
      </c>
      <c r="E113" s="585"/>
      <c r="F113" s="584"/>
      <c r="G113" s="493">
        <f t="shared" si="113"/>
        <v>0</v>
      </c>
      <c r="H113" s="585"/>
      <c r="I113" s="311"/>
      <c r="K113" s="312" t="e">
        <f t="shared" si="114"/>
        <v>#DIV/0!</v>
      </c>
      <c r="L113" s="313" t="e">
        <f t="shared" si="115"/>
        <v>#DIV/0!</v>
      </c>
      <c r="M113" s="314" t="e">
        <f t="shared" si="116"/>
        <v>#DIV/0!</v>
      </c>
      <c r="N113" s="277" t="e">
        <f t="shared" si="117"/>
        <v>#DIV/0!</v>
      </c>
      <c r="O113" s="277" t="e">
        <f t="shared" si="118"/>
        <v>#DIV/0!</v>
      </c>
      <c r="P113" s="277" t="e">
        <f t="shared" si="119"/>
        <v>#DIV/0!</v>
      </c>
      <c r="Q113" s="392" t="e">
        <f t="shared" si="120"/>
        <v>#DIV/0!</v>
      </c>
      <c r="R113" s="315" t="e">
        <f t="shared" si="121"/>
        <v>#DIV/0!</v>
      </c>
      <c r="S113" s="316">
        <f t="shared" si="122"/>
        <v>1.9599639845400536</v>
      </c>
      <c r="T113" s="317" t="e">
        <f t="shared" si="123"/>
        <v>#DIV/0!</v>
      </c>
      <c r="U113" s="317" t="e">
        <f t="shared" si="124"/>
        <v>#DIV/0!</v>
      </c>
      <c r="V113" s="318" t="e">
        <f t="shared" si="125"/>
        <v>#DIV/0!</v>
      </c>
      <c r="W113" s="113" t="e">
        <f t="shared" si="125"/>
        <v>#DIV/0!</v>
      </c>
      <c r="X113" s="9"/>
      <c r="Z113" s="319" t="e">
        <f>(N113-P116)^2</f>
        <v>#DIV/0!</v>
      </c>
      <c r="AA113" s="320" t="e">
        <f t="shared" si="126"/>
        <v>#DIV/0!</v>
      </c>
      <c r="AB113" s="321">
        <v>1</v>
      </c>
      <c r="AC113" s="309"/>
      <c r="AD113" s="309"/>
      <c r="AE113" s="314" t="e">
        <f t="shared" si="127"/>
        <v>#DIV/0!</v>
      </c>
      <c r="AF113" s="322"/>
      <c r="AG113" s="323" t="e">
        <f>AG116</f>
        <v>#DIV/0!</v>
      </c>
      <c r="AH113" s="323" t="e">
        <f>AH116</f>
        <v>#DIV/0!</v>
      </c>
      <c r="AI113" s="320" t="e">
        <f t="shared" si="128"/>
        <v>#DIV/0!</v>
      </c>
      <c r="AJ113" s="324" t="e">
        <f t="shared" si="129"/>
        <v>#DIV/0!</v>
      </c>
      <c r="AK113" s="325" t="e">
        <f>AJ113/AJ116</f>
        <v>#DIV/0!</v>
      </c>
      <c r="AL113" s="326" t="e">
        <f t="shared" si="130"/>
        <v>#DIV/0!</v>
      </c>
      <c r="AM113" s="327" t="e">
        <f t="shared" si="131"/>
        <v>#DIV/0!</v>
      </c>
      <c r="AN113" s="113" t="e">
        <f t="shared" si="132"/>
        <v>#DIV/0!</v>
      </c>
      <c r="AO113" s="328" t="e">
        <f t="shared" si="133"/>
        <v>#DIV/0!</v>
      </c>
      <c r="AP113" s="113" t="e">
        <f t="shared" si="134"/>
        <v>#DIV/0!</v>
      </c>
      <c r="AQ113" s="316">
        <f t="shared" si="135"/>
        <v>1.9599639845400536</v>
      </c>
      <c r="AR113" s="317" t="e">
        <f t="shared" si="136"/>
        <v>#DIV/0!</v>
      </c>
      <c r="AS113" s="317" t="e">
        <f t="shared" si="137"/>
        <v>#DIV/0!</v>
      </c>
      <c r="AT113" s="329" t="e">
        <f t="shared" si="138"/>
        <v>#DIV/0!</v>
      </c>
      <c r="AU113" s="329" t="e">
        <f t="shared" si="138"/>
        <v>#DIV/0!</v>
      </c>
      <c r="AV113" s="293"/>
      <c r="AX113" s="330"/>
      <c r="AY113" s="330">
        <v>1</v>
      </c>
      <c r="AZ113" s="331"/>
      <c r="BA113" s="331"/>
      <c r="BC113" s="309"/>
      <c r="BD113" s="309"/>
      <c r="BE113" s="321"/>
      <c r="BF113" s="321"/>
      <c r="BG113" s="321"/>
      <c r="BH113" s="321"/>
      <c r="BI113" s="321"/>
      <c r="BJ113" s="321"/>
      <c r="BK113" s="321"/>
      <c r="BL113" s="321"/>
      <c r="BM113" s="309"/>
      <c r="BN113" s="309"/>
      <c r="BO113" s="309"/>
      <c r="BP113" s="309"/>
      <c r="BQ113" s="309"/>
      <c r="BR113" s="309"/>
      <c r="BS113" s="332"/>
      <c r="BT113" s="332"/>
      <c r="BU113" s="332"/>
      <c r="BV113" s="309"/>
      <c r="BW113" s="309"/>
    </row>
    <row r="114" spans="2:75" ht="12.75">
      <c r="B114" s="310" t="s">
        <v>178</v>
      </c>
      <c r="C114" s="584"/>
      <c r="D114" s="493">
        <f t="shared" si="112"/>
        <v>0</v>
      </c>
      <c r="E114" s="585"/>
      <c r="F114" s="584"/>
      <c r="G114" s="493">
        <f t="shared" si="113"/>
        <v>0</v>
      </c>
      <c r="H114" s="585"/>
      <c r="I114" s="311"/>
      <c r="K114" s="312" t="e">
        <f t="shared" si="114"/>
        <v>#DIV/0!</v>
      </c>
      <c r="L114" s="313" t="e">
        <f t="shared" si="115"/>
        <v>#DIV/0!</v>
      </c>
      <c r="M114" s="314" t="e">
        <f t="shared" si="116"/>
        <v>#DIV/0!</v>
      </c>
      <c r="N114" s="277" t="e">
        <f t="shared" si="117"/>
        <v>#DIV/0!</v>
      </c>
      <c r="O114" s="277" t="e">
        <f t="shared" si="118"/>
        <v>#DIV/0!</v>
      </c>
      <c r="P114" s="277" t="e">
        <f t="shared" si="119"/>
        <v>#DIV/0!</v>
      </c>
      <c r="Q114" s="392" t="e">
        <f t="shared" si="120"/>
        <v>#DIV/0!</v>
      </c>
      <c r="R114" s="315" t="e">
        <f t="shared" si="121"/>
        <v>#DIV/0!</v>
      </c>
      <c r="S114" s="316">
        <f t="shared" si="122"/>
        <v>1.9599639845400536</v>
      </c>
      <c r="T114" s="317" t="e">
        <f t="shared" si="123"/>
        <v>#DIV/0!</v>
      </c>
      <c r="U114" s="317" t="e">
        <f t="shared" si="124"/>
        <v>#DIV/0!</v>
      </c>
      <c r="V114" s="318" t="e">
        <f t="shared" si="125"/>
        <v>#DIV/0!</v>
      </c>
      <c r="W114" s="113" t="e">
        <f t="shared" si="125"/>
        <v>#DIV/0!</v>
      </c>
      <c r="X114" s="9"/>
      <c r="Z114" s="319" t="e">
        <f>(N114-P116)^2</f>
        <v>#DIV/0!</v>
      </c>
      <c r="AA114" s="320" t="e">
        <f t="shared" si="126"/>
        <v>#DIV/0!</v>
      </c>
      <c r="AB114" s="321">
        <v>1</v>
      </c>
      <c r="AC114" s="309"/>
      <c r="AD114" s="309"/>
      <c r="AE114" s="314" t="e">
        <f t="shared" si="127"/>
        <v>#DIV/0!</v>
      </c>
      <c r="AF114" s="322"/>
      <c r="AG114" s="323" t="e">
        <f>AG116</f>
        <v>#DIV/0!</v>
      </c>
      <c r="AH114" s="323" t="e">
        <f>AH116</f>
        <v>#DIV/0!</v>
      </c>
      <c r="AI114" s="320" t="e">
        <f t="shared" si="128"/>
        <v>#DIV/0!</v>
      </c>
      <c r="AJ114" s="324" t="e">
        <f t="shared" si="129"/>
        <v>#DIV/0!</v>
      </c>
      <c r="AK114" s="325" t="e">
        <f>AJ114/AJ116</f>
        <v>#DIV/0!</v>
      </c>
      <c r="AL114" s="326" t="e">
        <f t="shared" si="130"/>
        <v>#DIV/0!</v>
      </c>
      <c r="AM114" s="327" t="e">
        <f t="shared" si="131"/>
        <v>#DIV/0!</v>
      </c>
      <c r="AN114" s="113" t="e">
        <f t="shared" si="132"/>
        <v>#DIV/0!</v>
      </c>
      <c r="AO114" s="328" t="e">
        <f t="shared" si="133"/>
        <v>#DIV/0!</v>
      </c>
      <c r="AP114" s="113" t="e">
        <f t="shared" si="134"/>
        <v>#DIV/0!</v>
      </c>
      <c r="AQ114" s="316">
        <f t="shared" si="135"/>
        <v>1.9599639845400536</v>
      </c>
      <c r="AR114" s="317" t="e">
        <f t="shared" si="136"/>
        <v>#DIV/0!</v>
      </c>
      <c r="AS114" s="317" t="e">
        <f t="shared" si="137"/>
        <v>#DIV/0!</v>
      </c>
      <c r="AT114" s="329" t="e">
        <f t="shared" si="138"/>
        <v>#DIV/0!</v>
      </c>
      <c r="AU114" s="329" t="e">
        <f t="shared" si="138"/>
        <v>#DIV/0!</v>
      </c>
      <c r="AV114" s="293"/>
      <c r="AX114" s="330"/>
      <c r="AY114" s="330">
        <v>1</v>
      </c>
      <c r="AZ114" s="331"/>
      <c r="BA114" s="331"/>
      <c r="BC114" s="309"/>
      <c r="BD114" s="309"/>
      <c r="BE114" s="321"/>
      <c r="BF114" s="321"/>
      <c r="BG114" s="321"/>
      <c r="BH114" s="321"/>
      <c r="BI114" s="321"/>
      <c r="BJ114" s="321"/>
      <c r="BK114" s="321"/>
      <c r="BL114" s="321"/>
      <c r="BM114" s="309"/>
      <c r="BN114" s="309"/>
      <c r="BO114" s="309"/>
      <c r="BP114" s="309"/>
      <c r="BQ114" s="309"/>
      <c r="BR114" s="309"/>
      <c r="BS114" s="332"/>
      <c r="BT114" s="332"/>
      <c r="BU114" s="332"/>
      <c r="BV114" s="309"/>
      <c r="BW114" s="309"/>
    </row>
    <row r="115" spans="2:75" ht="12.75">
      <c r="B115" s="310" t="s">
        <v>179</v>
      </c>
      <c r="C115" s="584"/>
      <c r="D115" s="493">
        <f t="shared" si="112"/>
        <v>0</v>
      </c>
      <c r="E115" s="585"/>
      <c r="F115" s="584"/>
      <c r="G115" s="493">
        <f t="shared" si="113"/>
        <v>0</v>
      </c>
      <c r="H115" s="585"/>
      <c r="I115" s="311"/>
      <c r="K115" s="312" t="e">
        <f t="shared" si="114"/>
        <v>#DIV/0!</v>
      </c>
      <c r="L115" s="313" t="e">
        <f>(D115/(C115*E115)+(G115/(F115*H115)))</f>
        <v>#DIV/0!</v>
      </c>
      <c r="M115" s="314" t="e">
        <f t="shared" si="116"/>
        <v>#DIV/0!</v>
      </c>
      <c r="N115" s="277" t="e">
        <f t="shared" si="117"/>
        <v>#DIV/0!</v>
      </c>
      <c r="O115" s="277" t="e">
        <f t="shared" si="118"/>
        <v>#DIV/0!</v>
      </c>
      <c r="P115" s="277" t="e">
        <f t="shared" si="119"/>
        <v>#DIV/0!</v>
      </c>
      <c r="Q115" s="392" t="e">
        <f t="shared" si="120"/>
        <v>#DIV/0!</v>
      </c>
      <c r="R115" s="315" t="e">
        <f t="shared" si="121"/>
        <v>#DIV/0!</v>
      </c>
      <c r="S115" s="316">
        <f t="shared" si="122"/>
        <v>1.9599639845400536</v>
      </c>
      <c r="T115" s="317" t="e">
        <f t="shared" si="123"/>
        <v>#DIV/0!</v>
      </c>
      <c r="U115" s="317" t="e">
        <f t="shared" si="124"/>
        <v>#DIV/0!</v>
      </c>
      <c r="V115" s="318" t="e">
        <f t="shared" si="125"/>
        <v>#DIV/0!</v>
      </c>
      <c r="W115" s="113" t="e">
        <f t="shared" si="125"/>
        <v>#DIV/0!</v>
      </c>
      <c r="X115" s="9"/>
      <c r="Z115" s="319" t="e">
        <f>(N115-P116)^2</f>
        <v>#DIV/0!</v>
      </c>
      <c r="AA115" s="320" t="e">
        <f t="shared" si="126"/>
        <v>#DIV/0!</v>
      </c>
      <c r="AB115" s="321">
        <v>1</v>
      </c>
      <c r="AC115" s="309"/>
      <c r="AD115" s="309"/>
      <c r="AE115" s="314" t="e">
        <f t="shared" si="127"/>
        <v>#DIV/0!</v>
      </c>
      <c r="AF115" s="322"/>
      <c r="AG115" s="323" t="e">
        <f>AG116</f>
        <v>#DIV/0!</v>
      </c>
      <c r="AH115" s="323" t="e">
        <f>AH116</f>
        <v>#DIV/0!</v>
      </c>
      <c r="AI115" s="320" t="e">
        <f t="shared" si="128"/>
        <v>#DIV/0!</v>
      </c>
      <c r="AJ115" s="324" t="e">
        <f t="shared" si="129"/>
        <v>#DIV/0!</v>
      </c>
      <c r="AK115" s="325" t="e">
        <f>AJ115/AJ116</f>
        <v>#DIV/0!</v>
      </c>
      <c r="AL115" s="326" t="e">
        <f t="shared" si="130"/>
        <v>#DIV/0!</v>
      </c>
      <c r="AM115" s="327" t="e">
        <f t="shared" si="131"/>
        <v>#DIV/0!</v>
      </c>
      <c r="AN115" s="113" t="e">
        <f t="shared" si="132"/>
        <v>#DIV/0!</v>
      </c>
      <c r="AO115" s="328" t="e">
        <f t="shared" si="133"/>
        <v>#DIV/0!</v>
      </c>
      <c r="AP115" s="113" t="e">
        <f t="shared" si="134"/>
        <v>#DIV/0!</v>
      </c>
      <c r="AQ115" s="316">
        <f t="shared" si="135"/>
        <v>1.9599639845400536</v>
      </c>
      <c r="AR115" s="317" t="e">
        <f t="shared" si="136"/>
        <v>#DIV/0!</v>
      </c>
      <c r="AS115" s="317" t="e">
        <f t="shared" si="137"/>
        <v>#DIV/0!</v>
      </c>
      <c r="AT115" s="329" t="e">
        <f t="shared" si="138"/>
        <v>#DIV/0!</v>
      </c>
      <c r="AU115" s="329" t="e">
        <f t="shared" si="138"/>
        <v>#DIV/0!</v>
      </c>
      <c r="AV115" s="293"/>
      <c r="AX115" s="330"/>
      <c r="AY115" s="330">
        <v>1</v>
      </c>
      <c r="AZ115" s="331"/>
      <c r="BA115" s="331"/>
      <c r="BC115" s="309"/>
      <c r="BD115" s="309"/>
      <c r="BE115" s="321"/>
      <c r="BF115" s="321"/>
      <c r="BG115" s="321"/>
      <c r="BH115" s="321"/>
      <c r="BI115" s="321"/>
      <c r="BJ115" s="321"/>
      <c r="BK115" s="321"/>
      <c r="BL115" s="321"/>
      <c r="BM115" s="309"/>
      <c r="BN115" s="309"/>
      <c r="BO115" s="309"/>
      <c r="BP115" s="309"/>
      <c r="BQ115" s="309"/>
      <c r="BR115" s="309"/>
      <c r="BS115" s="332"/>
      <c r="BT115" s="332"/>
      <c r="BU115" s="332"/>
      <c r="BV115" s="309"/>
      <c r="BW115" s="309"/>
    </row>
    <row r="116" spans="2:75" ht="12.75">
      <c r="B116" s="333">
        <f>COUNT(D102:D115)</f>
        <v>14</v>
      </c>
      <c r="C116" s="586">
        <f aca="true" t="shared" si="139" ref="C116:H116">SUM(C102:C115)</f>
        <v>0</v>
      </c>
      <c r="D116" s="586">
        <f t="shared" si="139"/>
        <v>0</v>
      </c>
      <c r="E116" s="586">
        <f t="shared" si="139"/>
        <v>0</v>
      </c>
      <c r="F116" s="586">
        <f t="shared" si="139"/>
        <v>0</v>
      </c>
      <c r="G116" s="586">
        <f t="shared" si="139"/>
        <v>0</v>
      </c>
      <c r="H116" s="586">
        <f t="shared" si="139"/>
        <v>0</v>
      </c>
      <c r="I116" s="335"/>
      <c r="K116" s="336"/>
      <c r="L116" s="394"/>
      <c r="M116" s="338" t="e">
        <f>SUM(M102:M115)</f>
        <v>#DIV/0!</v>
      </c>
      <c r="N116" s="339"/>
      <c r="O116" s="340" t="e">
        <f>SUM(O102:O115)</f>
        <v>#DIV/0!</v>
      </c>
      <c r="P116" s="22" t="e">
        <f>O116/M116</f>
        <v>#DIV/0!</v>
      </c>
      <c r="Q116" s="341" t="e">
        <f>EXP(P116)</f>
        <v>#DIV/0!</v>
      </c>
      <c r="R116" s="334" t="e">
        <f>SQRT(1/M116)</f>
        <v>#DIV/0!</v>
      </c>
      <c r="S116" s="316">
        <f t="shared" si="122"/>
        <v>1.9599639845400536</v>
      </c>
      <c r="T116" s="342" t="e">
        <f>P116-(R116*S116)</f>
        <v>#DIV/0!</v>
      </c>
      <c r="U116" s="342" t="e">
        <f>P116+(R116*S116)</f>
        <v>#DIV/0!</v>
      </c>
      <c r="V116" s="343" t="e">
        <f>EXP(T116)</f>
        <v>#DIV/0!</v>
      </c>
      <c r="W116" s="344" t="e">
        <f>EXP(U116)</f>
        <v>#DIV/0!</v>
      </c>
      <c r="X116" s="345"/>
      <c r="Y116" s="345"/>
      <c r="Z116" s="346"/>
      <c r="AA116" s="347" t="e">
        <f>SUM(AA102:AA115)</f>
        <v>#DIV/0!</v>
      </c>
      <c r="AB116" s="348">
        <f>SUM(AB102:AB115)</f>
        <v>14</v>
      </c>
      <c r="AC116" s="349" t="e">
        <f>AA116-(AB116-1)</f>
        <v>#DIV/0!</v>
      </c>
      <c r="AD116" s="338" t="e">
        <f>M116</f>
        <v>#DIV/0!</v>
      </c>
      <c r="AE116" s="338" t="e">
        <f>SUM(AE102:AE115)</f>
        <v>#DIV/0!</v>
      </c>
      <c r="AF116" s="350" t="e">
        <f>AE116/AD116</f>
        <v>#DIV/0!</v>
      </c>
      <c r="AG116" s="351" t="e">
        <f>AC116/(AD116-AF116)</f>
        <v>#DIV/0!</v>
      </c>
      <c r="AH116" s="351" t="e">
        <f>IF(AA116&lt;AB116-1,"0",AG116)</f>
        <v>#DIV/0!</v>
      </c>
      <c r="AI116" s="346"/>
      <c r="AJ116" s="338" t="e">
        <f>SUM(AJ102:AJ115)</f>
        <v>#DIV/0!</v>
      </c>
      <c r="AK116" s="352" t="e">
        <f>SUM(AK102:AK115)</f>
        <v>#DIV/0!</v>
      </c>
      <c r="AL116" s="349" t="e">
        <f>SUM(AL102:AL115)</f>
        <v>#DIV/0!</v>
      </c>
      <c r="AM116" s="349" t="e">
        <f>AL116/AJ116</f>
        <v>#DIV/0!</v>
      </c>
      <c r="AN116" s="395" t="e">
        <f>EXP(AM116)</f>
        <v>#DIV/0!</v>
      </c>
      <c r="AO116" s="354" t="e">
        <f>1/AJ116</f>
        <v>#DIV/0!</v>
      </c>
      <c r="AP116" s="355" t="e">
        <f>SQRT(AO116)</f>
        <v>#DIV/0!</v>
      </c>
      <c r="AQ116" s="316">
        <f t="shared" si="135"/>
        <v>1.9599639845400536</v>
      </c>
      <c r="AR116" s="342" t="e">
        <f>AM116-(AQ116*AP116)</f>
        <v>#DIV/0!</v>
      </c>
      <c r="AS116" s="342" t="e">
        <f>AM116+(1.96*AP116)</f>
        <v>#DIV/0!</v>
      </c>
      <c r="AT116" s="396" t="e">
        <f>EXP(AR116)</f>
        <v>#DIV/0!</v>
      </c>
      <c r="AU116" s="397" t="e">
        <f>EXP(AS116)</f>
        <v>#DIV/0!</v>
      </c>
      <c r="AV116" s="398"/>
      <c r="AW116" s="15"/>
      <c r="AX116" s="359" t="e">
        <f>AA116</f>
        <v>#DIV/0!</v>
      </c>
      <c r="AY116" s="333">
        <f>SUM(AY102:AY115)</f>
        <v>14</v>
      </c>
      <c r="AZ116" s="360" t="e">
        <f>(AX116-(AY116-1))/AX116</f>
        <v>#DIV/0!</v>
      </c>
      <c r="BA116" s="361" t="e">
        <f>IF(AA116&lt;AB116-1,"0%",AZ116)</f>
        <v>#DIV/0!</v>
      </c>
      <c r="BB116" s="172"/>
      <c r="BC116" s="340" t="e">
        <f>AX116/(AY116-1)</f>
        <v>#DIV/0!</v>
      </c>
      <c r="BD116" s="362" t="e">
        <f>LN(BC116)</f>
        <v>#DIV/0!</v>
      </c>
      <c r="BE116" s="340" t="e">
        <f>LN(AX116)</f>
        <v>#DIV/0!</v>
      </c>
      <c r="BF116" s="340">
        <f>LN(AY116-1)</f>
        <v>2.5649493574615367</v>
      </c>
      <c r="BG116" s="340" t="e">
        <f>SQRT(2*AX116)</f>
        <v>#DIV/0!</v>
      </c>
      <c r="BH116" s="340">
        <f>SQRT(2*AY116-3)</f>
        <v>5</v>
      </c>
      <c r="BI116" s="340">
        <f>2*(AY116-2)</f>
        <v>24</v>
      </c>
      <c r="BJ116" s="340">
        <f>3*(AY116-2)^2</f>
        <v>432</v>
      </c>
      <c r="BK116" s="340">
        <f>1/BI116</f>
        <v>0.041666666666666664</v>
      </c>
      <c r="BL116" s="363">
        <f>1/BJ116</f>
        <v>0.0023148148148148147</v>
      </c>
      <c r="BM116" s="363">
        <f>SQRT(BK116*(1-BL116))</f>
        <v>0.20388775355421107</v>
      </c>
      <c r="BN116" s="364" t="e">
        <f>0.5*(BE116-BF116)/(BG116-BH116)</f>
        <v>#DIV/0!</v>
      </c>
      <c r="BO116" s="364" t="e">
        <f>IF(AA116&lt;=AB116,BM116,BN116)</f>
        <v>#DIV/0!</v>
      </c>
      <c r="BP116" s="365" t="e">
        <f>BD116-(1.96*BO116)</f>
        <v>#DIV/0!</v>
      </c>
      <c r="BQ116" s="365" t="e">
        <f>BD116+(1.96*BO116)</f>
        <v>#DIV/0!</v>
      </c>
      <c r="BR116" s="365"/>
      <c r="BS116" s="362" t="e">
        <f>EXP(BP116)</f>
        <v>#DIV/0!</v>
      </c>
      <c r="BT116" s="362" t="e">
        <f>EXP(BQ116)</f>
        <v>#DIV/0!</v>
      </c>
      <c r="BU116" s="366" t="e">
        <f>BA116</f>
        <v>#DIV/0!</v>
      </c>
      <c r="BV116" s="366" t="e">
        <f>(BS116-1)/BS116</f>
        <v>#DIV/0!</v>
      </c>
      <c r="BW116" s="366" t="e">
        <f>(BT116-1)/BT116</f>
        <v>#DIV/0!</v>
      </c>
    </row>
    <row r="117" spans="2:75" ht="13.5" thickBot="1">
      <c r="B117" s="7"/>
      <c r="C117" s="587"/>
      <c r="D117" s="587"/>
      <c r="E117" s="587"/>
      <c r="F117" s="587"/>
      <c r="G117" s="587"/>
      <c r="H117" s="587"/>
      <c r="I117" s="367"/>
      <c r="J117" s="7"/>
      <c r="K117" s="7"/>
      <c r="L117" s="2"/>
      <c r="M117" s="2"/>
      <c r="N117" s="2"/>
      <c r="O117" s="2"/>
      <c r="P117" s="2"/>
      <c r="Q117" s="2"/>
      <c r="R117" s="368"/>
      <c r="S117" s="368"/>
      <c r="T117" s="368"/>
      <c r="U117" s="368"/>
      <c r="V117" s="368"/>
      <c r="W117" s="368"/>
      <c r="X117" s="368"/>
      <c r="Z117" s="2"/>
      <c r="AA117" s="2"/>
      <c r="AB117" s="369"/>
      <c r="AC117" s="370"/>
      <c r="AD117" s="370"/>
      <c r="AE117" s="370"/>
      <c r="AF117" s="372"/>
      <c r="AG117" s="372"/>
      <c r="AH117" s="372"/>
      <c r="AI117" s="37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373"/>
      <c r="AU117" s="373"/>
      <c r="AV117" s="373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18"/>
      <c r="BH117" s="2"/>
      <c r="BI117" s="2"/>
      <c r="BJ117" s="2"/>
      <c r="BK117" s="2"/>
      <c r="BN117" s="370" t="s">
        <v>184</v>
      </c>
      <c r="BT117" s="374" t="s">
        <v>185</v>
      </c>
      <c r="BU117" s="375" t="e">
        <f>BU116</f>
        <v>#DIV/0!</v>
      </c>
      <c r="BV117" s="376" t="e">
        <f>IF(BV116&lt;0,"0%",BV116)</f>
        <v>#DIV/0!</v>
      </c>
      <c r="BW117" s="377" t="e">
        <f>IF(BW116&lt;0,"0%",BW116)</f>
        <v>#DIV/0!</v>
      </c>
    </row>
    <row r="118" spans="2:69" ht="26.25" thickBot="1">
      <c r="B118" s="283"/>
      <c r="C118" s="588"/>
      <c r="D118" s="588"/>
      <c r="E118" s="588"/>
      <c r="F118" s="588"/>
      <c r="G118" s="588"/>
      <c r="H118" s="588"/>
      <c r="I118" s="378"/>
      <c r="J118" s="283"/>
      <c r="K118" s="283"/>
      <c r="L118" s="2"/>
      <c r="M118" s="2"/>
      <c r="N118" s="2"/>
      <c r="O118" s="2"/>
      <c r="P118" s="2"/>
      <c r="Q118" s="2"/>
      <c r="R118" s="379"/>
      <c r="S118" s="379"/>
      <c r="T118" s="379"/>
      <c r="U118" s="379"/>
      <c r="V118" s="379"/>
      <c r="W118" s="379"/>
      <c r="X118" s="379"/>
      <c r="Z118" s="2"/>
      <c r="AA118" s="2"/>
      <c r="AB118" s="2"/>
      <c r="AC118" s="2"/>
      <c r="AD118" s="2"/>
      <c r="AE118" s="2"/>
      <c r="AF118" s="2"/>
      <c r="AG118" s="2"/>
      <c r="AH118" s="2"/>
      <c r="AI118" s="18"/>
      <c r="AJ118" s="144"/>
      <c r="AK118" s="144"/>
      <c r="AL118" s="380"/>
      <c r="AM118" s="149"/>
      <c r="AN118" s="381"/>
      <c r="AO118" s="382" t="s">
        <v>186</v>
      </c>
      <c r="AP118" s="383">
        <f>TINV((1-$H$1),(AB116-2))</f>
        <v>2.178812829667228</v>
      </c>
      <c r="AQ118" s="2"/>
      <c r="AR118" s="603" t="s">
        <v>293</v>
      </c>
      <c r="AS118" s="604">
        <f>$H$1</f>
        <v>0.95</v>
      </c>
      <c r="AT118" s="384" t="e">
        <f>EXP(AM116-AP118*SQRT((1/AD116)+AH116))</f>
        <v>#DIV/0!</v>
      </c>
      <c r="AU118" s="385" t="e">
        <f>EXP(AM116+AP118*SQRT((1/AD116)+AH116))</f>
        <v>#DIV/0!</v>
      </c>
      <c r="AV118" s="293"/>
      <c r="AW118" s="2"/>
      <c r="AX118" s="2"/>
      <c r="AY118" s="2"/>
      <c r="AZ118" s="2"/>
      <c r="BB118" s="2"/>
      <c r="BC118" s="2"/>
      <c r="BD118" s="2"/>
      <c r="BF118" s="386"/>
      <c r="BG118" s="18"/>
      <c r="BH118" s="18"/>
      <c r="BJ118" s="9"/>
      <c r="BK118" s="2"/>
      <c r="BL118" s="4"/>
      <c r="BM118" s="387"/>
      <c r="BN118" s="2"/>
      <c r="BQ118" s="4"/>
    </row>
    <row r="119" spans="1:256" ht="15">
      <c r="A119" s="3"/>
      <c r="B119" s="168"/>
      <c r="C119" s="589"/>
      <c r="D119" s="589"/>
      <c r="E119" s="589"/>
      <c r="F119" s="589"/>
      <c r="G119" s="589"/>
      <c r="H119" s="589"/>
      <c r="I119" s="378"/>
      <c r="J119" s="168"/>
      <c r="K119" s="168"/>
      <c r="L119" s="2"/>
      <c r="M119" s="2"/>
      <c r="N119" s="2"/>
      <c r="O119" s="2"/>
      <c r="P119" s="2"/>
      <c r="Q119" s="2"/>
      <c r="R119" s="379"/>
      <c r="S119" s="379"/>
      <c r="T119" s="379"/>
      <c r="U119" s="379"/>
      <c r="V119" s="379"/>
      <c r="W119" s="379"/>
      <c r="X119" s="379"/>
      <c r="Z119" s="2"/>
      <c r="AA119" s="2"/>
      <c r="AB119" s="2"/>
      <c r="AC119" s="2"/>
      <c r="AD119" s="2"/>
      <c r="AE119" s="2"/>
      <c r="AF119" s="2"/>
      <c r="AG119" s="2"/>
      <c r="AH119" s="2"/>
      <c r="AI119" s="18"/>
      <c r="AJ119" s="144"/>
      <c r="AK119" s="144"/>
      <c r="AL119" s="380"/>
      <c r="AM119" s="149"/>
      <c r="AN119" s="388"/>
      <c r="AO119" s="389"/>
      <c r="AP119" s="159"/>
      <c r="AQ119" s="2"/>
      <c r="AR119" s="2"/>
      <c r="AS119" s="17"/>
      <c r="AT119" s="293"/>
      <c r="AU119" s="293"/>
      <c r="AV119" s="293"/>
      <c r="AW119" s="2"/>
      <c r="AX119" s="2"/>
      <c r="AY119" s="2"/>
      <c r="AZ119" s="2"/>
      <c r="BA119" s="3"/>
      <c r="BB119" s="2"/>
      <c r="BC119" s="2"/>
      <c r="BD119" s="2"/>
      <c r="BE119" s="3"/>
      <c r="BF119" s="386"/>
      <c r="BG119" s="18"/>
      <c r="BH119" s="18"/>
      <c r="BI119" s="3"/>
      <c r="BJ119" s="9"/>
      <c r="BK119" s="2"/>
      <c r="BL119" s="390"/>
      <c r="BM119" s="391"/>
      <c r="BN119" s="2"/>
      <c r="BO119" s="3"/>
      <c r="BP119" s="3"/>
      <c r="BQ119" s="390"/>
      <c r="BR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2:75" ht="12.75">
      <c r="B120" s="7"/>
      <c r="C120" s="587"/>
      <c r="D120" s="587"/>
      <c r="E120" s="587"/>
      <c r="F120" s="587"/>
      <c r="G120" s="587"/>
      <c r="H120" s="587"/>
      <c r="I120" s="367"/>
      <c r="J120" s="613" t="s">
        <v>106</v>
      </c>
      <c r="K120" s="614"/>
      <c r="L120" s="614"/>
      <c r="M120" s="614"/>
      <c r="N120" s="614"/>
      <c r="O120" s="614"/>
      <c r="P120" s="614"/>
      <c r="Q120" s="614"/>
      <c r="R120" s="614"/>
      <c r="S120" s="614"/>
      <c r="T120" s="614"/>
      <c r="U120" s="614"/>
      <c r="V120" s="614"/>
      <c r="W120" s="615"/>
      <c r="X120" s="289"/>
      <c r="Y120" s="616" t="s">
        <v>107</v>
      </c>
      <c r="Z120" s="617"/>
      <c r="AA120" s="617"/>
      <c r="AB120" s="617"/>
      <c r="AC120" s="617"/>
      <c r="AD120" s="617"/>
      <c r="AE120" s="617"/>
      <c r="AF120" s="617"/>
      <c r="AG120" s="617"/>
      <c r="AH120" s="617"/>
      <c r="AI120" s="617"/>
      <c r="AJ120" s="617"/>
      <c r="AK120" s="617"/>
      <c r="AL120" s="617"/>
      <c r="AM120" s="617"/>
      <c r="AN120" s="617"/>
      <c r="AO120" s="617"/>
      <c r="AP120" s="617"/>
      <c r="AQ120" s="617"/>
      <c r="AR120" s="617"/>
      <c r="AS120" s="617"/>
      <c r="AT120" s="617"/>
      <c r="AU120" s="618"/>
      <c r="AV120" s="289"/>
      <c r="AW120" s="613" t="s">
        <v>108</v>
      </c>
      <c r="AX120" s="614"/>
      <c r="AY120" s="614"/>
      <c r="AZ120" s="614"/>
      <c r="BA120" s="614"/>
      <c r="BB120" s="614"/>
      <c r="BC120" s="614"/>
      <c r="BD120" s="614"/>
      <c r="BE120" s="614"/>
      <c r="BF120" s="614"/>
      <c r="BG120" s="614"/>
      <c r="BH120" s="614"/>
      <c r="BI120" s="614"/>
      <c r="BJ120" s="614"/>
      <c r="BK120" s="614"/>
      <c r="BL120" s="614"/>
      <c r="BM120" s="614"/>
      <c r="BN120" s="614"/>
      <c r="BO120" s="614"/>
      <c r="BP120" s="614"/>
      <c r="BQ120" s="614"/>
      <c r="BR120" s="614"/>
      <c r="BS120" s="614"/>
      <c r="BT120" s="614"/>
      <c r="BU120" s="614"/>
      <c r="BV120" s="614"/>
      <c r="BW120" s="615"/>
    </row>
    <row r="121" spans="1:75" ht="12.75">
      <c r="A121" s="399"/>
      <c r="B121" s="291" t="s">
        <v>109</v>
      </c>
      <c r="C121" s="619" t="s">
        <v>110</v>
      </c>
      <c r="D121" s="619"/>
      <c r="E121" s="619"/>
      <c r="F121" s="619" t="s">
        <v>111</v>
      </c>
      <c r="G121" s="619"/>
      <c r="H121" s="619"/>
      <c r="I121" s="159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1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1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2:75" ht="65.25">
      <c r="B122" s="292"/>
      <c r="C122" s="583" t="s">
        <v>112</v>
      </c>
      <c r="D122" s="583" t="s">
        <v>113</v>
      </c>
      <c r="E122" s="583" t="s">
        <v>19</v>
      </c>
      <c r="F122" s="583" t="s">
        <v>112</v>
      </c>
      <c r="G122" s="583" t="s">
        <v>113</v>
      </c>
      <c r="H122" s="583" t="s">
        <v>19</v>
      </c>
      <c r="I122" s="293"/>
      <c r="K122" s="294" t="s">
        <v>114</v>
      </c>
      <c r="L122" s="294" t="s">
        <v>115</v>
      </c>
      <c r="M122" s="294" t="s">
        <v>116</v>
      </c>
      <c r="N122" s="295" t="s">
        <v>117</v>
      </c>
      <c r="O122" s="295" t="s">
        <v>118</v>
      </c>
      <c r="P122" s="295" t="s">
        <v>119</v>
      </c>
      <c r="Q122" s="296" t="s">
        <v>120</v>
      </c>
      <c r="R122" s="294" t="s">
        <v>121</v>
      </c>
      <c r="S122" s="302" t="s">
        <v>272</v>
      </c>
      <c r="T122" s="297" t="s">
        <v>122</v>
      </c>
      <c r="U122" s="297" t="s">
        <v>123</v>
      </c>
      <c r="V122" s="298" t="s">
        <v>275</v>
      </c>
      <c r="W122" s="299" t="s">
        <v>275</v>
      </c>
      <c r="X122" s="300"/>
      <c r="Y122" s="16"/>
      <c r="Z122" s="301" t="s">
        <v>126</v>
      </c>
      <c r="AA122" s="295" t="s">
        <v>127</v>
      </c>
      <c r="AB122" s="302" t="s">
        <v>128</v>
      </c>
      <c r="AC122" s="302" t="s">
        <v>129</v>
      </c>
      <c r="AD122" s="302" t="s">
        <v>130</v>
      </c>
      <c r="AE122" s="295" t="s">
        <v>131</v>
      </c>
      <c r="AF122" s="295" t="s">
        <v>132</v>
      </c>
      <c r="AG122" s="303" t="s">
        <v>133</v>
      </c>
      <c r="AH122" s="303" t="s">
        <v>134</v>
      </c>
      <c r="AI122" s="302" t="s">
        <v>135</v>
      </c>
      <c r="AJ122" s="295" t="s">
        <v>136</v>
      </c>
      <c r="AK122" s="295" t="s">
        <v>137</v>
      </c>
      <c r="AL122" s="295" t="s">
        <v>138</v>
      </c>
      <c r="AM122" s="302" t="s">
        <v>139</v>
      </c>
      <c r="AN122" s="304" t="s">
        <v>140</v>
      </c>
      <c r="AO122" s="295" t="s">
        <v>141</v>
      </c>
      <c r="AP122" s="295" t="s">
        <v>142</v>
      </c>
      <c r="AQ122" s="302" t="s">
        <v>272</v>
      </c>
      <c r="AR122" s="297" t="s">
        <v>143</v>
      </c>
      <c r="AS122" s="297" t="s">
        <v>144</v>
      </c>
      <c r="AT122" s="298" t="s">
        <v>275</v>
      </c>
      <c r="AU122" s="299" t="s">
        <v>275</v>
      </c>
      <c r="AV122" s="300"/>
      <c r="AX122" s="525" t="s">
        <v>145</v>
      </c>
      <c r="AY122" s="525" t="s">
        <v>128</v>
      </c>
      <c r="AZ122" s="306" t="s">
        <v>146</v>
      </c>
      <c r="BA122" s="307" t="s">
        <v>147</v>
      </c>
      <c r="BC122" s="302" t="s">
        <v>148</v>
      </c>
      <c r="BD122" s="302" t="s">
        <v>149</v>
      </c>
      <c r="BE122" s="302" t="s">
        <v>150</v>
      </c>
      <c r="BF122" s="302" t="s">
        <v>151</v>
      </c>
      <c r="BG122" s="302" t="s">
        <v>152</v>
      </c>
      <c r="BH122" s="302" t="s">
        <v>153</v>
      </c>
      <c r="BI122" s="302" t="s">
        <v>154</v>
      </c>
      <c r="BJ122" s="302" t="s">
        <v>155</v>
      </c>
      <c r="BK122" s="302" t="s">
        <v>156</v>
      </c>
      <c r="BL122" s="302" t="s">
        <v>157</v>
      </c>
      <c r="BM122" s="308" t="s">
        <v>158</v>
      </c>
      <c r="BN122" s="308" t="s">
        <v>159</v>
      </c>
      <c r="BO122" s="308" t="s">
        <v>160</v>
      </c>
      <c r="BP122" s="308" t="s">
        <v>161</v>
      </c>
      <c r="BQ122" s="308" t="s">
        <v>162</v>
      </c>
      <c r="BR122" s="309"/>
      <c r="BS122" s="297" t="s">
        <v>163</v>
      </c>
      <c r="BT122" s="297" t="s">
        <v>164</v>
      </c>
      <c r="BU122" s="296" t="s">
        <v>165</v>
      </c>
      <c r="BV122" s="298" t="s">
        <v>276</v>
      </c>
      <c r="BW122" s="299" t="s">
        <v>277</v>
      </c>
    </row>
    <row r="123" spans="2:75" ht="12.75">
      <c r="B123" s="310" t="s">
        <v>166</v>
      </c>
      <c r="C123" s="584"/>
      <c r="D123" s="493">
        <f>E123-C123</f>
        <v>0</v>
      </c>
      <c r="E123" s="585"/>
      <c r="F123" s="584"/>
      <c r="G123" s="493">
        <f>H123-F123</f>
        <v>0</v>
      </c>
      <c r="H123" s="585"/>
      <c r="I123" s="311"/>
      <c r="K123" s="312" t="e">
        <f>(C123/E123)/(F123/H123)</f>
        <v>#DIV/0!</v>
      </c>
      <c r="L123" s="313" t="e">
        <f>(D123/(C123*E123)+(G123/(F123*H123)))</f>
        <v>#DIV/0!</v>
      </c>
      <c r="M123" s="314" t="e">
        <f>1/L123</f>
        <v>#DIV/0!</v>
      </c>
      <c r="N123" s="277" t="e">
        <f>LN(K123)</f>
        <v>#DIV/0!</v>
      </c>
      <c r="O123" s="277" t="e">
        <f>M123*N123</f>
        <v>#DIV/0!</v>
      </c>
      <c r="P123" s="277" t="e">
        <f>LN(K123)</f>
        <v>#DIV/0!</v>
      </c>
      <c r="Q123" s="392" t="e">
        <f>K123</f>
        <v>#DIV/0!</v>
      </c>
      <c r="R123" s="315" t="e">
        <f>SQRT(1/M123)</f>
        <v>#DIV/0!</v>
      </c>
      <c r="S123" s="316">
        <f>$H$2</f>
        <v>1.9599639845400536</v>
      </c>
      <c r="T123" s="317" t="e">
        <f>P123-(R123*S123)</f>
        <v>#DIV/0!</v>
      </c>
      <c r="U123" s="317" t="e">
        <f>P123+(R123*S123)</f>
        <v>#DIV/0!</v>
      </c>
      <c r="V123" s="318" t="e">
        <f>EXP(T123)</f>
        <v>#DIV/0!</v>
      </c>
      <c r="W123" s="113" t="e">
        <f>EXP(U123)</f>
        <v>#DIV/0!</v>
      </c>
      <c r="X123" s="9"/>
      <c r="Z123" s="319" t="e">
        <f>(N123-P136)^2</f>
        <v>#DIV/0!</v>
      </c>
      <c r="AA123" s="320" t="e">
        <f>M123*Z123</f>
        <v>#DIV/0!</v>
      </c>
      <c r="AB123" s="321">
        <v>1</v>
      </c>
      <c r="AC123" s="309"/>
      <c r="AD123" s="309"/>
      <c r="AE123" s="314" t="e">
        <f>M123^2</f>
        <v>#DIV/0!</v>
      </c>
      <c r="AF123" s="322"/>
      <c r="AG123" s="323" t="e">
        <f>AG136</f>
        <v>#DIV/0!</v>
      </c>
      <c r="AH123" s="323" t="e">
        <f>AH136</f>
        <v>#DIV/0!</v>
      </c>
      <c r="AI123" s="320" t="e">
        <f>1/M123</f>
        <v>#DIV/0!</v>
      </c>
      <c r="AJ123" s="324" t="e">
        <f>1/(AH123+AI123)</f>
        <v>#DIV/0!</v>
      </c>
      <c r="AK123" s="325" t="e">
        <f>AJ123/AJ136</f>
        <v>#DIV/0!</v>
      </c>
      <c r="AL123" s="326" t="e">
        <f>AJ123*N123</f>
        <v>#DIV/0!</v>
      </c>
      <c r="AM123" s="327" t="e">
        <f>AL123/AJ123</f>
        <v>#DIV/0!</v>
      </c>
      <c r="AN123" s="113" t="e">
        <f>EXP(AM123)</f>
        <v>#DIV/0!</v>
      </c>
      <c r="AO123" s="328" t="e">
        <f>1/AJ123</f>
        <v>#DIV/0!</v>
      </c>
      <c r="AP123" s="113" t="e">
        <f>SQRT(AO123)</f>
        <v>#DIV/0!</v>
      </c>
      <c r="AQ123" s="316">
        <f>$H$2</f>
        <v>1.9599639845400536</v>
      </c>
      <c r="AR123" s="317" t="e">
        <f>AM123-(AQ123*AP123)</f>
        <v>#DIV/0!</v>
      </c>
      <c r="AS123" s="317" t="e">
        <f>AM123+(1.96*AP123)</f>
        <v>#DIV/0!</v>
      </c>
      <c r="AT123" s="329" t="e">
        <f>EXP(AR123)</f>
        <v>#DIV/0!</v>
      </c>
      <c r="AU123" s="329" t="e">
        <f>EXP(AS123)</f>
        <v>#DIV/0!</v>
      </c>
      <c r="AV123" s="293"/>
      <c r="AX123" s="330"/>
      <c r="AY123" s="330">
        <v>1</v>
      </c>
      <c r="AZ123" s="331"/>
      <c r="BA123" s="331"/>
      <c r="BC123" s="309"/>
      <c r="BD123" s="309"/>
      <c r="BE123" s="321"/>
      <c r="BF123" s="321"/>
      <c r="BG123" s="321"/>
      <c r="BH123" s="321"/>
      <c r="BI123" s="321"/>
      <c r="BJ123" s="321"/>
      <c r="BK123" s="321"/>
      <c r="BL123" s="321"/>
      <c r="BM123" s="309"/>
      <c r="BN123" s="309"/>
      <c r="BO123" s="309"/>
      <c r="BP123" s="309"/>
      <c r="BQ123" s="309"/>
      <c r="BR123" s="309"/>
      <c r="BS123" s="332"/>
      <c r="BT123" s="332"/>
      <c r="BU123" s="332"/>
      <c r="BV123" s="309"/>
      <c r="BW123" s="309"/>
    </row>
    <row r="124" spans="2:75" ht="12.75">
      <c r="B124" s="310" t="s">
        <v>167</v>
      </c>
      <c r="C124" s="584"/>
      <c r="D124" s="493">
        <f aca="true" t="shared" si="140" ref="D124:D135">E124-C124</f>
        <v>0</v>
      </c>
      <c r="E124" s="585"/>
      <c r="F124" s="584"/>
      <c r="G124" s="493">
        <f aca="true" t="shared" si="141" ref="G124:G135">H124-F124</f>
        <v>0</v>
      </c>
      <c r="H124" s="585"/>
      <c r="I124" s="311"/>
      <c r="K124" s="312" t="e">
        <f aca="true" t="shared" si="142" ref="K124:K135">(C124/E124)/(F124/H124)</f>
        <v>#DIV/0!</v>
      </c>
      <c r="L124" s="313" t="e">
        <f aca="true" t="shared" si="143" ref="L124:L134">(D124/(C124*E124)+(G124/(F124*H124)))</f>
        <v>#DIV/0!</v>
      </c>
      <c r="M124" s="314" t="e">
        <f aca="true" t="shared" si="144" ref="M124:M135">1/L124</f>
        <v>#DIV/0!</v>
      </c>
      <c r="N124" s="277" t="e">
        <f aca="true" t="shared" si="145" ref="N124:N135">LN(K124)</f>
        <v>#DIV/0!</v>
      </c>
      <c r="O124" s="277" t="e">
        <f aca="true" t="shared" si="146" ref="O124:O135">M124*N124</f>
        <v>#DIV/0!</v>
      </c>
      <c r="P124" s="277" t="e">
        <f aca="true" t="shared" si="147" ref="P124:P135">LN(K124)</f>
        <v>#DIV/0!</v>
      </c>
      <c r="Q124" s="392" t="e">
        <f aca="true" t="shared" si="148" ref="Q124:Q135">K124</f>
        <v>#DIV/0!</v>
      </c>
      <c r="R124" s="315" t="e">
        <f aca="true" t="shared" si="149" ref="R124:R135">SQRT(1/M124)</f>
        <v>#DIV/0!</v>
      </c>
      <c r="S124" s="316">
        <f aca="true" t="shared" si="150" ref="S124:S136">$H$2</f>
        <v>1.9599639845400536</v>
      </c>
      <c r="T124" s="317" t="e">
        <f aca="true" t="shared" si="151" ref="T124:T135">P124-(R124*S124)</f>
        <v>#DIV/0!</v>
      </c>
      <c r="U124" s="317" t="e">
        <f aca="true" t="shared" si="152" ref="U124:U135">P124+(R124*S124)</f>
        <v>#DIV/0!</v>
      </c>
      <c r="V124" s="318" t="e">
        <f aca="true" t="shared" si="153" ref="V124:W135">EXP(T124)</f>
        <v>#DIV/0!</v>
      </c>
      <c r="W124" s="113" t="e">
        <f t="shared" si="153"/>
        <v>#DIV/0!</v>
      </c>
      <c r="X124" s="9"/>
      <c r="Z124" s="319" t="e">
        <f>(N124-P136)^2</f>
        <v>#DIV/0!</v>
      </c>
      <c r="AA124" s="320" t="e">
        <f aca="true" t="shared" si="154" ref="AA124:AA135">M124*Z124</f>
        <v>#DIV/0!</v>
      </c>
      <c r="AB124" s="321">
        <v>1</v>
      </c>
      <c r="AC124" s="309"/>
      <c r="AD124" s="309"/>
      <c r="AE124" s="314" t="e">
        <f aca="true" t="shared" si="155" ref="AE124:AE135">M124^2</f>
        <v>#DIV/0!</v>
      </c>
      <c r="AF124" s="322"/>
      <c r="AG124" s="323" t="e">
        <f>AG136</f>
        <v>#DIV/0!</v>
      </c>
      <c r="AH124" s="323" t="e">
        <f>AH136</f>
        <v>#DIV/0!</v>
      </c>
      <c r="AI124" s="320" t="e">
        <f aca="true" t="shared" si="156" ref="AI124:AI135">1/M124</f>
        <v>#DIV/0!</v>
      </c>
      <c r="AJ124" s="324" t="e">
        <f aca="true" t="shared" si="157" ref="AJ124:AJ135">1/(AH124+AI124)</f>
        <v>#DIV/0!</v>
      </c>
      <c r="AK124" s="325" t="e">
        <f>AJ124/AJ136</f>
        <v>#DIV/0!</v>
      </c>
      <c r="AL124" s="326" t="e">
        <f aca="true" t="shared" si="158" ref="AL124:AL135">AJ124*N124</f>
        <v>#DIV/0!</v>
      </c>
      <c r="AM124" s="327" t="e">
        <f aca="true" t="shared" si="159" ref="AM124:AM135">AL124/AJ124</f>
        <v>#DIV/0!</v>
      </c>
      <c r="AN124" s="113" t="e">
        <f aca="true" t="shared" si="160" ref="AN124:AN135">EXP(AM124)</f>
        <v>#DIV/0!</v>
      </c>
      <c r="AO124" s="328" t="e">
        <f aca="true" t="shared" si="161" ref="AO124:AO135">1/AJ124</f>
        <v>#DIV/0!</v>
      </c>
      <c r="AP124" s="113" t="e">
        <f aca="true" t="shared" si="162" ref="AP124:AP135">SQRT(AO124)</f>
        <v>#DIV/0!</v>
      </c>
      <c r="AQ124" s="316">
        <f aca="true" t="shared" si="163" ref="AQ124:AQ136">$H$2</f>
        <v>1.9599639845400536</v>
      </c>
      <c r="AR124" s="317" t="e">
        <f aca="true" t="shared" si="164" ref="AR124:AR135">AM124-(AQ124*AP124)</f>
        <v>#DIV/0!</v>
      </c>
      <c r="AS124" s="317" t="e">
        <f aca="true" t="shared" si="165" ref="AS124:AS135">AM124+(1.96*AP124)</f>
        <v>#DIV/0!</v>
      </c>
      <c r="AT124" s="329" t="e">
        <f aca="true" t="shared" si="166" ref="AT124:AU135">EXP(AR124)</f>
        <v>#DIV/0!</v>
      </c>
      <c r="AU124" s="329" t="e">
        <f t="shared" si="166"/>
        <v>#DIV/0!</v>
      </c>
      <c r="AV124" s="293"/>
      <c r="AX124" s="330"/>
      <c r="AY124" s="330">
        <v>1</v>
      </c>
      <c r="AZ124" s="331"/>
      <c r="BA124" s="331"/>
      <c r="BC124" s="309"/>
      <c r="BD124" s="309"/>
      <c r="BE124" s="321"/>
      <c r="BF124" s="321"/>
      <c r="BG124" s="321"/>
      <c r="BH124" s="321"/>
      <c r="BI124" s="321"/>
      <c r="BJ124" s="321"/>
      <c r="BK124" s="321"/>
      <c r="BL124" s="321"/>
      <c r="BM124" s="309"/>
      <c r="BN124" s="309"/>
      <c r="BO124" s="309"/>
      <c r="BP124" s="309"/>
      <c r="BQ124" s="309"/>
      <c r="BR124" s="309"/>
      <c r="BS124" s="332"/>
      <c r="BT124" s="332"/>
      <c r="BU124" s="332"/>
      <c r="BV124" s="309"/>
      <c r="BW124" s="309"/>
    </row>
    <row r="125" spans="2:75" ht="12.75">
      <c r="B125" s="310" t="s">
        <v>168</v>
      </c>
      <c r="C125" s="584"/>
      <c r="D125" s="493">
        <f t="shared" si="140"/>
        <v>0</v>
      </c>
      <c r="E125" s="585"/>
      <c r="F125" s="584"/>
      <c r="G125" s="493">
        <f t="shared" si="141"/>
        <v>0</v>
      </c>
      <c r="H125" s="585"/>
      <c r="I125" s="311"/>
      <c r="K125" s="312" t="e">
        <f t="shared" si="142"/>
        <v>#DIV/0!</v>
      </c>
      <c r="L125" s="313" t="e">
        <f t="shared" si="143"/>
        <v>#DIV/0!</v>
      </c>
      <c r="M125" s="314" t="e">
        <f t="shared" si="144"/>
        <v>#DIV/0!</v>
      </c>
      <c r="N125" s="277" t="e">
        <f t="shared" si="145"/>
        <v>#DIV/0!</v>
      </c>
      <c r="O125" s="277" t="e">
        <f t="shared" si="146"/>
        <v>#DIV/0!</v>
      </c>
      <c r="P125" s="277" t="e">
        <f t="shared" si="147"/>
        <v>#DIV/0!</v>
      </c>
      <c r="Q125" s="392" t="e">
        <f t="shared" si="148"/>
        <v>#DIV/0!</v>
      </c>
      <c r="R125" s="315" t="e">
        <f t="shared" si="149"/>
        <v>#DIV/0!</v>
      </c>
      <c r="S125" s="316">
        <f t="shared" si="150"/>
        <v>1.9599639845400536</v>
      </c>
      <c r="T125" s="317" t="e">
        <f t="shared" si="151"/>
        <v>#DIV/0!</v>
      </c>
      <c r="U125" s="317" t="e">
        <f t="shared" si="152"/>
        <v>#DIV/0!</v>
      </c>
      <c r="V125" s="318" t="e">
        <f t="shared" si="153"/>
        <v>#DIV/0!</v>
      </c>
      <c r="W125" s="113" t="e">
        <f t="shared" si="153"/>
        <v>#DIV/0!</v>
      </c>
      <c r="X125" s="9"/>
      <c r="Z125" s="319" t="e">
        <f>(N125-P136)^2</f>
        <v>#DIV/0!</v>
      </c>
      <c r="AA125" s="320" t="e">
        <f t="shared" si="154"/>
        <v>#DIV/0!</v>
      </c>
      <c r="AB125" s="321">
        <v>1</v>
      </c>
      <c r="AC125" s="309"/>
      <c r="AD125" s="309"/>
      <c r="AE125" s="314" t="e">
        <f t="shared" si="155"/>
        <v>#DIV/0!</v>
      </c>
      <c r="AF125" s="322"/>
      <c r="AG125" s="323" t="e">
        <f>AG136</f>
        <v>#DIV/0!</v>
      </c>
      <c r="AH125" s="323" t="e">
        <f>AH136</f>
        <v>#DIV/0!</v>
      </c>
      <c r="AI125" s="320" t="e">
        <f t="shared" si="156"/>
        <v>#DIV/0!</v>
      </c>
      <c r="AJ125" s="324" t="e">
        <f t="shared" si="157"/>
        <v>#DIV/0!</v>
      </c>
      <c r="AK125" s="325" t="e">
        <f>AJ125/AJ136</f>
        <v>#DIV/0!</v>
      </c>
      <c r="AL125" s="326" t="e">
        <f t="shared" si="158"/>
        <v>#DIV/0!</v>
      </c>
      <c r="AM125" s="327" t="e">
        <f t="shared" si="159"/>
        <v>#DIV/0!</v>
      </c>
      <c r="AN125" s="113" t="e">
        <f t="shared" si="160"/>
        <v>#DIV/0!</v>
      </c>
      <c r="AO125" s="328" t="e">
        <f t="shared" si="161"/>
        <v>#DIV/0!</v>
      </c>
      <c r="AP125" s="113" t="e">
        <f t="shared" si="162"/>
        <v>#DIV/0!</v>
      </c>
      <c r="AQ125" s="316">
        <f t="shared" si="163"/>
        <v>1.9599639845400536</v>
      </c>
      <c r="AR125" s="317" t="e">
        <f t="shared" si="164"/>
        <v>#DIV/0!</v>
      </c>
      <c r="AS125" s="317" t="e">
        <f t="shared" si="165"/>
        <v>#DIV/0!</v>
      </c>
      <c r="AT125" s="329" t="e">
        <f t="shared" si="166"/>
        <v>#DIV/0!</v>
      </c>
      <c r="AU125" s="329" t="e">
        <f t="shared" si="166"/>
        <v>#DIV/0!</v>
      </c>
      <c r="AV125" s="293"/>
      <c r="AX125" s="330"/>
      <c r="AY125" s="330">
        <v>1</v>
      </c>
      <c r="AZ125" s="331"/>
      <c r="BA125" s="331"/>
      <c r="BC125" s="309"/>
      <c r="BD125" s="309"/>
      <c r="BE125" s="321"/>
      <c r="BF125" s="321"/>
      <c r="BG125" s="321"/>
      <c r="BH125" s="321"/>
      <c r="BI125" s="321"/>
      <c r="BJ125" s="321"/>
      <c r="BK125" s="321"/>
      <c r="BL125" s="321"/>
      <c r="BM125" s="309"/>
      <c r="BN125" s="309"/>
      <c r="BO125" s="309"/>
      <c r="BP125" s="309"/>
      <c r="BQ125" s="309"/>
      <c r="BR125" s="309"/>
      <c r="BS125" s="332"/>
      <c r="BT125" s="332"/>
      <c r="BU125" s="332"/>
      <c r="BV125" s="309"/>
      <c r="BW125" s="309"/>
    </row>
    <row r="126" spans="2:75" ht="12.75">
      <c r="B126" s="310" t="s">
        <v>169</v>
      </c>
      <c r="C126" s="584"/>
      <c r="D126" s="493">
        <f t="shared" si="140"/>
        <v>0</v>
      </c>
      <c r="E126" s="585"/>
      <c r="F126" s="584"/>
      <c r="G126" s="493">
        <f t="shared" si="141"/>
        <v>0</v>
      </c>
      <c r="H126" s="585"/>
      <c r="I126" s="311"/>
      <c r="K126" s="312" t="e">
        <f t="shared" si="142"/>
        <v>#DIV/0!</v>
      </c>
      <c r="L126" s="313" t="e">
        <f t="shared" si="143"/>
        <v>#DIV/0!</v>
      </c>
      <c r="M126" s="314" t="e">
        <f t="shared" si="144"/>
        <v>#DIV/0!</v>
      </c>
      <c r="N126" s="277" t="e">
        <f t="shared" si="145"/>
        <v>#DIV/0!</v>
      </c>
      <c r="O126" s="277" t="e">
        <f t="shared" si="146"/>
        <v>#DIV/0!</v>
      </c>
      <c r="P126" s="277" t="e">
        <f t="shared" si="147"/>
        <v>#DIV/0!</v>
      </c>
      <c r="Q126" s="392" t="e">
        <f t="shared" si="148"/>
        <v>#DIV/0!</v>
      </c>
      <c r="R126" s="315" t="e">
        <f t="shared" si="149"/>
        <v>#DIV/0!</v>
      </c>
      <c r="S126" s="316">
        <f t="shared" si="150"/>
        <v>1.9599639845400536</v>
      </c>
      <c r="T126" s="317" t="e">
        <f t="shared" si="151"/>
        <v>#DIV/0!</v>
      </c>
      <c r="U126" s="317" t="e">
        <f t="shared" si="152"/>
        <v>#DIV/0!</v>
      </c>
      <c r="V126" s="318" t="e">
        <f t="shared" si="153"/>
        <v>#DIV/0!</v>
      </c>
      <c r="W126" s="113" t="e">
        <f t="shared" si="153"/>
        <v>#DIV/0!</v>
      </c>
      <c r="X126" s="9"/>
      <c r="Z126" s="319" t="e">
        <f>(N126-P136)^2</f>
        <v>#DIV/0!</v>
      </c>
      <c r="AA126" s="320" t="e">
        <f t="shared" si="154"/>
        <v>#DIV/0!</v>
      </c>
      <c r="AB126" s="321">
        <v>1</v>
      </c>
      <c r="AC126" s="309"/>
      <c r="AD126" s="309"/>
      <c r="AE126" s="314" t="e">
        <f t="shared" si="155"/>
        <v>#DIV/0!</v>
      </c>
      <c r="AF126" s="322"/>
      <c r="AG126" s="323" t="e">
        <f>AG136</f>
        <v>#DIV/0!</v>
      </c>
      <c r="AH126" s="323" t="e">
        <f>AH136</f>
        <v>#DIV/0!</v>
      </c>
      <c r="AI126" s="320" t="e">
        <f t="shared" si="156"/>
        <v>#DIV/0!</v>
      </c>
      <c r="AJ126" s="324" t="e">
        <f t="shared" si="157"/>
        <v>#DIV/0!</v>
      </c>
      <c r="AK126" s="325" t="e">
        <f>AJ126/AJ136</f>
        <v>#DIV/0!</v>
      </c>
      <c r="AL126" s="326" t="e">
        <f t="shared" si="158"/>
        <v>#DIV/0!</v>
      </c>
      <c r="AM126" s="327" t="e">
        <f t="shared" si="159"/>
        <v>#DIV/0!</v>
      </c>
      <c r="AN126" s="113" t="e">
        <f t="shared" si="160"/>
        <v>#DIV/0!</v>
      </c>
      <c r="AO126" s="328" t="e">
        <f t="shared" si="161"/>
        <v>#DIV/0!</v>
      </c>
      <c r="AP126" s="113" t="e">
        <f t="shared" si="162"/>
        <v>#DIV/0!</v>
      </c>
      <c r="AQ126" s="316">
        <f t="shared" si="163"/>
        <v>1.9599639845400536</v>
      </c>
      <c r="AR126" s="317" t="e">
        <f t="shared" si="164"/>
        <v>#DIV/0!</v>
      </c>
      <c r="AS126" s="317" t="e">
        <f t="shared" si="165"/>
        <v>#DIV/0!</v>
      </c>
      <c r="AT126" s="329" t="e">
        <f t="shared" si="166"/>
        <v>#DIV/0!</v>
      </c>
      <c r="AU126" s="329" t="e">
        <f t="shared" si="166"/>
        <v>#DIV/0!</v>
      </c>
      <c r="AV126" s="293"/>
      <c r="AX126" s="330"/>
      <c r="AY126" s="330">
        <v>1</v>
      </c>
      <c r="AZ126" s="331"/>
      <c r="BA126" s="331"/>
      <c r="BC126" s="309"/>
      <c r="BD126" s="309"/>
      <c r="BE126" s="321"/>
      <c r="BF126" s="321"/>
      <c r="BG126" s="321"/>
      <c r="BH126" s="321"/>
      <c r="BI126" s="321"/>
      <c r="BJ126" s="321"/>
      <c r="BK126" s="321"/>
      <c r="BL126" s="321"/>
      <c r="BM126" s="309"/>
      <c r="BN126" s="309"/>
      <c r="BO126" s="309"/>
      <c r="BP126" s="309"/>
      <c r="BQ126" s="309"/>
      <c r="BR126" s="309"/>
      <c r="BS126" s="332"/>
      <c r="BT126" s="332"/>
      <c r="BU126" s="332"/>
      <c r="BV126" s="309"/>
      <c r="BW126" s="309"/>
    </row>
    <row r="127" spans="2:75" ht="12.75">
      <c r="B127" s="310" t="s">
        <v>170</v>
      </c>
      <c r="C127" s="584"/>
      <c r="D127" s="493">
        <f t="shared" si="140"/>
        <v>0</v>
      </c>
      <c r="E127" s="585"/>
      <c r="F127" s="584"/>
      <c r="G127" s="493">
        <f t="shared" si="141"/>
        <v>0</v>
      </c>
      <c r="H127" s="585"/>
      <c r="I127" s="311"/>
      <c r="K127" s="312" t="e">
        <f t="shared" si="142"/>
        <v>#DIV/0!</v>
      </c>
      <c r="L127" s="313" t="e">
        <f t="shared" si="143"/>
        <v>#DIV/0!</v>
      </c>
      <c r="M127" s="314" t="e">
        <f t="shared" si="144"/>
        <v>#DIV/0!</v>
      </c>
      <c r="N127" s="277" t="e">
        <f t="shared" si="145"/>
        <v>#DIV/0!</v>
      </c>
      <c r="O127" s="277" t="e">
        <f t="shared" si="146"/>
        <v>#DIV/0!</v>
      </c>
      <c r="P127" s="277" t="e">
        <f t="shared" si="147"/>
        <v>#DIV/0!</v>
      </c>
      <c r="Q127" s="392" t="e">
        <f t="shared" si="148"/>
        <v>#DIV/0!</v>
      </c>
      <c r="R127" s="315" t="e">
        <f t="shared" si="149"/>
        <v>#DIV/0!</v>
      </c>
      <c r="S127" s="316">
        <f t="shared" si="150"/>
        <v>1.9599639845400536</v>
      </c>
      <c r="T127" s="317" t="e">
        <f t="shared" si="151"/>
        <v>#DIV/0!</v>
      </c>
      <c r="U127" s="317" t="e">
        <f t="shared" si="152"/>
        <v>#DIV/0!</v>
      </c>
      <c r="V127" s="318" t="e">
        <f t="shared" si="153"/>
        <v>#DIV/0!</v>
      </c>
      <c r="W127" s="113" t="e">
        <f t="shared" si="153"/>
        <v>#DIV/0!</v>
      </c>
      <c r="X127" s="9"/>
      <c r="Z127" s="319" t="e">
        <f>(N127-P136)^2</f>
        <v>#DIV/0!</v>
      </c>
      <c r="AA127" s="320" t="e">
        <f t="shared" si="154"/>
        <v>#DIV/0!</v>
      </c>
      <c r="AB127" s="321">
        <v>1</v>
      </c>
      <c r="AC127" s="309"/>
      <c r="AD127" s="309"/>
      <c r="AE127" s="314" t="e">
        <f t="shared" si="155"/>
        <v>#DIV/0!</v>
      </c>
      <c r="AF127" s="322"/>
      <c r="AG127" s="323" t="e">
        <f>AG136</f>
        <v>#DIV/0!</v>
      </c>
      <c r="AH127" s="323" t="e">
        <f>AH136</f>
        <v>#DIV/0!</v>
      </c>
      <c r="AI127" s="320" t="e">
        <f t="shared" si="156"/>
        <v>#DIV/0!</v>
      </c>
      <c r="AJ127" s="324" t="e">
        <f t="shared" si="157"/>
        <v>#DIV/0!</v>
      </c>
      <c r="AK127" s="325" t="e">
        <f>AJ127/AJ136</f>
        <v>#DIV/0!</v>
      </c>
      <c r="AL127" s="326" t="e">
        <f t="shared" si="158"/>
        <v>#DIV/0!</v>
      </c>
      <c r="AM127" s="327" t="e">
        <f t="shared" si="159"/>
        <v>#DIV/0!</v>
      </c>
      <c r="AN127" s="113" t="e">
        <f t="shared" si="160"/>
        <v>#DIV/0!</v>
      </c>
      <c r="AO127" s="328" t="e">
        <f t="shared" si="161"/>
        <v>#DIV/0!</v>
      </c>
      <c r="AP127" s="113" t="e">
        <f t="shared" si="162"/>
        <v>#DIV/0!</v>
      </c>
      <c r="AQ127" s="316">
        <f t="shared" si="163"/>
        <v>1.9599639845400536</v>
      </c>
      <c r="AR127" s="317" t="e">
        <f t="shared" si="164"/>
        <v>#DIV/0!</v>
      </c>
      <c r="AS127" s="317" t="e">
        <f t="shared" si="165"/>
        <v>#DIV/0!</v>
      </c>
      <c r="AT127" s="329" t="e">
        <f t="shared" si="166"/>
        <v>#DIV/0!</v>
      </c>
      <c r="AU127" s="329" t="e">
        <f t="shared" si="166"/>
        <v>#DIV/0!</v>
      </c>
      <c r="AV127" s="293"/>
      <c r="AX127" s="330"/>
      <c r="AY127" s="330">
        <v>1</v>
      </c>
      <c r="AZ127" s="331"/>
      <c r="BA127" s="331"/>
      <c r="BC127" s="309"/>
      <c r="BD127" s="309"/>
      <c r="BE127" s="321"/>
      <c r="BF127" s="321"/>
      <c r="BG127" s="321"/>
      <c r="BH127" s="321"/>
      <c r="BI127" s="321"/>
      <c r="BJ127" s="321"/>
      <c r="BK127" s="321"/>
      <c r="BL127" s="321"/>
      <c r="BM127" s="309"/>
      <c r="BN127" s="309"/>
      <c r="BO127" s="309"/>
      <c r="BP127" s="309"/>
      <c r="BQ127" s="309"/>
      <c r="BR127" s="309"/>
      <c r="BS127" s="332"/>
      <c r="BT127" s="332"/>
      <c r="BU127" s="332"/>
      <c r="BV127" s="309"/>
      <c r="BW127" s="309"/>
    </row>
    <row r="128" spans="2:75" ht="12.75">
      <c r="B128" s="310" t="s">
        <v>171</v>
      </c>
      <c r="C128" s="584"/>
      <c r="D128" s="493">
        <f t="shared" si="140"/>
        <v>0</v>
      </c>
      <c r="E128" s="585"/>
      <c r="F128" s="584"/>
      <c r="G128" s="493">
        <f t="shared" si="141"/>
        <v>0</v>
      </c>
      <c r="H128" s="585"/>
      <c r="I128" s="311"/>
      <c r="K128" s="312" t="e">
        <f t="shared" si="142"/>
        <v>#DIV/0!</v>
      </c>
      <c r="L128" s="313" t="e">
        <f t="shared" si="143"/>
        <v>#DIV/0!</v>
      </c>
      <c r="M128" s="314" t="e">
        <f t="shared" si="144"/>
        <v>#DIV/0!</v>
      </c>
      <c r="N128" s="277" t="e">
        <f t="shared" si="145"/>
        <v>#DIV/0!</v>
      </c>
      <c r="O128" s="277" t="e">
        <f t="shared" si="146"/>
        <v>#DIV/0!</v>
      </c>
      <c r="P128" s="277" t="e">
        <f t="shared" si="147"/>
        <v>#DIV/0!</v>
      </c>
      <c r="Q128" s="392" t="e">
        <f t="shared" si="148"/>
        <v>#DIV/0!</v>
      </c>
      <c r="R128" s="315" t="e">
        <f t="shared" si="149"/>
        <v>#DIV/0!</v>
      </c>
      <c r="S128" s="316">
        <f t="shared" si="150"/>
        <v>1.9599639845400536</v>
      </c>
      <c r="T128" s="317" t="e">
        <f t="shared" si="151"/>
        <v>#DIV/0!</v>
      </c>
      <c r="U128" s="317" t="e">
        <f t="shared" si="152"/>
        <v>#DIV/0!</v>
      </c>
      <c r="V128" s="318" t="e">
        <f t="shared" si="153"/>
        <v>#DIV/0!</v>
      </c>
      <c r="W128" s="113" t="e">
        <f t="shared" si="153"/>
        <v>#DIV/0!</v>
      </c>
      <c r="X128" s="9"/>
      <c r="Z128" s="319" t="e">
        <f>(N128-P136)^2</f>
        <v>#DIV/0!</v>
      </c>
      <c r="AA128" s="320" t="e">
        <f t="shared" si="154"/>
        <v>#DIV/0!</v>
      </c>
      <c r="AB128" s="321">
        <v>1</v>
      </c>
      <c r="AC128" s="309"/>
      <c r="AD128" s="309"/>
      <c r="AE128" s="314" t="e">
        <f t="shared" si="155"/>
        <v>#DIV/0!</v>
      </c>
      <c r="AF128" s="322"/>
      <c r="AG128" s="323" t="e">
        <f>AG136</f>
        <v>#DIV/0!</v>
      </c>
      <c r="AH128" s="323" t="e">
        <f>AH136</f>
        <v>#DIV/0!</v>
      </c>
      <c r="AI128" s="320" t="e">
        <f t="shared" si="156"/>
        <v>#DIV/0!</v>
      </c>
      <c r="AJ128" s="324" t="e">
        <f t="shared" si="157"/>
        <v>#DIV/0!</v>
      </c>
      <c r="AK128" s="325" t="e">
        <f>AJ128/AJ136</f>
        <v>#DIV/0!</v>
      </c>
      <c r="AL128" s="326" t="e">
        <f t="shared" si="158"/>
        <v>#DIV/0!</v>
      </c>
      <c r="AM128" s="327" t="e">
        <f t="shared" si="159"/>
        <v>#DIV/0!</v>
      </c>
      <c r="AN128" s="113" t="e">
        <f t="shared" si="160"/>
        <v>#DIV/0!</v>
      </c>
      <c r="AO128" s="328" t="e">
        <f t="shared" si="161"/>
        <v>#DIV/0!</v>
      </c>
      <c r="AP128" s="113" t="e">
        <f t="shared" si="162"/>
        <v>#DIV/0!</v>
      </c>
      <c r="AQ128" s="316">
        <f t="shared" si="163"/>
        <v>1.9599639845400536</v>
      </c>
      <c r="AR128" s="317" t="e">
        <f t="shared" si="164"/>
        <v>#DIV/0!</v>
      </c>
      <c r="AS128" s="317" t="e">
        <f t="shared" si="165"/>
        <v>#DIV/0!</v>
      </c>
      <c r="AT128" s="329" t="e">
        <f t="shared" si="166"/>
        <v>#DIV/0!</v>
      </c>
      <c r="AU128" s="329" t="e">
        <f t="shared" si="166"/>
        <v>#DIV/0!</v>
      </c>
      <c r="AV128" s="293"/>
      <c r="AX128" s="330"/>
      <c r="AY128" s="330">
        <v>1</v>
      </c>
      <c r="AZ128" s="331"/>
      <c r="BA128" s="331"/>
      <c r="BC128" s="309"/>
      <c r="BD128" s="309"/>
      <c r="BE128" s="321"/>
      <c r="BF128" s="321"/>
      <c r="BG128" s="321"/>
      <c r="BH128" s="321"/>
      <c r="BI128" s="321"/>
      <c r="BJ128" s="321"/>
      <c r="BK128" s="321"/>
      <c r="BL128" s="321"/>
      <c r="BM128" s="309"/>
      <c r="BN128" s="309"/>
      <c r="BO128" s="309"/>
      <c r="BP128" s="309"/>
      <c r="BQ128" s="309"/>
      <c r="BR128" s="309"/>
      <c r="BS128" s="332"/>
      <c r="BT128" s="332"/>
      <c r="BU128" s="332"/>
      <c r="BV128" s="309"/>
      <c r="BW128" s="309"/>
    </row>
    <row r="129" spans="2:75" ht="12.75">
      <c r="B129" s="310" t="s">
        <v>172</v>
      </c>
      <c r="C129" s="584"/>
      <c r="D129" s="493">
        <f t="shared" si="140"/>
        <v>0</v>
      </c>
      <c r="E129" s="585"/>
      <c r="F129" s="584"/>
      <c r="G129" s="493">
        <f t="shared" si="141"/>
        <v>0</v>
      </c>
      <c r="H129" s="585"/>
      <c r="I129" s="311"/>
      <c r="K129" s="312" t="e">
        <f t="shared" si="142"/>
        <v>#DIV/0!</v>
      </c>
      <c r="L129" s="313" t="e">
        <f t="shared" si="143"/>
        <v>#DIV/0!</v>
      </c>
      <c r="M129" s="314" t="e">
        <f t="shared" si="144"/>
        <v>#DIV/0!</v>
      </c>
      <c r="N129" s="277" t="e">
        <f t="shared" si="145"/>
        <v>#DIV/0!</v>
      </c>
      <c r="O129" s="277" t="e">
        <f t="shared" si="146"/>
        <v>#DIV/0!</v>
      </c>
      <c r="P129" s="277" t="e">
        <f t="shared" si="147"/>
        <v>#DIV/0!</v>
      </c>
      <c r="Q129" s="392" t="e">
        <f t="shared" si="148"/>
        <v>#DIV/0!</v>
      </c>
      <c r="R129" s="315" t="e">
        <f t="shared" si="149"/>
        <v>#DIV/0!</v>
      </c>
      <c r="S129" s="316">
        <f t="shared" si="150"/>
        <v>1.9599639845400536</v>
      </c>
      <c r="T129" s="317" t="e">
        <f t="shared" si="151"/>
        <v>#DIV/0!</v>
      </c>
      <c r="U129" s="317" t="e">
        <f t="shared" si="152"/>
        <v>#DIV/0!</v>
      </c>
      <c r="V129" s="318" t="e">
        <f t="shared" si="153"/>
        <v>#DIV/0!</v>
      </c>
      <c r="W129" s="113" t="e">
        <f t="shared" si="153"/>
        <v>#DIV/0!</v>
      </c>
      <c r="X129" s="9"/>
      <c r="Z129" s="319" t="e">
        <f>(N129-P136)^2</f>
        <v>#DIV/0!</v>
      </c>
      <c r="AA129" s="320" t="e">
        <f t="shared" si="154"/>
        <v>#DIV/0!</v>
      </c>
      <c r="AB129" s="321">
        <v>1</v>
      </c>
      <c r="AC129" s="309"/>
      <c r="AD129" s="309"/>
      <c r="AE129" s="314" t="e">
        <f t="shared" si="155"/>
        <v>#DIV/0!</v>
      </c>
      <c r="AF129" s="322"/>
      <c r="AG129" s="323" t="e">
        <f>AG136</f>
        <v>#DIV/0!</v>
      </c>
      <c r="AH129" s="323" t="e">
        <f>AH136</f>
        <v>#DIV/0!</v>
      </c>
      <c r="AI129" s="320" t="e">
        <f t="shared" si="156"/>
        <v>#DIV/0!</v>
      </c>
      <c r="AJ129" s="324" t="e">
        <f t="shared" si="157"/>
        <v>#DIV/0!</v>
      </c>
      <c r="AK129" s="325" t="e">
        <f>AJ129/AJ136</f>
        <v>#DIV/0!</v>
      </c>
      <c r="AL129" s="326" t="e">
        <f t="shared" si="158"/>
        <v>#DIV/0!</v>
      </c>
      <c r="AM129" s="327" t="e">
        <f t="shared" si="159"/>
        <v>#DIV/0!</v>
      </c>
      <c r="AN129" s="113" t="e">
        <f t="shared" si="160"/>
        <v>#DIV/0!</v>
      </c>
      <c r="AO129" s="328" t="e">
        <f t="shared" si="161"/>
        <v>#DIV/0!</v>
      </c>
      <c r="AP129" s="113" t="e">
        <f t="shared" si="162"/>
        <v>#DIV/0!</v>
      </c>
      <c r="AQ129" s="316">
        <f t="shared" si="163"/>
        <v>1.9599639845400536</v>
      </c>
      <c r="AR129" s="317" t="e">
        <f t="shared" si="164"/>
        <v>#DIV/0!</v>
      </c>
      <c r="AS129" s="317" t="e">
        <f t="shared" si="165"/>
        <v>#DIV/0!</v>
      </c>
      <c r="AT129" s="329" t="e">
        <f t="shared" si="166"/>
        <v>#DIV/0!</v>
      </c>
      <c r="AU129" s="329" t="e">
        <f t="shared" si="166"/>
        <v>#DIV/0!</v>
      </c>
      <c r="AV129" s="293"/>
      <c r="AX129" s="330"/>
      <c r="AY129" s="330">
        <v>1</v>
      </c>
      <c r="AZ129" s="331"/>
      <c r="BA129" s="331"/>
      <c r="BC129" s="309"/>
      <c r="BD129" s="309"/>
      <c r="BE129" s="321"/>
      <c r="BF129" s="321"/>
      <c r="BG129" s="321"/>
      <c r="BH129" s="321"/>
      <c r="BI129" s="321"/>
      <c r="BJ129" s="321"/>
      <c r="BK129" s="321"/>
      <c r="BL129" s="321"/>
      <c r="BM129" s="309"/>
      <c r="BN129" s="309"/>
      <c r="BO129" s="309"/>
      <c r="BP129" s="309"/>
      <c r="BQ129" s="309"/>
      <c r="BR129" s="309"/>
      <c r="BS129" s="332"/>
      <c r="BT129" s="332"/>
      <c r="BU129" s="332"/>
      <c r="BV129" s="309"/>
      <c r="BW129" s="309"/>
    </row>
    <row r="130" spans="2:75" ht="12.75">
      <c r="B130" s="310" t="s">
        <v>173</v>
      </c>
      <c r="C130" s="584"/>
      <c r="D130" s="493">
        <f t="shared" si="140"/>
        <v>0</v>
      </c>
      <c r="E130" s="585"/>
      <c r="F130" s="584"/>
      <c r="G130" s="493">
        <f t="shared" si="141"/>
        <v>0</v>
      </c>
      <c r="H130" s="585"/>
      <c r="I130" s="311"/>
      <c r="K130" s="312" t="e">
        <f t="shared" si="142"/>
        <v>#DIV/0!</v>
      </c>
      <c r="L130" s="313" t="e">
        <f t="shared" si="143"/>
        <v>#DIV/0!</v>
      </c>
      <c r="M130" s="314" t="e">
        <f t="shared" si="144"/>
        <v>#DIV/0!</v>
      </c>
      <c r="N130" s="277" t="e">
        <f t="shared" si="145"/>
        <v>#DIV/0!</v>
      </c>
      <c r="O130" s="277" t="e">
        <f t="shared" si="146"/>
        <v>#DIV/0!</v>
      </c>
      <c r="P130" s="277" t="e">
        <f t="shared" si="147"/>
        <v>#DIV/0!</v>
      </c>
      <c r="Q130" s="392" t="e">
        <f t="shared" si="148"/>
        <v>#DIV/0!</v>
      </c>
      <c r="R130" s="315" t="e">
        <f t="shared" si="149"/>
        <v>#DIV/0!</v>
      </c>
      <c r="S130" s="316">
        <f t="shared" si="150"/>
        <v>1.9599639845400536</v>
      </c>
      <c r="T130" s="317" t="e">
        <f t="shared" si="151"/>
        <v>#DIV/0!</v>
      </c>
      <c r="U130" s="317" t="e">
        <f t="shared" si="152"/>
        <v>#DIV/0!</v>
      </c>
      <c r="V130" s="318" t="e">
        <f t="shared" si="153"/>
        <v>#DIV/0!</v>
      </c>
      <c r="W130" s="113" t="e">
        <f t="shared" si="153"/>
        <v>#DIV/0!</v>
      </c>
      <c r="X130" s="9"/>
      <c r="Z130" s="319" t="e">
        <f>(N130-P136)^2</f>
        <v>#DIV/0!</v>
      </c>
      <c r="AA130" s="320" t="e">
        <f t="shared" si="154"/>
        <v>#DIV/0!</v>
      </c>
      <c r="AB130" s="321">
        <v>1</v>
      </c>
      <c r="AC130" s="309"/>
      <c r="AD130" s="309"/>
      <c r="AE130" s="314" t="e">
        <f t="shared" si="155"/>
        <v>#DIV/0!</v>
      </c>
      <c r="AF130" s="322"/>
      <c r="AG130" s="323" t="e">
        <f>AG136</f>
        <v>#DIV/0!</v>
      </c>
      <c r="AH130" s="323" t="e">
        <f>AH136</f>
        <v>#DIV/0!</v>
      </c>
      <c r="AI130" s="320" t="e">
        <f t="shared" si="156"/>
        <v>#DIV/0!</v>
      </c>
      <c r="AJ130" s="324" t="e">
        <f t="shared" si="157"/>
        <v>#DIV/0!</v>
      </c>
      <c r="AK130" s="325" t="e">
        <f>AJ130/AJ136</f>
        <v>#DIV/0!</v>
      </c>
      <c r="AL130" s="326" t="e">
        <f t="shared" si="158"/>
        <v>#DIV/0!</v>
      </c>
      <c r="AM130" s="327" t="e">
        <f t="shared" si="159"/>
        <v>#DIV/0!</v>
      </c>
      <c r="AN130" s="113" t="e">
        <f t="shared" si="160"/>
        <v>#DIV/0!</v>
      </c>
      <c r="AO130" s="328" t="e">
        <f t="shared" si="161"/>
        <v>#DIV/0!</v>
      </c>
      <c r="AP130" s="113" t="e">
        <f t="shared" si="162"/>
        <v>#DIV/0!</v>
      </c>
      <c r="AQ130" s="316">
        <f t="shared" si="163"/>
        <v>1.9599639845400536</v>
      </c>
      <c r="AR130" s="317" t="e">
        <f t="shared" si="164"/>
        <v>#DIV/0!</v>
      </c>
      <c r="AS130" s="317" t="e">
        <f t="shared" si="165"/>
        <v>#DIV/0!</v>
      </c>
      <c r="AT130" s="329" t="e">
        <f t="shared" si="166"/>
        <v>#DIV/0!</v>
      </c>
      <c r="AU130" s="329" t="e">
        <f t="shared" si="166"/>
        <v>#DIV/0!</v>
      </c>
      <c r="AV130" s="293"/>
      <c r="AX130" s="330"/>
      <c r="AY130" s="330">
        <v>1</v>
      </c>
      <c r="AZ130" s="331"/>
      <c r="BA130" s="331"/>
      <c r="BC130" s="309"/>
      <c r="BD130" s="309"/>
      <c r="BE130" s="321"/>
      <c r="BF130" s="321"/>
      <c r="BG130" s="321"/>
      <c r="BH130" s="321"/>
      <c r="BI130" s="321"/>
      <c r="BJ130" s="321"/>
      <c r="BK130" s="321"/>
      <c r="BL130" s="321"/>
      <c r="BM130" s="309"/>
      <c r="BN130" s="309"/>
      <c r="BO130" s="309"/>
      <c r="BP130" s="309"/>
      <c r="BQ130" s="309"/>
      <c r="BR130" s="309"/>
      <c r="BS130" s="332"/>
      <c r="BT130" s="332"/>
      <c r="BU130" s="332"/>
      <c r="BV130" s="309"/>
      <c r="BW130" s="309"/>
    </row>
    <row r="131" spans="2:75" ht="12.75">
      <c r="B131" s="310" t="s">
        <v>174</v>
      </c>
      <c r="C131" s="584"/>
      <c r="D131" s="493">
        <f t="shared" si="140"/>
        <v>0</v>
      </c>
      <c r="E131" s="585"/>
      <c r="F131" s="584"/>
      <c r="G131" s="493">
        <f t="shared" si="141"/>
        <v>0</v>
      </c>
      <c r="H131" s="585"/>
      <c r="I131" s="311"/>
      <c r="K131" s="312" t="e">
        <f t="shared" si="142"/>
        <v>#DIV/0!</v>
      </c>
      <c r="L131" s="313" t="e">
        <f t="shared" si="143"/>
        <v>#DIV/0!</v>
      </c>
      <c r="M131" s="314" t="e">
        <f t="shared" si="144"/>
        <v>#DIV/0!</v>
      </c>
      <c r="N131" s="277" t="e">
        <f t="shared" si="145"/>
        <v>#DIV/0!</v>
      </c>
      <c r="O131" s="277" t="e">
        <f t="shared" si="146"/>
        <v>#DIV/0!</v>
      </c>
      <c r="P131" s="277" t="e">
        <f t="shared" si="147"/>
        <v>#DIV/0!</v>
      </c>
      <c r="Q131" s="392" t="e">
        <f t="shared" si="148"/>
        <v>#DIV/0!</v>
      </c>
      <c r="R131" s="315" t="e">
        <f t="shared" si="149"/>
        <v>#DIV/0!</v>
      </c>
      <c r="S131" s="316">
        <f t="shared" si="150"/>
        <v>1.9599639845400536</v>
      </c>
      <c r="T131" s="317" t="e">
        <f t="shared" si="151"/>
        <v>#DIV/0!</v>
      </c>
      <c r="U131" s="317" t="e">
        <f t="shared" si="152"/>
        <v>#DIV/0!</v>
      </c>
      <c r="V131" s="318" t="e">
        <f t="shared" si="153"/>
        <v>#DIV/0!</v>
      </c>
      <c r="W131" s="113" t="e">
        <f t="shared" si="153"/>
        <v>#DIV/0!</v>
      </c>
      <c r="X131" s="9"/>
      <c r="Z131" s="319" t="e">
        <f>(N131-P136)^2</f>
        <v>#DIV/0!</v>
      </c>
      <c r="AA131" s="320" t="e">
        <f t="shared" si="154"/>
        <v>#DIV/0!</v>
      </c>
      <c r="AB131" s="321">
        <v>1</v>
      </c>
      <c r="AC131" s="309"/>
      <c r="AD131" s="309"/>
      <c r="AE131" s="314" t="e">
        <f t="shared" si="155"/>
        <v>#DIV/0!</v>
      </c>
      <c r="AF131" s="322"/>
      <c r="AG131" s="323" t="e">
        <f>AG136</f>
        <v>#DIV/0!</v>
      </c>
      <c r="AH131" s="323" t="e">
        <f>AH136</f>
        <v>#DIV/0!</v>
      </c>
      <c r="AI131" s="320" t="e">
        <f t="shared" si="156"/>
        <v>#DIV/0!</v>
      </c>
      <c r="AJ131" s="324" t="e">
        <f t="shared" si="157"/>
        <v>#DIV/0!</v>
      </c>
      <c r="AK131" s="325" t="e">
        <f>AJ131/AJ136</f>
        <v>#DIV/0!</v>
      </c>
      <c r="AL131" s="326" t="e">
        <f t="shared" si="158"/>
        <v>#DIV/0!</v>
      </c>
      <c r="AM131" s="327" t="e">
        <f t="shared" si="159"/>
        <v>#DIV/0!</v>
      </c>
      <c r="AN131" s="113" t="e">
        <f t="shared" si="160"/>
        <v>#DIV/0!</v>
      </c>
      <c r="AO131" s="328" t="e">
        <f t="shared" si="161"/>
        <v>#DIV/0!</v>
      </c>
      <c r="AP131" s="113" t="e">
        <f t="shared" si="162"/>
        <v>#DIV/0!</v>
      </c>
      <c r="AQ131" s="316">
        <f t="shared" si="163"/>
        <v>1.9599639845400536</v>
      </c>
      <c r="AR131" s="317" t="e">
        <f t="shared" si="164"/>
        <v>#DIV/0!</v>
      </c>
      <c r="AS131" s="317" t="e">
        <f t="shared" si="165"/>
        <v>#DIV/0!</v>
      </c>
      <c r="AT131" s="329" t="e">
        <f t="shared" si="166"/>
        <v>#DIV/0!</v>
      </c>
      <c r="AU131" s="329" t="e">
        <f t="shared" si="166"/>
        <v>#DIV/0!</v>
      </c>
      <c r="AV131" s="293"/>
      <c r="AX131" s="330"/>
      <c r="AY131" s="330">
        <v>1</v>
      </c>
      <c r="AZ131" s="331"/>
      <c r="BA131" s="331"/>
      <c r="BC131" s="309"/>
      <c r="BD131" s="309"/>
      <c r="BE131" s="321"/>
      <c r="BF131" s="321"/>
      <c r="BG131" s="321"/>
      <c r="BH131" s="321"/>
      <c r="BI131" s="321"/>
      <c r="BJ131" s="321"/>
      <c r="BK131" s="321"/>
      <c r="BL131" s="321"/>
      <c r="BM131" s="309"/>
      <c r="BN131" s="309"/>
      <c r="BO131" s="309"/>
      <c r="BP131" s="309"/>
      <c r="BQ131" s="309"/>
      <c r="BR131" s="309"/>
      <c r="BS131" s="332"/>
      <c r="BT131" s="332"/>
      <c r="BU131" s="332"/>
      <c r="BV131" s="309"/>
      <c r="BW131" s="309"/>
    </row>
    <row r="132" spans="2:75" ht="12.75">
      <c r="B132" s="310" t="s">
        <v>175</v>
      </c>
      <c r="C132" s="584"/>
      <c r="D132" s="493">
        <f t="shared" si="140"/>
        <v>0</v>
      </c>
      <c r="E132" s="585"/>
      <c r="F132" s="584"/>
      <c r="G132" s="493">
        <f t="shared" si="141"/>
        <v>0</v>
      </c>
      <c r="H132" s="585"/>
      <c r="I132" s="311"/>
      <c r="K132" s="312" t="e">
        <f t="shared" si="142"/>
        <v>#DIV/0!</v>
      </c>
      <c r="L132" s="313" t="e">
        <f t="shared" si="143"/>
        <v>#DIV/0!</v>
      </c>
      <c r="M132" s="314" t="e">
        <f t="shared" si="144"/>
        <v>#DIV/0!</v>
      </c>
      <c r="N132" s="277" t="e">
        <f t="shared" si="145"/>
        <v>#DIV/0!</v>
      </c>
      <c r="O132" s="277" t="e">
        <f t="shared" si="146"/>
        <v>#DIV/0!</v>
      </c>
      <c r="P132" s="277" t="e">
        <f t="shared" si="147"/>
        <v>#DIV/0!</v>
      </c>
      <c r="Q132" s="392" t="e">
        <f t="shared" si="148"/>
        <v>#DIV/0!</v>
      </c>
      <c r="R132" s="315" t="e">
        <f t="shared" si="149"/>
        <v>#DIV/0!</v>
      </c>
      <c r="S132" s="316">
        <f t="shared" si="150"/>
        <v>1.9599639845400536</v>
      </c>
      <c r="T132" s="317" t="e">
        <f t="shared" si="151"/>
        <v>#DIV/0!</v>
      </c>
      <c r="U132" s="317" t="e">
        <f t="shared" si="152"/>
        <v>#DIV/0!</v>
      </c>
      <c r="V132" s="318" t="e">
        <f t="shared" si="153"/>
        <v>#DIV/0!</v>
      </c>
      <c r="W132" s="113" t="e">
        <f t="shared" si="153"/>
        <v>#DIV/0!</v>
      </c>
      <c r="X132" s="9"/>
      <c r="Z132" s="319" t="e">
        <f>(N132-P136)^2</f>
        <v>#DIV/0!</v>
      </c>
      <c r="AA132" s="320" t="e">
        <f t="shared" si="154"/>
        <v>#DIV/0!</v>
      </c>
      <c r="AB132" s="321">
        <v>1</v>
      </c>
      <c r="AC132" s="309"/>
      <c r="AD132" s="309"/>
      <c r="AE132" s="314" t="e">
        <f t="shared" si="155"/>
        <v>#DIV/0!</v>
      </c>
      <c r="AF132" s="322"/>
      <c r="AG132" s="323" t="e">
        <f>AG136</f>
        <v>#DIV/0!</v>
      </c>
      <c r="AH132" s="323" t="e">
        <f>AH136</f>
        <v>#DIV/0!</v>
      </c>
      <c r="AI132" s="320" t="e">
        <f t="shared" si="156"/>
        <v>#DIV/0!</v>
      </c>
      <c r="AJ132" s="324" t="e">
        <f t="shared" si="157"/>
        <v>#DIV/0!</v>
      </c>
      <c r="AK132" s="325" t="e">
        <f>AJ132/AJ136</f>
        <v>#DIV/0!</v>
      </c>
      <c r="AL132" s="326" t="e">
        <f t="shared" si="158"/>
        <v>#DIV/0!</v>
      </c>
      <c r="AM132" s="327" t="e">
        <f t="shared" si="159"/>
        <v>#DIV/0!</v>
      </c>
      <c r="AN132" s="113" t="e">
        <f t="shared" si="160"/>
        <v>#DIV/0!</v>
      </c>
      <c r="AO132" s="328" t="e">
        <f t="shared" si="161"/>
        <v>#DIV/0!</v>
      </c>
      <c r="AP132" s="113" t="e">
        <f t="shared" si="162"/>
        <v>#DIV/0!</v>
      </c>
      <c r="AQ132" s="316">
        <f t="shared" si="163"/>
        <v>1.9599639845400536</v>
      </c>
      <c r="AR132" s="317" t="e">
        <f t="shared" si="164"/>
        <v>#DIV/0!</v>
      </c>
      <c r="AS132" s="317" t="e">
        <f t="shared" si="165"/>
        <v>#DIV/0!</v>
      </c>
      <c r="AT132" s="329" t="e">
        <f t="shared" si="166"/>
        <v>#DIV/0!</v>
      </c>
      <c r="AU132" s="329" t="e">
        <f t="shared" si="166"/>
        <v>#DIV/0!</v>
      </c>
      <c r="AV132" s="293"/>
      <c r="AX132" s="330"/>
      <c r="AY132" s="330">
        <v>1</v>
      </c>
      <c r="AZ132" s="331"/>
      <c r="BA132" s="331"/>
      <c r="BC132" s="309"/>
      <c r="BD132" s="309"/>
      <c r="BE132" s="321"/>
      <c r="BF132" s="321"/>
      <c r="BG132" s="321"/>
      <c r="BH132" s="321"/>
      <c r="BI132" s="321"/>
      <c r="BJ132" s="321"/>
      <c r="BK132" s="321"/>
      <c r="BL132" s="321"/>
      <c r="BM132" s="309"/>
      <c r="BN132" s="309"/>
      <c r="BO132" s="309"/>
      <c r="BP132" s="309"/>
      <c r="BQ132" s="309"/>
      <c r="BR132" s="309"/>
      <c r="BS132" s="332"/>
      <c r="BT132" s="332"/>
      <c r="BU132" s="332"/>
      <c r="BV132" s="309"/>
      <c r="BW132" s="309"/>
    </row>
    <row r="133" spans="2:75" ht="12.75">
      <c r="B133" s="310" t="s">
        <v>176</v>
      </c>
      <c r="C133" s="584"/>
      <c r="D133" s="493">
        <f t="shared" si="140"/>
        <v>0</v>
      </c>
      <c r="E133" s="585"/>
      <c r="F133" s="584"/>
      <c r="G133" s="493">
        <f t="shared" si="141"/>
        <v>0</v>
      </c>
      <c r="H133" s="585"/>
      <c r="I133" s="311"/>
      <c r="K133" s="312" t="e">
        <f t="shared" si="142"/>
        <v>#DIV/0!</v>
      </c>
      <c r="L133" s="313" t="e">
        <f t="shared" si="143"/>
        <v>#DIV/0!</v>
      </c>
      <c r="M133" s="314" t="e">
        <f t="shared" si="144"/>
        <v>#DIV/0!</v>
      </c>
      <c r="N133" s="277" t="e">
        <f t="shared" si="145"/>
        <v>#DIV/0!</v>
      </c>
      <c r="O133" s="277" t="e">
        <f t="shared" si="146"/>
        <v>#DIV/0!</v>
      </c>
      <c r="P133" s="277" t="e">
        <f t="shared" si="147"/>
        <v>#DIV/0!</v>
      </c>
      <c r="Q133" s="392" t="e">
        <f t="shared" si="148"/>
        <v>#DIV/0!</v>
      </c>
      <c r="R133" s="315" t="e">
        <f t="shared" si="149"/>
        <v>#DIV/0!</v>
      </c>
      <c r="S133" s="316">
        <f t="shared" si="150"/>
        <v>1.9599639845400536</v>
      </c>
      <c r="T133" s="317" t="e">
        <f t="shared" si="151"/>
        <v>#DIV/0!</v>
      </c>
      <c r="U133" s="317" t="e">
        <f t="shared" si="152"/>
        <v>#DIV/0!</v>
      </c>
      <c r="V133" s="318" t="e">
        <f t="shared" si="153"/>
        <v>#DIV/0!</v>
      </c>
      <c r="W133" s="113" t="e">
        <f t="shared" si="153"/>
        <v>#DIV/0!</v>
      </c>
      <c r="X133" s="9"/>
      <c r="Z133" s="319" t="e">
        <f>(N133-P136)^2</f>
        <v>#DIV/0!</v>
      </c>
      <c r="AA133" s="320" t="e">
        <f t="shared" si="154"/>
        <v>#DIV/0!</v>
      </c>
      <c r="AB133" s="321">
        <v>1</v>
      </c>
      <c r="AC133" s="309"/>
      <c r="AD133" s="309"/>
      <c r="AE133" s="314" t="e">
        <f t="shared" si="155"/>
        <v>#DIV/0!</v>
      </c>
      <c r="AF133" s="322"/>
      <c r="AG133" s="323" t="e">
        <f>AG136</f>
        <v>#DIV/0!</v>
      </c>
      <c r="AH133" s="323" t="e">
        <f>AH136</f>
        <v>#DIV/0!</v>
      </c>
      <c r="AI133" s="320" t="e">
        <f t="shared" si="156"/>
        <v>#DIV/0!</v>
      </c>
      <c r="AJ133" s="324" t="e">
        <f t="shared" si="157"/>
        <v>#DIV/0!</v>
      </c>
      <c r="AK133" s="325" t="e">
        <f>AJ133/AJ136</f>
        <v>#DIV/0!</v>
      </c>
      <c r="AL133" s="326" t="e">
        <f t="shared" si="158"/>
        <v>#DIV/0!</v>
      </c>
      <c r="AM133" s="327" t="e">
        <f t="shared" si="159"/>
        <v>#DIV/0!</v>
      </c>
      <c r="AN133" s="113" t="e">
        <f t="shared" si="160"/>
        <v>#DIV/0!</v>
      </c>
      <c r="AO133" s="328" t="e">
        <f t="shared" si="161"/>
        <v>#DIV/0!</v>
      </c>
      <c r="AP133" s="113" t="e">
        <f t="shared" si="162"/>
        <v>#DIV/0!</v>
      </c>
      <c r="AQ133" s="316">
        <f t="shared" si="163"/>
        <v>1.9599639845400536</v>
      </c>
      <c r="AR133" s="317" t="e">
        <f t="shared" si="164"/>
        <v>#DIV/0!</v>
      </c>
      <c r="AS133" s="317" t="e">
        <f t="shared" si="165"/>
        <v>#DIV/0!</v>
      </c>
      <c r="AT133" s="329" t="e">
        <f t="shared" si="166"/>
        <v>#DIV/0!</v>
      </c>
      <c r="AU133" s="329" t="e">
        <f t="shared" si="166"/>
        <v>#DIV/0!</v>
      </c>
      <c r="AV133" s="293"/>
      <c r="AX133" s="330"/>
      <c r="AY133" s="330">
        <v>1</v>
      </c>
      <c r="AZ133" s="331"/>
      <c r="BA133" s="331"/>
      <c r="BC133" s="309"/>
      <c r="BD133" s="309"/>
      <c r="BE133" s="321"/>
      <c r="BF133" s="321"/>
      <c r="BG133" s="321"/>
      <c r="BH133" s="321"/>
      <c r="BI133" s="321"/>
      <c r="BJ133" s="321"/>
      <c r="BK133" s="321"/>
      <c r="BL133" s="321"/>
      <c r="BM133" s="309"/>
      <c r="BN133" s="309"/>
      <c r="BO133" s="309"/>
      <c r="BP133" s="309"/>
      <c r="BQ133" s="309"/>
      <c r="BR133" s="309"/>
      <c r="BS133" s="332"/>
      <c r="BT133" s="332"/>
      <c r="BU133" s="332"/>
      <c r="BV133" s="309"/>
      <c r="BW133" s="309"/>
    </row>
    <row r="134" spans="2:75" ht="12.75">
      <c r="B134" s="310" t="s">
        <v>177</v>
      </c>
      <c r="C134" s="584"/>
      <c r="D134" s="493">
        <f t="shared" si="140"/>
        <v>0</v>
      </c>
      <c r="E134" s="585"/>
      <c r="F134" s="584"/>
      <c r="G134" s="493">
        <f t="shared" si="141"/>
        <v>0</v>
      </c>
      <c r="H134" s="585"/>
      <c r="I134" s="311"/>
      <c r="K134" s="312" t="e">
        <f t="shared" si="142"/>
        <v>#DIV/0!</v>
      </c>
      <c r="L134" s="313" t="e">
        <f t="shared" si="143"/>
        <v>#DIV/0!</v>
      </c>
      <c r="M134" s="314" t="e">
        <f t="shared" si="144"/>
        <v>#DIV/0!</v>
      </c>
      <c r="N134" s="277" t="e">
        <f t="shared" si="145"/>
        <v>#DIV/0!</v>
      </c>
      <c r="O134" s="277" t="e">
        <f t="shared" si="146"/>
        <v>#DIV/0!</v>
      </c>
      <c r="P134" s="277" t="e">
        <f t="shared" si="147"/>
        <v>#DIV/0!</v>
      </c>
      <c r="Q134" s="392" t="e">
        <f t="shared" si="148"/>
        <v>#DIV/0!</v>
      </c>
      <c r="R134" s="315" t="e">
        <f t="shared" si="149"/>
        <v>#DIV/0!</v>
      </c>
      <c r="S134" s="316">
        <f t="shared" si="150"/>
        <v>1.9599639845400536</v>
      </c>
      <c r="T134" s="317" t="e">
        <f t="shared" si="151"/>
        <v>#DIV/0!</v>
      </c>
      <c r="U134" s="317" t="e">
        <f t="shared" si="152"/>
        <v>#DIV/0!</v>
      </c>
      <c r="V134" s="318" t="e">
        <f t="shared" si="153"/>
        <v>#DIV/0!</v>
      </c>
      <c r="W134" s="113" t="e">
        <f t="shared" si="153"/>
        <v>#DIV/0!</v>
      </c>
      <c r="X134" s="9"/>
      <c r="Z134" s="319" t="e">
        <f>(N134-P136)^2</f>
        <v>#DIV/0!</v>
      </c>
      <c r="AA134" s="320" t="e">
        <f t="shared" si="154"/>
        <v>#DIV/0!</v>
      </c>
      <c r="AB134" s="321">
        <v>1</v>
      </c>
      <c r="AC134" s="309"/>
      <c r="AD134" s="309"/>
      <c r="AE134" s="314" t="e">
        <f t="shared" si="155"/>
        <v>#DIV/0!</v>
      </c>
      <c r="AF134" s="322"/>
      <c r="AG134" s="323" t="e">
        <f>AG136</f>
        <v>#DIV/0!</v>
      </c>
      <c r="AH134" s="323" t="e">
        <f>AH136</f>
        <v>#DIV/0!</v>
      </c>
      <c r="AI134" s="320" t="e">
        <f t="shared" si="156"/>
        <v>#DIV/0!</v>
      </c>
      <c r="AJ134" s="324" t="e">
        <f t="shared" si="157"/>
        <v>#DIV/0!</v>
      </c>
      <c r="AK134" s="325" t="e">
        <f>AJ134/AJ136</f>
        <v>#DIV/0!</v>
      </c>
      <c r="AL134" s="326" t="e">
        <f t="shared" si="158"/>
        <v>#DIV/0!</v>
      </c>
      <c r="AM134" s="327" t="e">
        <f t="shared" si="159"/>
        <v>#DIV/0!</v>
      </c>
      <c r="AN134" s="113" t="e">
        <f t="shared" si="160"/>
        <v>#DIV/0!</v>
      </c>
      <c r="AO134" s="328" t="e">
        <f t="shared" si="161"/>
        <v>#DIV/0!</v>
      </c>
      <c r="AP134" s="113" t="e">
        <f t="shared" si="162"/>
        <v>#DIV/0!</v>
      </c>
      <c r="AQ134" s="316">
        <f t="shared" si="163"/>
        <v>1.9599639845400536</v>
      </c>
      <c r="AR134" s="317" t="e">
        <f t="shared" si="164"/>
        <v>#DIV/0!</v>
      </c>
      <c r="AS134" s="317" t="e">
        <f t="shared" si="165"/>
        <v>#DIV/0!</v>
      </c>
      <c r="AT134" s="329" t="e">
        <f t="shared" si="166"/>
        <v>#DIV/0!</v>
      </c>
      <c r="AU134" s="329" t="e">
        <f t="shared" si="166"/>
        <v>#DIV/0!</v>
      </c>
      <c r="AV134" s="293"/>
      <c r="AX134" s="330"/>
      <c r="AY134" s="330">
        <v>1</v>
      </c>
      <c r="AZ134" s="331"/>
      <c r="BA134" s="331"/>
      <c r="BC134" s="309"/>
      <c r="BD134" s="309"/>
      <c r="BE134" s="321"/>
      <c r="BF134" s="321"/>
      <c r="BG134" s="321"/>
      <c r="BH134" s="321"/>
      <c r="BI134" s="321"/>
      <c r="BJ134" s="321"/>
      <c r="BK134" s="321"/>
      <c r="BL134" s="321"/>
      <c r="BM134" s="309"/>
      <c r="BN134" s="309"/>
      <c r="BO134" s="309"/>
      <c r="BP134" s="309"/>
      <c r="BQ134" s="309"/>
      <c r="BR134" s="309"/>
      <c r="BS134" s="332"/>
      <c r="BT134" s="332"/>
      <c r="BU134" s="332"/>
      <c r="BV134" s="309"/>
      <c r="BW134" s="309"/>
    </row>
    <row r="135" spans="2:75" ht="12.75">
      <c r="B135" s="310" t="s">
        <v>178</v>
      </c>
      <c r="C135" s="584"/>
      <c r="D135" s="493">
        <f t="shared" si="140"/>
        <v>0</v>
      </c>
      <c r="E135" s="585"/>
      <c r="F135" s="584"/>
      <c r="G135" s="493">
        <f t="shared" si="141"/>
        <v>0</v>
      </c>
      <c r="H135" s="585"/>
      <c r="I135" s="311"/>
      <c r="K135" s="312" t="e">
        <f t="shared" si="142"/>
        <v>#DIV/0!</v>
      </c>
      <c r="L135" s="313" t="e">
        <f>(D135/(C135*E135)+(G135/(F135*H135)))</f>
        <v>#DIV/0!</v>
      </c>
      <c r="M135" s="314" t="e">
        <f t="shared" si="144"/>
        <v>#DIV/0!</v>
      </c>
      <c r="N135" s="277" t="e">
        <f t="shared" si="145"/>
        <v>#DIV/0!</v>
      </c>
      <c r="O135" s="277" t="e">
        <f t="shared" si="146"/>
        <v>#DIV/0!</v>
      </c>
      <c r="P135" s="277" t="e">
        <f t="shared" si="147"/>
        <v>#DIV/0!</v>
      </c>
      <c r="Q135" s="392" t="e">
        <f t="shared" si="148"/>
        <v>#DIV/0!</v>
      </c>
      <c r="R135" s="315" t="e">
        <f t="shared" si="149"/>
        <v>#DIV/0!</v>
      </c>
      <c r="S135" s="316">
        <f t="shared" si="150"/>
        <v>1.9599639845400536</v>
      </c>
      <c r="T135" s="317" t="e">
        <f t="shared" si="151"/>
        <v>#DIV/0!</v>
      </c>
      <c r="U135" s="317" t="e">
        <f t="shared" si="152"/>
        <v>#DIV/0!</v>
      </c>
      <c r="V135" s="318" t="e">
        <f t="shared" si="153"/>
        <v>#DIV/0!</v>
      </c>
      <c r="W135" s="113" t="e">
        <f t="shared" si="153"/>
        <v>#DIV/0!</v>
      </c>
      <c r="X135" s="9"/>
      <c r="Z135" s="319" t="e">
        <f>(N135-P136)^2</f>
        <v>#DIV/0!</v>
      </c>
      <c r="AA135" s="320" t="e">
        <f t="shared" si="154"/>
        <v>#DIV/0!</v>
      </c>
      <c r="AB135" s="321">
        <v>1</v>
      </c>
      <c r="AC135" s="309"/>
      <c r="AD135" s="309"/>
      <c r="AE135" s="314" t="e">
        <f t="shared" si="155"/>
        <v>#DIV/0!</v>
      </c>
      <c r="AF135" s="322"/>
      <c r="AG135" s="323" t="e">
        <f>AG136</f>
        <v>#DIV/0!</v>
      </c>
      <c r="AH135" s="323" t="e">
        <f>AH136</f>
        <v>#DIV/0!</v>
      </c>
      <c r="AI135" s="320" t="e">
        <f t="shared" si="156"/>
        <v>#DIV/0!</v>
      </c>
      <c r="AJ135" s="324" t="e">
        <f t="shared" si="157"/>
        <v>#DIV/0!</v>
      </c>
      <c r="AK135" s="325" t="e">
        <f>AJ135/AJ136</f>
        <v>#DIV/0!</v>
      </c>
      <c r="AL135" s="326" t="e">
        <f t="shared" si="158"/>
        <v>#DIV/0!</v>
      </c>
      <c r="AM135" s="327" t="e">
        <f t="shared" si="159"/>
        <v>#DIV/0!</v>
      </c>
      <c r="AN135" s="113" t="e">
        <f t="shared" si="160"/>
        <v>#DIV/0!</v>
      </c>
      <c r="AO135" s="328" t="e">
        <f t="shared" si="161"/>
        <v>#DIV/0!</v>
      </c>
      <c r="AP135" s="113" t="e">
        <f t="shared" si="162"/>
        <v>#DIV/0!</v>
      </c>
      <c r="AQ135" s="316">
        <f t="shared" si="163"/>
        <v>1.9599639845400536</v>
      </c>
      <c r="AR135" s="317" t="e">
        <f t="shared" si="164"/>
        <v>#DIV/0!</v>
      </c>
      <c r="AS135" s="317" t="e">
        <f t="shared" si="165"/>
        <v>#DIV/0!</v>
      </c>
      <c r="AT135" s="329" t="e">
        <f t="shared" si="166"/>
        <v>#DIV/0!</v>
      </c>
      <c r="AU135" s="329" t="e">
        <f t="shared" si="166"/>
        <v>#DIV/0!</v>
      </c>
      <c r="AV135" s="293"/>
      <c r="AX135" s="330"/>
      <c r="AY135" s="330">
        <v>1</v>
      </c>
      <c r="AZ135" s="331"/>
      <c r="BA135" s="331"/>
      <c r="BC135" s="309"/>
      <c r="BD135" s="309"/>
      <c r="BE135" s="321"/>
      <c r="BF135" s="321"/>
      <c r="BG135" s="321"/>
      <c r="BH135" s="321"/>
      <c r="BI135" s="321"/>
      <c r="BJ135" s="321"/>
      <c r="BK135" s="321"/>
      <c r="BL135" s="321"/>
      <c r="BM135" s="309"/>
      <c r="BN135" s="309"/>
      <c r="BO135" s="309"/>
      <c r="BP135" s="309"/>
      <c r="BQ135" s="309"/>
      <c r="BR135" s="309"/>
      <c r="BS135" s="332"/>
      <c r="BT135" s="332"/>
      <c r="BU135" s="332"/>
      <c r="BV135" s="309"/>
      <c r="BW135" s="309"/>
    </row>
    <row r="136" spans="2:75" ht="12.75">
      <c r="B136" s="333">
        <f>COUNT(D123:D135)</f>
        <v>13</v>
      </c>
      <c r="C136" s="586">
        <f aca="true" t="shared" si="167" ref="C136:H136">SUM(C123:C135)</f>
        <v>0</v>
      </c>
      <c r="D136" s="586">
        <f t="shared" si="167"/>
        <v>0</v>
      </c>
      <c r="E136" s="586">
        <f t="shared" si="167"/>
        <v>0</v>
      </c>
      <c r="F136" s="586">
        <f t="shared" si="167"/>
        <v>0</v>
      </c>
      <c r="G136" s="586">
        <f t="shared" si="167"/>
        <v>0</v>
      </c>
      <c r="H136" s="586">
        <f t="shared" si="167"/>
        <v>0</v>
      </c>
      <c r="I136" s="335"/>
      <c r="K136" s="336"/>
      <c r="L136" s="394"/>
      <c r="M136" s="338" t="e">
        <f>SUM(M123:M135)</f>
        <v>#DIV/0!</v>
      </c>
      <c r="N136" s="339"/>
      <c r="O136" s="340" t="e">
        <f>SUM(O123:O135)</f>
        <v>#DIV/0!</v>
      </c>
      <c r="P136" s="22" t="e">
        <f>O136/M136</f>
        <v>#DIV/0!</v>
      </c>
      <c r="Q136" s="341" t="e">
        <f>EXP(P136)</f>
        <v>#DIV/0!</v>
      </c>
      <c r="R136" s="334" t="e">
        <f>SQRT(1/M136)</f>
        <v>#DIV/0!</v>
      </c>
      <c r="S136" s="316">
        <f t="shared" si="150"/>
        <v>1.9599639845400536</v>
      </c>
      <c r="T136" s="342" t="e">
        <f>P136-(R136*S136)</f>
        <v>#DIV/0!</v>
      </c>
      <c r="U136" s="342" t="e">
        <f>P136+(R136*S136)</f>
        <v>#DIV/0!</v>
      </c>
      <c r="V136" s="343" t="e">
        <f>EXP(T136)</f>
        <v>#DIV/0!</v>
      </c>
      <c r="W136" s="344" t="e">
        <f>EXP(U136)</f>
        <v>#DIV/0!</v>
      </c>
      <c r="X136" s="345"/>
      <c r="Y136" s="345"/>
      <c r="Z136" s="346"/>
      <c r="AA136" s="347" t="e">
        <f>SUM(AA123:AA135)</f>
        <v>#DIV/0!</v>
      </c>
      <c r="AB136" s="348">
        <f>SUM(AB123:AB135)</f>
        <v>13</v>
      </c>
      <c r="AC136" s="349" t="e">
        <f>AA136-(AB136-1)</f>
        <v>#DIV/0!</v>
      </c>
      <c r="AD136" s="338" t="e">
        <f>M136</f>
        <v>#DIV/0!</v>
      </c>
      <c r="AE136" s="338" t="e">
        <f>SUM(AE123:AE135)</f>
        <v>#DIV/0!</v>
      </c>
      <c r="AF136" s="350" t="e">
        <f>AE136/AD136</f>
        <v>#DIV/0!</v>
      </c>
      <c r="AG136" s="351" t="e">
        <f>AC136/(AD136-AF136)</f>
        <v>#DIV/0!</v>
      </c>
      <c r="AH136" s="351" t="e">
        <f>IF(AA136&lt;AB136-1,"0",AG136)</f>
        <v>#DIV/0!</v>
      </c>
      <c r="AI136" s="346"/>
      <c r="AJ136" s="338" t="e">
        <f>SUM(AJ123:AJ135)</f>
        <v>#DIV/0!</v>
      </c>
      <c r="AK136" s="352" t="e">
        <f>SUM(AK123:AK135)</f>
        <v>#DIV/0!</v>
      </c>
      <c r="AL136" s="349" t="e">
        <f>SUM(AL123:AL135)</f>
        <v>#DIV/0!</v>
      </c>
      <c r="AM136" s="349" t="e">
        <f>AL136/AJ136</f>
        <v>#DIV/0!</v>
      </c>
      <c r="AN136" s="395" t="e">
        <f>EXP(AM136)</f>
        <v>#DIV/0!</v>
      </c>
      <c r="AO136" s="354" t="e">
        <f>1/AJ136</f>
        <v>#DIV/0!</v>
      </c>
      <c r="AP136" s="355" t="e">
        <f>SQRT(AO136)</f>
        <v>#DIV/0!</v>
      </c>
      <c r="AQ136" s="316">
        <f t="shared" si="163"/>
        <v>1.9599639845400536</v>
      </c>
      <c r="AR136" s="342" t="e">
        <f>AM136-(AQ136*AP136)</f>
        <v>#DIV/0!</v>
      </c>
      <c r="AS136" s="342" t="e">
        <f>AM136+(1.96*AP136)</f>
        <v>#DIV/0!</v>
      </c>
      <c r="AT136" s="396" t="e">
        <f>EXP(AR136)</f>
        <v>#DIV/0!</v>
      </c>
      <c r="AU136" s="397" t="e">
        <f>EXP(AS136)</f>
        <v>#DIV/0!</v>
      </c>
      <c r="AV136" s="398"/>
      <c r="AW136" s="15"/>
      <c r="AX136" s="359" t="e">
        <f>AA136</f>
        <v>#DIV/0!</v>
      </c>
      <c r="AY136" s="333">
        <f>SUM(AY123:AY135)</f>
        <v>13</v>
      </c>
      <c r="AZ136" s="360" t="e">
        <f>(AX136-(AY136-1))/AX136</f>
        <v>#DIV/0!</v>
      </c>
      <c r="BA136" s="361" t="e">
        <f>IF(AA136&lt;AB136-1,"0%",AZ136)</f>
        <v>#DIV/0!</v>
      </c>
      <c r="BB136" s="172"/>
      <c r="BC136" s="340" t="e">
        <f>AX136/(AY136-1)</f>
        <v>#DIV/0!</v>
      </c>
      <c r="BD136" s="362" t="e">
        <f>LN(BC136)</f>
        <v>#DIV/0!</v>
      </c>
      <c r="BE136" s="340" t="e">
        <f>LN(AX136)</f>
        <v>#DIV/0!</v>
      </c>
      <c r="BF136" s="340">
        <f>LN(AY136-1)</f>
        <v>2.4849066497880004</v>
      </c>
      <c r="BG136" s="340" t="e">
        <f>SQRT(2*AX136)</f>
        <v>#DIV/0!</v>
      </c>
      <c r="BH136" s="340">
        <f>SQRT(2*AY136-3)</f>
        <v>4.795831523312719</v>
      </c>
      <c r="BI136" s="340">
        <f>2*(AY136-2)</f>
        <v>22</v>
      </c>
      <c r="BJ136" s="340">
        <f>3*(AY136-2)^2</f>
        <v>363</v>
      </c>
      <c r="BK136" s="340">
        <f>1/BI136</f>
        <v>0.045454545454545456</v>
      </c>
      <c r="BL136" s="363">
        <f>1/BJ136</f>
        <v>0.0027548209366391185</v>
      </c>
      <c r="BM136" s="363">
        <f>SQRT(BK136*(1-BL136))</f>
        <v>0.21290684892943643</v>
      </c>
      <c r="BN136" s="364" t="e">
        <f>0.5*(BE136-BF136)/(BG136-BH136)</f>
        <v>#DIV/0!</v>
      </c>
      <c r="BO136" s="364" t="e">
        <f>IF(AA136&lt;=AB136,BM136,BN136)</f>
        <v>#DIV/0!</v>
      </c>
      <c r="BP136" s="365" t="e">
        <f>BD136-(1.96*BO136)</f>
        <v>#DIV/0!</v>
      </c>
      <c r="BQ136" s="365" t="e">
        <f>BD136+(1.96*BO136)</f>
        <v>#DIV/0!</v>
      </c>
      <c r="BR136" s="365"/>
      <c r="BS136" s="362" t="e">
        <f>EXP(BP136)</f>
        <v>#DIV/0!</v>
      </c>
      <c r="BT136" s="362" t="e">
        <f>EXP(BQ136)</f>
        <v>#DIV/0!</v>
      </c>
      <c r="BU136" s="366" t="e">
        <f>BA136</f>
        <v>#DIV/0!</v>
      </c>
      <c r="BV136" s="366" t="e">
        <f>(BS136-1)/BS136</f>
        <v>#DIV/0!</v>
      </c>
      <c r="BW136" s="366" t="e">
        <f>(BT136-1)/BT136</f>
        <v>#DIV/0!</v>
      </c>
    </row>
    <row r="137" spans="2:75" ht="13.5" thickBot="1">
      <c r="B137" s="7"/>
      <c r="C137" s="587"/>
      <c r="D137" s="587"/>
      <c r="E137" s="587"/>
      <c r="F137" s="587"/>
      <c r="G137" s="587"/>
      <c r="H137" s="587"/>
      <c r="I137" s="367"/>
      <c r="J137" s="7"/>
      <c r="K137" s="7"/>
      <c r="L137" s="2"/>
      <c r="M137" s="2"/>
      <c r="N137" s="2"/>
      <c r="O137" s="2"/>
      <c r="P137" s="2"/>
      <c r="Q137" s="2"/>
      <c r="R137" s="368"/>
      <c r="S137" s="368"/>
      <c r="T137" s="368"/>
      <c r="U137" s="368"/>
      <c r="V137" s="368"/>
      <c r="W137" s="368"/>
      <c r="X137" s="368"/>
      <c r="Z137" s="2"/>
      <c r="AA137" s="2"/>
      <c r="AB137" s="369"/>
      <c r="AC137" s="370"/>
      <c r="AD137" s="370"/>
      <c r="AE137" s="370"/>
      <c r="AF137" s="372"/>
      <c r="AG137" s="372"/>
      <c r="AH137" s="372"/>
      <c r="AI137" s="37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373"/>
      <c r="AU137" s="373"/>
      <c r="AV137" s="373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18"/>
      <c r="BH137" s="2"/>
      <c r="BI137" s="2"/>
      <c r="BJ137" s="2"/>
      <c r="BK137" s="2"/>
      <c r="BN137" s="370" t="s">
        <v>184</v>
      </c>
      <c r="BT137" s="374" t="s">
        <v>185</v>
      </c>
      <c r="BU137" s="375" t="e">
        <f>BU136</f>
        <v>#DIV/0!</v>
      </c>
      <c r="BV137" s="376" t="e">
        <f>IF(BV136&lt;0,"0%",BV136)</f>
        <v>#DIV/0!</v>
      </c>
      <c r="BW137" s="377" t="e">
        <f>IF(BW136&lt;0,"0%",BW136)</f>
        <v>#DIV/0!</v>
      </c>
    </row>
    <row r="138" spans="2:69" ht="26.25" thickBot="1">
      <c r="B138" s="283"/>
      <c r="C138" s="588"/>
      <c r="D138" s="588"/>
      <c r="E138" s="588"/>
      <c r="F138" s="588"/>
      <c r="G138" s="588"/>
      <c r="H138" s="588"/>
      <c r="I138" s="378"/>
      <c r="J138" s="283"/>
      <c r="K138" s="283"/>
      <c r="L138" s="2"/>
      <c r="M138" s="2"/>
      <c r="N138" s="2"/>
      <c r="O138" s="2"/>
      <c r="P138" s="2"/>
      <c r="Q138" s="2"/>
      <c r="R138" s="379"/>
      <c r="S138" s="379"/>
      <c r="T138" s="379"/>
      <c r="U138" s="379"/>
      <c r="V138" s="379"/>
      <c r="W138" s="379"/>
      <c r="X138" s="379"/>
      <c r="Z138" s="2"/>
      <c r="AA138" s="2"/>
      <c r="AB138" s="2"/>
      <c r="AC138" s="2"/>
      <c r="AD138" s="2"/>
      <c r="AE138" s="2"/>
      <c r="AF138" s="2"/>
      <c r="AG138" s="2"/>
      <c r="AH138" s="2"/>
      <c r="AI138" s="18"/>
      <c r="AJ138" s="144"/>
      <c r="AK138" s="144"/>
      <c r="AL138" s="380"/>
      <c r="AM138" s="149"/>
      <c r="AN138" s="381"/>
      <c r="AO138" s="382" t="s">
        <v>186</v>
      </c>
      <c r="AP138" s="383">
        <f>TINV((1-$H$1),(AB136-2))</f>
        <v>2.2009851600916384</v>
      </c>
      <c r="AQ138" s="2"/>
      <c r="AR138" s="603" t="s">
        <v>293</v>
      </c>
      <c r="AS138" s="604">
        <f>$H$1</f>
        <v>0.95</v>
      </c>
      <c r="AT138" s="384" t="e">
        <f>EXP(AM136-AP138*SQRT((1/AD136)+AH136))</f>
        <v>#DIV/0!</v>
      </c>
      <c r="AU138" s="385" t="e">
        <f>EXP(AM136+AP138*SQRT((1/AD136)+AH136))</f>
        <v>#DIV/0!</v>
      </c>
      <c r="AV138" s="293"/>
      <c r="AW138" s="2"/>
      <c r="AX138" s="2"/>
      <c r="AY138" s="2"/>
      <c r="AZ138" s="2"/>
      <c r="BB138" s="2"/>
      <c r="BC138" s="2"/>
      <c r="BD138" s="2"/>
      <c r="BF138" s="386"/>
      <c r="BG138" s="18"/>
      <c r="BH138" s="18"/>
      <c r="BJ138" s="9"/>
      <c r="BK138" s="2"/>
      <c r="BL138" s="4"/>
      <c r="BM138" s="387"/>
      <c r="BN138" s="2"/>
      <c r="BQ138" s="4"/>
    </row>
    <row r="139" spans="1:256" ht="15">
      <c r="A139" s="3"/>
      <c r="B139" s="168"/>
      <c r="C139" s="589"/>
      <c r="D139" s="589"/>
      <c r="E139" s="589"/>
      <c r="F139" s="589"/>
      <c r="G139" s="589"/>
      <c r="H139" s="589"/>
      <c r="I139" s="378"/>
      <c r="J139" s="168"/>
      <c r="K139" s="168"/>
      <c r="L139" s="2"/>
      <c r="M139" s="2"/>
      <c r="N139" s="2"/>
      <c r="O139" s="2"/>
      <c r="P139" s="2"/>
      <c r="Q139" s="2"/>
      <c r="R139" s="379"/>
      <c r="S139" s="379"/>
      <c r="T139" s="379"/>
      <c r="U139" s="379"/>
      <c r="V139" s="379"/>
      <c r="W139" s="379"/>
      <c r="X139" s="379"/>
      <c r="Z139" s="2"/>
      <c r="AA139" s="2"/>
      <c r="AB139" s="2"/>
      <c r="AC139" s="2"/>
      <c r="AD139" s="2"/>
      <c r="AE139" s="2"/>
      <c r="AF139" s="2"/>
      <c r="AG139" s="2"/>
      <c r="AH139" s="2"/>
      <c r="AI139" s="18"/>
      <c r="AJ139" s="144"/>
      <c r="AK139" s="144"/>
      <c r="AL139" s="380"/>
      <c r="AM139" s="149"/>
      <c r="AN139" s="388"/>
      <c r="AO139" s="389"/>
      <c r="AP139" s="159"/>
      <c r="AQ139" s="2"/>
      <c r="AR139" s="2"/>
      <c r="AS139" s="17"/>
      <c r="AT139" s="293"/>
      <c r="AU139" s="293"/>
      <c r="AV139" s="293"/>
      <c r="AW139" s="2"/>
      <c r="AX139" s="2"/>
      <c r="AY139" s="2"/>
      <c r="AZ139" s="2"/>
      <c r="BA139" s="3"/>
      <c r="BB139" s="2"/>
      <c r="BC139" s="2"/>
      <c r="BD139" s="2"/>
      <c r="BE139" s="3"/>
      <c r="BF139" s="386"/>
      <c r="BG139" s="18"/>
      <c r="BH139" s="18"/>
      <c r="BI139" s="3"/>
      <c r="BJ139" s="9"/>
      <c r="BK139" s="2"/>
      <c r="BL139" s="390"/>
      <c r="BM139" s="391"/>
      <c r="BN139" s="2"/>
      <c r="BO139" s="3"/>
      <c r="BP139" s="3"/>
      <c r="BQ139" s="390"/>
      <c r="BR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2:75" ht="12.75">
      <c r="B140" s="7"/>
      <c r="C140" s="587"/>
      <c r="D140" s="587"/>
      <c r="E140" s="587"/>
      <c r="F140" s="587"/>
      <c r="G140" s="587"/>
      <c r="H140" s="587"/>
      <c r="I140" s="367"/>
      <c r="J140" s="613" t="s">
        <v>106</v>
      </c>
      <c r="K140" s="614"/>
      <c r="L140" s="614"/>
      <c r="M140" s="614"/>
      <c r="N140" s="614"/>
      <c r="O140" s="614"/>
      <c r="P140" s="614"/>
      <c r="Q140" s="614"/>
      <c r="R140" s="614"/>
      <c r="S140" s="614"/>
      <c r="T140" s="614"/>
      <c r="U140" s="614"/>
      <c r="V140" s="614"/>
      <c r="W140" s="615"/>
      <c r="X140" s="289"/>
      <c r="Y140" s="616" t="s">
        <v>107</v>
      </c>
      <c r="Z140" s="617"/>
      <c r="AA140" s="617"/>
      <c r="AB140" s="617"/>
      <c r="AC140" s="617"/>
      <c r="AD140" s="617"/>
      <c r="AE140" s="617"/>
      <c r="AF140" s="617"/>
      <c r="AG140" s="617"/>
      <c r="AH140" s="617"/>
      <c r="AI140" s="617"/>
      <c r="AJ140" s="617"/>
      <c r="AK140" s="617"/>
      <c r="AL140" s="617"/>
      <c r="AM140" s="617"/>
      <c r="AN140" s="617"/>
      <c r="AO140" s="617"/>
      <c r="AP140" s="617"/>
      <c r="AQ140" s="617"/>
      <c r="AR140" s="617"/>
      <c r="AS140" s="617"/>
      <c r="AT140" s="617"/>
      <c r="AU140" s="618"/>
      <c r="AV140" s="289"/>
      <c r="AW140" s="613" t="s">
        <v>108</v>
      </c>
      <c r="AX140" s="614"/>
      <c r="AY140" s="614"/>
      <c r="AZ140" s="614"/>
      <c r="BA140" s="614"/>
      <c r="BB140" s="614"/>
      <c r="BC140" s="614"/>
      <c r="BD140" s="614"/>
      <c r="BE140" s="614"/>
      <c r="BF140" s="614"/>
      <c r="BG140" s="614"/>
      <c r="BH140" s="614"/>
      <c r="BI140" s="614"/>
      <c r="BJ140" s="614"/>
      <c r="BK140" s="614"/>
      <c r="BL140" s="614"/>
      <c r="BM140" s="614"/>
      <c r="BN140" s="614"/>
      <c r="BO140" s="614"/>
      <c r="BP140" s="614"/>
      <c r="BQ140" s="614"/>
      <c r="BR140" s="614"/>
      <c r="BS140" s="614"/>
      <c r="BT140" s="614"/>
      <c r="BU140" s="614"/>
      <c r="BV140" s="614"/>
      <c r="BW140" s="615"/>
    </row>
    <row r="141" spans="1:75" ht="12.75">
      <c r="A141" s="399"/>
      <c r="B141" s="291" t="s">
        <v>109</v>
      </c>
      <c r="C141" s="619" t="s">
        <v>110</v>
      </c>
      <c r="D141" s="619"/>
      <c r="E141" s="619"/>
      <c r="F141" s="619" t="s">
        <v>111</v>
      </c>
      <c r="G141" s="619"/>
      <c r="H141" s="619"/>
      <c r="I141" s="159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1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1"/>
      <c r="AW141" s="160"/>
      <c r="AX141" s="160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  <c r="BI141" s="160"/>
      <c r="BJ141" s="160"/>
      <c r="BK141" s="160"/>
      <c r="BL141" s="160"/>
      <c r="BM141" s="160"/>
      <c r="BN141" s="160"/>
      <c r="BO141" s="160"/>
      <c r="BP141" s="160"/>
      <c r="BQ141" s="160"/>
      <c r="BR141" s="160"/>
      <c r="BS141" s="160"/>
      <c r="BT141" s="160"/>
      <c r="BU141" s="160"/>
      <c r="BV141" s="160"/>
      <c r="BW141" s="160"/>
    </row>
    <row r="142" spans="2:75" ht="65.25">
      <c r="B142" s="292"/>
      <c r="C142" s="583" t="s">
        <v>112</v>
      </c>
      <c r="D142" s="583" t="s">
        <v>113</v>
      </c>
      <c r="E142" s="583" t="s">
        <v>19</v>
      </c>
      <c r="F142" s="583" t="s">
        <v>112</v>
      </c>
      <c r="G142" s="583" t="s">
        <v>113</v>
      </c>
      <c r="H142" s="583" t="s">
        <v>19</v>
      </c>
      <c r="I142" s="293"/>
      <c r="K142" s="294" t="s">
        <v>114</v>
      </c>
      <c r="L142" s="294" t="s">
        <v>115</v>
      </c>
      <c r="M142" s="294" t="s">
        <v>116</v>
      </c>
      <c r="N142" s="295" t="s">
        <v>117</v>
      </c>
      <c r="O142" s="295" t="s">
        <v>118</v>
      </c>
      <c r="P142" s="295" t="s">
        <v>119</v>
      </c>
      <c r="Q142" s="296" t="s">
        <v>120</v>
      </c>
      <c r="R142" s="294" t="s">
        <v>121</v>
      </c>
      <c r="S142" s="302" t="s">
        <v>272</v>
      </c>
      <c r="T142" s="297" t="s">
        <v>122</v>
      </c>
      <c r="U142" s="297" t="s">
        <v>123</v>
      </c>
      <c r="V142" s="298" t="s">
        <v>275</v>
      </c>
      <c r="W142" s="299" t="s">
        <v>275</v>
      </c>
      <c r="X142" s="300"/>
      <c r="Y142" s="16"/>
      <c r="Z142" s="301" t="s">
        <v>126</v>
      </c>
      <c r="AA142" s="295" t="s">
        <v>127</v>
      </c>
      <c r="AB142" s="302" t="s">
        <v>128</v>
      </c>
      <c r="AC142" s="302" t="s">
        <v>129</v>
      </c>
      <c r="AD142" s="302" t="s">
        <v>130</v>
      </c>
      <c r="AE142" s="295" t="s">
        <v>131</v>
      </c>
      <c r="AF142" s="295" t="s">
        <v>132</v>
      </c>
      <c r="AG142" s="303" t="s">
        <v>133</v>
      </c>
      <c r="AH142" s="303" t="s">
        <v>134</v>
      </c>
      <c r="AI142" s="302" t="s">
        <v>135</v>
      </c>
      <c r="AJ142" s="295" t="s">
        <v>136</v>
      </c>
      <c r="AK142" s="295" t="s">
        <v>137</v>
      </c>
      <c r="AL142" s="295" t="s">
        <v>138</v>
      </c>
      <c r="AM142" s="302" t="s">
        <v>139</v>
      </c>
      <c r="AN142" s="304" t="s">
        <v>140</v>
      </c>
      <c r="AO142" s="295" t="s">
        <v>141</v>
      </c>
      <c r="AP142" s="295" t="s">
        <v>142</v>
      </c>
      <c r="AQ142" s="302" t="s">
        <v>272</v>
      </c>
      <c r="AR142" s="297" t="s">
        <v>143</v>
      </c>
      <c r="AS142" s="297" t="s">
        <v>144</v>
      </c>
      <c r="AT142" s="298" t="s">
        <v>275</v>
      </c>
      <c r="AU142" s="299" t="s">
        <v>275</v>
      </c>
      <c r="AV142" s="300"/>
      <c r="AX142" s="525" t="s">
        <v>145</v>
      </c>
      <c r="AY142" s="525" t="s">
        <v>128</v>
      </c>
      <c r="AZ142" s="306" t="s">
        <v>146</v>
      </c>
      <c r="BA142" s="307" t="s">
        <v>147</v>
      </c>
      <c r="BC142" s="302" t="s">
        <v>148</v>
      </c>
      <c r="BD142" s="302" t="s">
        <v>149</v>
      </c>
      <c r="BE142" s="302" t="s">
        <v>150</v>
      </c>
      <c r="BF142" s="302" t="s">
        <v>151</v>
      </c>
      <c r="BG142" s="302" t="s">
        <v>152</v>
      </c>
      <c r="BH142" s="302" t="s">
        <v>153</v>
      </c>
      <c r="BI142" s="302" t="s">
        <v>154</v>
      </c>
      <c r="BJ142" s="302" t="s">
        <v>155</v>
      </c>
      <c r="BK142" s="302" t="s">
        <v>156</v>
      </c>
      <c r="BL142" s="302" t="s">
        <v>157</v>
      </c>
      <c r="BM142" s="308" t="s">
        <v>158</v>
      </c>
      <c r="BN142" s="308" t="s">
        <v>159</v>
      </c>
      <c r="BO142" s="308" t="s">
        <v>160</v>
      </c>
      <c r="BP142" s="308" t="s">
        <v>161</v>
      </c>
      <c r="BQ142" s="308" t="s">
        <v>162</v>
      </c>
      <c r="BR142" s="309"/>
      <c r="BS142" s="297" t="s">
        <v>163</v>
      </c>
      <c r="BT142" s="297" t="s">
        <v>164</v>
      </c>
      <c r="BU142" s="296" t="s">
        <v>165</v>
      </c>
      <c r="BV142" s="298" t="s">
        <v>276</v>
      </c>
      <c r="BW142" s="299" t="s">
        <v>277</v>
      </c>
    </row>
    <row r="143" spans="2:75" ht="12.75">
      <c r="B143" s="310" t="s">
        <v>166</v>
      </c>
      <c r="C143" s="584"/>
      <c r="D143" s="493">
        <f>E143-C143</f>
        <v>0</v>
      </c>
      <c r="E143" s="585"/>
      <c r="F143" s="584"/>
      <c r="G143" s="493">
        <f>H143-F143</f>
        <v>0</v>
      </c>
      <c r="H143" s="585"/>
      <c r="I143" s="311"/>
      <c r="K143" s="312" t="e">
        <f>(C143/E143)/(F143/H143)</f>
        <v>#DIV/0!</v>
      </c>
      <c r="L143" s="313" t="e">
        <f>(D143/(C143*E143)+(G143/(F143*H143)))</f>
        <v>#DIV/0!</v>
      </c>
      <c r="M143" s="314" t="e">
        <f>1/L143</f>
        <v>#DIV/0!</v>
      </c>
      <c r="N143" s="277" t="e">
        <f>LN(K143)</f>
        <v>#DIV/0!</v>
      </c>
      <c r="O143" s="277" t="e">
        <f>M143*N143</f>
        <v>#DIV/0!</v>
      </c>
      <c r="P143" s="277" t="e">
        <f>LN(K143)</f>
        <v>#DIV/0!</v>
      </c>
      <c r="Q143" s="392" t="e">
        <f>K143</f>
        <v>#DIV/0!</v>
      </c>
      <c r="R143" s="315" t="e">
        <f>SQRT(1/M143)</f>
        <v>#DIV/0!</v>
      </c>
      <c r="S143" s="316">
        <f>$H$2</f>
        <v>1.9599639845400536</v>
      </c>
      <c r="T143" s="317" t="e">
        <f>P143-(R143*S143)</f>
        <v>#DIV/0!</v>
      </c>
      <c r="U143" s="317" t="e">
        <f>P143+(R143*S143)</f>
        <v>#DIV/0!</v>
      </c>
      <c r="V143" s="318" t="e">
        <f>EXP(T143)</f>
        <v>#DIV/0!</v>
      </c>
      <c r="W143" s="113" t="e">
        <f>EXP(U143)</f>
        <v>#DIV/0!</v>
      </c>
      <c r="X143" s="9"/>
      <c r="Z143" s="319" t="e">
        <f>(N143-P155)^2</f>
        <v>#DIV/0!</v>
      </c>
      <c r="AA143" s="320" t="e">
        <f>M143*Z143</f>
        <v>#DIV/0!</v>
      </c>
      <c r="AB143" s="321">
        <v>1</v>
      </c>
      <c r="AC143" s="309"/>
      <c r="AD143" s="309"/>
      <c r="AE143" s="314" t="e">
        <f>M143^2</f>
        <v>#DIV/0!</v>
      </c>
      <c r="AF143" s="322"/>
      <c r="AG143" s="323" t="e">
        <f>AG155</f>
        <v>#DIV/0!</v>
      </c>
      <c r="AH143" s="323" t="e">
        <f>AH155</f>
        <v>#DIV/0!</v>
      </c>
      <c r="AI143" s="320" t="e">
        <f>1/M143</f>
        <v>#DIV/0!</v>
      </c>
      <c r="AJ143" s="324" t="e">
        <f>1/(AH143+AI143)</f>
        <v>#DIV/0!</v>
      </c>
      <c r="AK143" s="325" t="e">
        <f>AJ143/AJ155</f>
        <v>#DIV/0!</v>
      </c>
      <c r="AL143" s="326" t="e">
        <f>AJ143*N143</f>
        <v>#DIV/0!</v>
      </c>
      <c r="AM143" s="327" t="e">
        <f>AL143/AJ143</f>
        <v>#DIV/0!</v>
      </c>
      <c r="AN143" s="113" t="e">
        <f>EXP(AM143)</f>
        <v>#DIV/0!</v>
      </c>
      <c r="AO143" s="328" t="e">
        <f>1/AJ143</f>
        <v>#DIV/0!</v>
      </c>
      <c r="AP143" s="113" t="e">
        <f>SQRT(AO143)</f>
        <v>#DIV/0!</v>
      </c>
      <c r="AQ143" s="316">
        <f>$H$2</f>
        <v>1.9599639845400536</v>
      </c>
      <c r="AR143" s="317" t="e">
        <f>AM143-(AQ143*AP143)</f>
        <v>#DIV/0!</v>
      </c>
      <c r="AS143" s="317" t="e">
        <f>AM143+(1.96*AP143)</f>
        <v>#DIV/0!</v>
      </c>
      <c r="AT143" s="329" t="e">
        <f>EXP(AR143)</f>
        <v>#DIV/0!</v>
      </c>
      <c r="AU143" s="329" t="e">
        <f>EXP(AS143)</f>
        <v>#DIV/0!</v>
      </c>
      <c r="AV143" s="293"/>
      <c r="AX143" s="330"/>
      <c r="AY143" s="330">
        <v>1</v>
      </c>
      <c r="AZ143" s="331"/>
      <c r="BA143" s="331"/>
      <c r="BC143" s="309"/>
      <c r="BD143" s="309"/>
      <c r="BE143" s="321"/>
      <c r="BF143" s="321"/>
      <c r="BG143" s="321"/>
      <c r="BH143" s="321"/>
      <c r="BI143" s="321"/>
      <c r="BJ143" s="321"/>
      <c r="BK143" s="321"/>
      <c r="BL143" s="321"/>
      <c r="BM143" s="309"/>
      <c r="BN143" s="309"/>
      <c r="BO143" s="309"/>
      <c r="BP143" s="309"/>
      <c r="BQ143" s="309"/>
      <c r="BR143" s="309"/>
      <c r="BS143" s="332"/>
      <c r="BT143" s="332"/>
      <c r="BU143" s="332"/>
      <c r="BV143" s="309"/>
      <c r="BW143" s="309"/>
    </row>
    <row r="144" spans="2:75" ht="12.75">
      <c r="B144" s="310" t="s">
        <v>167</v>
      </c>
      <c r="C144" s="584"/>
      <c r="D144" s="493">
        <f aca="true" t="shared" si="168" ref="D144:D154">E144-C144</f>
        <v>0</v>
      </c>
      <c r="E144" s="585"/>
      <c r="F144" s="584"/>
      <c r="G144" s="493">
        <f aca="true" t="shared" si="169" ref="G144:G154">H144-F144</f>
        <v>0</v>
      </c>
      <c r="H144" s="585"/>
      <c r="I144" s="311"/>
      <c r="K144" s="312" t="e">
        <f aca="true" t="shared" si="170" ref="K144:K154">(C144/E144)/(F144/H144)</f>
        <v>#DIV/0!</v>
      </c>
      <c r="L144" s="313" t="e">
        <f aca="true" t="shared" si="171" ref="L144:L153">(D144/(C144*E144)+(G144/(F144*H144)))</f>
        <v>#DIV/0!</v>
      </c>
      <c r="M144" s="314" t="e">
        <f aca="true" t="shared" si="172" ref="M144:M154">1/L144</f>
        <v>#DIV/0!</v>
      </c>
      <c r="N144" s="277" t="e">
        <f aca="true" t="shared" si="173" ref="N144:N154">LN(K144)</f>
        <v>#DIV/0!</v>
      </c>
      <c r="O144" s="277" t="e">
        <f aca="true" t="shared" si="174" ref="O144:O154">M144*N144</f>
        <v>#DIV/0!</v>
      </c>
      <c r="P144" s="277" t="e">
        <f aca="true" t="shared" si="175" ref="P144:P154">LN(K144)</f>
        <v>#DIV/0!</v>
      </c>
      <c r="Q144" s="392" t="e">
        <f aca="true" t="shared" si="176" ref="Q144:Q154">K144</f>
        <v>#DIV/0!</v>
      </c>
      <c r="R144" s="315" t="e">
        <f aca="true" t="shared" si="177" ref="R144:R154">SQRT(1/M144)</f>
        <v>#DIV/0!</v>
      </c>
      <c r="S144" s="316">
        <f aca="true" t="shared" si="178" ref="S144:S155">$H$2</f>
        <v>1.9599639845400536</v>
      </c>
      <c r="T144" s="317" t="e">
        <f aca="true" t="shared" si="179" ref="T144:T154">P144-(R144*S144)</f>
        <v>#DIV/0!</v>
      </c>
      <c r="U144" s="317" t="e">
        <f aca="true" t="shared" si="180" ref="U144:U154">P144+(R144*S144)</f>
        <v>#DIV/0!</v>
      </c>
      <c r="V144" s="318" t="e">
        <f aca="true" t="shared" si="181" ref="V144:W154">EXP(T144)</f>
        <v>#DIV/0!</v>
      </c>
      <c r="W144" s="113" t="e">
        <f t="shared" si="181"/>
        <v>#DIV/0!</v>
      </c>
      <c r="X144" s="9"/>
      <c r="Z144" s="319" t="e">
        <f>(N144-P155)^2</f>
        <v>#DIV/0!</v>
      </c>
      <c r="AA144" s="320" t="e">
        <f aca="true" t="shared" si="182" ref="AA144:AA154">M144*Z144</f>
        <v>#DIV/0!</v>
      </c>
      <c r="AB144" s="321">
        <v>1</v>
      </c>
      <c r="AC144" s="309"/>
      <c r="AD144" s="309"/>
      <c r="AE144" s="314" t="e">
        <f aca="true" t="shared" si="183" ref="AE144:AE154">M144^2</f>
        <v>#DIV/0!</v>
      </c>
      <c r="AF144" s="322"/>
      <c r="AG144" s="323" t="e">
        <f>AG155</f>
        <v>#DIV/0!</v>
      </c>
      <c r="AH144" s="323" t="e">
        <f>AH155</f>
        <v>#DIV/0!</v>
      </c>
      <c r="AI144" s="320" t="e">
        <f aca="true" t="shared" si="184" ref="AI144:AI154">1/M144</f>
        <v>#DIV/0!</v>
      </c>
      <c r="AJ144" s="324" t="e">
        <f aca="true" t="shared" si="185" ref="AJ144:AJ154">1/(AH144+AI144)</f>
        <v>#DIV/0!</v>
      </c>
      <c r="AK144" s="325" t="e">
        <f>AJ144/AJ155</f>
        <v>#DIV/0!</v>
      </c>
      <c r="AL144" s="326" t="e">
        <f aca="true" t="shared" si="186" ref="AL144:AL154">AJ144*N144</f>
        <v>#DIV/0!</v>
      </c>
      <c r="AM144" s="327" t="e">
        <f aca="true" t="shared" si="187" ref="AM144:AM154">AL144/AJ144</f>
        <v>#DIV/0!</v>
      </c>
      <c r="AN144" s="113" t="e">
        <f aca="true" t="shared" si="188" ref="AN144:AN154">EXP(AM144)</f>
        <v>#DIV/0!</v>
      </c>
      <c r="AO144" s="328" t="e">
        <f aca="true" t="shared" si="189" ref="AO144:AO154">1/AJ144</f>
        <v>#DIV/0!</v>
      </c>
      <c r="AP144" s="113" t="e">
        <f aca="true" t="shared" si="190" ref="AP144:AP154">SQRT(AO144)</f>
        <v>#DIV/0!</v>
      </c>
      <c r="AQ144" s="316">
        <f aca="true" t="shared" si="191" ref="AQ144:AQ155">$H$2</f>
        <v>1.9599639845400536</v>
      </c>
      <c r="AR144" s="317" t="e">
        <f aca="true" t="shared" si="192" ref="AR144:AR154">AM144-(AQ144*AP144)</f>
        <v>#DIV/0!</v>
      </c>
      <c r="AS144" s="317" t="e">
        <f aca="true" t="shared" si="193" ref="AS144:AS154">AM144+(1.96*AP144)</f>
        <v>#DIV/0!</v>
      </c>
      <c r="AT144" s="329" t="e">
        <f aca="true" t="shared" si="194" ref="AT144:AU154">EXP(AR144)</f>
        <v>#DIV/0!</v>
      </c>
      <c r="AU144" s="329" t="e">
        <f t="shared" si="194"/>
        <v>#DIV/0!</v>
      </c>
      <c r="AV144" s="293"/>
      <c r="AX144" s="330"/>
      <c r="AY144" s="330">
        <v>1</v>
      </c>
      <c r="AZ144" s="331"/>
      <c r="BA144" s="331"/>
      <c r="BC144" s="309"/>
      <c r="BD144" s="309"/>
      <c r="BE144" s="321"/>
      <c r="BF144" s="321"/>
      <c r="BG144" s="321"/>
      <c r="BH144" s="321"/>
      <c r="BI144" s="321"/>
      <c r="BJ144" s="321"/>
      <c r="BK144" s="321"/>
      <c r="BL144" s="321"/>
      <c r="BM144" s="309"/>
      <c r="BN144" s="309"/>
      <c r="BO144" s="309"/>
      <c r="BP144" s="309"/>
      <c r="BQ144" s="309"/>
      <c r="BR144" s="309"/>
      <c r="BS144" s="332"/>
      <c r="BT144" s="332"/>
      <c r="BU144" s="332"/>
      <c r="BV144" s="309"/>
      <c r="BW144" s="309"/>
    </row>
    <row r="145" spans="2:75" ht="12.75">
      <c r="B145" s="310" t="s">
        <v>168</v>
      </c>
      <c r="C145" s="584"/>
      <c r="D145" s="493">
        <f t="shared" si="168"/>
        <v>0</v>
      </c>
      <c r="E145" s="585"/>
      <c r="F145" s="584"/>
      <c r="G145" s="493">
        <f t="shared" si="169"/>
        <v>0</v>
      </c>
      <c r="H145" s="585"/>
      <c r="I145" s="311"/>
      <c r="K145" s="312" t="e">
        <f t="shared" si="170"/>
        <v>#DIV/0!</v>
      </c>
      <c r="L145" s="313" t="e">
        <f t="shared" si="171"/>
        <v>#DIV/0!</v>
      </c>
      <c r="M145" s="314" t="e">
        <f t="shared" si="172"/>
        <v>#DIV/0!</v>
      </c>
      <c r="N145" s="277" t="e">
        <f t="shared" si="173"/>
        <v>#DIV/0!</v>
      </c>
      <c r="O145" s="277" t="e">
        <f t="shared" si="174"/>
        <v>#DIV/0!</v>
      </c>
      <c r="P145" s="277" t="e">
        <f t="shared" si="175"/>
        <v>#DIV/0!</v>
      </c>
      <c r="Q145" s="392" t="e">
        <f t="shared" si="176"/>
        <v>#DIV/0!</v>
      </c>
      <c r="R145" s="315" t="e">
        <f t="shared" si="177"/>
        <v>#DIV/0!</v>
      </c>
      <c r="S145" s="316">
        <f t="shared" si="178"/>
        <v>1.9599639845400536</v>
      </c>
      <c r="T145" s="317" t="e">
        <f t="shared" si="179"/>
        <v>#DIV/0!</v>
      </c>
      <c r="U145" s="317" t="e">
        <f t="shared" si="180"/>
        <v>#DIV/0!</v>
      </c>
      <c r="V145" s="318" t="e">
        <f t="shared" si="181"/>
        <v>#DIV/0!</v>
      </c>
      <c r="W145" s="113" t="e">
        <f t="shared" si="181"/>
        <v>#DIV/0!</v>
      </c>
      <c r="X145" s="9"/>
      <c r="Z145" s="319" t="e">
        <f>(N145-P155)^2</f>
        <v>#DIV/0!</v>
      </c>
      <c r="AA145" s="320" t="e">
        <f t="shared" si="182"/>
        <v>#DIV/0!</v>
      </c>
      <c r="AB145" s="321">
        <v>1</v>
      </c>
      <c r="AC145" s="309"/>
      <c r="AD145" s="309"/>
      <c r="AE145" s="314" t="e">
        <f t="shared" si="183"/>
        <v>#DIV/0!</v>
      </c>
      <c r="AF145" s="322"/>
      <c r="AG145" s="323" t="e">
        <f>AG155</f>
        <v>#DIV/0!</v>
      </c>
      <c r="AH145" s="323" t="e">
        <f>AH155</f>
        <v>#DIV/0!</v>
      </c>
      <c r="AI145" s="320" t="e">
        <f t="shared" si="184"/>
        <v>#DIV/0!</v>
      </c>
      <c r="AJ145" s="324" t="e">
        <f t="shared" si="185"/>
        <v>#DIV/0!</v>
      </c>
      <c r="AK145" s="325" t="e">
        <f>AJ145/AJ155</f>
        <v>#DIV/0!</v>
      </c>
      <c r="AL145" s="326" t="e">
        <f t="shared" si="186"/>
        <v>#DIV/0!</v>
      </c>
      <c r="AM145" s="327" t="e">
        <f t="shared" si="187"/>
        <v>#DIV/0!</v>
      </c>
      <c r="AN145" s="113" t="e">
        <f t="shared" si="188"/>
        <v>#DIV/0!</v>
      </c>
      <c r="AO145" s="328" t="e">
        <f t="shared" si="189"/>
        <v>#DIV/0!</v>
      </c>
      <c r="AP145" s="113" t="e">
        <f t="shared" si="190"/>
        <v>#DIV/0!</v>
      </c>
      <c r="AQ145" s="316">
        <f t="shared" si="191"/>
        <v>1.9599639845400536</v>
      </c>
      <c r="AR145" s="317" t="e">
        <f t="shared" si="192"/>
        <v>#DIV/0!</v>
      </c>
      <c r="AS145" s="317" t="e">
        <f t="shared" si="193"/>
        <v>#DIV/0!</v>
      </c>
      <c r="AT145" s="329" t="e">
        <f t="shared" si="194"/>
        <v>#DIV/0!</v>
      </c>
      <c r="AU145" s="329" t="e">
        <f t="shared" si="194"/>
        <v>#DIV/0!</v>
      </c>
      <c r="AV145" s="293"/>
      <c r="AX145" s="330"/>
      <c r="AY145" s="330">
        <v>1</v>
      </c>
      <c r="AZ145" s="331"/>
      <c r="BA145" s="331"/>
      <c r="BC145" s="309"/>
      <c r="BD145" s="309"/>
      <c r="BE145" s="321"/>
      <c r="BF145" s="321"/>
      <c r="BG145" s="321"/>
      <c r="BH145" s="321"/>
      <c r="BI145" s="321"/>
      <c r="BJ145" s="321"/>
      <c r="BK145" s="321"/>
      <c r="BL145" s="321"/>
      <c r="BM145" s="309"/>
      <c r="BN145" s="309"/>
      <c r="BO145" s="309"/>
      <c r="BP145" s="309"/>
      <c r="BQ145" s="309"/>
      <c r="BR145" s="309"/>
      <c r="BS145" s="332"/>
      <c r="BT145" s="332"/>
      <c r="BU145" s="332"/>
      <c r="BV145" s="309"/>
      <c r="BW145" s="309"/>
    </row>
    <row r="146" spans="2:75" ht="12.75">
      <c r="B146" s="310" t="s">
        <v>169</v>
      </c>
      <c r="C146" s="584"/>
      <c r="D146" s="493">
        <f t="shared" si="168"/>
        <v>0</v>
      </c>
      <c r="E146" s="585"/>
      <c r="F146" s="584"/>
      <c r="G146" s="493">
        <f t="shared" si="169"/>
        <v>0</v>
      </c>
      <c r="H146" s="585"/>
      <c r="I146" s="311"/>
      <c r="K146" s="312" t="e">
        <f t="shared" si="170"/>
        <v>#DIV/0!</v>
      </c>
      <c r="L146" s="313" t="e">
        <f t="shared" si="171"/>
        <v>#DIV/0!</v>
      </c>
      <c r="M146" s="314" t="e">
        <f t="shared" si="172"/>
        <v>#DIV/0!</v>
      </c>
      <c r="N146" s="277" t="e">
        <f t="shared" si="173"/>
        <v>#DIV/0!</v>
      </c>
      <c r="O146" s="277" t="e">
        <f t="shared" si="174"/>
        <v>#DIV/0!</v>
      </c>
      <c r="P146" s="277" t="e">
        <f t="shared" si="175"/>
        <v>#DIV/0!</v>
      </c>
      <c r="Q146" s="392" t="e">
        <f t="shared" si="176"/>
        <v>#DIV/0!</v>
      </c>
      <c r="R146" s="315" t="e">
        <f t="shared" si="177"/>
        <v>#DIV/0!</v>
      </c>
      <c r="S146" s="316">
        <f t="shared" si="178"/>
        <v>1.9599639845400536</v>
      </c>
      <c r="T146" s="317" t="e">
        <f t="shared" si="179"/>
        <v>#DIV/0!</v>
      </c>
      <c r="U146" s="317" t="e">
        <f t="shared" si="180"/>
        <v>#DIV/0!</v>
      </c>
      <c r="V146" s="318" t="e">
        <f t="shared" si="181"/>
        <v>#DIV/0!</v>
      </c>
      <c r="W146" s="113" t="e">
        <f t="shared" si="181"/>
        <v>#DIV/0!</v>
      </c>
      <c r="X146" s="9"/>
      <c r="Z146" s="319" t="e">
        <f>(N146-P155)^2</f>
        <v>#DIV/0!</v>
      </c>
      <c r="AA146" s="320" t="e">
        <f t="shared" si="182"/>
        <v>#DIV/0!</v>
      </c>
      <c r="AB146" s="321">
        <v>1</v>
      </c>
      <c r="AC146" s="309"/>
      <c r="AD146" s="309"/>
      <c r="AE146" s="314" t="e">
        <f t="shared" si="183"/>
        <v>#DIV/0!</v>
      </c>
      <c r="AF146" s="322"/>
      <c r="AG146" s="323" t="e">
        <f>AG155</f>
        <v>#DIV/0!</v>
      </c>
      <c r="AH146" s="323" t="e">
        <f>AH155</f>
        <v>#DIV/0!</v>
      </c>
      <c r="AI146" s="320" t="e">
        <f t="shared" si="184"/>
        <v>#DIV/0!</v>
      </c>
      <c r="AJ146" s="324" t="e">
        <f t="shared" si="185"/>
        <v>#DIV/0!</v>
      </c>
      <c r="AK146" s="325" t="e">
        <f>AJ146/AJ155</f>
        <v>#DIV/0!</v>
      </c>
      <c r="AL146" s="326" t="e">
        <f t="shared" si="186"/>
        <v>#DIV/0!</v>
      </c>
      <c r="AM146" s="327" t="e">
        <f t="shared" si="187"/>
        <v>#DIV/0!</v>
      </c>
      <c r="AN146" s="113" t="e">
        <f t="shared" si="188"/>
        <v>#DIV/0!</v>
      </c>
      <c r="AO146" s="328" t="e">
        <f t="shared" si="189"/>
        <v>#DIV/0!</v>
      </c>
      <c r="AP146" s="113" t="e">
        <f t="shared" si="190"/>
        <v>#DIV/0!</v>
      </c>
      <c r="AQ146" s="316">
        <f t="shared" si="191"/>
        <v>1.9599639845400536</v>
      </c>
      <c r="AR146" s="317" t="e">
        <f t="shared" si="192"/>
        <v>#DIV/0!</v>
      </c>
      <c r="AS146" s="317" t="e">
        <f t="shared" si="193"/>
        <v>#DIV/0!</v>
      </c>
      <c r="AT146" s="329" t="e">
        <f t="shared" si="194"/>
        <v>#DIV/0!</v>
      </c>
      <c r="AU146" s="329" t="e">
        <f t="shared" si="194"/>
        <v>#DIV/0!</v>
      </c>
      <c r="AV146" s="293"/>
      <c r="AX146" s="330"/>
      <c r="AY146" s="330">
        <v>1</v>
      </c>
      <c r="AZ146" s="331"/>
      <c r="BA146" s="331"/>
      <c r="BC146" s="309"/>
      <c r="BD146" s="309"/>
      <c r="BE146" s="321"/>
      <c r="BF146" s="321"/>
      <c r="BG146" s="321"/>
      <c r="BH146" s="321"/>
      <c r="BI146" s="321"/>
      <c r="BJ146" s="321"/>
      <c r="BK146" s="321"/>
      <c r="BL146" s="321"/>
      <c r="BM146" s="309"/>
      <c r="BN146" s="309"/>
      <c r="BO146" s="309"/>
      <c r="BP146" s="309"/>
      <c r="BQ146" s="309"/>
      <c r="BR146" s="309"/>
      <c r="BS146" s="332"/>
      <c r="BT146" s="332"/>
      <c r="BU146" s="332"/>
      <c r="BV146" s="309"/>
      <c r="BW146" s="309"/>
    </row>
    <row r="147" spans="2:75" ht="12.75">
      <c r="B147" s="310" t="s">
        <v>170</v>
      </c>
      <c r="C147" s="584"/>
      <c r="D147" s="493">
        <f t="shared" si="168"/>
        <v>0</v>
      </c>
      <c r="E147" s="585"/>
      <c r="F147" s="584"/>
      <c r="G147" s="493">
        <f t="shared" si="169"/>
        <v>0</v>
      </c>
      <c r="H147" s="585"/>
      <c r="I147" s="311"/>
      <c r="K147" s="312" t="e">
        <f t="shared" si="170"/>
        <v>#DIV/0!</v>
      </c>
      <c r="L147" s="313" t="e">
        <f t="shared" si="171"/>
        <v>#DIV/0!</v>
      </c>
      <c r="M147" s="314" t="e">
        <f t="shared" si="172"/>
        <v>#DIV/0!</v>
      </c>
      <c r="N147" s="277" t="e">
        <f t="shared" si="173"/>
        <v>#DIV/0!</v>
      </c>
      <c r="O147" s="277" t="e">
        <f t="shared" si="174"/>
        <v>#DIV/0!</v>
      </c>
      <c r="P147" s="277" t="e">
        <f t="shared" si="175"/>
        <v>#DIV/0!</v>
      </c>
      <c r="Q147" s="392" t="e">
        <f t="shared" si="176"/>
        <v>#DIV/0!</v>
      </c>
      <c r="R147" s="315" t="e">
        <f t="shared" si="177"/>
        <v>#DIV/0!</v>
      </c>
      <c r="S147" s="316">
        <f t="shared" si="178"/>
        <v>1.9599639845400536</v>
      </c>
      <c r="T147" s="317" t="e">
        <f t="shared" si="179"/>
        <v>#DIV/0!</v>
      </c>
      <c r="U147" s="317" t="e">
        <f t="shared" si="180"/>
        <v>#DIV/0!</v>
      </c>
      <c r="V147" s="318" t="e">
        <f t="shared" si="181"/>
        <v>#DIV/0!</v>
      </c>
      <c r="W147" s="113" t="e">
        <f t="shared" si="181"/>
        <v>#DIV/0!</v>
      </c>
      <c r="X147" s="9"/>
      <c r="Z147" s="319" t="e">
        <f>(N147-P155)^2</f>
        <v>#DIV/0!</v>
      </c>
      <c r="AA147" s="320" t="e">
        <f t="shared" si="182"/>
        <v>#DIV/0!</v>
      </c>
      <c r="AB147" s="321">
        <v>1</v>
      </c>
      <c r="AC147" s="309"/>
      <c r="AD147" s="309"/>
      <c r="AE147" s="314" t="e">
        <f t="shared" si="183"/>
        <v>#DIV/0!</v>
      </c>
      <c r="AF147" s="322"/>
      <c r="AG147" s="323" t="e">
        <f>AG155</f>
        <v>#DIV/0!</v>
      </c>
      <c r="AH147" s="323" t="e">
        <f>AH155</f>
        <v>#DIV/0!</v>
      </c>
      <c r="AI147" s="320" t="e">
        <f t="shared" si="184"/>
        <v>#DIV/0!</v>
      </c>
      <c r="AJ147" s="324" t="e">
        <f t="shared" si="185"/>
        <v>#DIV/0!</v>
      </c>
      <c r="AK147" s="325" t="e">
        <f>AJ147/AJ155</f>
        <v>#DIV/0!</v>
      </c>
      <c r="AL147" s="326" t="e">
        <f t="shared" si="186"/>
        <v>#DIV/0!</v>
      </c>
      <c r="AM147" s="327" t="e">
        <f t="shared" si="187"/>
        <v>#DIV/0!</v>
      </c>
      <c r="AN147" s="113" t="e">
        <f t="shared" si="188"/>
        <v>#DIV/0!</v>
      </c>
      <c r="AO147" s="328" t="e">
        <f t="shared" si="189"/>
        <v>#DIV/0!</v>
      </c>
      <c r="AP147" s="113" t="e">
        <f t="shared" si="190"/>
        <v>#DIV/0!</v>
      </c>
      <c r="AQ147" s="316">
        <f t="shared" si="191"/>
        <v>1.9599639845400536</v>
      </c>
      <c r="AR147" s="317" t="e">
        <f t="shared" si="192"/>
        <v>#DIV/0!</v>
      </c>
      <c r="AS147" s="317" t="e">
        <f t="shared" si="193"/>
        <v>#DIV/0!</v>
      </c>
      <c r="AT147" s="329" t="e">
        <f t="shared" si="194"/>
        <v>#DIV/0!</v>
      </c>
      <c r="AU147" s="329" t="e">
        <f t="shared" si="194"/>
        <v>#DIV/0!</v>
      </c>
      <c r="AV147" s="293"/>
      <c r="AX147" s="330"/>
      <c r="AY147" s="330">
        <v>1</v>
      </c>
      <c r="AZ147" s="331"/>
      <c r="BA147" s="331"/>
      <c r="BC147" s="309"/>
      <c r="BD147" s="309"/>
      <c r="BE147" s="321"/>
      <c r="BF147" s="321"/>
      <c r="BG147" s="321"/>
      <c r="BH147" s="321"/>
      <c r="BI147" s="321"/>
      <c r="BJ147" s="321"/>
      <c r="BK147" s="321"/>
      <c r="BL147" s="321"/>
      <c r="BM147" s="309"/>
      <c r="BN147" s="309"/>
      <c r="BO147" s="309"/>
      <c r="BP147" s="309"/>
      <c r="BQ147" s="309"/>
      <c r="BR147" s="309"/>
      <c r="BS147" s="332"/>
      <c r="BT147" s="332"/>
      <c r="BU147" s="332"/>
      <c r="BV147" s="309"/>
      <c r="BW147" s="309"/>
    </row>
    <row r="148" spans="2:75" ht="12.75">
      <c r="B148" s="310" t="s">
        <v>171</v>
      </c>
      <c r="C148" s="584"/>
      <c r="D148" s="493">
        <f t="shared" si="168"/>
        <v>0</v>
      </c>
      <c r="E148" s="585"/>
      <c r="F148" s="584"/>
      <c r="G148" s="493">
        <f t="shared" si="169"/>
        <v>0</v>
      </c>
      <c r="H148" s="585"/>
      <c r="I148" s="311"/>
      <c r="K148" s="312" t="e">
        <f t="shared" si="170"/>
        <v>#DIV/0!</v>
      </c>
      <c r="L148" s="313" t="e">
        <f t="shared" si="171"/>
        <v>#DIV/0!</v>
      </c>
      <c r="M148" s="314" t="e">
        <f t="shared" si="172"/>
        <v>#DIV/0!</v>
      </c>
      <c r="N148" s="277" t="e">
        <f t="shared" si="173"/>
        <v>#DIV/0!</v>
      </c>
      <c r="O148" s="277" t="e">
        <f t="shared" si="174"/>
        <v>#DIV/0!</v>
      </c>
      <c r="P148" s="277" t="e">
        <f t="shared" si="175"/>
        <v>#DIV/0!</v>
      </c>
      <c r="Q148" s="392" t="e">
        <f t="shared" si="176"/>
        <v>#DIV/0!</v>
      </c>
      <c r="R148" s="315" t="e">
        <f t="shared" si="177"/>
        <v>#DIV/0!</v>
      </c>
      <c r="S148" s="316">
        <f t="shared" si="178"/>
        <v>1.9599639845400536</v>
      </c>
      <c r="T148" s="317" t="e">
        <f t="shared" si="179"/>
        <v>#DIV/0!</v>
      </c>
      <c r="U148" s="317" t="e">
        <f t="shared" si="180"/>
        <v>#DIV/0!</v>
      </c>
      <c r="V148" s="318" t="e">
        <f t="shared" si="181"/>
        <v>#DIV/0!</v>
      </c>
      <c r="W148" s="113" t="e">
        <f t="shared" si="181"/>
        <v>#DIV/0!</v>
      </c>
      <c r="X148" s="9"/>
      <c r="Z148" s="319" t="e">
        <f>(N148-P155)^2</f>
        <v>#DIV/0!</v>
      </c>
      <c r="AA148" s="320" t="e">
        <f t="shared" si="182"/>
        <v>#DIV/0!</v>
      </c>
      <c r="AB148" s="321">
        <v>1</v>
      </c>
      <c r="AC148" s="309"/>
      <c r="AD148" s="309"/>
      <c r="AE148" s="314" t="e">
        <f t="shared" si="183"/>
        <v>#DIV/0!</v>
      </c>
      <c r="AF148" s="322"/>
      <c r="AG148" s="323" t="e">
        <f>AG155</f>
        <v>#DIV/0!</v>
      </c>
      <c r="AH148" s="323" t="e">
        <f>AH155</f>
        <v>#DIV/0!</v>
      </c>
      <c r="AI148" s="320" t="e">
        <f t="shared" si="184"/>
        <v>#DIV/0!</v>
      </c>
      <c r="AJ148" s="324" t="e">
        <f t="shared" si="185"/>
        <v>#DIV/0!</v>
      </c>
      <c r="AK148" s="325" t="e">
        <f>AJ148/AJ155</f>
        <v>#DIV/0!</v>
      </c>
      <c r="AL148" s="326" t="e">
        <f t="shared" si="186"/>
        <v>#DIV/0!</v>
      </c>
      <c r="AM148" s="327" t="e">
        <f t="shared" si="187"/>
        <v>#DIV/0!</v>
      </c>
      <c r="AN148" s="113" t="e">
        <f t="shared" si="188"/>
        <v>#DIV/0!</v>
      </c>
      <c r="AO148" s="328" t="e">
        <f t="shared" si="189"/>
        <v>#DIV/0!</v>
      </c>
      <c r="AP148" s="113" t="e">
        <f t="shared" si="190"/>
        <v>#DIV/0!</v>
      </c>
      <c r="AQ148" s="316">
        <f t="shared" si="191"/>
        <v>1.9599639845400536</v>
      </c>
      <c r="AR148" s="317" t="e">
        <f t="shared" si="192"/>
        <v>#DIV/0!</v>
      </c>
      <c r="AS148" s="317" t="e">
        <f t="shared" si="193"/>
        <v>#DIV/0!</v>
      </c>
      <c r="AT148" s="329" t="e">
        <f t="shared" si="194"/>
        <v>#DIV/0!</v>
      </c>
      <c r="AU148" s="329" t="e">
        <f t="shared" si="194"/>
        <v>#DIV/0!</v>
      </c>
      <c r="AV148" s="293"/>
      <c r="AX148" s="330"/>
      <c r="AY148" s="330">
        <v>1</v>
      </c>
      <c r="AZ148" s="331"/>
      <c r="BA148" s="331"/>
      <c r="BC148" s="309"/>
      <c r="BD148" s="309"/>
      <c r="BE148" s="321"/>
      <c r="BF148" s="321"/>
      <c r="BG148" s="321"/>
      <c r="BH148" s="321"/>
      <c r="BI148" s="321"/>
      <c r="BJ148" s="321"/>
      <c r="BK148" s="321"/>
      <c r="BL148" s="321"/>
      <c r="BM148" s="309"/>
      <c r="BN148" s="309"/>
      <c r="BO148" s="309"/>
      <c r="BP148" s="309"/>
      <c r="BQ148" s="309"/>
      <c r="BR148" s="309"/>
      <c r="BS148" s="332"/>
      <c r="BT148" s="332"/>
      <c r="BU148" s="332"/>
      <c r="BV148" s="309"/>
      <c r="BW148" s="309"/>
    </row>
    <row r="149" spans="2:75" ht="12.75">
      <c r="B149" s="310" t="s">
        <v>172</v>
      </c>
      <c r="C149" s="584"/>
      <c r="D149" s="493">
        <f t="shared" si="168"/>
        <v>0</v>
      </c>
      <c r="E149" s="585"/>
      <c r="F149" s="584"/>
      <c r="G149" s="493">
        <f t="shared" si="169"/>
        <v>0</v>
      </c>
      <c r="H149" s="585"/>
      <c r="I149" s="311"/>
      <c r="K149" s="312" t="e">
        <f t="shared" si="170"/>
        <v>#DIV/0!</v>
      </c>
      <c r="L149" s="313" t="e">
        <f t="shared" si="171"/>
        <v>#DIV/0!</v>
      </c>
      <c r="M149" s="314" t="e">
        <f t="shared" si="172"/>
        <v>#DIV/0!</v>
      </c>
      <c r="N149" s="277" t="e">
        <f t="shared" si="173"/>
        <v>#DIV/0!</v>
      </c>
      <c r="O149" s="277" t="e">
        <f t="shared" si="174"/>
        <v>#DIV/0!</v>
      </c>
      <c r="P149" s="277" t="e">
        <f t="shared" si="175"/>
        <v>#DIV/0!</v>
      </c>
      <c r="Q149" s="392" t="e">
        <f t="shared" si="176"/>
        <v>#DIV/0!</v>
      </c>
      <c r="R149" s="315" t="e">
        <f t="shared" si="177"/>
        <v>#DIV/0!</v>
      </c>
      <c r="S149" s="316">
        <f t="shared" si="178"/>
        <v>1.9599639845400536</v>
      </c>
      <c r="T149" s="317" t="e">
        <f t="shared" si="179"/>
        <v>#DIV/0!</v>
      </c>
      <c r="U149" s="317" t="e">
        <f t="shared" si="180"/>
        <v>#DIV/0!</v>
      </c>
      <c r="V149" s="318" t="e">
        <f t="shared" si="181"/>
        <v>#DIV/0!</v>
      </c>
      <c r="W149" s="113" t="e">
        <f t="shared" si="181"/>
        <v>#DIV/0!</v>
      </c>
      <c r="X149" s="9"/>
      <c r="Z149" s="319" t="e">
        <f>(N149-P155)^2</f>
        <v>#DIV/0!</v>
      </c>
      <c r="AA149" s="320" t="e">
        <f t="shared" si="182"/>
        <v>#DIV/0!</v>
      </c>
      <c r="AB149" s="321">
        <v>1</v>
      </c>
      <c r="AC149" s="309"/>
      <c r="AD149" s="309"/>
      <c r="AE149" s="314" t="e">
        <f t="shared" si="183"/>
        <v>#DIV/0!</v>
      </c>
      <c r="AF149" s="322"/>
      <c r="AG149" s="323" t="e">
        <f>AG155</f>
        <v>#DIV/0!</v>
      </c>
      <c r="AH149" s="323" t="e">
        <f>AH155</f>
        <v>#DIV/0!</v>
      </c>
      <c r="AI149" s="320" t="e">
        <f t="shared" si="184"/>
        <v>#DIV/0!</v>
      </c>
      <c r="AJ149" s="324" t="e">
        <f t="shared" si="185"/>
        <v>#DIV/0!</v>
      </c>
      <c r="AK149" s="325" t="e">
        <f>AJ149/AJ155</f>
        <v>#DIV/0!</v>
      </c>
      <c r="AL149" s="326" t="e">
        <f t="shared" si="186"/>
        <v>#DIV/0!</v>
      </c>
      <c r="AM149" s="327" t="e">
        <f t="shared" si="187"/>
        <v>#DIV/0!</v>
      </c>
      <c r="AN149" s="113" t="e">
        <f t="shared" si="188"/>
        <v>#DIV/0!</v>
      </c>
      <c r="AO149" s="328" t="e">
        <f t="shared" si="189"/>
        <v>#DIV/0!</v>
      </c>
      <c r="AP149" s="113" t="e">
        <f t="shared" si="190"/>
        <v>#DIV/0!</v>
      </c>
      <c r="AQ149" s="316">
        <f t="shared" si="191"/>
        <v>1.9599639845400536</v>
      </c>
      <c r="AR149" s="317" t="e">
        <f t="shared" si="192"/>
        <v>#DIV/0!</v>
      </c>
      <c r="AS149" s="317" t="e">
        <f t="shared" si="193"/>
        <v>#DIV/0!</v>
      </c>
      <c r="AT149" s="329" t="e">
        <f t="shared" si="194"/>
        <v>#DIV/0!</v>
      </c>
      <c r="AU149" s="329" t="e">
        <f t="shared" si="194"/>
        <v>#DIV/0!</v>
      </c>
      <c r="AV149" s="293"/>
      <c r="AX149" s="330"/>
      <c r="AY149" s="330">
        <v>1</v>
      </c>
      <c r="AZ149" s="331"/>
      <c r="BA149" s="331"/>
      <c r="BC149" s="309"/>
      <c r="BD149" s="309"/>
      <c r="BE149" s="321"/>
      <c r="BF149" s="321"/>
      <c r="BG149" s="321"/>
      <c r="BH149" s="321"/>
      <c r="BI149" s="321"/>
      <c r="BJ149" s="321"/>
      <c r="BK149" s="321"/>
      <c r="BL149" s="321"/>
      <c r="BM149" s="309"/>
      <c r="BN149" s="309"/>
      <c r="BO149" s="309"/>
      <c r="BP149" s="309"/>
      <c r="BQ149" s="309"/>
      <c r="BR149" s="309"/>
      <c r="BS149" s="332"/>
      <c r="BT149" s="332"/>
      <c r="BU149" s="332"/>
      <c r="BV149" s="309"/>
      <c r="BW149" s="309"/>
    </row>
    <row r="150" spans="2:75" ht="12.75">
      <c r="B150" s="310" t="s">
        <v>173</v>
      </c>
      <c r="C150" s="584"/>
      <c r="D150" s="493">
        <f t="shared" si="168"/>
        <v>0</v>
      </c>
      <c r="E150" s="585"/>
      <c r="F150" s="584"/>
      <c r="G150" s="493">
        <f t="shared" si="169"/>
        <v>0</v>
      </c>
      <c r="H150" s="585"/>
      <c r="I150" s="311"/>
      <c r="K150" s="312" t="e">
        <f t="shared" si="170"/>
        <v>#DIV/0!</v>
      </c>
      <c r="L150" s="313" t="e">
        <f t="shared" si="171"/>
        <v>#DIV/0!</v>
      </c>
      <c r="M150" s="314" t="e">
        <f t="shared" si="172"/>
        <v>#DIV/0!</v>
      </c>
      <c r="N150" s="277" t="e">
        <f t="shared" si="173"/>
        <v>#DIV/0!</v>
      </c>
      <c r="O150" s="277" t="e">
        <f t="shared" si="174"/>
        <v>#DIV/0!</v>
      </c>
      <c r="P150" s="277" t="e">
        <f t="shared" si="175"/>
        <v>#DIV/0!</v>
      </c>
      <c r="Q150" s="392" t="e">
        <f t="shared" si="176"/>
        <v>#DIV/0!</v>
      </c>
      <c r="R150" s="315" t="e">
        <f t="shared" si="177"/>
        <v>#DIV/0!</v>
      </c>
      <c r="S150" s="316">
        <f t="shared" si="178"/>
        <v>1.9599639845400536</v>
      </c>
      <c r="T150" s="317" t="e">
        <f t="shared" si="179"/>
        <v>#DIV/0!</v>
      </c>
      <c r="U150" s="317" t="e">
        <f t="shared" si="180"/>
        <v>#DIV/0!</v>
      </c>
      <c r="V150" s="318" t="e">
        <f t="shared" si="181"/>
        <v>#DIV/0!</v>
      </c>
      <c r="W150" s="113" t="e">
        <f t="shared" si="181"/>
        <v>#DIV/0!</v>
      </c>
      <c r="X150" s="9"/>
      <c r="Z150" s="319" t="e">
        <f>(N150-P155)^2</f>
        <v>#DIV/0!</v>
      </c>
      <c r="AA150" s="320" t="e">
        <f t="shared" si="182"/>
        <v>#DIV/0!</v>
      </c>
      <c r="AB150" s="321">
        <v>1</v>
      </c>
      <c r="AC150" s="309"/>
      <c r="AD150" s="309"/>
      <c r="AE150" s="314" t="e">
        <f t="shared" si="183"/>
        <v>#DIV/0!</v>
      </c>
      <c r="AF150" s="322"/>
      <c r="AG150" s="323" t="e">
        <f>AG155</f>
        <v>#DIV/0!</v>
      </c>
      <c r="AH150" s="323" t="e">
        <f>AH155</f>
        <v>#DIV/0!</v>
      </c>
      <c r="AI150" s="320" t="e">
        <f t="shared" si="184"/>
        <v>#DIV/0!</v>
      </c>
      <c r="AJ150" s="324" t="e">
        <f t="shared" si="185"/>
        <v>#DIV/0!</v>
      </c>
      <c r="AK150" s="325" t="e">
        <f>AJ150/AJ155</f>
        <v>#DIV/0!</v>
      </c>
      <c r="AL150" s="326" t="e">
        <f t="shared" si="186"/>
        <v>#DIV/0!</v>
      </c>
      <c r="AM150" s="327" t="e">
        <f t="shared" si="187"/>
        <v>#DIV/0!</v>
      </c>
      <c r="AN150" s="113" t="e">
        <f t="shared" si="188"/>
        <v>#DIV/0!</v>
      </c>
      <c r="AO150" s="328" t="e">
        <f t="shared" si="189"/>
        <v>#DIV/0!</v>
      </c>
      <c r="AP150" s="113" t="e">
        <f t="shared" si="190"/>
        <v>#DIV/0!</v>
      </c>
      <c r="AQ150" s="316">
        <f t="shared" si="191"/>
        <v>1.9599639845400536</v>
      </c>
      <c r="AR150" s="317" t="e">
        <f t="shared" si="192"/>
        <v>#DIV/0!</v>
      </c>
      <c r="AS150" s="317" t="e">
        <f t="shared" si="193"/>
        <v>#DIV/0!</v>
      </c>
      <c r="AT150" s="329" t="e">
        <f t="shared" si="194"/>
        <v>#DIV/0!</v>
      </c>
      <c r="AU150" s="329" t="e">
        <f t="shared" si="194"/>
        <v>#DIV/0!</v>
      </c>
      <c r="AV150" s="293"/>
      <c r="AX150" s="330"/>
      <c r="AY150" s="330">
        <v>1</v>
      </c>
      <c r="AZ150" s="331"/>
      <c r="BA150" s="331"/>
      <c r="BC150" s="309"/>
      <c r="BD150" s="309"/>
      <c r="BE150" s="321"/>
      <c r="BF150" s="321"/>
      <c r="BG150" s="321"/>
      <c r="BH150" s="321"/>
      <c r="BI150" s="321"/>
      <c r="BJ150" s="321"/>
      <c r="BK150" s="321"/>
      <c r="BL150" s="321"/>
      <c r="BM150" s="309"/>
      <c r="BN150" s="309"/>
      <c r="BO150" s="309"/>
      <c r="BP150" s="309"/>
      <c r="BQ150" s="309"/>
      <c r="BR150" s="309"/>
      <c r="BS150" s="332"/>
      <c r="BT150" s="332"/>
      <c r="BU150" s="332"/>
      <c r="BV150" s="309"/>
      <c r="BW150" s="309"/>
    </row>
    <row r="151" spans="2:75" ht="12.75">
      <c r="B151" s="310" t="s">
        <v>174</v>
      </c>
      <c r="C151" s="584"/>
      <c r="D151" s="493">
        <f t="shared" si="168"/>
        <v>0</v>
      </c>
      <c r="E151" s="585"/>
      <c r="F151" s="584"/>
      <c r="G151" s="493">
        <f t="shared" si="169"/>
        <v>0</v>
      </c>
      <c r="H151" s="585"/>
      <c r="I151" s="311"/>
      <c r="K151" s="312" t="e">
        <f t="shared" si="170"/>
        <v>#DIV/0!</v>
      </c>
      <c r="L151" s="313" t="e">
        <f t="shared" si="171"/>
        <v>#DIV/0!</v>
      </c>
      <c r="M151" s="314" t="e">
        <f t="shared" si="172"/>
        <v>#DIV/0!</v>
      </c>
      <c r="N151" s="277" t="e">
        <f t="shared" si="173"/>
        <v>#DIV/0!</v>
      </c>
      <c r="O151" s="277" t="e">
        <f t="shared" si="174"/>
        <v>#DIV/0!</v>
      </c>
      <c r="P151" s="277" t="e">
        <f t="shared" si="175"/>
        <v>#DIV/0!</v>
      </c>
      <c r="Q151" s="392" t="e">
        <f t="shared" si="176"/>
        <v>#DIV/0!</v>
      </c>
      <c r="R151" s="315" t="e">
        <f t="shared" si="177"/>
        <v>#DIV/0!</v>
      </c>
      <c r="S151" s="316">
        <f t="shared" si="178"/>
        <v>1.9599639845400536</v>
      </c>
      <c r="T151" s="317" t="e">
        <f t="shared" si="179"/>
        <v>#DIV/0!</v>
      </c>
      <c r="U151" s="317" t="e">
        <f t="shared" si="180"/>
        <v>#DIV/0!</v>
      </c>
      <c r="V151" s="318" t="e">
        <f t="shared" si="181"/>
        <v>#DIV/0!</v>
      </c>
      <c r="W151" s="113" t="e">
        <f t="shared" si="181"/>
        <v>#DIV/0!</v>
      </c>
      <c r="X151" s="9"/>
      <c r="Z151" s="319" t="e">
        <f>(N151-P155)^2</f>
        <v>#DIV/0!</v>
      </c>
      <c r="AA151" s="320" t="e">
        <f t="shared" si="182"/>
        <v>#DIV/0!</v>
      </c>
      <c r="AB151" s="321">
        <v>1</v>
      </c>
      <c r="AC151" s="309"/>
      <c r="AD151" s="309"/>
      <c r="AE151" s="314" t="e">
        <f t="shared" si="183"/>
        <v>#DIV/0!</v>
      </c>
      <c r="AF151" s="322"/>
      <c r="AG151" s="323" t="e">
        <f>AG155</f>
        <v>#DIV/0!</v>
      </c>
      <c r="AH151" s="323" t="e">
        <f>AH155</f>
        <v>#DIV/0!</v>
      </c>
      <c r="AI151" s="320" t="e">
        <f t="shared" si="184"/>
        <v>#DIV/0!</v>
      </c>
      <c r="AJ151" s="324" t="e">
        <f t="shared" si="185"/>
        <v>#DIV/0!</v>
      </c>
      <c r="AK151" s="325" t="e">
        <f>AJ151/AJ155</f>
        <v>#DIV/0!</v>
      </c>
      <c r="AL151" s="326" t="e">
        <f t="shared" si="186"/>
        <v>#DIV/0!</v>
      </c>
      <c r="AM151" s="327" t="e">
        <f t="shared" si="187"/>
        <v>#DIV/0!</v>
      </c>
      <c r="AN151" s="113" t="e">
        <f t="shared" si="188"/>
        <v>#DIV/0!</v>
      </c>
      <c r="AO151" s="328" t="e">
        <f t="shared" si="189"/>
        <v>#DIV/0!</v>
      </c>
      <c r="AP151" s="113" t="e">
        <f t="shared" si="190"/>
        <v>#DIV/0!</v>
      </c>
      <c r="AQ151" s="316">
        <f t="shared" si="191"/>
        <v>1.9599639845400536</v>
      </c>
      <c r="AR151" s="317" t="e">
        <f t="shared" si="192"/>
        <v>#DIV/0!</v>
      </c>
      <c r="AS151" s="317" t="e">
        <f t="shared" si="193"/>
        <v>#DIV/0!</v>
      </c>
      <c r="AT151" s="329" t="e">
        <f t="shared" si="194"/>
        <v>#DIV/0!</v>
      </c>
      <c r="AU151" s="329" t="e">
        <f t="shared" si="194"/>
        <v>#DIV/0!</v>
      </c>
      <c r="AV151" s="293"/>
      <c r="AX151" s="330"/>
      <c r="AY151" s="330">
        <v>1</v>
      </c>
      <c r="AZ151" s="331"/>
      <c r="BA151" s="331"/>
      <c r="BC151" s="309"/>
      <c r="BD151" s="309"/>
      <c r="BE151" s="321"/>
      <c r="BF151" s="321"/>
      <c r="BG151" s="321"/>
      <c r="BH151" s="321"/>
      <c r="BI151" s="321"/>
      <c r="BJ151" s="321"/>
      <c r="BK151" s="321"/>
      <c r="BL151" s="321"/>
      <c r="BM151" s="309"/>
      <c r="BN151" s="309"/>
      <c r="BO151" s="309"/>
      <c r="BP151" s="309"/>
      <c r="BQ151" s="309"/>
      <c r="BR151" s="309"/>
      <c r="BS151" s="332"/>
      <c r="BT151" s="332"/>
      <c r="BU151" s="332"/>
      <c r="BV151" s="309"/>
      <c r="BW151" s="309"/>
    </row>
    <row r="152" spans="2:75" ht="12.75">
      <c r="B152" s="310" t="s">
        <v>175</v>
      </c>
      <c r="C152" s="584"/>
      <c r="D152" s="493">
        <f t="shared" si="168"/>
        <v>0</v>
      </c>
      <c r="E152" s="585"/>
      <c r="F152" s="584"/>
      <c r="G152" s="493">
        <f t="shared" si="169"/>
        <v>0</v>
      </c>
      <c r="H152" s="585"/>
      <c r="I152" s="311"/>
      <c r="K152" s="312" t="e">
        <f t="shared" si="170"/>
        <v>#DIV/0!</v>
      </c>
      <c r="L152" s="313" t="e">
        <f t="shared" si="171"/>
        <v>#DIV/0!</v>
      </c>
      <c r="M152" s="314" t="e">
        <f t="shared" si="172"/>
        <v>#DIV/0!</v>
      </c>
      <c r="N152" s="277" t="e">
        <f t="shared" si="173"/>
        <v>#DIV/0!</v>
      </c>
      <c r="O152" s="277" t="e">
        <f t="shared" si="174"/>
        <v>#DIV/0!</v>
      </c>
      <c r="P152" s="277" t="e">
        <f t="shared" si="175"/>
        <v>#DIV/0!</v>
      </c>
      <c r="Q152" s="392" t="e">
        <f t="shared" si="176"/>
        <v>#DIV/0!</v>
      </c>
      <c r="R152" s="315" t="e">
        <f t="shared" si="177"/>
        <v>#DIV/0!</v>
      </c>
      <c r="S152" s="316">
        <f t="shared" si="178"/>
        <v>1.9599639845400536</v>
      </c>
      <c r="T152" s="317" t="e">
        <f t="shared" si="179"/>
        <v>#DIV/0!</v>
      </c>
      <c r="U152" s="317" t="e">
        <f t="shared" si="180"/>
        <v>#DIV/0!</v>
      </c>
      <c r="V152" s="318" t="e">
        <f t="shared" si="181"/>
        <v>#DIV/0!</v>
      </c>
      <c r="W152" s="113" t="e">
        <f t="shared" si="181"/>
        <v>#DIV/0!</v>
      </c>
      <c r="X152" s="9"/>
      <c r="Z152" s="319" t="e">
        <f>(N152-P155)^2</f>
        <v>#DIV/0!</v>
      </c>
      <c r="AA152" s="320" t="e">
        <f t="shared" si="182"/>
        <v>#DIV/0!</v>
      </c>
      <c r="AB152" s="321">
        <v>1</v>
      </c>
      <c r="AC152" s="309"/>
      <c r="AD152" s="309"/>
      <c r="AE152" s="314" t="e">
        <f t="shared" si="183"/>
        <v>#DIV/0!</v>
      </c>
      <c r="AF152" s="322"/>
      <c r="AG152" s="323" t="e">
        <f>AG155</f>
        <v>#DIV/0!</v>
      </c>
      <c r="AH152" s="323" t="e">
        <f>AH155</f>
        <v>#DIV/0!</v>
      </c>
      <c r="AI152" s="320" t="e">
        <f t="shared" si="184"/>
        <v>#DIV/0!</v>
      </c>
      <c r="AJ152" s="324" t="e">
        <f t="shared" si="185"/>
        <v>#DIV/0!</v>
      </c>
      <c r="AK152" s="325" t="e">
        <f>AJ152/AJ155</f>
        <v>#DIV/0!</v>
      </c>
      <c r="AL152" s="326" t="e">
        <f t="shared" si="186"/>
        <v>#DIV/0!</v>
      </c>
      <c r="AM152" s="327" t="e">
        <f t="shared" si="187"/>
        <v>#DIV/0!</v>
      </c>
      <c r="AN152" s="113" t="e">
        <f t="shared" si="188"/>
        <v>#DIV/0!</v>
      </c>
      <c r="AO152" s="328" t="e">
        <f t="shared" si="189"/>
        <v>#DIV/0!</v>
      </c>
      <c r="AP152" s="113" t="e">
        <f t="shared" si="190"/>
        <v>#DIV/0!</v>
      </c>
      <c r="AQ152" s="316">
        <f t="shared" si="191"/>
        <v>1.9599639845400536</v>
      </c>
      <c r="AR152" s="317" t="e">
        <f t="shared" si="192"/>
        <v>#DIV/0!</v>
      </c>
      <c r="AS152" s="317" t="e">
        <f t="shared" si="193"/>
        <v>#DIV/0!</v>
      </c>
      <c r="AT152" s="329" t="e">
        <f t="shared" si="194"/>
        <v>#DIV/0!</v>
      </c>
      <c r="AU152" s="329" t="e">
        <f t="shared" si="194"/>
        <v>#DIV/0!</v>
      </c>
      <c r="AV152" s="293"/>
      <c r="AX152" s="330"/>
      <c r="AY152" s="330">
        <v>1</v>
      </c>
      <c r="AZ152" s="331"/>
      <c r="BA152" s="331"/>
      <c r="BC152" s="309"/>
      <c r="BD152" s="309"/>
      <c r="BE152" s="321"/>
      <c r="BF152" s="321"/>
      <c r="BG152" s="321"/>
      <c r="BH152" s="321"/>
      <c r="BI152" s="321"/>
      <c r="BJ152" s="321"/>
      <c r="BK152" s="321"/>
      <c r="BL152" s="321"/>
      <c r="BM152" s="309"/>
      <c r="BN152" s="309"/>
      <c r="BO152" s="309"/>
      <c r="BP152" s="309"/>
      <c r="BQ152" s="309"/>
      <c r="BR152" s="309"/>
      <c r="BS152" s="332"/>
      <c r="BT152" s="332"/>
      <c r="BU152" s="332"/>
      <c r="BV152" s="309"/>
      <c r="BW152" s="309"/>
    </row>
    <row r="153" spans="2:75" ht="12.75">
      <c r="B153" s="310" t="s">
        <v>176</v>
      </c>
      <c r="C153" s="584"/>
      <c r="D153" s="493">
        <f t="shared" si="168"/>
        <v>0</v>
      </c>
      <c r="E153" s="585"/>
      <c r="F153" s="584"/>
      <c r="G153" s="493">
        <f t="shared" si="169"/>
        <v>0</v>
      </c>
      <c r="H153" s="585"/>
      <c r="I153" s="311"/>
      <c r="K153" s="312" t="e">
        <f t="shared" si="170"/>
        <v>#DIV/0!</v>
      </c>
      <c r="L153" s="313" t="e">
        <f t="shared" si="171"/>
        <v>#DIV/0!</v>
      </c>
      <c r="M153" s="314" t="e">
        <f t="shared" si="172"/>
        <v>#DIV/0!</v>
      </c>
      <c r="N153" s="277" t="e">
        <f t="shared" si="173"/>
        <v>#DIV/0!</v>
      </c>
      <c r="O153" s="277" t="e">
        <f t="shared" si="174"/>
        <v>#DIV/0!</v>
      </c>
      <c r="P153" s="277" t="e">
        <f t="shared" si="175"/>
        <v>#DIV/0!</v>
      </c>
      <c r="Q153" s="392" t="e">
        <f t="shared" si="176"/>
        <v>#DIV/0!</v>
      </c>
      <c r="R153" s="315" t="e">
        <f t="shared" si="177"/>
        <v>#DIV/0!</v>
      </c>
      <c r="S153" s="316">
        <f t="shared" si="178"/>
        <v>1.9599639845400536</v>
      </c>
      <c r="T153" s="317" t="e">
        <f t="shared" si="179"/>
        <v>#DIV/0!</v>
      </c>
      <c r="U153" s="317" t="e">
        <f t="shared" si="180"/>
        <v>#DIV/0!</v>
      </c>
      <c r="V153" s="318" t="e">
        <f t="shared" si="181"/>
        <v>#DIV/0!</v>
      </c>
      <c r="W153" s="113" t="e">
        <f t="shared" si="181"/>
        <v>#DIV/0!</v>
      </c>
      <c r="X153" s="9"/>
      <c r="Z153" s="319" t="e">
        <f>(N153-P155)^2</f>
        <v>#DIV/0!</v>
      </c>
      <c r="AA153" s="320" t="e">
        <f t="shared" si="182"/>
        <v>#DIV/0!</v>
      </c>
      <c r="AB153" s="321">
        <v>1</v>
      </c>
      <c r="AC153" s="309"/>
      <c r="AD153" s="309"/>
      <c r="AE153" s="314" t="e">
        <f t="shared" si="183"/>
        <v>#DIV/0!</v>
      </c>
      <c r="AF153" s="322"/>
      <c r="AG153" s="323" t="e">
        <f>AG155</f>
        <v>#DIV/0!</v>
      </c>
      <c r="AH153" s="323" t="e">
        <f>AH155</f>
        <v>#DIV/0!</v>
      </c>
      <c r="AI153" s="320" t="e">
        <f t="shared" si="184"/>
        <v>#DIV/0!</v>
      </c>
      <c r="AJ153" s="324" t="e">
        <f t="shared" si="185"/>
        <v>#DIV/0!</v>
      </c>
      <c r="AK153" s="325" t="e">
        <f>AJ153/AJ155</f>
        <v>#DIV/0!</v>
      </c>
      <c r="AL153" s="326" t="e">
        <f t="shared" si="186"/>
        <v>#DIV/0!</v>
      </c>
      <c r="AM153" s="327" t="e">
        <f t="shared" si="187"/>
        <v>#DIV/0!</v>
      </c>
      <c r="AN153" s="113" t="e">
        <f t="shared" si="188"/>
        <v>#DIV/0!</v>
      </c>
      <c r="AO153" s="328" t="e">
        <f t="shared" si="189"/>
        <v>#DIV/0!</v>
      </c>
      <c r="AP153" s="113" t="e">
        <f t="shared" si="190"/>
        <v>#DIV/0!</v>
      </c>
      <c r="AQ153" s="316">
        <f t="shared" si="191"/>
        <v>1.9599639845400536</v>
      </c>
      <c r="AR153" s="317" t="e">
        <f t="shared" si="192"/>
        <v>#DIV/0!</v>
      </c>
      <c r="AS153" s="317" t="e">
        <f t="shared" si="193"/>
        <v>#DIV/0!</v>
      </c>
      <c r="AT153" s="329" t="e">
        <f t="shared" si="194"/>
        <v>#DIV/0!</v>
      </c>
      <c r="AU153" s="329" t="e">
        <f t="shared" si="194"/>
        <v>#DIV/0!</v>
      </c>
      <c r="AV153" s="293"/>
      <c r="AX153" s="330"/>
      <c r="AY153" s="330">
        <v>1</v>
      </c>
      <c r="AZ153" s="331"/>
      <c r="BA153" s="331"/>
      <c r="BC153" s="309"/>
      <c r="BD153" s="309"/>
      <c r="BE153" s="321"/>
      <c r="BF153" s="321"/>
      <c r="BG153" s="321"/>
      <c r="BH153" s="321"/>
      <c r="BI153" s="321"/>
      <c r="BJ153" s="321"/>
      <c r="BK153" s="321"/>
      <c r="BL153" s="321"/>
      <c r="BM153" s="309"/>
      <c r="BN153" s="309"/>
      <c r="BO153" s="309"/>
      <c r="BP153" s="309"/>
      <c r="BQ153" s="309"/>
      <c r="BR153" s="309"/>
      <c r="BS153" s="332"/>
      <c r="BT153" s="332"/>
      <c r="BU153" s="332"/>
      <c r="BV153" s="309"/>
      <c r="BW153" s="309"/>
    </row>
    <row r="154" spans="2:75" ht="12.75">
      <c r="B154" s="310" t="s">
        <v>177</v>
      </c>
      <c r="C154" s="584"/>
      <c r="D154" s="493">
        <f t="shared" si="168"/>
        <v>0</v>
      </c>
      <c r="E154" s="585"/>
      <c r="F154" s="584"/>
      <c r="G154" s="493">
        <f t="shared" si="169"/>
        <v>0</v>
      </c>
      <c r="H154" s="585"/>
      <c r="I154" s="311"/>
      <c r="K154" s="312" t="e">
        <f t="shared" si="170"/>
        <v>#DIV/0!</v>
      </c>
      <c r="L154" s="313" t="e">
        <f>(D154/(C154*E154)+(G154/(F154*H154)))</f>
        <v>#DIV/0!</v>
      </c>
      <c r="M154" s="314" t="e">
        <f t="shared" si="172"/>
        <v>#DIV/0!</v>
      </c>
      <c r="N154" s="277" t="e">
        <f t="shared" si="173"/>
        <v>#DIV/0!</v>
      </c>
      <c r="O154" s="277" t="e">
        <f t="shared" si="174"/>
        <v>#DIV/0!</v>
      </c>
      <c r="P154" s="277" t="e">
        <f t="shared" si="175"/>
        <v>#DIV/0!</v>
      </c>
      <c r="Q154" s="392" t="e">
        <f t="shared" si="176"/>
        <v>#DIV/0!</v>
      </c>
      <c r="R154" s="315" t="e">
        <f t="shared" si="177"/>
        <v>#DIV/0!</v>
      </c>
      <c r="S154" s="316">
        <f t="shared" si="178"/>
        <v>1.9599639845400536</v>
      </c>
      <c r="T154" s="317" t="e">
        <f t="shared" si="179"/>
        <v>#DIV/0!</v>
      </c>
      <c r="U154" s="317" t="e">
        <f t="shared" si="180"/>
        <v>#DIV/0!</v>
      </c>
      <c r="V154" s="318" t="e">
        <f t="shared" si="181"/>
        <v>#DIV/0!</v>
      </c>
      <c r="W154" s="113" t="e">
        <f t="shared" si="181"/>
        <v>#DIV/0!</v>
      </c>
      <c r="X154" s="9"/>
      <c r="Z154" s="319" t="e">
        <f>(N154-P155)^2</f>
        <v>#DIV/0!</v>
      </c>
      <c r="AA154" s="320" t="e">
        <f t="shared" si="182"/>
        <v>#DIV/0!</v>
      </c>
      <c r="AB154" s="321">
        <v>1</v>
      </c>
      <c r="AC154" s="309"/>
      <c r="AD154" s="309"/>
      <c r="AE154" s="314" t="e">
        <f t="shared" si="183"/>
        <v>#DIV/0!</v>
      </c>
      <c r="AF154" s="322"/>
      <c r="AG154" s="323" t="e">
        <f>AG155</f>
        <v>#DIV/0!</v>
      </c>
      <c r="AH154" s="323" t="e">
        <f>AH155</f>
        <v>#DIV/0!</v>
      </c>
      <c r="AI154" s="320" t="e">
        <f t="shared" si="184"/>
        <v>#DIV/0!</v>
      </c>
      <c r="AJ154" s="324" t="e">
        <f t="shared" si="185"/>
        <v>#DIV/0!</v>
      </c>
      <c r="AK154" s="325" t="e">
        <f>AJ154/AJ155</f>
        <v>#DIV/0!</v>
      </c>
      <c r="AL154" s="326" t="e">
        <f t="shared" si="186"/>
        <v>#DIV/0!</v>
      </c>
      <c r="AM154" s="327" t="e">
        <f t="shared" si="187"/>
        <v>#DIV/0!</v>
      </c>
      <c r="AN154" s="113" t="e">
        <f t="shared" si="188"/>
        <v>#DIV/0!</v>
      </c>
      <c r="AO154" s="328" t="e">
        <f t="shared" si="189"/>
        <v>#DIV/0!</v>
      </c>
      <c r="AP154" s="113" t="e">
        <f t="shared" si="190"/>
        <v>#DIV/0!</v>
      </c>
      <c r="AQ154" s="316">
        <f t="shared" si="191"/>
        <v>1.9599639845400536</v>
      </c>
      <c r="AR154" s="317" t="e">
        <f t="shared" si="192"/>
        <v>#DIV/0!</v>
      </c>
      <c r="AS154" s="317" t="e">
        <f t="shared" si="193"/>
        <v>#DIV/0!</v>
      </c>
      <c r="AT154" s="329" t="e">
        <f t="shared" si="194"/>
        <v>#DIV/0!</v>
      </c>
      <c r="AU154" s="329" t="e">
        <f t="shared" si="194"/>
        <v>#DIV/0!</v>
      </c>
      <c r="AV154" s="293"/>
      <c r="AX154" s="330"/>
      <c r="AY154" s="330">
        <v>1</v>
      </c>
      <c r="AZ154" s="331"/>
      <c r="BA154" s="331"/>
      <c r="BC154" s="309"/>
      <c r="BD154" s="309"/>
      <c r="BE154" s="321"/>
      <c r="BF154" s="321"/>
      <c r="BG154" s="321"/>
      <c r="BH154" s="321"/>
      <c r="BI154" s="321"/>
      <c r="BJ154" s="321"/>
      <c r="BK154" s="321"/>
      <c r="BL154" s="321"/>
      <c r="BM154" s="309"/>
      <c r="BN154" s="309"/>
      <c r="BO154" s="309"/>
      <c r="BP154" s="309"/>
      <c r="BQ154" s="309"/>
      <c r="BR154" s="309"/>
      <c r="BS154" s="332"/>
      <c r="BT154" s="332"/>
      <c r="BU154" s="332"/>
      <c r="BV154" s="309"/>
      <c r="BW154" s="309"/>
    </row>
    <row r="155" spans="2:75" ht="12.75">
      <c r="B155" s="333">
        <f>COUNT(D143:D154)</f>
        <v>12</v>
      </c>
      <c r="C155" s="586">
        <f aca="true" t="shared" si="195" ref="C155:H155">SUM(C143:C154)</f>
        <v>0</v>
      </c>
      <c r="D155" s="586">
        <f t="shared" si="195"/>
        <v>0</v>
      </c>
      <c r="E155" s="586">
        <f t="shared" si="195"/>
        <v>0</v>
      </c>
      <c r="F155" s="586">
        <f t="shared" si="195"/>
        <v>0</v>
      </c>
      <c r="G155" s="586">
        <f t="shared" si="195"/>
        <v>0</v>
      </c>
      <c r="H155" s="586">
        <f t="shared" si="195"/>
        <v>0</v>
      </c>
      <c r="I155" s="335"/>
      <c r="K155" s="336"/>
      <c r="L155" s="394"/>
      <c r="M155" s="338" t="e">
        <f>SUM(M143:M154)</f>
        <v>#DIV/0!</v>
      </c>
      <c r="N155" s="339"/>
      <c r="O155" s="340" t="e">
        <f>SUM(O143:O154)</f>
        <v>#DIV/0!</v>
      </c>
      <c r="P155" s="22" t="e">
        <f>O155/M155</f>
        <v>#DIV/0!</v>
      </c>
      <c r="Q155" s="341" t="e">
        <f>EXP(P155)</f>
        <v>#DIV/0!</v>
      </c>
      <c r="R155" s="334" t="e">
        <f>SQRT(1/M155)</f>
        <v>#DIV/0!</v>
      </c>
      <c r="S155" s="316">
        <f t="shared" si="178"/>
        <v>1.9599639845400536</v>
      </c>
      <c r="T155" s="342" t="e">
        <f>P155-(R155*S155)</f>
        <v>#DIV/0!</v>
      </c>
      <c r="U155" s="342" t="e">
        <f>P155+(R155*S155)</f>
        <v>#DIV/0!</v>
      </c>
      <c r="V155" s="343" t="e">
        <f>EXP(T155)</f>
        <v>#DIV/0!</v>
      </c>
      <c r="W155" s="344" t="e">
        <f>EXP(U155)</f>
        <v>#DIV/0!</v>
      </c>
      <c r="X155" s="345"/>
      <c r="Y155" s="345"/>
      <c r="Z155" s="346"/>
      <c r="AA155" s="347" t="e">
        <f>SUM(AA143:AA154)</f>
        <v>#DIV/0!</v>
      </c>
      <c r="AB155" s="348">
        <f>SUM(AB143:AB154)</f>
        <v>12</v>
      </c>
      <c r="AC155" s="349" t="e">
        <f>AA155-(AB155-1)</f>
        <v>#DIV/0!</v>
      </c>
      <c r="AD155" s="338" t="e">
        <f>M155</f>
        <v>#DIV/0!</v>
      </c>
      <c r="AE155" s="338" t="e">
        <f>SUM(AE143:AE154)</f>
        <v>#DIV/0!</v>
      </c>
      <c r="AF155" s="350" t="e">
        <f>AE155/AD155</f>
        <v>#DIV/0!</v>
      </c>
      <c r="AG155" s="351" t="e">
        <f>AC155/(AD155-AF155)</f>
        <v>#DIV/0!</v>
      </c>
      <c r="AH155" s="351" t="e">
        <f>IF(AA155&lt;AB155-1,"0",AG155)</f>
        <v>#DIV/0!</v>
      </c>
      <c r="AI155" s="346"/>
      <c r="AJ155" s="338" t="e">
        <f>SUM(AJ143:AJ154)</f>
        <v>#DIV/0!</v>
      </c>
      <c r="AK155" s="352" t="e">
        <f>SUM(AK143:AK154)</f>
        <v>#DIV/0!</v>
      </c>
      <c r="AL155" s="349" t="e">
        <f>SUM(AL143:AL154)</f>
        <v>#DIV/0!</v>
      </c>
      <c r="AM155" s="349" t="e">
        <f>AL155/AJ155</f>
        <v>#DIV/0!</v>
      </c>
      <c r="AN155" s="395" t="e">
        <f>EXP(AM155)</f>
        <v>#DIV/0!</v>
      </c>
      <c r="AO155" s="354" t="e">
        <f>1/AJ155</f>
        <v>#DIV/0!</v>
      </c>
      <c r="AP155" s="355" t="e">
        <f>SQRT(AO155)</f>
        <v>#DIV/0!</v>
      </c>
      <c r="AQ155" s="316">
        <f t="shared" si="191"/>
        <v>1.9599639845400536</v>
      </c>
      <c r="AR155" s="342" t="e">
        <f>AM155-(AQ155*AP155)</f>
        <v>#DIV/0!</v>
      </c>
      <c r="AS155" s="342" t="e">
        <f>AM155+(1.96*AP155)</f>
        <v>#DIV/0!</v>
      </c>
      <c r="AT155" s="396" t="e">
        <f>EXP(AR155)</f>
        <v>#DIV/0!</v>
      </c>
      <c r="AU155" s="397" t="e">
        <f>EXP(AS155)</f>
        <v>#DIV/0!</v>
      </c>
      <c r="AV155" s="398"/>
      <c r="AW155" s="15"/>
      <c r="AX155" s="359" t="e">
        <f>AA155</f>
        <v>#DIV/0!</v>
      </c>
      <c r="AY155" s="333">
        <f>SUM(AY143:AY154)</f>
        <v>12</v>
      </c>
      <c r="AZ155" s="360" t="e">
        <f>(AX155-(AY155-1))/AX155</f>
        <v>#DIV/0!</v>
      </c>
      <c r="BA155" s="361" t="e">
        <f>IF(AA155&lt;AB155-1,"0%",AZ155)</f>
        <v>#DIV/0!</v>
      </c>
      <c r="BB155" s="172"/>
      <c r="BC155" s="340" t="e">
        <f>AX155/(AY155-1)</f>
        <v>#DIV/0!</v>
      </c>
      <c r="BD155" s="362" t="e">
        <f>LN(BC155)</f>
        <v>#DIV/0!</v>
      </c>
      <c r="BE155" s="340" t="e">
        <f>LN(AX155)</f>
        <v>#DIV/0!</v>
      </c>
      <c r="BF155" s="340">
        <f>LN(AY155-1)</f>
        <v>2.3978952727983707</v>
      </c>
      <c r="BG155" s="340" t="e">
        <f>SQRT(2*AX155)</f>
        <v>#DIV/0!</v>
      </c>
      <c r="BH155" s="340">
        <f>SQRT(2*AY155-3)</f>
        <v>4.58257569495584</v>
      </c>
      <c r="BI155" s="340">
        <f>2*(AY155-2)</f>
        <v>20</v>
      </c>
      <c r="BJ155" s="340">
        <f>3*(AY155-2)^2</f>
        <v>300</v>
      </c>
      <c r="BK155" s="340">
        <f>1/BI155</f>
        <v>0.05</v>
      </c>
      <c r="BL155" s="363">
        <f>1/BJ155</f>
        <v>0.0033333333333333335</v>
      </c>
      <c r="BM155" s="363">
        <f>SQRT(BK155*(1-BL155))</f>
        <v>0.22323380867004294</v>
      </c>
      <c r="BN155" s="364" t="e">
        <f>0.5*(BE155-BF155)/(BG155-BH155)</f>
        <v>#DIV/0!</v>
      </c>
      <c r="BO155" s="364" t="e">
        <f>IF(AA155&lt;=AB155,BM155,BN155)</f>
        <v>#DIV/0!</v>
      </c>
      <c r="BP155" s="365" t="e">
        <f>BD155-(1.96*BO155)</f>
        <v>#DIV/0!</v>
      </c>
      <c r="BQ155" s="365" t="e">
        <f>BD155+(1.96*BO155)</f>
        <v>#DIV/0!</v>
      </c>
      <c r="BR155" s="365"/>
      <c r="BS155" s="362" t="e">
        <f>EXP(BP155)</f>
        <v>#DIV/0!</v>
      </c>
      <c r="BT155" s="362" t="e">
        <f>EXP(BQ155)</f>
        <v>#DIV/0!</v>
      </c>
      <c r="BU155" s="366" t="e">
        <f>BA155</f>
        <v>#DIV/0!</v>
      </c>
      <c r="BV155" s="366" t="e">
        <f>(BS155-1)/BS155</f>
        <v>#DIV/0!</v>
      </c>
      <c r="BW155" s="366" t="e">
        <f>(BT155-1)/BT155</f>
        <v>#DIV/0!</v>
      </c>
    </row>
    <row r="156" spans="2:75" ht="13.5" thickBot="1">
      <c r="B156" s="7"/>
      <c r="C156" s="587"/>
      <c r="D156" s="587"/>
      <c r="E156" s="587"/>
      <c r="F156" s="587"/>
      <c r="G156" s="587"/>
      <c r="H156" s="587"/>
      <c r="I156" s="367"/>
      <c r="J156" s="7"/>
      <c r="K156" s="7"/>
      <c r="L156" s="2"/>
      <c r="M156" s="2"/>
      <c r="N156" s="2"/>
      <c r="O156" s="2"/>
      <c r="P156" s="2"/>
      <c r="Q156" s="2"/>
      <c r="R156" s="368"/>
      <c r="S156" s="368"/>
      <c r="T156" s="368"/>
      <c r="U156" s="368"/>
      <c r="V156" s="368"/>
      <c r="W156" s="368"/>
      <c r="X156" s="368"/>
      <c r="Z156" s="2"/>
      <c r="AA156" s="2"/>
      <c r="AB156" s="369"/>
      <c r="AC156" s="370"/>
      <c r="AD156" s="370"/>
      <c r="AE156" s="370"/>
      <c r="AF156" s="372"/>
      <c r="AG156" s="372"/>
      <c r="AH156" s="372"/>
      <c r="AI156" s="37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373"/>
      <c r="AU156" s="373"/>
      <c r="AV156" s="373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18"/>
      <c r="BH156" s="2"/>
      <c r="BI156" s="2"/>
      <c r="BJ156" s="2"/>
      <c r="BK156" s="2"/>
      <c r="BN156" s="370" t="s">
        <v>184</v>
      </c>
      <c r="BT156" s="374" t="s">
        <v>185</v>
      </c>
      <c r="BU156" s="375" t="e">
        <f>BU155</f>
        <v>#DIV/0!</v>
      </c>
      <c r="BV156" s="376" t="e">
        <f>IF(BV155&lt;0,"0%",BV155)</f>
        <v>#DIV/0!</v>
      </c>
      <c r="BW156" s="377" t="e">
        <f>IF(BW155&lt;0,"0%",BW155)</f>
        <v>#DIV/0!</v>
      </c>
    </row>
    <row r="157" spans="4:69" ht="26.25" thickBot="1">
      <c r="D157" s="588"/>
      <c r="E157" s="588"/>
      <c r="F157" s="588"/>
      <c r="G157" s="588"/>
      <c r="H157" s="588"/>
      <c r="I157" s="378"/>
      <c r="J157" s="283"/>
      <c r="K157" s="283"/>
      <c r="L157" s="2"/>
      <c r="M157" s="2"/>
      <c r="N157" s="2"/>
      <c r="O157" s="2"/>
      <c r="P157" s="2"/>
      <c r="Q157" s="2"/>
      <c r="R157" s="379"/>
      <c r="S157" s="379"/>
      <c r="T157" s="379"/>
      <c r="U157" s="379"/>
      <c r="V157" s="379"/>
      <c r="W157" s="379"/>
      <c r="X157" s="379"/>
      <c r="Z157" s="2"/>
      <c r="AA157" s="2"/>
      <c r="AB157" s="2"/>
      <c r="AC157" s="2"/>
      <c r="AD157" s="2"/>
      <c r="AE157" s="2"/>
      <c r="AF157" s="2"/>
      <c r="AG157" s="2"/>
      <c r="AH157" s="2"/>
      <c r="AI157" s="18"/>
      <c r="AJ157" s="144"/>
      <c r="AK157" s="144"/>
      <c r="AL157" s="380"/>
      <c r="AM157" s="149"/>
      <c r="AN157" s="381"/>
      <c r="AO157" s="382" t="s">
        <v>186</v>
      </c>
      <c r="AP157" s="383">
        <f>TINV((1-$H$1),(AB155-2))</f>
        <v>2.2281388519862744</v>
      </c>
      <c r="AQ157" s="2"/>
      <c r="AR157" s="603" t="s">
        <v>293</v>
      </c>
      <c r="AS157" s="604">
        <f>$H$1</f>
        <v>0.95</v>
      </c>
      <c r="AT157" s="384" t="e">
        <f>EXP(AM155-AP157*SQRT((1/AD155)+AH155))</f>
        <v>#DIV/0!</v>
      </c>
      <c r="AU157" s="385" t="e">
        <f>EXP(AM155+AP157*SQRT((1/AD155)+AH155))</f>
        <v>#DIV/0!</v>
      </c>
      <c r="AV157" s="293"/>
      <c r="AW157" s="2"/>
      <c r="AX157" s="2"/>
      <c r="AY157" s="2"/>
      <c r="AZ157" s="2"/>
      <c r="BB157" s="2"/>
      <c r="BC157" s="2"/>
      <c r="BD157" s="2"/>
      <c r="BF157" s="386"/>
      <c r="BG157" s="18"/>
      <c r="BH157" s="18"/>
      <c r="BJ157" s="9"/>
      <c r="BK157" s="2"/>
      <c r="BL157" s="4"/>
      <c r="BM157" s="387"/>
      <c r="BN157" s="2"/>
      <c r="BQ157" s="4"/>
    </row>
    <row r="158" spans="1:256" ht="15">
      <c r="A158" s="3"/>
      <c r="B158" s="168"/>
      <c r="C158" s="589"/>
      <c r="D158" s="589"/>
      <c r="E158" s="589"/>
      <c r="F158" s="589"/>
      <c r="G158" s="589"/>
      <c r="H158" s="589"/>
      <c r="I158" s="378"/>
      <c r="J158" s="168"/>
      <c r="K158" s="168"/>
      <c r="L158" s="2"/>
      <c r="M158" s="2"/>
      <c r="N158" s="2"/>
      <c r="O158" s="2"/>
      <c r="P158" s="2"/>
      <c r="Q158" s="2"/>
      <c r="R158" s="379"/>
      <c r="S158" s="379"/>
      <c r="T158" s="379"/>
      <c r="U158" s="379"/>
      <c r="V158" s="379"/>
      <c r="W158" s="379"/>
      <c r="X158" s="379"/>
      <c r="Z158" s="2"/>
      <c r="AA158" s="2"/>
      <c r="AB158" s="2"/>
      <c r="AC158" s="2"/>
      <c r="AD158" s="2"/>
      <c r="AE158" s="2"/>
      <c r="AF158" s="2"/>
      <c r="AG158" s="2"/>
      <c r="AH158" s="2"/>
      <c r="AI158" s="18"/>
      <c r="AJ158" s="144"/>
      <c r="AK158" s="144"/>
      <c r="AL158" s="380"/>
      <c r="AM158" s="149"/>
      <c r="AN158" s="388"/>
      <c r="AO158" s="389"/>
      <c r="AP158" s="159"/>
      <c r="AQ158" s="2"/>
      <c r="AR158" s="2"/>
      <c r="AS158" s="17"/>
      <c r="AT158" s="293"/>
      <c r="AU158" s="293"/>
      <c r="AV158" s="293"/>
      <c r="AW158" s="2"/>
      <c r="AX158" s="2"/>
      <c r="AY158" s="2"/>
      <c r="AZ158" s="2"/>
      <c r="BA158" s="3"/>
      <c r="BB158" s="2"/>
      <c r="BC158" s="2"/>
      <c r="BD158" s="2"/>
      <c r="BE158" s="3"/>
      <c r="BF158" s="386"/>
      <c r="BG158" s="18"/>
      <c r="BH158" s="18"/>
      <c r="BI158" s="3"/>
      <c r="BJ158" s="9"/>
      <c r="BK158" s="2"/>
      <c r="BL158" s="390"/>
      <c r="BM158" s="391"/>
      <c r="BN158" s="2"/>
      <c r="BO158" s="3"/>
      <c r="BP158" s="3"/>
      <c r="BQ158" s="390"/>
      <c r="BR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2:75" ht="12.75">
      <c r="B159" s="7"/>
      <c r="C159" s="587"/>
      <c r="D159" s="587"/>
      <c r="E159" s="587"/>
      <c r="F159" s="587"/>
      <c r="G159" s="587"/>
      <c r="H159" s="587"/>
      <c r="I159" s="367"/>
      <c r="J159" s="613" t="s">
        <v>106</v>
      </c>
      <c r="K159" s="614"/>
      <c r="L159" s="614"/>
      <c r="M159" s="614"/>
      <c r="N159" s="614"/>
      <c r="O159" s="614"/>
      <c r="P159" s="614"/>
      <c r="Q159" s="614"/>
      <c r="R159" s="614"/>
      <c r="S159" s="614"/>
      <c r="T159" s="614"/>
      <c r="U159" s="614"/>
      <c r="V159" s="614"/>
      <c r="W159" s="615"/>
      <c r="X159" s="289"/>
      <c r="Y159" s="616" t="s">
        <v>107</v>
      </c>
      <c r="Z159" s="617"/>
      <c r="AA159" s="617"/>
      <c r="AB159" s="617"/>
      <c r="AC159" s="617"/>
      <c r="AD159" s="617"/>
      <c r="AE159" s="617"/>
      <c r="AF159" s="617"/>
      <c r="AG159" s="617"/>
      <c r="AH159" s="617"/>
      <c r="AI159" s="617"/>
      <c r="AJ159" s="617"/>
      <c r="AK159" s="617"/>
      <c r="AL159" s="617"/>
      <c r="AM159" s="617"/>
      <c r="AN159" s="617"/>
      <c r="AO159" s="617"/>
      <c r="AP159" s="617"/>
      <c r="AQ159" s="617"/>
      <c r="AR159" s="617"/>
      <c r="AS159" s="617"/>
      <c r="AT159" s="617"/>
      <c r="AU159" s="618"/>
      <c r="AV159" s="289"/>
      <c r="AW159" s="613" t="s">
        <v>108</v>
      </c>
      <c r="AX159" s="614"/>
      <c r="AY159" s="614"/>
      <c r="AZ159" s="614"/>
      <c r="BA159" s="614"/>
      <c r="BB159" s="614"/>
      <c r="BC159" s="614"/>
      <c r="BD159" s="614"/>
      <c r="BE159" s="614"/>
      <c r="BF159" s="614"/>
      <c r="BG159" s="614"/>
      <c r="BH159" s="614"/>
      <c r="BI159" s="614"/>
      <c r="BJ159" s="614"/>
      <c r="BK159" s="614"/>
      <c r="BL159" s="614"/>
      <c r="BM159" s="614"/>
      <c r="BN159" s="614"/>
      <c r="BO159" s="614"/>
      <c r="BP159" s="614"/>
      <c r="BQ159" s="614"/>
      <c r="BR159" s="614"/>
      <c r="BS159" s="614"/>
      <c r="BT159" s="614"/>
      <c r="BU159" s="614"/>
      <c r="BV159" s="614"/>
      <c r="BW159" s="615"/>
    </row>
    <row r="160" spans="1:75" ht="12.75">
      <c r="A160" s="399"/>
      <c r="B160" s="291" t="s">
        <v>109</v>
      </c>
      <c r="C160" s="619" t="s">
        <v>110</v>
      </c>
      <c r="D160" s="619"/>
      <c r="E160" s="619"/>
      <c r="F160" s="619" t="s">
        <v>111</v>
      </c>
      <c r="G160" s="619"/>
      <c r="H160" s="619"/>
      <c r="I160" s="159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1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1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  <c r="BI160" s="160"/>
      <c r="BJ160" s="160"/>
      <c r="BK160" s="160"/>
      <c r="BL160" s="160"/>
      <c r="BM160" s="160"/>
      <c r="BN160" s="160"/>
      <c r="BO160" s="160"/>
      <c r="BP160" s="160"/>
      <c r="BQ160" s="160"/>
      <c r="BR160" s="160"/>
      <c r="BS160" s="160"/>
      <c r="BT160" s="160"/>
      <c r="BU160" s="160"/>
      <c r="BV160" s="160"/>
      <c r="BW160" s="160"/>
    </row>
    <row r="161" spans="2:75" ht="65.25">
      <c r="B161" s="292"/>
      <c r="C161" s="583" t="s">
        <v>112</v>
      </c>
      <c r="D161" s="583" t="s">
        <v>113</v>
      </c>
      <c r="E161" s="583" t="s">
        <v>19</v>
      </c>
      <c r="F161" s="583" t="s">
        <v>112</v>
      </c>
      <c r="G161" s="583" t="s">
        <v>113</v>
      </c>
      <c r="H161" s="583" t="s">
        <v>19</v>
      </c>
      <c r="I161" s="293"/>
      <c r="K161" s="294" t="s">
        <v>114</v>
      </c>
      <c r="L161" s="294" t="s">
        <v>115</v>
      </c>
      <c r="M161" s="294" t="s">
        <v>116</v>
      </c>
      <c r="N161" s="295" t="s">
        <v>117</v>
      </c>
      <c r="O161" s="295" t="s">
        <v>118</v>
      </c>
      <c r="P161" s="295" t="s">
        <v>119</v>
      </c>
      <c r="Q161" s="296" t="s">
        <v>120</v>
      </c>
      <c r="R161" s="294" t="s">
        <v>121</v>
      </c>
      <c r="S161" s="302" t="s">
        <v>272</v>
      </c>
      <c r="T161" s="297" t="s">
        <v>122</v>
      </c>
      <c r="U161" s="297" t="s">
        <v>123</v>
      </c>
      <c r="V161" s="298" t="s">
        <v>275</v>
      </c>
      <c r="W161" s="299" t="s">
        <v>275</v>
      </c>
      <c r="X161" s="300"/>
      <c r="Y161" s="16"/>
      <c r="Z161" s="301" t="s">
        <v>126</v>
      </c>
      <c r="AA161" s="295" t="s">
        <v>127</v>
      </c>
      <c r="AB161" s="302" t="s">
        <v>128</v>
      </c>
      <c r="AC161" s="302" t="s">
        <v>129</v>
      </c>
      <c r="AD161" s="302" t="s">
        <v>130</v>
      </c>
      <c r="AE161" s="295" t="s">
        <v>131</v>
      </c>
      <c r="AF161" s="295" t="s">
        <v>132</v>
      </c>
      <c r="AG161" s="303" t="s">
        <v>133</v>
      </c>
      <c r="AH161" s="303" t="s">
        <v>134</v>
      </c>
      <c r="AI161" s="302" t="s">
        <v>135</v>
      </c>
      <c r="AJ161" s="295" t="s">
        <v>136</v>
      </c>
      <c r="AK161" s="295" t="s">
        <v>137</v>
      </c>
      <c r="AL161" s="295" t="s">
        <v>138</v>
      </c>
      <c r="AM161" s="302" t="s">
        <v>139</v>
      </c>
      <c r="AN161" s="304" t="s">
        <v>140</v>
      </c>
      <c r="AO161" s="295" t="s">
        <v>141</v>
      </c>
      <c r="AP161" s="295" t="s">
        <v>142</v>
      </c>
      <c r="AQ161" s="302" t="s">
        <v>272</v>
      </c>
      <c r="AR161" s="297" t="s">
        <v>143</v>
      </c>
      <c r="AS161" s="297" t="s">
        <v>144</v>
      </c>
      <c r="AT161" s="298" t="s">
        <v>275</v>
      </c>
      <c r="AU161" s="299" t="s">
        <v>275</v>
      </c>
      <c r="AV161" s="300"/>
      <c r="AX161" s="525" t="s">
        <v>145</v>
      </c>
      <c r="AY161" s="525" t="s">
        <v>128</v>
      </c>
      <c r="AZ161" s="306" t="s">
        <v>146</v>
      </c>
      <c r="BA161" s="307" t="s">
        <v>147</v>
      </c>
      <c r="BC161" s="302" t="s">
        <v>148</v>
      </c>
      <c r="BD161" s="302" t="s">
        <v>149</v>
      </c>
      <c r="BE161" s="302" t="s">
        <v>150</v>
      </c>
      <c r="BF161" s="302" t="s">
        <v>151</v>
      </c>
      <c r="BG161" s="302" t="s">
        <v>152</v>
      </c>
      <c r="BH161" s="302" t="s">
        <v>153</v>
      </c>
      <c r="BI161" s="302" t="s">
        <v>154</v>
      </c>
      <c r="BJ161" s="302" t="s">
        <v>155</v>
      </c>
      <c r="BK161" s="302" t="s">
        <v>156</v>
      </c>
      <c r="BL161" s="302" t="s">
        <v>157</v>
      </c>
      <c r="BM161" s="308" t="s">
        <v>158</v>
      </c>
      <c r="BN161" s="308" t="s">
        <v>159</v>
      </c>
      <c r="BO161" s="308" t="s">
        <v>160</v>
      </c>
      <c r="BP161" s="308" t="s">
        <v>161</v>
      </c>
      <c r="BQ161" s="308" t="s">
        <v>162</v>
      </c>
      <c r="BR161" s="309"/>
      <c r="BS161" s="297" t="s">
        <v>163</v>
      </c>
      <c r="BT161" s="297" t="s">
        <v>164</v>
      </c>
      <c r="BU161" s="296" t="s">
        <v>165</v>
      </c>
      <c r="BV161" s="298" t="s">
        <v>276</v>
      </c>
      <c r="BW161" s="299" t="s">
        <v>277</v>
      </c>
    </row>
    <row r="162" spans="2:75" ht="12.75">
      <c r="B162" s="310" t="s">
        <v>166</v>
      </c>
      <c r="C162" s="584"/>
      <c r="D162" s="493">
        <f>E162-C162</f>
        <v>0</v>
      </c>
      <c r="E162" s="585"/>
      <c r="F162" s="584"/>
      <c r="G162" s="493">
        <f>H162-F162</f>
        <v>0</v>
      </c>
      <c r="H162" s="585"/>
      <c r="I162" s="311"/>
      <c r="K162" s="312" t="e">
        <f>(C162/E162)/(F162/H162)</f>
        <v>#DIV/0!</v>
      </c>
      <c r="L162" s="313" t="e">
        <f>(D162/(C162*E162)+(G162/(F162*H162)))</f>
        <v>#DIV/0!</v>
      </c>
      <c r="M162" s="314" t="e">
        <f>1/L162</f>
        <v>#DIV/0!</v>
      </c>
      <c r="N162" s="277" t="e">
        <f>LN(K162)</f>
        <v>#DIV/0!</v>
      </c>
      <c r="O162" s="277" t="e">
        <f>M162*N162</f>
        <v>#DIV/0!</v>
      </c>
      <c r="P162" s="277" t="e">
        <f>LN(K162)</f>
        <v>#DIV/0!</v>
      </c>
      <c r="Q162" s="392" t="e">
        <f>K162</f>
        <v>#DIV/0!</v>
      </c>
      <c r="R162" s="315" t="e">
        <f>SQRT(1/M162)</f>
        <v>#DIV/0!</v>
      </c>
      <c r="S162" s="316">
        <f>$H$2</f>
        <v>1.9599639845400536</v>
      </c>
      <c r="T162" s="317" t="e">
        <f>P162-(R162*S162)</f>
        <v>#DIV/0!</v>
      </c>
      <c r="U162" s="317" t="e">
        <f>P162+(R162*S162)</f>
        <v>#DIV/0!</v>
      </c>
      <c r="V162" s="318" t="e">
        <f>EXP(T162)</f>
        <v>#DIV/0!</v>
      </c>
      <c r="W162" s="113" t="e">
        <f>EXP(U162)</f>
        <v>#DIV/0!</v>
      </c>
      <c r="X162" s="9"/>
      <c r="Z162" s="319" t="e">
        <f>(N162-P173)^2</f>
        <v>#DIV/0!</v>
      </c>
      <c r="AA162" s="320" t="e">
        <f>M162*Z162</f>
        <v>#DIV/0!</v>
      </c>
      <c r="AB162" s="321">
        <v>1</v>
      </c>
      <c r="AC162" s="309"/>
      <c r="AD162" s="309"/>
      <c r="AE162" s="314" t="e">
        <f>M162^2</f>
        <v>#DIV/0!</v>
      </c>
      <c r="AF162" s="322"/>
      <c r="AG162" s="323" t="e">
        <f>AG173</f>
        <v>#DIV/0!</v>
      </c>
      <c r="AH162" s="323" t="e">
        <f>AH173</f>
        <v>#DIV/0!</v>
      </c>
      <c r="AI162" s="320" t="e">
        <f>1/M162</f>
        <v>#DIV/0!</v>
      </c>
      <c r="AJ162" s="324" t="e">
        <f>1/(AH162+AI162)</f>
        <v>#DIV/0!</v>
      </c>
      <c r="AK162" s="325" t="e">
        <f>AJ162/AJ173</f>
        <v>#DIV/0!</v>
      </c>
      <c r="AL162" s="326" t="e">
        <f>AJ162*N162</f>
        <v>#DIV/0!</v>
      </c>
      <c r="AM162" s="327" t="e">
        <f>AL162/AJ162</f>
        <v>#DIV/0!</v>
      </c>
      <c r="AN162" s="113" t="e">
        <f>EXP(AM162)</f>
        <v>#DIV/0!</v>
      </c>
      <c r="AO162" s="328" t="e">
        <f>1/AJ162</f>
        <v>#DIV/0!</v>
      </c>
      <c r="AP162" s="113" t="e">
        <f>SQRT(AO162)</f>
        <v>#DIV/0!</v>
      </c>
      <c r="AQ162" s="316">
        <f>$H$2</f>
        <v>1.9599639845400536</v>
      </c>
      <c r="AR162" s="317" t="e">
        <f>AM162-(AQ162*AP162)</f>
        <v>#DIV/0!</v>
      </c>
      <c r="AS162" s="317" t="e">
        <f>AM162+(1.96*AP162)</f>
        <v>#DIV/0!</v>
      </c>
      <c r="AT162" s="329" t="e">
        <f>EXP(AR162)</f>
        <v>#DIV/0!</v>
      </c>
      <c r="AU162" s="329" t="e">
        <f>EXP(AS162)</f>
        <v>#DIV/0!</v>
      </c>
      <c r="AV162" s="293"/>
      <c r="AX162" s="330"/>
      <c r="AY162" s="330">
        <v>1</v>
      </c>
      <c r="AZ162" s="331"/>
      <c r="BA162" s="331"/>
      <c r="BC162" s="309"/>
      <c r="BD162" s="309"/>
      <c r="BE162" s="321"/>
      <c r="BF162" s="321"/>
      <c r="BG162" s="321"/>
      <c r="BH162" s="321"/>
      <c r="BI162" s="321"/>
      <c r="BJ162" s="321"/>
      <c r="BK162" s="321"/>
      <c r="BL162" s="321"/>
      <c r="BM162" s="309"/>
      <c r="BN162" s="309"/>
      <c r="BO162" s="309"/>
      <c r="BP162" s="309"/>
      <c r="BQ162" s="309"/>
      <c r="BR162" s="309"/>
      <c r="BS162" s="332"/>
      <c r="BT162" s="332"/>
      <c r="BU162" s="332"/>
      <c r="BV162" s="309"/>
      <c r="BW162" s="309"/>
    </row>
    <row r="163" spans="2:75" ht="12.75">
      <c r="B163" s="310" t="s">
        <v>167</v>
      </c>
      <c r="C163" s="584"/>
      <c r="D163" s="493">
        <f aca="true" t="shared" si="196" ref="D163:D172">E163-C163</f>
        <v>0</v>
      </c>
      <c r="E163" s="585"/>
      <c r="F163" s="584"/>
      <c r="G163" s="493">
        <f aca="true" t="shared" si="197" ref="G163:G172">H163-F163</f>
        <v>0</v>
      </c>
      <c r="H163" s="585"/>
      <c r="I163" s="311"/>
      <c r="K163" s="312" t="e">
        <f aca="true" t="shared" si="198" ref="K163:K172">(C163/E163)/(F163/H163)</f>
        <v>#DIV/0!</v>
      </c>
      <c r="L163" s="313" t="e">
        <f aca="true" t="shared" si="199" ref="L163:L171">(D163/(C163*E163)+(G163/(F163*H163)))</f>
        <v>#DIV/0!</v>
      </c>
      <c r="M163" s="314" t="e">
        <f aca="true" t="shared" si="200" ref="M163:M172">1/L163</f>
        <v>#DIV/0!</v>
      </c>
      <c r="N163" s="277" t="e">
        <f aca="true" t="shared" si="201" ref="N163:N172">LN(K163)</f>
        <v>#DIV/0!</v>
      </c>
      <c r="O163" s="277" t="e">
        <f aca="true" t="shared" si="202" ref="O163:O172">M163*N163</f>
        <v>#DIV/0!</v>
      </c>
      <c r="P163" s="277" t="e">
        <f aca="true" t="shared" si="203" ref="P163:P172">LN(K163)</f>
        <v>#DIV/0!</v>
      </c>
      <c r="Q163" s="392" t="e">
        <f aca="true" t="shared" si="204" ref="Q163:Q172">K163</f>
        <v>#DIV/0!</v>
      </c>
      <c r="R163" s="315" t="e">
        <f aca="true" t="shared" si="205" ref="R163:R172">SQRT(1/M163)</f>
        <v>#DIV/0!</v>
      </c>
      <c r="S163" s="316">
        <f aca="true" t="shared" si="206" ref="S163:S173">$H$2</f>
        <v>1.9599639845400536</v>
      </c>
      <c r="T163" s="317" t="e">
        <f aca="true" t="shared" si="207" ref="T163:T172">P163-(R163*S163)</f>
        <v>#DIV/0!</v>
      </c>
      <c r="U163" s="317" t="e">
        <f aca="true" t="shared" si="208" ref="U163:U172">P163+(R163*S163)</f>
        <v>#DIV/0!</v>
      </c>
      <c r="V163" s="318" t="e">
        <f aca="true" t="shared" si="209" ref="V163:W172">EXP(T163)</f>
        <v>#DIV/0!</v>
      </c>
      <c r="W163" s="113" t="e">
        <f t="shared" si="209"/>
        <v>#DIV/0!</v>
      </c>
      <c r="X163" s="9"/>
      <c r="Z163" s="319" t="e">
        <f>(N163-P173)^2</f>
        <v>#DIV/0!</v>
      </c>
      <c r="AA163" s="320" t="e">
        <f aca="true" t="shared" si="210" ref="AA163:AA172">M163*Z163</f>
        <v>#DIV/0!</v>
      </c>
      <c r="AB163" s="321">
        <v>1</v>
      </c>
      <c r="AC163" s="309"/>
      <c r="AD163" s="309"/>
      <c r="AE163" s="314" t="e">
        <f aca="true" t="shared" si="211" ref="AE163:AE172">M163^2</f>
        <v>#DIV/0!</v>
      </c>
      <c r="AF163" s="322"/>
      <c r="AG163" s="323" t="e">
        <f>AG173</f>
        <v>#DIV/0!</v>
      </c>
      <c r="AH163" s="323" t="e">
        <f>AH173</f>
        <v>#DIV/0!</v>
      </c>
      <c r="AI163" s="320" t="e">
        <f aca="true" t="shared" si="212" ref="AI163:AI172">1/M163</f>
        <v>#DIV/0!</v>
      </c>
      <c r="AJ163" s="324" t="e">
        <f aca="true" t="shared" si="213" ref="AJ163:AJ172">1/(AH163+AI163)</f>
        <v>#DIV/0!</v>
      </c>
      <c r="AK163" s="325" t="e">
        <f>AJ163/AJ173</f>
        <v>#DIV/0!</v>
      </c>
      <c r="AL163" s="326" t="e">
        <f aca="true" t="shared" si="214" ref="AL163:AL172">AJ163*N163</f>
        <v>#DIV/0!</v>
      </c>
      <c r="AM163" s="327" t="e">
        <f aca="true" t="shared" si="215" ref="AM163:AM172">AL163/AJ163</f>
        <v>#DIV/0!</v>
      </c>
      <c r="AN163" s="113" t="e">
        <f aca="true" t="shared" si="216" ref="AN163:AN172">EXP(AM163)</f>
        <v>#DIV/0!</v>
      </c>
      <c r="AO163" s="328" t="e">
        <f aca="true" t="shared" si="217" ref="AO163:AO172">1/AJ163</f>
        <v>#DIV/0!</v>
      </c>
      <c r="AP163" s="113" t="e">
        <f aca="true" t="shared" si="218" ref="AP163:AP172">SQRT(AO163)</f>
        <v>#DIV/0!</v>
      </c>
      <c r="AQ163" s="316">
        <f aca="true" t="shared" si="219" ref="AQ163:AQ173">$H$2</f>
        <v>1.9599639845400536</v>
      </c>
      <c r="AR163" s="317" t="e">
        <f aca="true" t="shared" si="220" ref="AR163:AR172">AM163-(AQ163*AP163)</f>
        <v>#DIV/0!</v>
      </c>
      <c r="AS163" s="317" t="e">
        <f aca="true" t="shared" si="221" ref="AS163:AS172">AM163+(1.96*AP163)</f>
        <v>#DIV/0!</v>
      </c>
      <c r="AT163" s="329" t="e">
        <f aca="true" t="shared" si="222" ref="AT163:AU172">EXP(AR163)</f>
        <v>#DIV/0!</v>
      </c>
      <c r="AU163" s="329" t="e">
        <f t="shared" si="222"/>
        <v>#DIV/0!</v>
      </c>
      <c r="AV163" s="293"/>
      <c r="AX163" s="330"/>
      <c r="AY163" s="330">
        <v>1</v>
      </c>
      <c r="AZ163" s="331"/>
      <c r="BA163" s="331"/>
      <c r="BC163" s="309"/>
      <c r="BD163" s="309"/>
      <c r="BE163" s="321"/>
      <c r="BF163" s="321"/>
      <c r="BG163" s="321"/>
      <c r="BH163" s="321"/>
      <c r="BI163" s="321"/>
      <c r="BJ163" s="321"/>
      <c r="BK163" s="321"/>
      <c r="BL163" s="321"/>
      <c r="BM163" s="309"/>
      <c r="BN163" s="309"/>
      <c r="BO163" s="309"/>
      <c r="BP163" s="309"/>
      <c r="BQ163" s="309"/>
      <c r="BR163" s="309"/>
      <c r="BS163" s="332"/>
      <c r="BT163" s="332"/>
      <c r="BU163" s="332"/>
      <c r="BV163" s="309"/>
      <c r="BW163" s="309"/>
    </row>
    <row r="164" spans="2:75" ht="12.75">
      <c r="B164" s="310" t="s">
        <v>168</v>
      </c>
      <c r="C164" s="584"/>
      <c r="D164" s="493">
        <f t="shared" si="196"/>
        <v>0</v>
      </c>
      <c r="E164" s="585"/>
      <c r="F164" s="584"/>
      <c r="G164" s="493">
        <f t="shared" si="197"/>
        <v>0</v>
      </c>
      <c r="H164" s="585"/>
      <c r="I164" s="311"/>
      <c r="K164" s="312" t="e">
        <f t="shared" si="198"/>
        <v>#DIV/0!</v>
      </c>
      <c r="L164" s="313" t="e">
        <f t="shared" si="199"/>
        <v>#DIV/0!</v>
      </c>
      <c r="M164" s="314" t="e">
        <f t="shared" si="200"/>
        <v>#DIV/0!</v>
      </c>
      <c r="N164" s="277" t="e">
        <f t="shared" si="201"/>
        <v>#DIV/0!</v>
      </c>
      <c r="O164" s="277" t="e">
        <f t="shared" si="202"/>
        <v>#DIV/0!</v>
      </c>
      <c r="P164" s="277" t="e">
        <f t="shared" si="203"/>
        <v>#DIV/0!</v>
      </c>
      <c r="Q164" s="392" t="e">
        <f t="shared" si="204"/>
        <v>#DIV/0!</v>
      </c>
      <c r="R164" s="315" t="e">
        <f t="shared" si="205"/>
        <v>#DIV/0!</v>
      </c>
      <c r="S164" s="316">
        <f t="shared" si="206"/>
        <v>1.9599639845400536</v>
      </c>
      <c r="T164" s="317" t="e">
        <f t="shared" si="207"/>
        <v>#DIV/0!</v>
      </c>
      <c r="U164" s="317" t="e">
        <f t="shared" si="208"/>
        <v>#DIV/0!</v>
      </c>
      <c r="V164" s="318" t="e">
        <f t="shared" si="209"/>
        <v>#DIV/0!</v>
      </c>
      <c r="W164" s="113" t="e">
        <f t="shared" si="209"/>
        <v>#DIV/0!</v>
      </c>
      <c r="X164" s="9"/>
      <c r="Z164" s="319" t="e">
        <f>(N164-P173)^2</f>
        <v>#DIV/0!</v>
      </c>
      <c r="AA164" s="320" t="e">
        <f t="shared" si="210"/>
        <v>#DIV/0!</v>
      </c>
      <c r="AB164" s="321">
        <v>1</v>
      </c>
      <c r="AC164" s="309"/>
      <c r="AD164" s="309"/>
      <c r="AE164" s="314" t="e">
        <f t="shared" si="211"/>
        <v>#DIV/0!</v>
      </c>
      <c r="AF164" s="322"/>
      <c r="AG164" s="323" t="e">
        <f>AG173</f>
        <v>#DIV/0!</v>
      </c>
      <c r="AH164" s="323" t="e">
        <f>AH173</f>
        <v>#DIV/0!</v>
      </c>
      <c r="AI164" s="320" t="e">
        <f t="shared" si="212"/>
        <v>#DIV/0!</v>
      </c>
      <c r="AJ164" s="324" t="e">
        <f t="shared" si="213"/>
        <v>#DIV/0!</v>
      </c>
      <c r="AK164" s="325" t="e">
        <f>AJ164/AJ173</f>
        <v>#DIV/0!</v>
      </c>
      <c r="AL164" s="326" t="e">
        <f t="shared" si="214"/>
        <v>#DIV/0!</v>
      </c>
      <c r="AM164" s="327" t="e">
        <f t="shared" si="215"/>
        <v>#DIV/0!</v>
      </c>
      <c r="AN164" s="113" t="e">
        <f t="shared" si="216"/>
        <v>#DIV/0!</v>
      </c>
      <c r="AO164" s="328" t="e">
        <f t="shared" si="217"/>
        <v>#DIV/0!</v>
      </c>
      <c r="AP164" s="113" t="e">
        <f t="shared" si="218"/>
        <v>#DIV/0!</v>
      </c>
      <c r="AQ164" s="316">
        <f t="shared" si="219"/>
        <v>1.9599639845400536</v>
      </c>
      <c r="AR164" s="317" t="e">
        <f t="shared" si="220"/>
        <v>#DIV/0!</v>
      </c>
      <c r="AS164" s="317" t="e">
        <f t="shared" si="221"/>
        <v>#DIV/0!</v>
      </c>
      <c r="AT164" s="329" t="e">
        <f t="shared" si="222"/>
        <v>#DIV/0!</v>
      </c>
      <c r="AU164" s="329" t="e">
        <f t="shared" si="222"/>
        <v>#DIV/0!</v>
      </c>
      <c r="AV164" s="293"/>
      <c r="AX164" s="330"/>
      <c r="AY164" s="330">
        <v>1</v>
      </c>
      <c r="AZ164" s="331"/>
      <c r="BA164" s="331"/>
      <c r="BC164" s="309"/>
      <c r="BD164" s="309"/>
      <c r="BE164" s="321"/>
      <c r="BF164" s="321"/>
      <c r="BG164" s="321"/>
      <c r="BH164" s="321"/>
      <c r="BI164" s="321"/>
      <c r="BJ164" s="321"/>
      <c r="BK164" s="321"/>
      <c r="BL164" s="321"/>
      <c r="BM164" s="309"/>
      <c r="BN164" s="309"/>
      <c r="BO164" s="309"/>
      <c r="BP164" s="309"/>
      <c r="BQ164" s="309"/>
      <c r="BR164" s="309"/>
      <c r="BS164" s="332"/>
      <c r="BT164" s="332"/>
      <c r="BU164" s="332"/>
      <c r="BV164" s="309"/>
      <c r="BW164" s="309"/>
    </row>
    <row r="165" spans="2:75" ht="12.75">
      <c r="B165" s="310" t="s">
        <v>169</v>
      </c>
      <c r="C165" s="584"/>
      <c r="D165" s="493">
        <f t="shared" si="196"/>
        <v>0</v>
      </c>
      <c r="E165" s="585"/>
      <c r="F165" s="584"/>
      <c r="G165" s="493">
        <f t="shared" si="197"/>
        <v>0</v>
      </c>
      <c r="H165" s="585"/>
      <c r="I165" s="311"/>
      <c r="K165" s="312" t="e">
        <f t="shared" si="198"/>
        <v>#DIV/0!</v>
      </c>
      <c r="L165" s="313" t="e">
        <f t="shared" si="199"/>
        <v>#DIV/0!</v>
      </c>
      <c r="M165" s="314" t="e">
        <f t="shared" si="200"/>
        <v>#DIV/0!</v>
      </c>
      <c r="N165" s="277" t="e">
        <f t="shared" si="201"/>
        <v>#DIV/0!</v>
      </c>
      <c r="O165" s="277" t="e">
        <f t="shared" si="202"/>
        <v>#DIV/0!</v>
      </c>
      <c r="P165" s="277" t="e">
        <f t="shared" si="203"/>
        <v>#DIV/0!</v>
      </c>
      <c r="Q165" s="392" t="e">
        <f t="shared" si="204"/>
        <v>#DIV/0!</v>
      </c>
      <c r="R165" s="315" t="e">
        <f t="shared" si="205"/>
        <v>#DIV/0!</v>
      </c>
      <c r="S165" s="316">
        <f t="shared" si="206"/>
        <v>1.9599639845400536</v>
      </c>
      <c r="T165" s="317" t="e">
        <f t="shared" si="207"/>
        <v>#DIV/0!</v>
      </c>
      <c r="U165" s="317" t="e">
        <f t="shared" si="208"/>
        <v>#DIV/0!</v>
      </c>
      <c r="V165" s="318" t="e">
        <f t="shared" si="209"/>
        <v>#DIV/0!</v>
      </c>
      <c r="W165" s="113" t="e">
        <f t="shared" si="209"/>
        <v>#DIV/0!</v>
      </c>
      <c r="X165" s="9"/>
      <c r="Z165" s="319" t="e">
        <f>(N165-P173)^2</f>
        <v>#DIV/0!</v>
      </c>
      <c r="AA165" s="320" t="e">
        <f t="shared" si="210"/>
        <v>#DIV/0!</v>
      </c>
      <c r="AB165" s="321">
        <v>1</v>
      </c>
      <c r="AC165" s="309"/>
      <c r="AD165" s="309"/>
      <c r="AE165" s="314" t="e">
        <f t="shared" si="211"/>
        <v>#DIV/0!</v>
      </c>
      <c r="AF165" s="322"/>
      <c r="AG165" s="323" t="e">
        <f>AG173</f>
        <v>#DIV/0!</v>
      </c>
      <c r="AH165" s="323" t="e">
        <f>AH173</f>
        <v>#DIV/0!</v>
      </c>
      <c r="AI165" s="320" t="e">
        <f t="shared" si="212"/>
        <v>#DIV/0!</v>
      </c>
      <c r="AJ165" s="324" t="e">
        <f t="shared" si="213"/>
        <v>#DIV/0!</v>
      </c>
      <c r="AK165" s="325" t="e">
        <f>AJ165/AJ173</f>
        <v>#DIV/0!</v>
      </c>
      <c r="AL165" s="326" t="e">
        <f t="shared" si="214"/>
        <v>#DIV/0!</v>
      </c>
      <c r="AM165" s="327" t="e">
        <f t="shared" si="215"/>
        <v>#DIV/0!</v>
      </c>
      <c r="AN165" s="113" t="e">
        <f t="shared" si="216"/>
        <v>#DIV/0!</v>
      </c>
      <c r="AO165" s="328" t="e">
        <f t="shared" si="217"/>
        <v>#DIV/0!</v>
      </c>
      <c r="AP165" s="113" t="e">
        <f t="shared" si="218"/>
        <v>#DIV/0!</v>
      </c>
      <c r="AQ165" s="316">
        <f t="shared" si="219"/>
        <v>1.9599639845400536</v>
      </c>
      <c r="AR165" s="317" t="e">
        <f t="shared" si="220"/>
        <v>#DIV/0!</v>
      </c>
      <c r="AS165" s="317" t="e">
        <f t="shared" si="221"/>
        <v>#DIV/0!</v>
      </c>
      <c r="AT165" s="329" t="e">
        <f t="shared" si="222"/>
        <v>#DIV/0!</v>
      </c>
      <c r="AU165" s="329" t="e">
        <f t="shared" si="222"/>
        <v>#DIV/0!</v>
      </c>
      <c r="AV165" s="293"/>
      <c r="AX165" s="330"/>
      <c r="AY165" s="330">
        <v>1</v>
      </c>
      <c r="AZ165" s="331"/>
      <c r="BA165" s="331"/>
      <c r="BC165" s="309"/>
      <c r="BD165" s="309"/>
      <c r="BE165" s="321"/>
      <c r="BF165" s="321"/>
      <c r="BG165" s="321"/>
      <c r="BH165" s="321"/>
      <c r="BI165" s="321"/>
      <c r="BJ165" s="321"/>
      <c r="BK165" s="321"/>
      <c r="BL165" s="321"/>
      <c r="BM165" s="309"/>
      <c r="BN165" s="309"/>
      <c r="BO165" s="309"/>
      <c r="BP165" s="309"/>
      <c r="BQ165" s="309"/>
      <c r="BR165" s="309"/>
      <c r="BS165" s="332"/>
      <c r="BT165" s="332"/>
      <c r="BU165" s="332"/>
      <c r="BV165" s="309"/>
      <c r="BW165" s="309"/>
    </row>
    <row r="166" spans="2:75" ht="12.75">
      <c r="B166" s="310" t="s">
        <v>170</v>
      </c>
      <c r="C166" s="584"/>
      <c r="D166" s="493">
        <f t="shared" si="196"/>
        <v>0</v>
      </c>
      <c r="E166" s="585"/>
      <c r="F166" s="584"/>
      <c r="G166" s="493">
        <f t="shared" si="197"/>
        <v>0</v>
      </c>
      <c r="H166" s="585"/>
      <c r="I166" s="311"/>
      <c r="K166" s="312" t="e">
        <f t="shared" si="198"/>
        <v>#DIV/0!</v>
      </c>
      <c r="L166" s="313" t="e">
        <f t="shared" si="199"/>
        <v>#DIV/0!</v>
      </c>
      <c r="M166" s="314" t="e">
        <f t="shared" si="200"/>
        <v>#DIV/0!</v>
      </c>
      <c r="N166" s="277" t="e">
        <f t="shared" si="201"/>
        <v>#DIV/0!</v>
      </c>
      <c r="O166" s="277" t="e">
        <f t="shared" si="202"/>
        <v>#DIV/0!</v>
      </c>
      <c r="P166" s="277" t="e">
        <f t="shared" si="203"/>
        <v>#DIV/0!</v>
      </c>
      <c r="Q166" s="392" t="e">
        <f t="shared" si="204"/>
        <v>#DIV/0!</v>
      </c>
      <c r="R166" s="315" t="e">
        <f t="shared" si="205"/>
        <v>#DIV/0!</v>
      </c>
      <c r="S166" s="316">
        <f t="shared" si="206"/>
        <v>1.9599639845400536</v>
      </c>
      <c r="T166" s="317" t="e">
        <f t="shared" si="207"/>
        <v>#DIV/0!</v>
      </c>
      <c r="U166" s="317" t="e">
        <f t="shared" si="208"/>
        <v>#DIV/0!</v>
      </c>
      <c r="V166" s="318" t="e">
        <f t="shared" si="209"/>
        <v>#DIV/0!</v>
      </c>
      <c r="W166" s="113" t="e">
        <f t="shared" si="209"/>
        <v>#DIV/0!</v>
      </c>
      <c r="X166" s="9"/>
      <c r="Z166" s="319" t="e">
        <f>(N166-P173)^2</f>
        <v>#DIV/0!</v>
      </c>
      <c r="AA166" s="320" t="e">
        <f t="shared" si="210"/>
        <v>#DIV/0!</v>
      </c>
      <c r="AB166" s="321">
        <v>1</v>
      </c>
      <c r="AC166" s="309"/>
      <c r="AD166" s="309"/>
      <c r="AE166" s="314" t="e">
        <f t="shared" si="211"/>
        <v>#DIV/0!</v>
      </c>
      <c r="AF166" s="322"/>
      <c r="AG166" s="323" t="e">
        <f>AG173</f>
        <v>#DIV/0!</v>
      </c>
      <c r="AH166" s="323" t="e">
        <f>AH173</f>
        <v>#DIV/0!</v>
      </c>
      <c r="AI166" s="320" t="e">
        <f t="shared" si="212"/>
        <v>#DIV/0!</v>
      </c>
      <c r="AJ166" s="324" t="e">
        <f t="shared" si="213"/>
        <v>#DIV/0!</v>
      </c>
      <c r="AK166" s="325" t="e">
        <f>AJ166/AJ173</f>
        <v>#DIV/0!</v>
      </c>
      <c r="AL166" s="326" t="e">
        <f t="shared" si="214"/>
        <v>#DIV/0!</v>
      </c>
      <c r="AM166" s="327" t="e">
        <f t="shared" si="215"/>
        <v>#DIV/0!</v>
      </c>
      <c r="AN166" s="113" t="e">
        <f t="shared" si="216"/>
        <v>#DIV/0!</v>
      </c>
      <c r="AO166" s="328" t="e">
        <f t="shared" si="217"/>
        <v>#DIV/0!</v>
      </c>
      <c r="AP166" s="113" t="e">
        <f t="shared" si="218"/>
        <v>#DIV/0!</v>
      </c>
      <c r="AQ166" s="316">
        <f t="shared" si="219"/>
        <v>1.9599639845400536</v>
      </c>
      <c r="AR166" s="317" t="e">
        <f t="shared" si="220"/>
        <v>#DIV/0!</v>
      </c>
      <c r="AS166" s="317" t="e">
        <f t="shared" si="221"/>
        <v>#DIV/0!</v>
      </c>
      <c r="AT166" s="329" t="e">
        <f t="shared" si="222"/>
        <v>#DIV/0!</v>
      </c>
      <c r="AU166" s="329" t="e">
        <f t="shared" si="222"/>
        <v>#DIV/0!</v>
      </c>
      <c r="AV166" s="293"/>
      <c r="AX166" s="330"/>
      <c r="AY166" s="330">
        <v>1</v>
      </c>
      <c r="AZ166" s="331"/>
      <c r="BA166" s="331"/>
      <c r="BC166" s="309"/>
      <c r="BD166" s="309"/>
      <c r="BE166" s="321"/>
      <c r="BF166" s="321"/>
      <c r="BG166" s="321"/>
      <c r="BH166" s="321"/>
      <c r="BI166" s="321"/>
      <c r="BJ166" s="321"/>
      <c r="BK166" s="321"/>
      <c r="BL166" s="321"/>
      <c r="BM166" s="309"/>
      <c r="BN166" s="309"/>
      <c r="BO166" s="309"/>
      <c r="BP166" s="309"/>
      <c r="BQ166" s="309"/>
      <c r="BR166" s="309"/>
      <c r="BS166" s="332"/>
      <c r="BT166" s="332"/>
      <c r="BU166" s="332"/>
      <c r="BV166" s="309"/>
      <c r="BW166" s="309"/>
    </row>
    <row r="167" spans="2:75" ht="12.75">
      <c r="B167" s="310" t="s">
        <v>171</v>
      </c>
      <c r="C167" s="584"/>
      <c r="D167" s="493">
        <f t="shared" si="196"/>
        <v>0</v>
      </c>
      <c r="E167" s="585"/>
      <c r="F167" s="584"/>
      <c r="G167" s="493">
        <f t="shared" si="197"/>
        <v>0</v>
      </c>
      <c r="H167" s="585"/>
      <c r="I167" s="311"/>
      <c r="K167" s="312" t="e">
        <f t="shared" si="198"/>
        <v>#DIV/0!</v>
      </c>
      <c r="L167" s="313" t="e">
        <f t="shared" si="199"/>
        <v>#DIV/0!</v>
      </c>
      <c r="M167" s="314" t="e">
        <f t="shared" si="200"/>
        <v>#DIV/0!</v>
      </c>
      <c r="N167" s="277" t="e">
        <f t="shared" si="201"/>
        <v>#DIV/0!</v>
      </c>
      <c r="O167" s="277" t="e">
        <f t="shared" si="202"/>
        <v>#DIV/0!</v>
      </c>
      <c r="P167" s="277" t="e">
        <f t="shared" si="203"/>
        <v>#DIV/0!</v>
      </c>
      <c r="Q167" s="392" t="e">
        <f t="shared" si="204"/>
        <v>#DIV/0!</v>
      </c>
      <c r="R167" s="315" t="e">
        <f t="shared" si="205"/>
        <v>#DIV/0!</v>
      </c>
      <c r="S167" s="316">
        <f t="shared" si="206"/>
        <v>1.9599639845400536</v>
      </c>
      <c r="T167" s="317" t="e">
        <f t="shared" si="207"/>
        <v>#DIV/0!</v>
      </c>
      <c r="U167" s="317" t="e">
        <f t="shared" si="208"/>
        <v>#DIV/0!</v>
      </c>
      <c r="V167" s="318" t="e">
        <f t="shared" si="209"/>
        <v>#DIV/0!</v>
      </c>
      <c r="W167" s="113" t="e">
        <f t="shared" si="209"/>
        <v>#DIV/0!</v>
      </c>
      <c r="X167" s="9"/>
      <c r="Z167" s="319" t="e">
        <f>(N167-P173)^2</f>
        <v>#DIV/0!</v>
      </c>
      <c r="AA167" s="320" t="e">
        <f t="shared" si="210"/>
        <v>#DIV/0!</v>
      </c>
      <c r="AB167" s="321">
        <v>1</v>
      </c>
      <c r="AC167" s="309"/>
      <c r="AD167" s="309"/>
      <c r="AE167" s="314" t="e">
        <f t="shared" si="211"/>
        <v>#DIV/0!</v>
      </c>
      <c r="AF167" s="322"/>
      <c r="AG167" s="323" t="e">
        <f>AG173</f>
        <v>#DIV/0!</v>
      </c>
      <c r="AH167" s="323" t="e">
        <f>AH173</f>
        <v>#DIV/0!</v>
      </c>
      <c r="AI167" s="320" t="e">
        <f t="shared" si="212"/>
        <v>#DIV/0!</v>
      </c>
      <c r="AJ167" s="324" t="e">
        <f t="shared" si="213"/>
        <v>#DIV/0!</v>
      </c>
      <c r="AK167" s="325" t="e">
        <f>AJ167/AJ173</f>
        <v>#DIV/0!</v>
      </c>
      <c r="AL167" s="326" t="e">
        <f t="shared" si="214"/>
        <v>#DIV/0!</v>
      </c>
      <c r="AM167" s="327" t="e">
        <f t="shared" si="215"/>
        <v>#DIV/0!</v>
      </c>
      <c r="AN167" s="113" t="e">
        <f t="shared" si="216"/>
        <v>#DIV/0!</v>
      </c>
      <c r="AO167" s="328" t="e">
        <f t="shared" si="217"/>
        <v>#DIV/0!</v>
      </c>
      <c r="AP167" s="113" t="e">
        <f t="shared" si="218"/>
        <v>#DIV/0!</v>
      </c>
      <c r="AQ167" s="316">
        <f t="shared" si="219"/>
        <v>1.9599639845400536</v>
      </c>
      <c r="AR167" s="317" t="e">
        <f t="shared" si="220"/>
        <v>#DIV/0!</v>
      </c>
      <c r="AS167" s="317" t="e">
        <f t="shared" si="221"/>
        <v>#DIV/0!</v>
      </c>
      <c r="AT167" s="329" t="e">
        <f t="shared" si="222"/>
        <v>#DIV/0!</v>
      </c>
      <c r="AU167" s="329" t="e">
        <f t="shared" si="222"/>
        <v>#DIV/0!</v>
      </c>
      <c r="AV167" s="293"/>
      <c r="AX167" s="330"/>
      <c r="AY167" s="330">
        <v>1</v>
      </c>
      <c r="AZ167" s="331"/>
      <c r="BA167" s="331"/>
      <c r="BC167" s="309"/>
      <c r="BD167" s="309"/>
      <c r="BE167" s="321"/>
      <c r="BF167" s="321"/>
      <c r="BG167" s="321"/>
      <c r="BH167" s="321"/>
      <c r="BI167" s="321"/>
      <c r="BJ167" s="321"/>
      <c r="BK167" s="321"/>
      <c r="BL167" s="321"/>
      <c r="BM167" s="309"/>
      <c r="BN167" s="309"/>
      <c r="BO167" s="309"/>
      <c r="BP167" s="309"/>
      <c r="BQ167" s="309"/>
      <c r="BR167" s="309"/>
      <c r="BS167" s="332"/>
      <c r="BT167" s="332"/>
      <c r="BU167" s="332"/>
      <c r="BV167" s="309"/>
      <c r="BW167" s="309"/>
    </row>
    <row r="168" spans="2:75" ht="12.75">
      <c r="B168" s="310" t="s">
        <v>172</v>
      </c>
      <c r="C168" s="584"/>
      <c r="D168" s="493">
        <f t="shared" si="196"/>
        <v>0</v>
      </c>
      <c r="E168" s="585"/>
      <c r="F168" s="584"/>
      <c r="G168" s="493">
        <f t="shared" si="197"/>
        <v>0</v>
      </c>
      <c r="H168" s="585"/>
      <c r="I168" s="311"/>
      <c r="K168" s="312" t="e">
        <f t="shared" si="198"/>
        <v>#DIV/0!</v>
      </c>
      <c r="L168" s="313" t="e">
        <f t="shared" si="199"/>
        <v>#DIV/0!</v>
      </c>
      <c r="M168" s="314" t="e">
        <f t="shared" si="200"/>
        <v>#DIV/0!</v>
      </c>
      <c r="N168" s="277" t="e">
        <f t="shared" si="201"/>
        <v>#DIV/0!</v>
      </c>
      <c r="O168" s="277" t="e">
        <f t="shared" si="202"/>
        <v>#DIV/0!</v>
      </c>
      <c r="P168" s="277" t="e">
        <f t="shared" si="203"/>
        <v>#DIV/0!</v>
      </c>
      <c r="Q168" s="392" t="e">
        <f t="shared" si="204"/>
        <v>#DIV/0!</v>
      </c>
      <c r="R168" s="315" t="e">
        <f t="shared" si="205"/>
        <v>#DIV/0!</v>
      </c>
      <c r="S168" s="316">
        <f t="shared" si="206"/>
        <v>1.9599639845400536</v>
      </c>
      <c r="T168" s="317" t="e">
        <f t="shared" si="207"/>
        <v>#DIV/0!</v>
      </c>
      <c r="U168" s="317" t="e">
        <f t="shared" si="208"/>
        <v>#DIV/0!</v>
      </c>
      <c r="V168" s="318" t="e">
        <f t="shared" si="209"/>
        <v>#DIV/0!</v>
      </c>
      <c r="W168" s="113" t="e">
        <f t="shared" si="209"/>
        <v>#DIV/0!</v>
      </c>
      <c r="X168" s="9"/>
      <c r="Z168" s="319" t="e">
        <f>(N168-P173)^2</f>
        <v>#DIV/0!</v>
      </c>
      <c r="AA168" s="320" t="e">
        <f t="shared" si="210"/>
        <v>#DIV/0!</v>
      </c>
      <c r="AB168" s="321">
        <v>1</v>
      </c>
      <c r="AC168" s="309"/>
      <c r="AD168" s="309"/>
      <c r="AE168" s="314" t="e">
        <f t="shared" si="211"/>
        <v>#DIV/0!</v>
      </c>
      <c r="AF168" s="322"/>
      <c r="AG168" s="323" t="e">
        <f>AG173</f>
        <v>#DIV/0!</v>
      </c>
      <c r="AH168" s="323" t="e">
        <f>AH173</f>
        <v>#DIV/0!</v>
      </c>
      <c r="AI168" s="320" t="e">
        <f t="shared" si="212"/>
        <v>#DIV/0!</v>
      </c>
      <c r="AJ168" s="324" t="e">
        <f t="shared" si="213"/>
        <v>#DIV/0!</v>
      </c>
      <c r="AK168" s="325" t="e">
        <f>AJ168/AJ173</f>
        <v>#DIV/0!</v>
      </c>
      <c r="AL168" s="326" t="e">
        <f t="shared" si="214"/>
        <v>#DIV/0!</v>
      </c>
      <c r="AM168" s="327" t="e">
        <f t="shared" si="215"/>
        <v>#DIV/0!</v>
      </c>
      <c r="AN168" s="113" t="e">
        <f t="shared" si="216"/>
        <v>#DIV/0!</v>
      </c>
      <c r="AO168" s="328" t="e">
        <f t="shared" si="217"/>
        <v>#DIV/0!</v>
      </c>
      <c r="AP168" s="113" t="e">
        <f t="shared" si="218"/>
        <v>#DIV/0!</v>
      </c>
      <c r="AQ168" s="316">
        <f t="shared" si="219"/>
        <v>1.9599639845400536</v>
      </c>
      <c r="AR168" s="317" t="e">
        <f t="shared" si="220"/>
        <v>#DIV/0!</v>
      </c>
      <c r="AS168" s="317" t="e">
        <f t="shared" si="221"/>
        <v>#DIV/0!</v>
      </c>
      <c r="AT168" s="329" t="e">
        <f t="shared" si="222"/>
        <v>#DIV/0!</v>
      </c>
      <c r="AU168" s="329" t="e">
        <f t="shared" si="222"/>
        <v>#DIV/0!</v>
      </c>
      <c r="AV168" s="293"/>
      <c r="AX168" s="330"/>
      <c r="AY168" s="330">
        <v>1</v>
      </c>
      <c r="AZ168" s="331"/>
      <c r="BA168" s="331"/>
      <c r="BC168" s="309"/>
      <c r="BD168" s="309"/>
      <c r="BE168" s="321"/>
      <c r="BF168" s="321"/>
      <c r="BG168" s="321"/>
      <c r="BH168" s="321"/>
      <c r="BI168" s="321"/>
      <c r="BJ168" s="321"/>
      <c r="BK168" s="321"/>
      <c r="BL168" s="321"/>
      <c r="BM168" s="309"/>
      <c r="BN168" s="309"/>
      <c r="BO168" s="309"/>
      <c r="BP168" s="309"/>
      <c r="BQ168" s="309"/>
      <c r="BR168" s="309"/>
      <c r="BS168" s="332"/>
      <c r="BT168" s="332"/>
      <c r="BU168" s="332"/>
      <c r="BV168" s="309"/>
      <c r="BW168" s="309"/>
    </row>
    <row r="169" spans="2:75" ht="12.75">
      <c r="B169" s="310" t="s">
        <v>173</v>
      </c>
      <c r="C169" s="584"/>
      <c r="D169" s="493">
        <f t="shared" si="196"/>
        <v>0</v>
      </c>
      <c r="E169" s="585"/>
      <c r="F169" s="584"/>
      <c r="G169" s="493">
        <f t="shared" si="197"/>
        <v>0</v>
      </c>
      <c r="H169" s="585"/>
      <c r="I169" s="311"/>
      <c r="K169" s="312" t="e">
        <f t="shared" si="198"/>
        <v>#DIV/0!</v>
      </c>
      <c r="L169" s="313" t="e">
        <f t="shared" si="199"/>
        <v>#DIV/0!</v>
      </c>
      <c r="M169" s="314" t="e">
        <f t="shared" si="200"/>
        <v>#DIV/0!</v>
      </c>
      <c r="N169" s="277" t="e">
        <f t="shared" si="201"/>
        <v>#DIV/0!</v>
      </c>
      <c r="O169" s="277" t="e">
        <f t="shared" si="202"/>
        <v>#DIV/0!</v>
      </c>
      <c r="P169" s="277" t="e">
        <f t="shared" si="203"/>
        <v>#DIV/0!</v>
      </c>
      <c r="Q169" s="392" t="e">
        <f t="shared" si="204"/>
        <v>#DIV/0!</v>
      </c>
      <c r="R169" s="315" t="e">
        <f t="shared" si="205"/>
        <v>#DIV/0!</v>
      </c>
      <c r="S169" s="316">
        <f t="shared" si="206"/>
        <v>1.9599639845400536</v>
      </c>
      <c r="T169" s="317" t="e">
        <f t="shared" si="207"/>
        <v>#DIV/0!</v>
      </c>
      <c r="U169" s="317" t="e">
        <f t="shared" si="208"/>
        <v>#DIV/0!</v>
      </c>
      <c r="V169" s="318" t="e">
        <f t="shared" si="209"/>
        <v>#DIV/0!</v>
      </c>
      <c r="W169" s="113" t="e">
        <f t="shared" si="209"/>
        <v>#DIV/0!</v>
      </c>
      <c r="X169" s="9"/>
      <c r="Z169" s="319" t="e">
        <f>(N169-P173)^2</f>
        <v>#DIV/0!</v>
      </c>
      <c r="AA169" s="320" t="e">
        <f t="shared" si="210"/>
        <v>#DIV/0!</v>
      </c>
      <c r="AB169" s="321">
        <v>1</v>
      </c>
      <c r="AC169" s="309"/>
      <c r="AD169" s="309"/>
      <c r="AE169" s="314" t="e">
        <f t="shared" si="211"/>
        <v>#DIV/0!</v>
      </c>
      <c r="AF169" s="322"/>
      <c r="AG169" s="323" t="e">
        <f>AG173</f>
        <v>#DIV/0!</v>
      </c>
      <c r="AH169" s="323" t="e">
        <f>AH173</f>
        <v>#DIV/0!</v>
      </c>
      <c r="AI169" s="320" t="e">
        <f t="shared" si="212"/>
        <v>#DIV/0!</v>
      </c>
      <c r="AJ169" s="324" t="e">
        <f t="shared" si="213"/>
        <v>#DIV/0!</v>
      </c>
      <c r="AK169" s="325" t="e">
        <f>AJ169/AJ173</f>
        <v>#DIV/0!</v>
      </c>
      <c r="AL169" s="326" t="e">
        <f t="shared" si="214"/>
        <v>#DIV/0!</v>
      </c>
      <c r="AM169" s="327" t="e">
        <f t="shared" si="215"/>
        <v>#DIV/0!</v>
      </c>
      <c r="AN169" s="113" t="e">
        <f t="shared" si="216"/>
        <v>#DIV/0!</v>
      </c>
      <c r="AO169" s="328" t="e">
        <f t="shared" si="217"/>
        <v>#DIV/0!</v>
      </c>
      <c r="AP169" s="113" t="e">
        <f t="shared" si="218"/>
        <v>#DIV/0!</v>
      </c>
      <c r="AQ169" s="316">
        <f t="shared" si="219"/>
        <v>1.9599639845400536</v>
      </c>
      <c r="AR169" s="317" t="e">
        <f t="shared" si="220"/>
        <v>#DIV/0!</v>
      </c>
      <c r="AS169" s="317" t="e">
        <f t="shared" si="221"/>
        <v>#DIV/0!</v>
      </c>
      <c r="AT169" s="329" t="e">
        <f t="shared" si="222"/>
        <v>#DIV/0!</v>
      </c>
      <c r="AU169" s="329" t="e">
        <f t="shared" si="222"/>
        <v>#DIV/0!</v>
      </c>
      <c r="AV169" s="293"/>
      <c r="AX169" s="330"/>
      <c r="AY169" s="330">
        <v>1</v>
      </c>
      <c r="AZ169" s="331"/>
      <c r="BA169" s="331"/>
      <c r="BC169" s="309"/>
      <c r="BD169" s="309"/>
      <c r="BE169" s="321"/>
      <c r="BF169" s="321"/>
      <c r="BG169" s="321"/>
      <c r="BH169" s="321"/>
      <c r="BI169" s="321"/>
      <c r="BJ169" s="321"/>
      <c r="BK169" s="321"/>
      <c r="BL169" s="321"/>
      <c r="BM169" s="309"/>
      <c r="BN169" s="309"/>
      <c r="BO169" s="309"/>
      <c r="BP169" s="309"/>
      <c r="BQ169" s="309"/>
      <c r="BR169" s="309"/>
      <c r="BS169" s="332"/>
      <c r="BT169" s="332"/>
      <c r="BU169" s="332"/>
      <c r="BV169" s="309"/>
      <c r="BW169" s="309"/>
    </row>
    <row r="170" spans="2:75" ht="12.75">
      <c r="B170" s="310" t="s">
        <v>174</v>
      </c>
      <c r="C170" s="584"/>
      <c r="D170" s="493">
        <f t="shared" si="196"/>
        <v>0</v>
      </c>
      <c r="E170" s="585"/>
      <c r="F170" s="584"/>
      <c r="G170" s="493">
        <f t="shared" si="197"/>
        <v>0</v>
      </c>
      <c r="H170" s="585"/>
      <c r="I170" s="311"/>
      <c r="K170" s="312" t="e">
        <f t="shared" si="198"/>
        <v>#DIV/0!</v>
      </c>
      <c r="L170" s="313" t="e">
        <f t="shared" si="199"/>
        <v>#DIV/0!</v>
      </c>
      <c r="M170" s="314" t="e">
        <f t="shared" si="200"/>
        <v>#DIV/0!</v>
      </c>
      <c r="N170" s="277" t="e">
        <f t="shared" si="201"/>
        <v>#DIV/0!</v>
      </c>
      <c r="O170" s="277" t="e">
        <f t="shared" si="202"/>
        <v>#DIV/0!</v>
      </c>
      <c r="P170" s="277" t="e">
        <f t="shared" si="203"/>
        <v>#DIV/0!</v>
      </c>
      <c r="Q170" s="392" t="e">
        <f t="shared" si="204"/>
        <v>#DIV/0!</v>
      </c>
      <c r="R170" s="315" t="e">
        <f t="shared" si="205"/>
        <v>#DIV/0!</v>
      </c>
      <c r="S170" s="316">
        <f t="shared" si="206"/>
        <v>1.9599639845400536</v>
      </c>
      <c r="T170" s="317" t="e">
        <f t="shared" si="207"/>
        <v>#DIV/0!</v>
      </c>
      <c r="U170" s="317" t="e">
        <f t="shared" si="208"/>
        <v>#DIV/0!</v>
      </c>
      <c r="V170" s="318" t="e">
        <f t="shared" si="209"/>
        <v>#DIV/0!</v>
      </c>
      <c r="W170" s="113" t="e">
        <f t="shared" si="209"/>
        <v>#DIV/0!</v>
      </c>
      <c r="X170" s="9"/>
      <c r="Z170" s="319" t="e">
        <f>(N170-P173)^2</f>
        <v>#DIV/0!</v>
      </c>
      <c r="AA170" s="320" t="e">
        <f t="shared" si="210"/>
        <v>#DIV/0!</v>
      </c>
      <c r="AB170" s="321">
        <v>1</v>
      </c>
      <c r="AC170" s="309"/>
      <c r="AD170" s="309"/>
      <c r="AE170" s="314" t="e">
        <f t="shared" si="211"/>
        <v>#DIV/0!</v>
      </c>
      <c r="AF170" s="322"/>
      <c r="AG170" s="323" t="e">
        <f>AG173</f>
        <v>#DIV/0!</v>
      </c>
      <c r="AH170" s="323" t="e">
        <f>AH173</f>
        <v>#DIV/0!</v>
      </c>
      <c r="AI170" s="320" t="e">
        <f t="shared" si="212"/>
        <v>#DIV/0!</v>
      </c>
      <c r="AJ170" s="324" t="e">
        <f t="shared" si="213"/>
        <v>#DIV/0!</v>
      </c>
      <c r="AK170" s="325" t="e">
        <f>AJ170/AJ173</f>
        <v>#DIV/0!</v>
      </c>
      <c r="AL170" s="326" t="e">
        <f t="shared" si="214"/>
        <v>#DIV/0!</v>
      </c>
      <c r="AM170" s="327" t="e">
        <f t="shared" si="215"/>
        <v>#DIV/0!</v>
      </c>
      <c r="AN170" s="113" t="e">
        <f t="shared" si="216"/>
        <v>#DIV/0!</v>
      </c>
      <c r="AO170" s="328" t="e">
        <f t="shared" si="217"/>
        <v>#DIV/0!</v>
      </c>
      <c r="AP170" s="113" t="e">
        <f t="shared" si="218"/>
        <v>#DIV/0!</v>
      </c>
      <c r="AQ170" s="316">
        <f t="shared" si="219"/>
        <v>1.9599639845400536</v>
      </c>
      <c r="AR170" s="317" t="e">
        <f t="shared" si="220"/>
        <v>#DIV/0!</v>
      </c>
      <c r="AS170" s="317" t="e">
        <f t="shared" si="221"/>
        <v>#DIV/0!</v>
      </c>
      <c r="AT170" s="329" t="e">
        <f t="shared" si="222"/>
        <v>#DIV/0!</v>
      </c>
      <c r="AU170" s="329" t="e">
        <f t="shared" si="222"/>
        <v>#DIV/0!</v>
      </c>
      <c r="AV170" s="293"/>
      <c r="AX170" s="330"/>
      <c r="AY170" s="330">
        <v>1</v>
      </c>
      <c r="AZ170" s="331"/>
      <c r="BA170" s="331"/>
      <c r="BC170" s="309"/>
      <c r="BD170" s="309"/>
      <c r="BE170" s="321"/>
      <c r="BF170" s="321"/>
      <c r="BG170" s="321"/>
      <c r="BH170" s="321"/>
      <c r="BI170" s="321"/>
      <c r="BJ170" s="321"/>
      <c r="BK170" s="321"/>
      <c r="BL170" s="321"/>
      <c r="BM170" s="309"/>
      <c r="BN170" s="309"/>
      <c r="BO170" s="309"/>
      <c r="BP170" s="309"/>
      <c r="BQ170" s="309"/>
      <c r="BR170" s="309"/>
      <c r="BS170" s="332"/>
      <c r="BT170" s="332"/>
      <c r="BU170" s="332"/>
      <c r="BV170" s="309"/>
      <c r="BW170" s="309"/>
    </row>
    <row r="171" spans="2:75" ht="12.75">
      <c r="B171" s="310" t="s">
        <v>175</v>
      </c>
      <c r="C171" s="584"/>
      <c r="D171" s="493">
        <f t="shared" si="196"/>
        <v>0</v>
      </c>
      <c r="E171" s="585"/>
      <c r="F171" s="584"/>
      <c r="G171" s="493">
        <f t="shared" si="197"/>
        <v>0</v>
      </c>
      <c r="H171" s="585"/>
      <c r="I171" s="311"/>
      <c r="K171" s="312" t="e">
        <f t="shared" si="198"/>
        <v>#DIV/0!</v>
      </c>
      <c r="L171" s="313" t="e">
        <f t="shared" si="199"/>
        <v>#DIV/0!</v>
      </c>
      <c r="M171" s="314" t="e">
        <f t="shared" si="200"/>
        <v>#DIV/0!</v>
      </c>
      <c r="N171" s="277" t="e">
        <f t="shared" si="201"/>
        <v>#DIV/0!</v>
      </c>
      <c r="O171" s="277" t="e">
        <f t="shared" si="202"/>
        <v>#DIV/0!</v>
      </c>
      <c r="P171" s="277" t="e">
        <f t="shared" si="203"/>
        <v>#DIV/0!</v>
      </c>
      <c r="Q171" s="392" t="e">
        <f t="shared" si="204"/>
        <v>#DIV/0!</v>
      </c>
      <c r="R171" s="315" t="e">
        <f t="shared" si="205"/>
        <v>#DIV/0!</v>
      </c>
      <c r="S171" s="316">
        <f t="shared" si="206"/>
        <v>1.9599639845400536</v>
      </c>
      <c r="T171" s="317" t="e">
        <f t="shared" si="207"/>
        <v>#DIV/0!</v>
      </c>
      <c r="U171" s="317" t="e">
        <f t="shared" si="208"/>
        <v>#DIV/0!</v>
      </c>
      <c r="V171" s="318" t="e">
        <f t="shared" si="209"/>
        <v>#DIV/0!</v>
      </c>
      <c r="W171" s="113" t="e">
        <f t="shared" si="209"/>
        <v>#DIV/0!</v>
      </c>
      <c r="X171" s="9"/>
      <c r="Z171" s="319" t="e">
        <f>(N171-P173)^2</f>
        <v>#DIV/0!</v>
      </c>
      <c r="AA171" s="320" t="e">
        <f t="shared" si="210"/>
        <v>#DIV/0!</v>
      </c>
      <c r="AB171" s="321">
        <v>1</v>
      </c>
      <c r="AC171" s="309"/>
      <c r="AD171" s="309"/>
      <c r="AE171" s="314" t="e">
        <f t="shared" si="211"/>
        <v>#DIV/0!</v>
      </c>
      <c r="AF171" s="322"/>
      <c r="AG171" s="323" t="e">
        <f>AG173</f>
        <v>#DIV/0!</v>
      </c>
      <c r="AH171" s="323" t="e">
        <f>AH173</f>
        <v>#DIV/0!</v>
      </c>
      <c r="AI171" s="320" t="e">
        <f t="shared" si="212"/>
        <v>#DIV/0!</v>
      </c>
      <c r="AJ171" s="324" t="e">
        <f t="shared" si="213"/>
        <v>#DIV/0!</v>
      </c>
      <c r="AK171" s="325" t="e">
        <f>AJ171/AJ173</f>
        <v>#DIV/0!</v>
      </c>
      <c r="AL171" s="326" t="e">
        <f t="shared" si="214"/>
        <v>#DIV/0!</v>
      </c>
      <c r="AM171" s="327" t="e">
        <f t="shared" si="215"/>
        <v>#DIV/0!</v>
      </c>
      <c r="AN171" s="113" t="e">
        <f t="shared" si="216"/>
        <v>#DIV/0!</v>
      </c>
      <c r="AO171" s="328" t="e">
        <f t="shared" si="217"/>
        <v>#DIV/0!</v>
      </c>
      <c r="AP171" s="113" t="e">
        <f t="shared" si="218"/>
        <v>#DIV/0!</v>
      </c>
      <c r="AQ171" s="316">
        <f t="shared" si="219"/>
        <v>1.9599639845400536</v>
      </c>
      <c r="AR171" s="317" t="e">
        <f t="shared" si="220"/>
        <v>#DIV/0!</v>
      </c>
      <c r="AS171" s="317" t="e">
        <f t="shared" si="221"/>
        <v>#DIV/0!</v>
      </c>
      <c r="AT171" s="329" t="e">
        <f t="shared" si="222"/>
        <v>#DIV/0!</v>
      </c>
      <c r="AU171" s="329" t="e">
        <f t="shared" si="222"/>
        <v>#DIV/0!</v>
      </c>
      <c r="AV171" s="293"/>
      <c r="AX171" s="330"/>
      <c r="AY171" s="330">
        <v>1</v>
      </c>
      <c r="AZ171" s="331"/>
      <c r="BA171" s="331"/>
      <c r="BC171" s="309"/>
      <c r="BD171" s="309"/>
      <c r="BE171" s="321"/>
      <c r="BF171" s="321"/>
      <c r="BG171" s="321"/>
      <c r="BH171" s="321"/>
      <c r="BI171" s="321"/>
      <c r="BJ171" s="321"/>
      <c r="BK171" s="321"/>
      <c r="BL171" s="321"/>
      <c r="BM171" s="309"/>
      <c r="BN171" s="309"/>
      <c r="BO171" s="309"/>
      <c r="BP171" s="309"/>
      <c r="BQ171" s="309"/>
      <c r="BR171" s="309"/>
      <c r="BS171" s="332"/>
      <c r="BT171" s="332"/>
      <c r="BU171" s="332"/>
      <c r="BV171" s="309"/>
      <c r="BW171" s="309"/>
    </row>
    <row r="172" spans="2:75" ht="12.75">
      <c r="B172" s="310" t="s">
        <v>176</v>
      </c>
      <c r="C172" s="584"/>
      <c r="D172" s="493">
        <f t="shared" si="196"/>
        <v>0</v>
      </c>
      <c r="E172" s="585"/>
      <c r="F172" s="584"/>
      <c r="G172" s="493">
        <f t="shared" si="197"/>
        <v>0</v>
      </c>
      <c r="H172" s="585"/>
      <c r="I172" s="311"/>
      <c r="K172" s="312" t="e">
        <f t="shared" si="198"/>
        <v>#DIV/0!</v>
      </c>
      <c r="L172" s="313" t="e">
        <f>(D172/(C172*E172)+(G172/(F172*H172)))</f>
        <v>#DIV/0!</v>
      </c>
      <c r="M172" s="314" t="e">
        <f t="shared" si="200"/>
        <v>#DIV/0!</v>
      </c>
      <c r="N172" s="277" t="e">
        <f t="shared" si="201"/>
        <v>#DIV/0!</v>
      </c>
      <c r="O172" s="277" t="e">
        <f t="shared" si="202"/>
        <v>#DIV/0!</v>
      </c>
      <c r="P172" s="277" t="e">
        <f t="shared" si="203"/>
        <v>#DIV/0!</v>
      </c>
      <c r="Q172" s="392" t="e">
        <f t="shared" si="204"/>
        <v>#DIV/0!</v>
      </c>
      <c r="R172" s="315" t="e">
        <f t="shared" si="205"/>
        <v>#DIV/0!</v>
      </c>
      <c r="S172" s="316">
        <f t="shared" si="206"/>
        <v>1.9599639845400536</v>
      </c>
      <c r="T172" s="317" t="e">
        <f t="shared" si="207"/>
        <v>#DIV/0!</v>
      </c>
      <c r="U172" s="317" t="e">
        <f t="shared" si="208"/>
        <v>#DIV/0!</v>
      </c>
      <c r="V172" s="318" t="e">
        <f t="shared" si="209"/>
        <v>#DIV/0!</v>
      </c>
      <c r="W172" s="113" t="e">
        <f t="shared" si="209"/>
        <v>#DIV/0!</v>
      </c>
      <c r="X172" s="9"/>
      <c r="Z172" s="319" t="e">
        <f>(N172-P173)^2</f>
        <v>#DIV/0!</v>
      </c>
      <c r="AA172" s="320" t="e">
        <f t="shared" si="210"/>
        <v>#DIV/0!</v>
      </c>
      <c r="AB172" s="321">
        <v>1</v>
      </c>
      <c r="AC172" s="309"/>
      <c r="AD172" s="309"/>
      <c r="AE172" s="314" t="e">
        <f t="shared" si="211"/>
        <v>#DIV/0!</v>
      </c>
      <c r="AF172" s="322"/>
      <c r="AG172" s="323" t="e">
        <f>AG173</f>
        <v>#DIV/0!</v>
      </c>
      <c r="AH172" s="323" t="e">
        <f>AH173</f>
        <v>#DIV/0!</v>
      </c>
      <c r="AI172" s="320" t="e">
        <f t="shared" si="212"/>
        <v>#DIV/0!</v>
      </c>
      <c r="AJ172" s="324" t="e">
        <f t="shared" si="213"/>
        <v>#DIV/0!</v>
      </c>
      <c r="AK172" s="325" t="e">
        <f>AJ172/AJ173</f>
        <v>#DIV/0!</v>
      </c>
      <c r="AL172" s="326" t="e">
        <f t="shared" si="214"/>
        <v>#DIV/0!</v>
      </c>
      <c r="AM172" s="327" t="e">
        <f t="shared" si="215"/>
        <v>#DIV/0!</v>
      </c>
      <c r="AN172" s="113" t="e">
        <f t="shared" si="216"/>
        <v>#DIV/0!</v>
      </c>
      <c r="AO172" s="328" t="e">
        <f t="shared" si="217"/>
        <v>#DIV/0!</v>
      </c>
      <c r="AP172" s="113" t="e">
        <f t="shared" si="218"/>
        <v>#DIV/0!</v>
      </c>
      <c r="AQ172" s="316">
        <f t="shared" si="219"/>
        <v>1.9599639845400536</v>
      </c>
      <c r="AR172" s="317" t="e">
        <f t="shared" si="220"/>
        <v>#DIV/0!</v>
      </c>
      <c r="AS172" s="317" t="e">
        <f t="shared" si="221"/>
        <v>#DIV/0!</v>
      </c>
      <c r="AT172" s="329" t="e">
        <f t="shared" si="222"/>
        <v>#DIV/0!</v>
      </c>
      <c r="AU172" s="329" t="e">
        <f t="shared" si="222"/>
        <v>#DIV/0!</v>
      </c>
      <c r="AV172" s="293"/>
      <c r="AX172" s="330"/>
      <c r="AY172" s="330">
        <v>1</v>
      </c>
      <c r="AZ172" s="331"/>
      <c r="BA172" s="331"/>
      <c r="BC172" s="309"/>
      <c r="BD172" s="309"/>
      <c r="BE172" s="321"/>
      <c r="BF172" s="321"/>
      <c r="BG172" s="321"/>
      <c r="BH172" s="321"/>
      <c r="BI172" s="321"/>
      <c r="BJ172" s="321"/>
      <c r="BK172" s="321"/>
      <c r="BL172" s="321"/>
      <c r="BM172" s="309"/>
      <c r="BN172" s="309"/>
      <c r="BO172" s="309"/>
      <c r="BP172" s="309"/>
      <c r="BQ172" s="309"/>
      <c r="BR172" s="309"/>
      <c r="BS172" s="332"/>
      <c r="BT172" s="332"/>
      <c r="BU172" s="332"/>
      <c r="BV172" s="309"/>
      <c r="BW172" s="309"/>
    </row>
    <row r="173" spans="2:75" ht="12.75">
      <c r="B173" s="333">
        <f>COUNT(D162:D172)</f>
        <v>11</v>
      </c>
      <c r="C173" s="586">
        <f aca="true" t="shared" si="223" ref="C173:H173">SUM(C162:C172)</f>
        <v>0</v>
      </c>
      <c r="D173" s="586">
        <f t="shared" si="223"/>
        <v>0</v>
      </c>
      <c r="E173" s="586">
        <f t="shared" si="223"/>
        <v>0</v>
      </c>
      <c r="F173" s="586">
        <f t="shared" si="223"/>
        <v>0</v>
      </c>
      <c r="G173" s="586">
        <f t="shared" si="223"/>
        <v>0</v>
      </c>
      <c r="H173" s="586">
        <f t="shared" si="223"/>
        <v>0</v>
      </c>
      <c r="I173" s="335"/>
      <c r="K173" s="336"/>
      <c r="L173" s="394"/>
      <c r="M173" s="338" t="e">
        <f>SUM(M162:M172)</f>
        <v>#DIV/0!</v>
      </c>
      <c r="N173" s="339"/>
      <c r="O173" s="340" t="e">
        <f>SUM(O162:O172)</f>
        <v>#DIV/0!</v>
      </c>
      <c r="P173" s="22" t="e">
        <f>O173/M173</f>
        <v>#DIV/0!</v>
      </c>
      <c r="Q173" s="341" t="e">
        <f>EXP(P173)</f>
        <v>#DIV/0!</v>
      </c>
      <c r="R173" s="334" t="e">
        <f>SQRT(1/M173)</f>
        <v>#DIV/0!</v>
      </c>
      <c r="S173" s="316">
        <f t="shared" si="206"/>
        <v>1.9599639845400536</v>
      </c>
      <c r="T173" s="342" t="e">
        <f>P173-(R173*S173)</f>
        <v>#DIV/0!</v>
      </c>
      <c r="U173" s="342" t="e">
        <f>P173+(R173*S173)</f>
        <v>#DIV/0!</v>
      </c>
      <c r="V173" s="343" t="e">
        <f>EXP(T173)</f>
        <v>#DIV/0!</v>
      </c>
      <c r="W173" s="344" t="e">
        <f>EXP(U173)</f>
        <v>#DIV/0!</v>
      </c>
      <c r="X173" s="345"/>
      <c r="Y173" s="345"/>
      <c r="Z173" s="346"/>
      <c r="AA173" s="347" t="e">
        <f>SUM(AA162:AA172)</f>
        <v>#DIV/0!</v>
      </c>
      <c r="AB173" s="348">
        <f>SUM(AB162:AB172)</f>
        <v>11</v>
      </c>
      <c r="AC173" s="349" t="e">
        <f>AA173-(AB173-1)</f>
        <v>#DIV/0!</v>
      </c>
      <c r="AD173" s="338" t="e">
        <f>M173</f>
        <v>#DIV/0!</v>
      </c>
      <c r="AE173" s="338" t="e">
        <f>SUM(AE162:AE172)</f>
        <v>#DIV/0!</v>
      </c>
      <c r="AF173" s="350" t="e">
        <f>AE173/AD173</f>
        <v>#DIV/0!</v>
      </c>
      <c r="AG173" s="351" t="e">
        <f>AC173/(AD173-AF173)</f>
        <v>#DIV/0!</v>
      </c>
      <c r="AH173" s="351" t="e">
        <f>IF(AA173&lt;AB173-1,"0",AG173)</f>
        <v>#DIV/0!</v>
      </c>
      <c r="AI173" s="346"/>
      <c r="AJ173" s="338" t="e">
        <f>SUM(AJ162:AJ172)</f>
        <v>#DIV/0!</v>
      </c>
      <c r="AK173" s="352" t="e">
        <f>SUM(AK162:AK172)</f>
        <v>#DIV/0!</v>
      </c>
      <c r="AL173" s="349" t="e">
        <f>SUM(AL162:AL172)</f>
        <v>#DIV/0!</v>
      </c>
      <c r="AM173" s="349" t="e">
        <f>AL173/AJ173</f>
        <v>#DIV/0!</v>
      </c>
      <c r="AN173" s="395" t="e">
        <f>EXP(AM173)</f>
        <v>#DIV/0!</v>
      </c>
      <c r="AO173" s="354" t="e">
        <f>1/AJ173</f>
        <v>#DIV/0!</v>
      </c>
      <c r="AP173" s="355" t="e">
        <f>SQRT(AO173)</f>
        <v>#DIV/0!</v>
      </c>
      <c r="AQ173" s="316">
        <f t="shared" si="219"/>
        <v>1.9599639845400536</v>
      </c>
      <c r="AR173" s="342" t="e">
        <f>AM173-(AQ173*AP173)</f>
        <v>#DIV/0!</v>
      </c>
      <c r="AS173" s="342" t="e">
        <f>AM173+(1.96*AP173)</f>
        <v>#DIV/0!</v>
      </c>
      <c r="AT173" s="396" t="e">
        <f>EXP(AR173)</f>
        <v>#DIV/0!</v>
      </c>
      <c r="AU173" s="397" t="e">
        <f>EXP(AS173)</f>
        <v>#DIV/0!</v>
      </c>
      <c r="AV173" s="398"/>
      <c r="AW173" s="15"/>
      <c r="AX173" s="359" t="e">
        <f>AA173</f>
        <v>#DIV/0!</v>
      </c>
      <c r="AY173" s="333">
        <f>SUM(AY162:AY172)</f>
        <v>11</v>
      </c>
      <c r="AZ173" s="360" t="e">
        <f>(AX173-(AY173-1))/AX173</f>
        <v>#DIV/0!</v>
      </c>
      <c r="BA173" s="361" t="e">
        <f>IF(AA173&lt;AB173-1,"0%",AZ173)</f>
        <v>#DIV/0!</v>
      </c>
      <c r="BB173" s="172"/>
      <c r="BC173" s="340" t="e">
        <f>AX173/(AY173-1)</f>
        <v>#DIV/0!</v>
      </c>
      <c r="BD173" s="362" t="e">
        <f>LN(BC173)</f>
        <v>#DIV/0!</v>
      </c>
      <c r="BE173" s="340" t="e">
        <f>LN(AX173)</f>
        <v>#DIV/0!</v>
      </c>
      <c r="BF173" s="340">
        <f>LN(AY173-1)</f>
        <v>2.302585092994046</v>
      </c>
      <c r="BG173" s="340" t="e">
        <f>SQRT(2*AX173)</f>
        <v>#DIV/0!</v>
      </c>
      <c r="BH173" s="340">
        <f>SQRT(2*AY173-3)</f>
        <v>4.358898943540674</v>
      </c>
      <c r="BI173" s="340">
        <f>2*(AY173-2)</f>
        <v>18</v>
      </c>
      <c r="BJ173" s="340">
        <f>3*(AY173-2)^2</f>
        <v>243</v>
      </c>
      <c r="BK173" s="340">
        <f>1/BI173</f>
        <v>0.05555555555555555</v>
      </c>
      <c r="BL173" s="363">
        <f>1/BJ173</f>
        <v>0.00411522633744856</v>
      </c>
      <c r="BM173" s="363">
        <f>SQRT(BK173*(1-BL173))</f>
        <v>0.2352167763365142</v>
      </c>
      <c r="BN173" s="364" t="e">
        <f>0.5*(BE173-BF173)/(BG173-BH173)</f>
        <v>#DIV/0!</v>
      </c>
      <c r="BO173" s="364" t="e">
        <f>IF(AA173&lt;=AB173,BM173,BN173)</f>
        <v>#DIV/0!</v>
      </c>
      <c r="BP173" s="365" t="e">
        <f>BD173-(1.96*BO173)</f>
        <v>#DIV/0!</v>
      </c>
      <c r="BQ173" s="365" t="e">
        <f>BD173+(1.96*BO173)</f>
        <v>#DIV/0!</v>
      </c>
      <c r="BR173" s="365"/>
      <c r="BS173" s="362" t="e">
        <f>EXP(BP173)</f>
        <v>#DIV/0!</v>
      </c>
      <c r="BT173" s="362" t="e">
        <f>EXP(BQ173)</f>
        <v>#DIV/0!</v>
      </c>
      <c r="BU173" s="366" t="e">
        <f>BA173</f>
        <v>#DIV/0!</v>
      </c>
      <c r="BV173" s="366" t="e">
        <f>(BS173-1)/BS173</f>
        <v>#DIV/0!</v>
      </c>
      <c r="BW173" s="366" t="e">
        <f>(BT173-1)/BT173</f>
        <v>#DIV/0!</v>
      </c>
    </row>
    <row r="174" spans="2:75" ht="13.5" thickBot="1">
      <c r="B174" s="7"/>
      <c r="C174" s="587"/>
      <c r="D174" s="587"/>
      <c r="E174" s="587"/>
      <c r="F174" s="587"/>
      <c r="G174" s="587"/>
      <c r="H174" s="587"/>
      <c r="I174" s="367"/>
      <c r="J174" s="7"/>
      <c r="K174" s="7"/>
      <c r="L174" s="2"/>
      <c r="M174" s="2"/>
      <c r="N174" s="2"/>
      <c r="O174" s="2"/>
      <c r="P174" s="2"/>
      <c r="Q174" s="2"/>
      <c r="R174" s="368"/>
      <c r="S174" s="368"/>
      <c r="T174" s="368"/>
      <c r="U174" s="368"/>
      <c r="V174" s="368"/>
      <c r="W174" s="368"/>
      <c r="X174" s="368"/>
      <c r="Z174" s="2"/>
      <c r="AA174" s="2"/>
      <c r="AB174" s="369"/>
      <c r="AC174" s="370"/>
      <c r="AD174" s="370"/>
      <c r="AE174" s="370"/>
      <c r="AF174" s="372"/>
      <c r="AG174" s="372"/>
      <c r="AH174" s="372"/>
      <c r="AI174" s="37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373"/>
      <c r="AU174" s="373"/>
      <c r="AV174" s="373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18"/>
      <c r="BH174" s="2"/>
      <c r="BI174" s="2"/>
      <c r="BJ174" s="2"/>
      <c r="BK174" s="2"/>
      <c r="BN174" s="370" t="s">
        <v>184</v>
      </c>
      <c r="BT174" s="374" t="s">
        <v>185</v>
      </c>
      <c r="BU174" s="375" t="e">
        <f>BU173</f>
        <v>#DIV/0!</v>
      </c>
      <c r="BV174" s="376" t="e">
        <f>IF(BV173&lt;0,"0%",BV173)</f>
        <v>#DIV/0!</v>
      </c>
      <c r="BW174" s="377" t="e">
        <f>IF(BW173&lt;0,"0%",BW173)</f>
        <v>#DIV/0!</v>
      </c>
    </row>
    <row r="175" spans="2:69" ht="26.25" thickBot="1">
      <c r="B175" s="283"/>
      <c r="C175" s="588"/>
      <c r="D175" s="588"/>
      <c r="E175" s="588"/>
      <c r="F175" s="588"/>
      <c r="G175" s="588"/>
      <c r="H175" s="588"/>
      <c r="I175" s="378"/>
      <c r="J175" s="283"/>
      <c r="K175" s="283"/>
      <c r="L175" s="2"/>
      <c r="M175" s="2"/>
      <c r="N175" s="2"/>
      <c r="O175" s="2"/>
      <c r="P175" s="2"/>
      <c r="Q175" s="2"/>
      <c r="R175" s="379"/>
      <c r="S175" s="379"/>
      <c r="T175" s="379"/>
      <c r="U175" s="379"/>
      <c r="V175" s="379"/>
      <c r="W175" s="379"/>
      <c r="X175" s="379"/>
      <c r="Z175" s="2"/>
      <c r="AA175" s="2"/>
      <c r="AB175" s="2"/>
      <c r="AC175" s="2"/>
      <c r="AD175" s="2"/>
      <c r="AE175" s="2"/>
      <c r="AF175" s="2"/>
      <c r="AG175" s="2"/>
      <c r="AH175" s="2"/>
      <c r="AI175" s="18"/>
      <c r="AJ175" s="144"/>
      <c r="AK175" s="144"/>
      <c r="AL175" s="380"/>
      <c r="AM175" s="149"/>
      <c r="AN175" s="381"/>
      <c r="AO175" s="382" t="s">
        <v>186</v>
      </c>
      <c r="AP175" s="383">
        <f>TINV((1-$H$1),(AB173-2))</f>
        <v>2.262157162798205</v>
      </c>
      <c r="AQ175" s="2"/>
      <c r="AR175" s="603" t="s">
        <v>293</v>
      </c>
      <c r="AS175" s="604">
        <f>$H$1</f>
        <v>0.95</v>
      </c>
      <c r="AT175" s="384" t="e">
        <f>EXP(AM173-AP175*SQRT((1/AD173)+AH173))</f>
        <v>#DIV/0!</v>
      </c>
      <c r="AU175" s="385" t="e">
        <f>EXP(AM173+AP175*SQRT((1/AD173)+AH173))</f>
        <v>#DIV/0!</v>
      </c>
      <c r="AV175" s="293"/>
      <c r="AW175" s="2"/>
      <c r="AX175" s="2"/>
      <c r="AY175" s="2"/>
      <c r="AZ175" s="2"/>
      <c r="BB175" s="2"/>
      <c r="BC175" s="2"/>
      <c r="BD175" s="2"/>
      <c r="BF175" s="386"/>
      <c r="BG175" s="18"/>
      <c r="BH175" s="18"/>
      <c r="BJ175" s="9"/>
      <c r="BK175" s="2"/>
      <c r="BL175" s="4"/>
      <c r="BM175" s="387"/>
      <c r="BN175" s="2"/>
      <c r="BQ175" s="4"/>
    </row>
    <row r="176" spans="1:256" ht="15">
      <c r="A176" s="3"/>
      <c r="B176" s="168"/>
      <c r="C176" s="589"/>
      <c r="D176" s="589"/>
      <c r="E176" s="589"/>
      <c r="F176" s="589"/>
      <c r="G176" s="589"/>
      <c r="H176" s="589"/>
      <c r="I176" s="378"/>
      <c r="J176" s="168"/>
      <c r="K176" s="168"/>
      <c r="L176" s="2"/>
      <c r="M176" s="2"/>
      <c r="N176" s="2"/>
      <c r="O176" s="2"/>
      <c r="P176" s="2"/>
      <c r="Q176" s="2"/>
      <c r="R176" s="379"/>
      <c r="S176" s="379"/>
      <c r="T176" s="379"/>
      <c r="U176" s="379"/>
      <c r="V176" s="379"/>
      <c r="W176" s="379"/>
      <c r="X176" s="379"/>
      <c r="Z176" s="2"/>
      <c r="AA176" s="2"/>
      <c r="AB176" s="2"/>
      <c r="AC176" s="2"/>
      <c r="AD176" s="2"/>
      <c r="AE176" s="2"/>
      <c r="AF176" s="2"/>
      <c r="AG176" s="2"/>
      <c r="AH176" s="2"/>
      <c r="AI176" s="18"/>
      <c r="AJ176" s="144"/>
      <c r="AK176" s="144"/>
      <c r="AL176" s="380"/>
      <c r="AM176" s="149"/>
      <c r="AN176" s="388"/>
      <c r="AO176" s="389"/>
      <c r="AP176" s="159"/>
      <c r="AQ176" s="2"/>
      <c r="AR176" s="2"/>
      <c r="AS176" s="17"/>
      <c r="AT176" s="293"/>
      <c r="AU176" s="293"/>
      <c r="AV176" s="293"/>
      <c r="AW176" s="2"/>
      <c r="AX176" s="2"/>
      <c r="AY176" s="2"/>
      <c r="AZ176" s="2"/>
      <c r="BA176" s="3"/>
      <c r="BB176" s="2"/>
      <c r="BC176" s="2"/>
      <c r="BD176" s="2"/>
      <c r="BE176" s="3"/>
      <c r="BF176" s="386"/>
      <c r="BG176" s="18"/>
      <c r="BH176" s="18"/>
      <c r="BI176" s="3"/>
      <c r="BJ176" s="9"/>
      <c r="BK176" s="2"/>
      <c r="BL176" s="390"/>
      <c r="BM176" s="391"/>
      <c r="BN176" s="2"/>
      <c r="BO176" s="3"/>
      <c r="BP176" s="3"/>
      <c r="BQ176" s="390"/>
      <c r="BR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2:75" ht="12.75">
      <c r="B177" s="7"/>
      <c r="C177" s="587"/>
      <c r="D177" s="587"/>
      <c r="E177" s="587"/>
      <c r="F177" s="587"/>
      <c r="G177" s="587"/>
      <c r="H177" s="587"/>
      <c r="I177" s="367"/>
      <c r="J177" s="613" t="s">
        <v>106</v>
      </c>
      <c r="K177" s="614"/>
      <c r="L177" s="614"/>
      <c r="M177" s="614"/>
      <c r="N177" s="614"/>
      <c r="O177" s="614"/>
      <c r="P177" s="614"/>
      <c r="Q177" s="614"/>
      <c r="R177" s="614"/>
      <c r="S177" s="614"/>
      <c r="T177" s="614"/>
      <c r="U177" s="614"/>
      <c r="V177" s="614"/>
      <c r="W177" s="615"/>
      <c r="X177" s="289"/>
      <c r="Y177" s="616" t="s">
        <v>107</v>
      </c>
      <c r="Z177" s="617"/>
      <c r="AA177" s="617"/>
      <c r="AB177" s="617"/>
      <c r="AC177" s="617"/>
      <c r="AD177" s="617"/>
      <c r="AE177" s="617"/>
      <c r="AF177" s="617"/>
      <c r="AG177" s="617"/>
      <c r="AH177" s="617"/>
      <c r="AI177" s="617"/>
      <c r="AJ177" s="617"/>
      <c r="AK177" s="617"/>
      <c r="AL177" s="617"/>
      <c r="AM177" s="617"/>
      <c r="AN177" s="617"/>
      <c r="AO177" s="617"/>
      <c r="AP177" s="617"/>
      <c r="AQ177" s="617"/>
      <c r="AR177" s="617"/>
      <c r="AS177" s="617"/>
      <c r="AT177" s="617"/>
      <c r="AU177" s="618"/>
      <c r="AV177" s="289"/>
      <c r="AW177" s="613" t="s">
        <v>108</v>
      </c>
      <c r="AX177" s="614"/>
      <c r="AY177" s="614"/>
      <c r="AZ177" s="614"/>
      <c r="BA177" s="614"/>
      <c r="BB177" s="614"/>
      <c r="BC177" s="614"/>
      <c r="BD177" s="614"/>
      <c r="BE177" s="614"/>
      <c r="BF177" s="614"/>
      <c r="BG177" s="614"/>
      <c r="BH177" s="614"/>
      <c r="BI177" s="614"/>
      <c r="BJ177" s="614"/>
      <c r="BK177" s="614"/>
      <c r="BL177" s="614"/>
      <c r="BM177" s="614"/>
      <c r="BN177" s="614"/>
      <c r="BO177" s="614"/>
      <c r="BP177" s="614"/>
      <c r="BQ177" s="614"/>
      <c r="BR177" s="614"/>
      <c r="BS177" s="614"/>
      <c r="BT177" s="614"/>
      <c r="BU177" s="614"/>
      <c r="BV177" s="614"/>
      <c r="BW177" s="615"/>
    </row>
    <row r="178" spans="1:75" ht="12.75">
      <c r="A178" s="399"/>
      <c r="B178" s="291" t="s">
        <v>109</v>
      </c>
      <c r="C178" s="619" t="s">
        <v>110</v>
      </c>
      <c r="D178" s="619"/>
      <c r="E178" s="619"/>
      <c r="F178" s="619" t="s">
        <v>111</v>
      </c>
      <c r="G178" s="619"/>
      <c r="H178" s="619"/>
      <c r="I178" s="159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1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60"/>
      <c r="AV178" s="161"/>
      <c r="AW178" s="160"/>
      <c r="AX178" s="160"/>
      <c r="AY178" s="160"/>
      <c r="AZ178" s="160"/>
      <c r="BA178" s="160"/>
      <c r="BB178" s="160"/>
      <c r="BC178" s="160"/>
      <c r="BD178" s="160"/>
      <c r="BE178" s="160"/>
      <c r="BF178" s="160"/>
      <c r="BG178" s="160"/>
      <c r="BH178" s="160"/>
      <c r="BI178" s="160"/>
      <c r="BJ178" s="160"/>
      <c r="BK178" s="160"/>
      <c r="BL178" s="160"/>
      <c r="BM178" s="160"/>
      <c r="BN178" s="160"/>
      <c r="BO178" s="160"/>
      <c r="BP178" s="160"/>
      <c r="BQ178" s="160"/>
      <c r="BR178" s="160"/>
      <c r="BS178" s="160"/>
      <c r="BT178" s="160"/>
      <c r="BU178" s="160"/>
      <c r="BV178" s="160"/>
      <c r="BW178" s="160"/>
    </row>
    <row r="179" spans="2:75" ht="65.25">
      <c r="B179" s="292"/>
      <c r="C179" s="583" t="s">
        <v>112</v>
      </c>
      <c r="D179" s="583" t="s">
        <v>113</v>
      </c>
      <c r="E179" s="583" t="s">
        <v>19</v>
      </c>
      <c r="F179" s="583" t="s">
        <v>112</v>
      </c>
      <c r="G179" s="583" t="s">
        <v>113</v>
      </c>
      <c r="H179" s="583" t="s">
        <v>19</v>
      </c>
      <c r="I179" s="293"/>
      <c r="K179" s="294" t="s">
        <v>114</v>
      </c>
      <c r="L179" s="294" t="s">
        <v>115</v>
      </c>
      <c r="M179" s="294" t="s">
        <v>116</v>
      </c>
      <c r="N179" s="295" t="s">
        <v>117</v>
      </c>
      <c r="O179" s="295" t="s">
        <v>118</v>
      </c>
      <c r="P179" s="295" t="s">
        <v>119</v>
      </c>
      <c r="Q179" s="296" t="s">
        <v>120</v>
      </c>
      <c r="R179" s="294" t="s">
        <v>121</v>
      </c>
      <c r="S179" s="302" t="s">
        <v>272</v>
      </c>
      <c r="T179" s="297" t="s">
        <v>122</v>
      </c>
      <c r="U179" s="297" t="s">
        <v>123</v>
      </c>
      <c r="V179" s="298" t="s">
        <v>275</v>
      </c>
      <c r="W179" s="299" t="s">
        <v>275</v>
      </c>
      <c r="X179" s="300"/>
      <c r="Y179" s="16"/>
      <c r="Z179" s="301" t="s">
        <v>126</v>
      </c>
      <c r="AA179" s="295" t="s">
        <v>127</v>
      </c>
      <c r="AB179" s="302" t="s">
        <v>128</v>
      </c>
      <c r="AC179" s="302" t="s">
        <v>129</v>
      </c>
      <c r="AD179" s="302" t="s">
        <v>130</v>
      </c>
      <c r="AE179" s="295" t="s">
        <v>131</v>
      </c>
      <c r="AF179" s="295" t="s">
        <v>132</v>
      </c>
      <c r="AG179" s="303" t="s">
        <v>133</v>
      </c>
      <c r="AH179" s="303" t="s">
        <v>134</v>
      </c>
      <c r="AI179" s="302" t="s">
        <v>135</v>
      </c>
      <c r="AJ179" s="295" t="s">
        <v>136</v>
      </c>
      <c r="AK179" s="295" t="s">
        <v>137</v>
      </c>
      <c r="AL179" s="295" t="s">
        <v>138</v>
      </c>
      <c r="AM179" s="302" t="s">
        <v>139</v>
      </c>
      <c r="AN179" s="304" t="s">
        <v>140</v>
      </c>
      <c r="AO179" s="295" t="s">
        <v>141</v>
      </c>
      <c r="AP179" s="295" t="s">
        <v>142</v>
      </c>
      <c r="AQ179" s="302" t="s">
        <v>272</v>
      </c>
      <c r="AR179" s="297" t="s">
        <v>143</v>
      </c>
      <c r="AS179" s="297" t="s">
        <v>144</v>
      </c>
      <c r="AT179" s="298" t="s">
        <v>275</v>
      </c>
      <c r="AU179" s="299" t="s">
        <v>275</v>
      </c>
      <c r="AV179" s="300"/>
      <c r="AX179" s="525" t="s">
        <v>145</v>
      </c>
      <c r="AY179" s="525" t="s">
        <v>128</v>
      </c>
      <c r="AZ179" s="306" t="s">
        <v>146</v>
      </c>
      <c r="BA179" s="307" t="s">
        <v>147</v>
      </c>
      <c r="BC179" s="302" t="s">
        <v>148</v>
      </c>
      <c r="BD179" s="302" t="s">
        <v>149</v>
      </c>
      <c r="BE179" s="302" t="s">
        <v>150</v>
      </c>
      <c r="BF179" s="302" t="s">
        <v>151</v>
      </c>
      <c r="BG179" s="302" t="s">
        <v>152</v>
      </c>
      <c r="BH179" s="302" t="s">
        <v>153</v>
      </c>
      <c r="BI179" s="302" t="s">
        <v>154</v>
      </c>
      <c r="BJ179" s="302" t="s">
        <v>155</v>
      </c>
      <c r="BK179" s="302" t="s">
        <v>156</v>
      </c>
      <c r="BL179" s="302" t="s">
        <v>157</v>
      </c>
      <c r="BM179" s="308" t="s">
        <v>158</v>
      </c>
      <c r="BN179" s="308" t="s">
        <v>159</v>
      </c>
      <c r="BO179" s="308" t="s">
        <v>160</v>
      </c>
      <c r="BP179" s="308" t="s">
        <v>161</v>
      </c>
      <c r="BQ179" s="308" t="s">
        <v>162</v>
      </c>
      <c r="BR179" s="309"/>
      <c r="BS179" s="297" t="s">
        <v>163</v>
      </c>
      <c r="BT179" s="297" t="s">
        <v>164</v>
      </c>
      <c r="BU179" s="296" t="s">
        <v>165</v>
      </c>
      <c r="BV179" s="298" t="s">
        <v>276</v>
      </c>
      <c r="BW179" s="299" t="s">
        <v>277</v>
      </c>
    </row>
    <row r="180" spans="2:75" ht="12.75">
      <c r="B180" s="310" t="s">
        <v>166</v>
      </c>
      <c r="C180" s="584"/>
      <c r="D180" s="493">
        <f>E180-C180</f>
        <v>0</v>
      </c>
      <c r="E180" s="585"/>
      <c r="F180" s="584"/>
      <c r="G180" s="493">
        <f>H180-F180</f>
        <v>0</v>
      </c>
      <c r="H180" s="585"/>
      <c r="I180" s="311"/>
      <c r="K180" s="312" t="e">
        <f>(C180/E180)/(F180/H180)</f>
        <v>#DIV/0!</v>
      </c>
      <c r="L180" s="313" t="e">
        <f>(D180/(C180*E180)+(G180/(F180*H180)))</f>
        <v>#DIV/0!</v>
      </c>
      <c r="M180" s="314" t="e">
        <f>1/L180</f>
        <v>#DIV/0!</v>
      </c>
      <c r="N180" s="277" t="e">
        <f>LN(K180)</f>
        <v>#DIV/0!</v>
      </c>
      <c r="O180" s="277" t="e">
        <f>M180*N180</f>
        <v>#DIV/0!</v>
      </c>
      <c r="P180" s="277" t="e">
        <f>LN(K180)</f>
        <v>#DIV/0!</v>
      </c>
      <c r="Q180" s="392" t="e">
        <f>K180</f>
        <v>#DIV/0!</v>
      </c>
      <c r="R180" s="315" t="e">
        <f>SQRT(1/M180)</f>
        <v>#DIV/0!</v>
      </c>
      <c r="S180" s="316">
        <f>$H$2</f>
        <v>1.9599639845400536</v>
      </c>
      <c r="T180" s="317" t="e">
        <f>P180-(R180*S180)</f>
        <v>#DIV/0!</v>
      </c>
      <c r="U180" s="317" t="e">
        <f>P180+(R180*S180)</f>
        <v>#DIV/0!</v>
      </c>
      <c r="V180" s="318" t="e">
        <f>EXP(T180)</f>
        <v>#DIV/0!</v>
      </c>
      <c r="W180" s="113" t="e">
        <f>EXP(U180)</f>
        <v>#DIV/0!</v>
      </c>
      <c r="X180" s="9"/>
      <c r="Z180" s="319" t="e">
        <f>(N180-P190)^2</f>
        <v>#DIV/0!</v>
      </c>
      <c r="AA180" s="320" t="e">
        <f>M180*Z180</f>
        <v>#DIV/0!</v>
      </c>
      <c r="AB180" s="321">
        <v>1</v>
      </c>
      <c r="AC180" s="309"/>
      <c r="AD180" s="309"/>
      <c r="AE180" s="314" t="e">
        <f>M180^2</f>
        <v>#DIV/0!</v>
      </c>
      <c r="AF180" s="322"/>
      <c r="AG180" s="323" t="e">
        <f>AG190</f>
        <v>#DIV/0!</v>
      </c>
      <c r="AH180" s="323" t="e">
        <f>AH190</f>
        <v>#DIV/0!</v>
      </c>
      <c r="AI180" s="320" t="e">
        <f>1/M180</f>
        <v>#DIV/0!</v>
      </c>
      <c r="AJ180" s="324" t="e">
        <f>1/(AH180+AI180)</f>
        <v>#DIV/0!</v>
      </c>
      <c r="AK180" s="325" t="e">
        <f>AJ180/AJ190</f>
        <v>#DIV/0!</v>
      </c>
      <c r="AL180" s="326" t="e">
        <f>AJ180*N180</f>
        <v>#DIV/0!</v>
      </c>
      <c r="AM180" s="327" t="e">
        <f>AL180/AJ180</f>
        <v>#DIV/0!</v>
      </c>
      <c r="AN180" s="113" t="e">
        <f>EXP(AM180)</f>
        <v>#DIV/0!</v>
      </c>
      <c r="AO180" s="328" t="e">
        <f>1/AJ180</f>
        <v>#DIV/0!</v>
      </c>
      <c r="AP180" s="113" t="e">
        <f>SQRT(AO180)</f>
        <v>#DIV/0!</v>
      </c>
      <c r="AQ180" s="316">
        <f>$H$2</f>
        <v>1.9599639845400536</v>
      </c>
      <c r="AR180" s="317" t="e">
        <f>AM180-(AQ180*AP180)</f>
        <v>#DIV/0!</v>
      </c>
      <c r="AS180" s="317" t="e">
        <f>AM180+(1.96*AP180)</f>
        <v>#DIV/0!</v>
      </c>
      <c r="AT180" s="329" t="e">
        <f>EXP(AR180)</f>
        <v>#DIV/0!</v>
      </c>
      <c r="AU180" s="329" t="e">
        <f>EXP(AS180)</f>
        <v>#DIV/0!</v>
      </c>
      <c r="AV180" s="293"/>
      <c r="AX180" s="330"/>
      <c r="AY180" s="330">
        <v>1</v>
      </c>
      <c r="AZ180" s="331"/>
      <c r="BA180" s="331"/>
      <c r="BC180" s="309"/>
      <c r="BD180" s="309"/>
      <c r="BE180" s="321"/>
      <c r="BF180" s="321"/>
      <c r="BG180" s="321"/>
      <c r="BH180" s="321"/>
      <c r="BI180" s="321"/>
      <c r="BJ180" s="321"/>
      <c r="BK180" s="321"/>
      <c r="BL180" s="321"/>
      <c r="BM180" s="309"/>
      <c r="BN180" s="309"/>
      <c r="BO180" s="309"/>
      <c r="BP180" s="309"/>
      <c r="BQ180" s="309"/>
      <c r="BR180" s="309"/>
      <c r="BS180" s="332"/>
      <c r="BT180" s="332"/>
      <c r="BU180" s="332"/>
      <c r="BV180" s="309"/>
      <c r="BW180" s="309"/>
    </row>
    <row r="181" spans="2:75" ht="12.75">
      <c r="B181" s="310" t="s">
        <v>167</v>
      </c>
      <c r="C181" s="584"/>
      <c r="D181" s="493">
        <f aca="true" t="shared" si="224" ref="D181:D189">E181-C181</f>
        <v>0</v>
      </c>
      <c r="E181" s="585"/>
      <c r="F181" s="584"/>
      <c r="G181" s="493">
        <f aca="true" t="shared" si="225" ref="G181:G189">H181-F181</f>
        <v>0</v>
      </c>
      <c r="H181" s="585"/>
      <c r="I181" s="311"/>
      <c r="K181" s="312" t="e">
        <f aca="true" t="shared" si="226" ref="K181:K189">(C181/E181)/(F181/H181)</f>
        <v>#DIV/0!</v>
      </c>
      <c r="L181" s="313" t="e">
        <f aca="true" t="shared" si="227" ref="L181:L188">(D181/(C181*E181)+(G181/(F181*H181)))</f>
        <v>#DIV/0!</v>
      </c>
      <c r="M181" s="314" t="e">
        <f aca="true" t="shared" si="228" ref="M181:M189">1/L181</f>
        <v>#DIV/0!</v>
      </c>
      <c r="N181" s="277" t="e">
        <f aca="true" t="shared" si="229" ref="N181:N189">LN(K181)</f>
        <v>#DIV/0!</v>
      </c>
      <c r="O181" s="277" t="e">
        <f aca="true" t="shared" si="230" ref="O181:O189">M181*N181</f>
        <v>#DIV/0!</v>
      </c>
      <c r="P181" s="277" t="e">
        <f aca="true" t="shared" si="231" ref="P181:P189">LN(K181)</f>
        <v>#DIV/0!</v>
      </c>
      <c r="Q181" s="392" t="e">
        <f aca="true" t="shared" si="232" ref="Q181:Q189">K181</f>
        <v>#DIV/0!</v>
      </c>
      <c r="R181" s="315" t="e">
        <f aca="true" t="shared" si="233" ref="R181:R189">SQRT(1/M181)</f>
        <v>#DIV/0!</v>
      </c>
      <c r="S181" s="316">
        <f aca="true" t="shared" si="234" ref="S181:S190">$H$2</f>
        <v>1.9599639845400536</v>
      </c>
      <c r="T181" s="317" t="e">
        <f aca="true" t="shared" si="235" ref="T181:T189">P181-(R181*S181)</f>
        <v>#DIV/0!</v>
      </c>
      <c r="U181" s="317" t="e">
        <f aca="true" t="shared" si="236" ref="U181:U189">P181+(R181*S181)</f>
        <v>#DIV/0!</v>
      </c>
      <c r="V181" s="318" t="e">
        <f aca="true" t="shared" si="237" ref="V181:W189">EXP(T181)</f>
        <v>#DIV/0!</v>
      </c>
      <c r="W181" s="113" t="e">
        <f t="shared" si="237"/>
        <v>#DIV/0!</v>
      </c>
      <c r="X181" s="9"/>
      <c r="Z181" s="319" t="e">
        <f>(N181-P190)^2</f>
        <v>#DIV/0!</v>
      </c>
      <c r="AA181" s="320" t="e">
        <f aca="true" t="shared" si="238" ref="AA181:AA189">M181*Z181</f>
        <v>#DIV/0!</v>
      </c>
      <c r="AB181" s="321">
        <v>1</v>
      </c>
      <c r="AC181" s="309"/>
      <c r="AD181" s="309"/>
      <c r="AE181" s="314" t="e">
        <f aca="true" t="shared" si="239" ref="AE181:AE189">M181^2</f>
        <v>#DIV/0!</v>
      </c>
      <c r="AF181" s="322"/>
      <c r="AG181" s="323" t="e">
        <f>AG190</f>
        <v>#DIV/0!</v>
      </c>
      <c r="AH181" s="323" t="e">
        <f>AH190</f>
        <v>#DIV/0!</v>
      </c>
      <c r="AI181" s="320" t="e">
        <f aca="true" t="shared" si="240" ref="AI181:AI189">1/M181</f>
        <v>#DIV/0!</v>
      </c>
      <c r="AJ181" s="324" t="e">
        <f aca="true" t="shared" si="241" ref="AJ181:AJ189">1/(AH181+AI181)</f>
        <v>#DIV/0!</v>
      </c>
      <c r="AK181" s="325" t="e">
        <f>AJ181/AJ190</f>
        <v>#DIV/0!</v>
      </c>
      <c r="AL181" s="326" t="e">
        <f aca="true" t="shared" si="242" ref="AL181:AL189">AJ181*N181</f>
        <v>#DIV/0!</v>
      </c>
      <c r="AM181" s="327" t="e">
        <f aca="true" t="shared" si="243" ref="AM181:AM189">AL181/AJ181</f>
        <v>#DIV/0!</v>
      </c>
      <c r="AN181" s="113" t="e">
        <f aca="true" t="shared" si="244" ref="AN181:AN189">EXP(AM181)</f>
        <v>#DIV/0!</v>
      </c>
      <c r="AO181" s="328" t="e">
        <f aca="true" t="shared" si="245" ref="AO181:AO189">1/AJ181</f>
        <v>#DIV/0!</v>
      </c>
      <c r="AP181" s="113" t="e">
        <f aca="true" t="shared" si="246" ref="AP181:AP189">SQRT(AO181)</f>
        <v>#DIV/0!</v>
      </c>
      <c r="AQ181" s="316">
        <f aca="true" t="shared" si="247" ref="AQ181:AQ190">$H$2</f>
        <v>1.9599639845400536</v>
      </c>
      <c r="AR181" s="317" t="e">
        <f aca="true" t="shared" si="248" ref="AR181:AR189">AM181-(AQ181*AP181)</f>
        <v>#DIV/0!</v>
      </c>
      <c r="AS181" s="317" t="e">
        <f aca="true" t="shared" si="249" ref="AS181:AS189">AM181+(1.96*AP181)</f>
        <v>#DIV/0!</v>
      </c>
      <c r="AT181" s="329" t="e">
        <f aca="true" t="shared" si="250" ref="AT181:AU189">EXP(AR181)</f>
        <v>#DIV/0!</v>
      </c>
      <c r="AU181" s="329" t="e">
        <f t="shared" si="250"/>
        <v>#DIV/0!</v>
      </c>
      <c r="AV181" s="293"/>
      <c r="AX181" s="330"/>
      <c r="AY181" s="330">
        <v>1</v>
      </c>
      <c r="AZ181" s="331"/>
      <c r="BA181" s="331"/>
      <c r="BC181" s="309"/>
      <c r="BD181" s="309"/>
      <c r="BE181" s="321"/>
      <c r="BF181" s="321"/>
      <c r="BG181" s="321"/>
      <c r="BH181" s="321"/>
      <c r="BI181" s="321"/>
      <c r="BJ181" s="321"/>
      <c r="BK181" s="321"/>
      <c r="BL181" s="321"/>
      <c r="BM181" s="309"/>
      <c r="BN181" s="309"/>
      <c r="BO181" s="309"/>
      <c r="BP181" s="309"/>
      <c r="BQ181" s="309"/>
      <c r="BR181" s="309"/>
      <c r="BS181" s="332"/>
      <c r="BT181" s="332"/>
      <c r="BU181" s="332"/>
      <c r="BV181" s="309"/>
      <c r="BW181" s="309"/>
    </row>
    <row r="182" spans="2:75" ht="12.75">
      <c r="B182" s="310" t="s">
        <v>168</v>
      </c>
      <c r="C182" s="584"/>
      <c r="D182" s="493">
        <f t="shared" si="224"/>
        <v>0</v>
      </c>
      <c r="E182" s="585"/>
      <c r="F182" s="584"/>
      <c r="G182" s="493">
        <f t="shared" si="225"/>
        <v>0</v>
      </c>
      <c r="H182" s="585"/>
      <c r="I182" s="311"/>
      <c r="K182" s="312" t="e">
        <f t="shared" si="226"/>
        <v>#DIV/0!</v>
      </c>
      <c r="L182" s="313" t="e">
        <f t="shared" si="227"/>
        <v>#DIV/0!</v>
      </c>
      <c r="M182" s="314" t="e">
        <f t="shared" si="228"/>
        <v>#DIV/0!</v>
      </c>
      <c r="N182" s="277" t="e">
        <f t="shared" si="229"/>
        <v>#DIV/0!</v>
      </c>
      <c r="O182" s="277" t="e">
        <f t="shared" si="230"/>
        <v>#DIV/0!</v>
      </c>
      <c r="P182" s="277" t="e">
        <f t="shared" si="231"/>
        <v>#DIV/0!</v>
      </c>
      <c r="Q182" s="392" t="e">
        <f t="shared" si="232"/>
        <v>#DIV/0!</v>
      </c>
      <c r="R182" s="315" t="e">
        <f t="shared" si="233"/>
        <v>#DIV/0!</v>
      </c>
      <c r="S182" s="316">
        <f t="shared" si="234"/>
        <v>1.9599639845400536</v>
      </c>
      <c r="T182" s="317" t="e">
        <f t="shared" si="235"/>
        <v>#DIV/0!</v>
      </c>
      <c r="U182" s="317" t="e">
        <f t="shared" si="236"/>
        <v>#DIV/0!</v>
      </c>
      <c r="V182" s="318" t="e">
        <f t="shared" si="237"/>
        <v>#DIV/0!</v>
      </c>
      <c r="W182" s="113" t="e">
        <f t="shared" si="237"/>
        <v>#DIV/0!</v>
      </c>
      <c r="X182" s="9"/>
      <c r="Z182" s="319" t="e">
        <f>(N182-P190)^2</f>
        <v>#DIV/0!</v>
      </c>
      <c r="AA182" s="320" t="e">
        <f t="shared" si="238"/>
        <v>#DIV/0!</v>
      </c>
      <c r="AB182" s="321">
        <v>1</v>
      </c>
      <c r="AC182" s="309"/>
      <c r="AD182" s="309"/>
      <c r="AE182" s="314" t="e">
        <f t="shared" si="239"/>
        <v>#DIV/0!</v>
      </c>
      <c r="AF182" s="322"/>
      <c r="AG182" s="323" t="e">
        <f>AG190</f>
        <v>#DIV/0!</v>
      </c>
      <c r="AH182" s="323" t="e">
        <f>AH190</f>
        <v>#DIV/0!</v>
      </c>
      <c r="AI182" s="320" t="e">
        <f t="shared" si="240"/>
        <v>#DIV/0!</v>
      </c>
      <c r="AJ182" s="324" t="e">
        <f t="shared" si="241"/>
        <v>#DIV/0!</v>
      </c>
      <c r="AK182" s="325" t="e">
        <f>AJ182/AJ190</f>
        <v>#DIV/0!</v>
      </c>
      <c r="AL182" s="326" t="e">
        <f t="shared" si="242"/>
        <v>#DIV/0!</v>
      </c>
      <c r="AM182" s="327" t="e">
        <f t="shared" si="243"/>
        <v>#DIV/0!</v>
      </c>
      <c r="AN182" s="113" t="e">
        <f t="shared" si="244"/>
        <v>#DIV/0!</v>
      </c>
      <c r="AO182" s="328" t="e">
        <f t="shared" si="245"/>
        <v>#DIV/0!</v>
      </c>
      <c r="AP182" s="113" t="e">
        <f t="shared" si="246"/>
        <v>#DIV/0!</v>
      </c>
      <c r="AQ182" s="316">
        <f t="shared" si="247"/>
        <v>1.9599639845400536</v>
      </c>
      <c r="AR182" s="317" t="e">
        <f t="shared" si="248"/>
        <v>#DIV/0!</v>
      </c>
      <c r="AS182" s="317" t="e">
        <f t="shared" si="249"/>
        <v>#DIV/0!</v>
      </c>
      <c r="AT182" s="329" t="e">
        <f t="shared" si="250"/>
        <v>#DIV/0!</v>
      </c>
      <c r="AU182" s="329" t="e">
        <f t="shared" si="250"/>
        <v>#DIV/0!</v>
      </c>
      <c r="AV182" s="293"/>
      <c r="AX182" s="330"/>
      <c r="AY182" s="330">
        <v>1</v>
      </c>
      <c r="AZ182" s="331"/>
      <c r="BA182" s="331"/>
      <c r="BC182" s="309"/>
      <c r="BD182" s="309"/>
      <c r="BE182" s="321"/>
      <c r="BF182" s="321"/>
      <c r="BG182" s="321"/>
      <c r="BH182" s="321"/>
      <c r="BI182" s="321"/>
      <c r="BJ182" s="321"/>
      <c r="BK182" s="321"/>
      <c r="BL182" s="321"/>
      <c r="BM182" s="309"/>
      <c r="BN182" s="309"/>
      <c r="BO182" s="309"/>
      <c r="BP182" s="309"/>
      <c r="BQ182" s="309"/>
      <c r="BR182" s="309"/>
      <c r="BS182" s="332"/>
      <c r="BT182" s="332"/>
      <c r="BU182" s="332"/>
      <c r="BV182" s="309"/>
      <c r="BW182" s="309"/>
    </row>
    <row r="183" spans="2:75" ht="12.75">
      <c r="B183" s="310" t="s">
        <v>169</v>
      </c>
      <c r="C183" s="584"/>
      <c r="D183" s="493">
        <f t="shared" si="224"/>
        <v>0</v>
      </c>
      <c r="E183" s="585"/>
      <c r="F183" s="584"/>
      <c r="G183" s="493">
        <f t="shared" si="225"/>
        <v>0</v>
      </c>
      <c r="H183" s="585"/>
      <c r="I183" s="311"/>
      <c r="K183" s="312" t="e">
        <f t="shared" si="226"/>
        <v>#DIV/0!</v>
      </c>
      <c r="L183" s="313" t="e">
        <f t="shared" si="227"/>
        <v>#DIV/0!</v>
      </c>
      <c r="M183" s="314" t="e">
        <f t="shared" si="228"/>
        <v>#DIV/0!</v>
      </c>
      <c r="N183" s="277" t="e">
        <f t="shared" si="229"/>
        <v>#DIV/0!</v>
      </c>
      <c r="O183" s="277" t="e">
        <f t="shared" si="230"/>
        <v>#DIV/0!</v>
      </c>
      <c r="P183" s="277" t="e">
        <f t="shared" si="231"/>
        <v>#DIV/0!</v>
      </c>
      <c r="Q183" s="392" t="e">
        <f t="shared" si="232"/>
        <v>#DIV/0!</v>
      </c>
      <c r="R183" s="315" t="e">
        <f t="shared" si="233"/>
        <v>#DIV/0!</v>
      </c>
      <c r="S183" s="316">
        <f t="shared" si="234"/>
        <v>1.9599639845400536</v>
      </c>
      <c r="T183" s="317" t="e">
        <f t="shared" si="235"/>
        <v>#DIV/0!</v>
      </c>
      <c r="U183" s="317" t="e">
        <f t="shared" si="236"/>
        <v>#DIV/0!</v>
      </c>
      <c r="V183" s="318" t="e">
        <f t="shared" si="237"/>
        <v>#DIV/0!</v>
      </c>
      <c r="W183" s="113" t="e">
        <f t="shared" si="237"/>
        <v>#DIV/0!</v>
      </c>
      <c r="X183" s="9"/>
      <c r="Z183" s="319" t="e">
        <f>(N183-P190)^2</f>
        <v>#DIV/0!</v>
      </c>
      <c r="AA183" s="320" t="e">
        <f t="shared" si="238"/>
        <v>#DIV/0!</v>
      </c>
      <c r="AB183" s="321">
        <v>1</v>
      </c>
      <c r="AC183" s="309"/>
      <c r="AD183" s="309"/>
      <c r="AE183" s="314" t="e">
        <f t="shared" si="239"/>
        <v>#DIV/0!</v>
      </c>
      <c r="AF183" s="322"/>
      <c r="AG183" s="323" t="e">
        <f>AG190</f>
        <v>#DIV/0!</v>
      </c>
      <c r="AH183" s="323" t="e">
        <f>AH190</f>
        <v>#DIV/0!</v>
      </c>
      <c r="AI183" s="320" t="e">
        <f t="shared" si="240"/>
        <v>#DIV/0!</v>
      </c>
      <c r="AJ183" s="324" t="e">
        <f t="shared" si="241"/>
        <v>#DIV/0!</v>
      </c>
      <c r="AK183" s="325" t="e">
        <f>AJ183/AJ190</f>
        <v>#DIV/0!</v>
      </c>
      <c r="AL183" s="326" t="e">
        <f t="shared" si="242"/>
        <v>#DIV/0!</v>
      </c>
      <c r="AM183" s="327" t="e">
        <f t="shared" si="243"/>
        <v>#DIV/0!</v>
      </c>
      <c r="AN183" s="113" t="e">
        <f t="shared" si="244"/>
        <v>#DIV/0!</v>
      </c>
      <c r="AO183" s="328" t="e">
        <f t="shared" si="245"/>
        <v>#DIV/0!</v>
      </c>
      <c r="AP183" s="113" t="e">
        <f t="shared" si="246"/>
        <v>#DIV/0!</v>
      </c>
      <c r="AQ183" s="316">
        <f t="shared" si="247"/>
        <v>1.9599639845400536</v>
      </c>
      <c r="AR183" s="317" t="e">
        <f t="shared" si="248"/>
        <v>#DIV/0!</v>
      </c>
      <c r="AS183" s="317" t="e">
        <f t="shared" si="249"/>
        <v>#DIV/0!</v>
      </c>
      <c r="AT183" s="329" t="e">
        <f t="shared" si="250"/>
        <v>#DIV/0!</v>
      </c>
      <c r="AU183" s="329" t="e">
        <f t="shared" si="250"/>
        <v>#DIV/0!</v>
      </c>
      <c r="AV183" s="293"/>
      <c r="AX183" s="330"/>
      <c r="AY183" s="330">
        <v>1</v>
      </c>
      <c r="AZ183" s="331"/>
      <c r="BA183" s="331"/>
      <c r="BC183" s="309"/>
      <c r="BD183" s="309"/>
      <c r="BE183" s="321"/>
      <c r="BF183" s="321"/>
      <c r="BG183" s="321"/>
      <c r="BH183" s="321"/>
      <c r="BI183" s="321"/>
      <c r="BJ183" s="321"/>
      <c r="BK183" s="321"/>
      <c r="BL183" s="321"/>
      <c r="BM183" s="309"/>
      <c r="BN183" s="309"/>
      <c r="BO183" s="309"/>
      <c r="BP183" s="309"/>
      <c r="BQ183" s="309"/>
      <c r="BR183" s="309"/>
      <c r="BS183" s="332"/>
      <c r="BT183" s="332"/>
      <c r="BU183" s="332"/>
      <c r="BV183" s="309"/>
      <c r="BW183" s="309"/>
    </row>
    <row r="184" spans="2:75" ht="12.75">
      <c r="B184" s="310" t="s">
        <v>170</v>
      </c>
      <c r="C184" s="584"/>
      <c r="D184" s="493">
        <f t="shared" si="224"/>
        <v>0</v>
      </c>
      <c r="E184" s="585"/>
      <c r="F184" s="584"/>
      <c r="G184" s="493">
        <f t="shared" si="225"/>
        <v>0</v>
      </c>
      <c r="H184" s="585"/>
      <c r="I184" s="311"/>
      <c r="K184" s="312" t="e">
        <f t="shared" si="226"/>
        <v>#DIV/0!</v>
      </c>
      <c r="L184" s="313" t="e">
        <f t="shared" si="227"/>
        <v>#DIV/0!</v>
      </c>
      <c r="M184" s="314" t="e">
        <f t="shared" si="228"/>
        <v>#DIV/0!</v>
      </c>
      <c r="N184" s="277" t="e">
        <f t="shared" si="229"/>
        <v>#DIV/0!</v>
      </c>
      <c r="O184" s="277" t="e">
        <f t="shared" si="230"/>
        <v>#DIV/0!</v>
      </c>
      <c r="P184" s="277" t="e">
        <f t="shared" si="231"/>
        <v>#DIV/0!</v>
      </c>
      <c r="Q184" s="392" t="e">
        <f t="shared" si="232"/>
        <v>#DIV/0!</v>
      </c>
      <c r="R184" s="315" t="e">
        <f t="shared" si="233"/>
        <v>#DIV/0!</v>
      </c>
      <c r="S184" s="316">
        <f t="shared" si="234"/>
        <v>1.9599639845400536</v>
      </c>
      <c r="T184" s="317" t="e">
        <f t="shared" si="235"/>
        <v>#DIV/0!</v>
      </c>
      <c r="U184" s="317" t="e">
        <f t="shared" si="236"/>
        <v>#DIV/0!</v>
      </c>
      <c r="V184" s="318" t="e">
        <f t="shared" si="237"/>
        <v>#DIV/0!</v>
      </c>
      <c r="W184" s="113" t="e">
        <f t="shared" si="237"/>
        <v>#DIV/0!</v>
      </c>
      <c r="X184" s="9"/>
      <c r="Z184" s="319" t="e">
        <f>(N184-P190)^2</f>
        <v>#DIV/0!</v>
      </c>
      <c r="AA184" s="320" t="e">
        <f t="shared" si="238"/>
        <v>#DIV/0!</v>
      </c>
      <c r="AB184" s="321">
        <v>1</v>
      </c>
      <c r="AC184" s="309"/>
      <c r="AD184" s="309"/>
      <c r="AE184" s="314" t="e">
        <f t="shared" si="239"/>
        <v>#DIV/0!</v>
      </c>
      <c r="AF184" s="322"/>
      <c r="AG184" s="323" t="e">
        <f>AG190</f>
        <v>#DIV/0!</v>
      </c>
      <c r="AH184" s="323" t="e">
        <f>AH190</f>
        <v>#DIV/0!</v>
      </c>
      <c r="AI184" s="320" t="e">
        <f t="shared" si="240"/>
        <v>#DIV/0!</v>
      </c>
      <c r="AJ184" s="324" t="e">
        <f t="shared" si="241"/>
        <v>#DIV/0!</v>
      </c>
      <c r="AK184" s="325" t="e">
        <f>AJ184/AJ190</f>
        <v>#DIV/0!</v>
      </c>
      <c r="AL184" s="326" t="e">
        <f t="shared" si="242"/>
        <v>#DIV/0!</v>
      </c>
      <c r="AM184" s="327" t="e">
        <f t="shared" si="243"/>
        <v>#DIV/0!</v>
      </c>
      <c r="AN184" s="113" t="e">
        <f t="shared" si="244"/>
        <v>#DIV/0!</v>
      </c>
      <c r="AO184" s="328" t="e">
        <f t="shared" si="245"/>
        <v>#DIV/0!</v>
      </c>
      <c r="AP184" s="113" t="e">
        <f t="shared" si="246"/>
        <v>#DIV/0!</v>
      </c>
      <c r="AQ184" s="316">
        <f t="shared" si="247"/>
        <v>1.9599639845400536</v>
      </c>
      <c r="AR184" s="317" t="e">
        <f t="shared" si="248"/>
        <v>#DIV/0!</v>
      </c>
      <c r="AS184" s="317" t="e">
        <f t="shared" si="249"/>
        <v>#DIV/0!</v>
      </c>
      <c r="AT184" s="329" t="e">
        <f t="shared" si="250"/>
        <v>#DIV/0!</v>
      </c>
      <c r="AU184" s="329" t="e">
        <f t="shared" si="250"/>
        <v>#DIV/0!</v>
      </c>
      <c r="AV184" s="293"/>
      <c r="AX184" s="330"/>
      <c r="AY184" s="330">
        <v>1</v>
      </c>
      <c r="AZ184" s="331"/>
      <c r="BA184" s="331"/>
      <c r="BC184" s="309"/>
      <c r="BD184" s="309"/>
      <c r="BE184" s="321"/>
      <c r="BF184" s="321"/>
      <c r="BG184" s="321"/>
      <c r="BH184" s="321"/>
      <c r="BI184" s="321"/>
      <c r="BJ184" s="321"/>
      <c r="BK184" s="321"/>
      <c r="BL184" s="321"/>
      <c r="BM184" s="309"/>
      <c r="BN184" s="309"/>
      <c r="BO184" s="309"/>
      <c r="BP184" s="309"/>
      <c r="BQ184" s="309"/>
      <c r="BR184" s="309"/>
      <c r="BS184" s="332"/>
      <c r="BT184" s="332"/>
      <c r="BU184" s="332"/>
      <c r="BV184" s="309"/>
      <c r="BW184" s="309"/>
    </row>
    <row r="185" spans="2:75" ht="12.75">
      <c r="B185" s="310" t="s">
        <v>171</v>
      </c>
      <c r="C185" s="584"/>
      <c r="D185" s="493">
        <f t="shared" si="224"/>
        <v>0</v>
      </c>
      <c r="E185" s="585"/>
      <c r="F185" s="584"/>
      <c r="G185" s="493">
        <f t="shared" si="225"/>
        <v>0</v>
      </c>
      <c r="H185" s="585"/>
      <c r="I185" s="311"/>
      <c r="K185" s="312" t="e">
        <f t="shared" si="226"/>
        <v>#DIV/0!</v>
      </c>
      <c r="L185" s="313" t="e">
        <f t="shared" si="227"/>
        <v>#DIV/0!</v>
      </c>
      <c r="M185" s="314" t="e">
        <f t="shared" si="228"/>
        <v>#DIV/0!</v>
      </c>
      <c r="N185" s="277" t="e">
        <f t="shared" si="229"/>
        <v>#DIV/0!</v>
      </c>
      <c r="O185" s="277" t="e">
        <f t="shared" si="230"/>
        <v>#DIV/0!</v>
      </c>
      <c r="P185" s="277" t="e">
        <f t="shared" si="231"/>
        <v>#DIV/0!</v>
      </c>
      <c r="Q185" s="392" t="e">
        <f t="shared" si="232"/>
        <v>#DIV/0!</v>
      </c>
      <c r="R185" s="315" t="e">
        <f t="shared" si="233"/>
        <v>#DIV/0!</v>
      </c>
      <c r="S185" s="316">
        <f t="shared" si="234"/>
        <v>1.9599639845400536</v>
      </c>
      <c r="T185" s="317" t="e">
        <f t="shared" si="235"/>
        <v>#DIV/0!</v>
      </c>
      <c r="U185" s="317" t="e">
        <f t="shared" si="236"/>
        <v>#DIV/0!</v>
      </c>
      <c r="V185" s="318" t="e">
        <f t="shared" si="237"/>
        <v>#DIV/0!</v>
      </c>
      <c r="W185" s="113" t="e">
        <f t="shared" si="237"/>
        <v>#DIV/0!</v>
      </c>
      <c r="X185" s="9"/>
      <c r="Z185" s="319" t="e">
        <f>(N185-P190)^2</f>
        <v>#DIV/0!</v>
      </c>
      <c r="AA185" s="320" t="e">
        <f t="shared" si="238"/>
        <v>#DIV/0!</v>
      </c>
      <c r="AB185" s="321">
        <v>1</v>
      </c>
      <c r="AC185" s="309"/>
      <c r="AD185" s="309"/>
      <c r="AE185" s="314" t="e">
        <f t="shared" si="239"/>
        <v>#DIV/0!</v>
      </c>
      <c r="AF185" s="322"/>
      <c r="AG185" s="323" t="e">
        <f>AG190</f>
        <v>#DIV/0!</v>
      </c>
      <c r="AH185" s="323" t="e">
        <f>AH190</f>
        <v>#DIV/0!</v>
      </c>
      <c r="AI185" s="320" t="e">
        <f t="shared" si="240"/>
        <v>#DIV/0!</v>
      </c>
      <c r="AJ185" s="324" t="e">
        <f t="shared" si="241"/>
        <v>#DIV/0!</v>
      </c>
      <c r="AK185" s="325" t="e">
        <f>AJ185/AJ190</f>
        <v>#DIV/0!</v>
      </c>
      <c r="AL185" s="326" t="e">
        <f t="shared" si="242"/>
        <v>#DIV/0!</v>
      </c>
      <c r="AM185" s="327" t="e">
        <f t="shared" si="243"/>
        <v>#DIV/0!</v>
      </c>
      <c r="AN185" s="113" t="e">
        <f t="shared" si="244"/>
        <v>#DIV/0!</v>
      </c>
      <c r="AO185" s="328" t="e">
        <f t="shared" si="245"/>
        <v>#DIV/0!</v>
      </c>
      <c r="AP185" s="113" t="e">
        <f t="shared" si="246"/>
        <v>#DIV/0!</v>
      </c>
      <c r="AQ185" s="316">
        <f t="shared" si="247"/>
        <v>1.9599639845400536</v>
      </c>
      <c r="AR185" s="317" t="e">
        <f t="shared" si="248"/>
        <v>#DIV/0!</v>
      </c>
      <c r="AS185" s="317" t="e">
        <f t="shared" si="249"/>
        <v>#DIV/0!</v>
      </c>
      <c r="AT185" s="329" t="e">
        <f t="shared" si="250"/>
        <v>#DIV/0!</v>
      </c>
      <c r="AU185" s="329" t="e">
        <f t="shared" si="250"/>
        <v>#DIV/0!</v>
      </c>
      <c r="AV185" s="293"/>
      <c r="AX185" s="330"/>
      <c r="AY185" s="330">
        <v>1</v>
      </c>
      <c r="AZ185" s="331"/>
      <c r="BA185" s="331"/>
      <c r="BC185" s="309"/>
      <c r="BD185" s="309"/>
      <c r="BE185" s="321"/>
      <c r="BF185" s="321"/>
      <c r="BG185" s="321"/>
      <c r="BH185" s="321"/>
      <c r="BI185" s="321"/>
      <c r="BJ185" s="321"/>
      <c r="BK185" s="321"/>
      <c r="BL185" s="321"/>
      <c r="BM185" s="309"/>
      <c r="BN185" s="309"/>
      <c r="BO185" s="309"/>
      <c r="BP185" s="309"/>
      <c r="BQ185" s="309"/>
      <c r="BR185" s="309"/>
      <c r="BS185" s="332"/>
      <c r="BT185" s="332"/>
      <c r="BU185" s="332"/>
      <c r="BV185" s="309"/>
      <c r="BW185" s="309"/>
    </row>
    <row r="186" spans="2:75" ht="12.75">
      <c r="B186" s="310" t="s">
        <v>172</v>
      </c>
      <c r="C186" s="584"/>
      <c r="D186" s="493">
        <f t="shared" si="224"/>
        <v>0</v>
      </c>
      <c r="E186" s="585"/>
      <c r="F186" s="584"/>
      <c r="G186" s="493">
        <f t="shared" si="225"/>
        <v>0</v>
      </c>
      <c r="H186" s="585"/>
      <c r="I186" s="311"/>
      <c r="K186" s="312" t="e">
        <f t="shared" si="226"/>
        <v>#DIV/0!</v>
      </c>
      <c r="L186" s="313" t="e">
        <f t="shared" si="227"/>
        <v>#DIV/0!</v>
      </c>
      <c r="M186" s="314" t="e">
        <f t="shared" si="228"/>
        <v>#DIV/0!</v>
      </c>
      <c r="N186" s="277" t="e">
        <f t="shared" si="229"/>
        <v>#DIV/0!</v>
      </c>
      <c r="O186" s="277" t="e">
        <f t="shared" si="230"/>
        <v>#DIV/0!</v>
      </c>
      <c r="P186" s="277" t="e">
        <f t="shared" si="231"/>
        <v>#DIV/0!</v>
      </c>
      <c r="Q186" s="392" t="e">
        <f t="shared" si="232"/>
        <v>#DIV/0!</v>
      </c>
      <c r="R186" s="315" t="e">
        <f t="shared" si="233"/>
        <v>#DIV/0!</v>
      </c>
      <c r="S186" s="316">
        <f t="shared" si="234"/>
        <v>1.9599639845400536</v>
      </c>
      <c r="T186" s="317" t="e">
        <f t="shared" si="235"/>
        <v>#DIV/0!</v>
      </c>
      <c r="U186" s="317" t="e">
        <f t="shared" si="236"/>
        <v>#DIV/0!</v>
      </c>
      <c r="V186" s="318" t="e">
        <f t="shared" si="237"/>
        <v>#DIV/0!</v>
      </c>
      <c r="W186" s="113" t="e">
        <f t="shared" si="237"/>
        <v>#DIV/0!</v>
      </c>
      <c r="X186" s="9"/>
      <c r="Z186" s="319" t="e">
        <f>(N186-P190)^2</f>
        <v>#DIV/0!</v>
      </c>
      <c r="AA186" s="320" t="e">
        <f t="shared" si="238"/>
        <v>#DIV/0!</v>
      </c>
      <c r="AB186" s="321">
        <v>1</v>
      </c>
      <c r="AC186" s="309"/>
      <c r="AD186" s="309"/>
      <c r="AE186" s="314" t="e">
        <f t="shared" si="239"/>
        <v>#DIV/0!</v>
      </c>
      <c r="AF186" s="322"/>
      <c r="AG186" s="323" t="e">
        <f>AG190</f>
        <v>#DIV/0!</v>
      </c>
      <c r="AH186" s="323" t="e">
        <f>AH190</f>
        <v>#DIV/0!</v>
      </c>
      <c r="AI186" s="320" t="e">
        <f t="shared" si="240"/>
        <v>#DIV/0!</v>
      </c>
      <c r="AJ186" s="324" t="e">
        <f t="shared" si="241"/>
        <v>#DIV/0!</v>
      </c>
      <c r="AK186" s="325" t="e">
        <f>AJ186/AJ190</f>
        <v>#DIV/0!</v>
      </c>
      <c r="AL186" s="326" t="e">
        <f t="shared" si="242"/>
        <v>#DIV/0!</v>
      </c>
      <c r="AM186" s="327" t="e">
        <f t="shared" si="243"/>
        <v>#DIV/0!</v>
      </c>
      <c r="AN186" s="113" t="e">
        <f t="shared" si="244"/>
        <v>#DIV/0!</v>
      </c>
      <c r="AO186" s="328" t="e">
        <f t="shared" si="245"/>
        <v>#DIV/0!</v>
      </c>
      <c r="AP186" s="113" t="e">
        <f t="shared" si="246"/>
        <v>#DIV/0!</v>
      </c>
      <c r="AQ186" s="316">
        <f t="shared" si="247"/>
        <v>1.9599639845400536</v>
      </c>
      <c r="AR186" s="317" t="e">
        <f t="shared" si="248"/>
        <v>#DIV/0!</v>
      </c>
      <c r="AS186" s="317" t="e">
        <f t="shared" si="249"/>
        <v>#DIV/0!</v>
      </c>
      <c r="AT186" s="329" t="e">
        <f t="shared" si="250"/>
        <v>#DIV/0!</v>
      </c>
      <c r="AU186" s="329" t="e">
        <f t="shared" si="250"/>
        <v>#DIV/0!</v>
      </c>
      <c r="AV186" s="293"/>
      <c r="AX186" s="330"/>
      <c r="AY186" s="330">
        <v>1</v>
      </c>
      <c r="AZ186" s="331"/>
      <c r="BA186" s="331"/>
      <c r="BC186" s="309"/>
      <c r="BD186" s="309"/>
      <c r="BE186" s="321"/>
      <c r="BF186" s="321"/>
      <c r="BG186" s="321"/>
      <c r="BH186" s="321"/>
      <c r="BI186" s="321"/>
      <c r="BJ186" s="321"/>
      <c r="BK186" s="321"/>
      <c r="BL186" s="321"/>
      <c r="BM186" s="309"/>
      <c r="BN186" s="309"/>
      <c r="BO186" s="309"/>
      <c r="BP186" s="309"/>
      <c r="BQ186" s="309"/>
      <c r="BR186" s="309"/>
      <c r="BS186" s="332"/>
      <c r="BT186" s="332"/>
      <c r="BU186" s="332"/>
      <c r="BV186" s="309"/>
      <c r="BW186" s="309"/>
    </row>
    <row r="187" spans="2:75" ht="12.75">
      <c r="B187" s="310" t="s">
        <v>173</v>
      </c>
      <c r="C187" s="584"/>
      <c r="D187" s="493">
        <f t="shared" si="224"/>
        <v>0</v>
      </c>
      <c r="E187" s="585"/>
      <c r="F187" s="584"/>
      <c r="G187" s="493">
        <f t="shared" si="225"/>
        <v>0</v>
      </c>
      <c r="H187" s="585"/>
      <c r="I187" s="311"/>
      <c r="K187" s="312" t="e">
        <f t="shared" si="226"/>
        <v>#DIV/0!</v>
      </c>
      <c r="L187" s="313" t="e">
        <f t="shared" si="227"/>
        <v>#DIV/0!</v>
      </c>
      <c r="M187" s="314" t="e">
        <f t="shared" si="228"/>
        <v>#DIV/0!</v>
      </c>
      <c r="N187" s="277" t="e">
        <f t="shared" si="229"/>
        <v>#DIV/0!</v>
      </c>
      <c r="O187" s="277" t="e">
        <f t="shared" si="230"/>
        <v>#DIV/0!</v>
      </c>
      <c r="P187" s="277" t="e">
        <f t="shared" si="231"/>
        <v>#DIV/0!</v>
      </c>
      <c r="Q187" s="392" t="e">
        <f t="shared" si="232"/>
        <v>#DIV/0!</v>
      </c>
      <c r="R187" s="315" t="e">
        <f t="shared" si="233"/>
        <v>#DIV/0!</v>
      </c>
      <c r="S187" s="316">
        <f t="shared" si="234"/>
        <v>1.9599639845400536</v>
      </c>
      <c r="T187" s="317" t="e">
        <f t="shared" si="235"/>
        <v>#DIV/0!</v>
      </c>
      <c r="U187" s="317" t="e">
        <f t="shared" si="236"/>
        <v>#DIV/0!</v>
      </c>
      <c r="V187" s="318" t="e">
        <f t="shared" si="237"/>
        <v>#DIV/0!</v>
      </c>
      <c r="W187" s="113" t="e">
        <f t="shared" si="237"/>
        <v>#DIV/0!</v>
      </c>
      <c r="X187" s="9"/>
      <c r="Z187" s="319" t="e">
        <f>(N187-P190)^2</f>
        <v>#DIV/0!</v>
      </c>
      <c r="AA187" s="320" t="e">
        <f t="shared" si="238"/>
        <v>#DIV/0!</v>
      </c>
      <c r="AB187" s="321">
        <v>1</v>
      </c>
      <c r="AC187" s="309"/>
      <c r="AD187" s="309"/>
      <c r="AE187" s="314" t="e">
        <f t="shared" si="239"/>
        <v>#DIV/0!</v>
      </c>
      <c r="AF187" s="322"/>
      <c r="AG187" s="323" t="e">
        <f>AG190</f>
        <v>#DIV/0!</v>
      </c>
      <c r="AH187" s="323" t="e">
        <f>AH190</f>
        <v>#DIV/0!</v>
      </c>
      <c r="AI187" s="320" t="e">
        <f t="shared" si="240"/>
        <v>#DIV/0!</v>
      </c>
      <c r="AJ187" s="324" t="e">
        <f t="shared" si="241"/>
        <v>#DIV/0!</v>
      </c>
      <c r="AK187" s="325" t="e">
        <f>AJ187/AJ190</f>
        <v>#DIV/0!</v>
      </c>
      <c r="AL187" s="326" t="e">
        <f t="shared" si="242"/>
        <v>#DIV/0!</v>
      </c>
      <c r="AM187" s="327" t="e">
        <f t="shared" si="243"/>
        <v>#DIV/0!</v>
      </c>
      <c r="AN187" s="113" t="e">
        <f t="shared" si="244"/>
        <v>#DIV/0!</v>
      </c>
      <c r="AO187" s="328" t="e">
        <f t="shared" si="245"/>
        <v>#DIV/0!</v>
      </c>
      <c r="AP187" s="113" t="e">
        <f t="shared" si="246"/>
        <v>#DIV/0!</v>
      </c>
      <c r="AQ187" s="316">
        <f t="shared" si="247"/>
        <v>1.9599639845400536</v>
      </c>
      <c r="AR187" s="317" t="e">
        <f t="shared" si="248"/>
        <v>#DIV/0!</v>
      </c>
      <c r="AS187" s="317" t="e">
        <f t="shared" si="249"/>
        <v>#DIV/0!</v>
      </c>
      <c r="AT187" s="329" t="e">
        <f t="shared" si="250"/>
        <v>#DIV/0!</v>
      </c>
      <c r="AU187" s="329" t="e">
        <f t="shared" si="250"/>
        <v>#DIV/0!</v>
      </c>
      <c r="AV187" s="293"/>
      <c r="AX187" s="330"/>
      <c r="AY187" s="330">
        <v>1</v>
      </c>
      <c r="AZ187" s="331"/>
      <c r="BA187" s="331"/>
      <c r="BC187" s="309"/>
      <c r="BD187" s="309"/>
      <c r="BE187" s="321"/>
      <c r="BF187" s="321"/>
      <c r="BG187" s="321"/>
      <c r="BH187" s="321"/>
      <c r="BI187" s="321"/>
      <c r="BJ187" s="321"/>
      <c r="BK187" s="321"/>
      <c r="BL187" s="321"/>
      <c r="BM187" s="309"/>
      <c r="BN187" s="309"/>
      <c r="BO187" s="309"/>
      <c r="BP187" s="309"/>
      <c r="BQ187" s="309"/>
      <c r="BR187" s="309"/>
      <c r="BS187" s="332"/>
      <c r="BT187" s="332"/>
      <c r="BU187" s="332"/>
      <c r="BV187" s="309"/>
      <c r="BW187" s="309"/>
    </row>
    <row r="188" spans="2:75" ht="12.75">
      <c r="B188" s="310" t="s">
        <v>174</v>
      </c>
      <c r="C188" s="584"/>
      <c r="D188" s="493">
        <f t="shared" si="224"/>
        <v>0</v>
      </c>
      <c r="E188" s="585"/>
      <c r="F188" s="584"/>
      <c r="G188" s="493">
        <f t="shared" si="225"/>
        <v>0</v>
      </c>
      <c r="H188" s="585"/>
      <c r="I188" s="311"/>
      <c r="K188" s="312" t="e">
        <f t="shared" si="226"/>
        <v>#DIV/0!</v>
      </c>
      <c r="L188" s="313" t="e">
        <f t="shared" si="227"/>
        <v>#DIV/0!</v>
      </c>
      <c r="M188" s="314" t="e">
        <f t="shared" si="228"/>
        <v>#DIV/0!</v>
      </c>
      <c r="N188" s="277" t="e">
        <f t="shared" si="229"/>
        <v>#DIV/0!</v>
      </c>
      <c r="O188" s="277" t="e">
        <f t="shared" si="230"/>
        <v>#DIV/0!</v>
      </c>
      <c r="P188" s="277" t="e">
        <f t="shared" si="231"/>
        <v>#DIV/0!</v>
      </c>
      <c r="Q188" s="392" t="e">
        <f t="shared" si="232"/>
        <v>#DIV/0!</v>
      </c>
      <c r="R188" s="315" t="e">
        <f t="shared" si="233"/>
        <v>#DIV/0!</v>
      </c>
      <c r="S188" s="316">
        <f t="shared" si="234"/>
        <v>1.9599639845400536</v>
      </c>
      <c r="T188" s="317" t="e">
        <f t="shared" si="235"/>
        <v>#DIV/0!</v>
      </c>
      <c r="U188" s="317" t="e">
        <f t="shared" si="236"/>
        <v>#DIV/0!</v>
      </c>
      <c r="V188" s="318" t="e">
        <f t="shared" si="237"/>
        <v>#DIV/0!</v>
      </c>
      <c r="W188" s="113" t="e">
        <f t="shared" si="237"/>
        <v>#DIV/0!</v>
      </c>
      <c r="X188" s="9"/>
      <c r="Z188" s="319" t="e">
        <f>(N188-P190)^2</f>
        <v>#DIV/0!</v>
      </c>
      <c r="AA188" s="320" t="e">
        <f t="shared" si="238"/>
        <v>#DIV/0!</v>
      </c>
      <c r="AB188" s="321">
        <v>1</v>
      </c>
      <c r="AC188" s="309"/>
      <c r="AD188" s="309"/>
      <c r="AE188" s="314" t="e">
        <f t="shared" si="239"/>
        <v>#DIV/0!</v>
      </c>
      <c r="AF188" s="322"/>
      <c r="AG188" s="323" t="e">
        <f>AG190</f>
        <v>#DIV/0!</v>
      </c>
      <c r="AH188" s="323" t="e">
        <f>AH190</f>
        <v>#DIV/0!</v>
      </c>
      <c r="AI188" s="320" t="e">
        <f t="shared" si="240"/>
        <v>#DIV/0!</v>
      </c>
      <c r="AJ188" s="324" t="e">
        <f t="shared" si="241"/>
        <v>#DIV/0!</v>
      </c>
      <c r="AK188" s="325" t="e">
        <f>AJ188/AJ190</f>
        <v>#DIV/0!</v>
      </c>
      <c r="AL188" s="326" t="e">
        <f t="shared" si="242"/>
        <v>#DIV/0!</v>
      </c>
      <c r="AM188" s="327" t="e">
        <f t="shared" si="243"/>
        <v>#DIV/0!</v>
      </c>
      <c r="AN188" s="113" t="e">
        <f t="shared" si="244"/>
        <v>#DIV/0!</v>
      </c>
      <c r="AO188" s="328" t="e">
        <f t="shared" si="245"/>
        <v>#DIV/0!</v>
      </c>
      <c r="AP188" s="113" t="e">
        <f t="shared" si="246"/>
        <v>#DIV/0!</v>
      </c>
      <c r="AQ188" s="316">
        <f t="shared" si="247"/>
        <v>1.9599639845400536</v>
      </c>
      <c r="AR188" s="317" t="e">
        <f t="shared" si="248"/>
        <v>#DIV/0!</v>
      </c>
      <c r="AS188" s="317" t="e">
        <f t="shared" si="249"/>
        <v>#DIV/0!</v>
      </c>
      <c r="AT188" s="329" t="e">
        <f t="shared" si="250"/>
        <v>#DIV/0!</v>
      </c>
      <c r="AU188" s="329" t="e">
        <f t="shared" si="250"/>
        <v>#DIV/0!</v>
      </c>
      <c r="AV188" s="293"/>
      <c r="AX188" s="330"/>
      <c r="AY188" s="330">
        <v>1</v>
      </c>
      <c r="AZ188" s="331"/>
      <c r="BA188" s="331"/>
      <c r="BC188" s="309"/>
      <c r="BD188" s="309"/>
      <c r="BE188" s="321"/>
      <c r="BF188" s="321"/>
      <c r="BG188" s="321"/>
      <c r="BH188" s="321"/>
      <c r="BI188" s="321"/>
      <c r="BJ188" s="321"/>
      <c r="BK188" s="321"/>
      <c r="BL188" s="321"/>
      <c r="BM188" s="309"/>
      <c r="BN188" s="309"/>
      <c r="BO188" s="309"/>
      <c r="BP188" s="309"/>
      <c r="BQ188" s="309"/>
      <c r="BR188" s="309"/>
      <c r="BS188" s="332"/>
      <c r="BT188" s="332"/>
      <c r="BU188" s="332"/>
      <c r="BV188" s="309"/>
      <c r="BW188" s="309"/>
    </row>
    <row r="189" spans="2:75" ht="12.75">
      <c r="B189" s="310" t="s">
        <v>175</v>
      </c>
      <c r="C189" s="584"/>
      <c r="D189" s="493">
        <f t="shared" si="224"/>
        <v>0</v>
      </c>
      <c r="E189" s="585"/>
      <c r="F189" s="584"/>
      <c r="G189" s="493">
        <f t="shared" si="225"/>
        <v>0</v>
      </c>
      <c r="H189" s="585"/>
      <c r="I189" s="311"/>
      <c r="K189" s="312" t="e">
        <f t="shared" si="226"/>
        <v>#DIV/0!</v>
      </c>
      <c r="L189" s="313" t="e">
        <f>(D189/(C189*E189)+(G189/(F189*H189)))</f>
        <v>#DIV/0!</v>
      </c>
      <c r="M189" s="314" t="e">
        <f t="shared" si="228"/>
        <v>#DIV/0!</v>
      </c>
      <c r="N189" s="277" t="e">
        <f t="shared" si="229"/>
        <v>#DIV/0!</v>
      </c>
      <c r="O189" s="277" t="e">
        <f t="shared" si="230"/>
        <v>#DIV/0!</v>
      </c>
      <c r="P189" s="277" t="e">
        <f t="shared" si="231"/>
        <v>#DIV/0!</v>
      </c>
      <c r="Q189" s="392" t="e">
        <f t="shared" si="232"/>
        <v>#DIV/0!</v>
      </c>
      <c r="R189" s="315" t="e">
        <f t="shared" si="233"/>
        <v>#DIV/0!</v>
      </c>
      <c r="S189" s="316">
        <f t="shared" si="234"/>
        <v>1.9599639845400536</v>
      </c>
      <c r="T189" s="317" t="e">
        <f t="shared" si="235"/>
        <v>#DIV/0!</v>
      </c>
      <c r="U189" s="317" t="e">
        <f t="shared" si="236"/>
        <v>#DIV/0!</v>
      </c>
      <c r="V189" s="318" t="e">
        <f t="shared" si="237"/>
        <v>#DIV/0!</v>
      </c>
      <c r="W189" s="113" t="e">
        <f t="shared" si="237"/>
        <v>#DIV/0!</v>
      </c>
      <c r="X189" s="9"/>
      <c r="Z189" s="319" t="e">
        <f>(N189-P190)^2</f>
        <v>#DIV/0!</v>
      </c>
      <c r="AA189" s="320" t="e">
        <f t="shared" si="238"/>
        <v>#DIV/0!</v>
      </c>
      <c r="AB189" s="321">
        <v>1</v>
      </c>
      <c r="AC189" s="309"/>
      <c r="AD189" s="309"/>
      <c r="AE189" s="314" t="e">
        <f t="shared" si="239"/>
        <v>#DIV/0!</v>
      </c>
      <c r="AF189" s="322"/>
      <c r="AG189" s="323" t="e">
        <f>AG190</f>
        <v>#DIV/0!</v>
      </c>
      <c r="AH189" s="323" t="e">
        <f>AH190</f>
        <v>#DIV/0!</v>
      </c>
      <c r="AI189" s="320" t="e">
        <f t="shared" si="240"/>
        <v>#DIV/0!</v>
      </c>
      <c r="AJ189" s="324" t="e">
        <f t="shared" si="241"/>
        <v>#DIV/0!</v>
      </c>
      <c r="AK189" s="325" t="e">
        <f>AJ189/AJ190</f>
        <v>#DIV/0!</v>
      </c>
      <c r="AL189" s="326" t="e">
        <f t="shared" si="242"/>
        <v>#DIV/0!</v>
      </c>
      <c r="AM189" s="327" t="e">
        <f t="shared" si="243"/>
        <v>#DIV/0!</v>
      </c>
      <c r="AN189" s="113" t="e">
        <f t="shared" si="244"/>
        <v>#DIV/0!</v>
      </c>
      <c r="AO189" s="328" t="e">
        <f t="shared" si="245"/>
        <v>#DIV/0!</v>
      </c>
      <c r="AP189" s="113" t="e">
        <f t="shared" si="246"/>
        <v>#DIV/0!</v>
      </c>
      <c r="AQ189" s="316">
        <f t="shared" si="247"/>
        <v>1.9599639845400536</v>
      </c>
      <c r="AR189" s="317" t="e">
        <f t="shared" si="248"/>
        <v>#DIV/0!</v>
      </c>
      <c r="AS189" s="317" t="e">
        <f t="shared" si="249"/>
        <v>#DIV/0!</v>
      </c>
      <c r="AT189" s="329" t="e">
        <f t="shared" si="250"/>
        <v>#DIV/0!</v>
      </c>
      <c r="AU189" s="329" t="e">
        <f t="shared" si="250"/>
        <v>#DIV/0!</v>
      </c>
      <c r="AV189" s="293"/>
      <c r="AX189" s="330"/>
      <c r="AY189" s="330">
        <v>1</v>
      </c>
      <c r="AZ189" s="331"/>
      <c r="BA189" s="331"/>
      <c r="BC189" s="309"/>
      <c r="BD189" s="309"/>
      <c r="BE189" s="321"/>
      <c r="BF189" s="321"/>
      <c r="BG189" s="321"/>
      <c r="BH189" s="321"/>
      <c r="BI189" s="321"/>
      <c r="BJ189" s="321"/>
      <c r="BK189" s="321"/>
      <c r="BL189" s="321"/>
      <c r="BM189" s="309"/>
      <c r="BN189" s="309"/>
      <c r="BO189" s="309"/>
      <c r="BP189" s="309"/>
      <c r="BQ189" s="309"/>
      <c r="BR189" s="309"/>
      <c r="BS189" s="332"/>
      <c r="BT189" s="332"/>
      <c r="BU189" s="332"/>
      <c r="BV189" s="309"/>
      <c r="BW189" s="309"/>
    </row>
    <row r="190" spans="2:75" ht="12.75">
      <c r="B190" s="333">
        <f>COUNT(D180:D189)</f>
        <v>10</v>
      </c>
      <c r="C190" s="586">
        <f aca="true" t="shared" si="251" ref="C190:H190">SUM(C180:C189)</f>
        <v>0</v>
      </c>
      <c r="D190" s="586">
        <f t="shared" si="251"/>
        <v>0</v>
      </c>
      <c r="E190" s="586">
        <f t="shared" si="251"/>
        <v>0</v>
      </c>
      <c r="F190" s="586">
        <f t="shared" si="251"/>
        <v>0</v>
      </c>
      <c r="G190" s="586">
        <f t="shared" si="251"/>
        <v>0</v>
      </c>
      <c r="H190" s="586">
        <f t="shared" si="251"/>
        <v>0</v>
      </c>
      <c r="I190" s="335"/>
      <c r="K190" s="336"/>
      <c r="L190" s="394"/>
      <c r="M190" s="338" t="e">
        <f>SUM(M180:M189)</f>
        <v>#DIV/0!</v>
      </c>
      <c r="N190" s="339"/>
      <c r="O190" s="340" t="e">
        <f>SUM(O180:O189)</f>
        <v>#DIV/0!</v>
      </c>
      <c r="P190" s="22" t="e">
        <f>O190/M190</f>
        <v>#DIV/0!</v>
      </c>
      <c r="Q190" s="341" t="e">
        <f>EXP(P190)</f>
        <v>#DIV/0!</v>
      </c>
      <c r="R190" s="334" t="e">
        <f>SQRT(1/M190)</f>
        <v>#DIV/0!</v>
      </c>
      <c r="S190" s="316">
        <f t="shared" si="234"/>
        <v>1.9599639845400536</v>
      </c>
      <c r="T190" s="342" t="e">
        <f>P190-(R190*S190)</f>
        <v>#DIV/0!</v>
      </c>
      <c r="U190" s="342" t="e">
        <f>P190+(R190*S190)</f>
        <v>#DIV/0!</v>
      </c>
      <c r="V190" s="343" t="e">
        <f>EXP(T190)</f>
        <v>#DIV/0!</v>
      </c>
      <c r="W190" s="344" t="e">
        <f>EXP(U190)</f>
        <v>#DIV/0!</v>
      </c>
      <c r="X190" s="345"/>
      <c r="Y190" s="345"/>
      <c r="Z190" s="346"/>
      <c r="AA190" s="347" t="e">
        <f>SUM(AA180:AA189)</f>
        <v>#DIV/0!</v>
      </c>
      <c r="AB190" s="348">
        <f>SUM(AB180:AB189)</f>
        <v>10</v>
      </c>
      <c r="AC190" s="349" t="e">
        <f>AA190-(AB190-1)</f>
        <v>#DIV/0!</v>
      </c>
      <c r="AD190" s="338" t="e">
        <f>M190</f>
        <v>#DIV/0!</v>
      </c>
      <c r="AE190" s="338" t="e">
        <f>SUM(AE180:AE189)</f>
        <v>#DIV/0!</v>
      </c>
      <c r="AF190" s="350" t="e">
        <f>AE190/AD190</f>
        <v>#DIV/0!</v>
      </c>
      <c r="AG190" s="351" t="e">
        <f>AC190/(AD190-AF190)</f>
        <v>#DIV/0!</v>
      </c>
      <c r="AH190" s="351" t="e">
        <f>IF(AA190&lt;AB190-1,"0",AG190)</f>
        <v>#DIV/0!</v>
      </c>
      <c r="AI190" s="346"/>
      <c r="AJ190" s="338" t="e">
        <f>SUM(AJ180:AJ189)</f>
        <v>#DIV/0!</v>
      </c>
      <c r="AK190" s="352" t="e">
        <f>SUM(AK180:AK189)</f>
        <v>#DIV/0!</v>
      </c>
      <c r="AL190" s="349" t="e">
        <f>SUM(AL180:AL189)</f>
        <v>#DIV/0!</v>
      </c>
      <c r="AM190" s="349" t="e">
        <f>AL190/AJ190</f>
        <v>#DIV/0!</v>
      </c>
      <c r="AN190" s="395" t="e">
        <f>EXP(AM190)</f>
        <v>#DIV/0!</v>
      </c>
      <c r="AO190" s="354" t="e">
        <f>1/AJ190</f>
        <v>#DIV/0!</v>
      </c>
      <c r="AP190" s="355" t="e">
        <f>SQRT(AO190)</f>
        <v>#DIV/0!</v>
      </c>
      <c r="AQ190" s="316">
        <f t="shared" si="247"/>
        <v>1.9599639845400536</v>
      </c>
      <c r="AR190" s="342" t="e">
        <f>AM190-(AQ190*AP190)</f>
        <v>#DIV/0!</v>
      </c>
      <c r="AS190" s="342" t="e">
        <f>AM190+(1.96*AP190)</f>
        <v>#DIV/0!</v>
      </c>
      <c r="AT190" s="396" t="e">
        <f>EXP(AR190)</f>
        <v>#DIV/0!</v>
      </c>
      <c r="AU190" s="397" t="e">
        <f>EXP(AS190)</f>
        <v>#DIV/0!</v>
      </c>
      <c r="AV190" s="398"/>
      <c r="AW190" s="15"/>
      <c r="AX190" s="359" t="e">
        <f>AA190</f>
        <v>#DIV/0!</v>
      </c>
      <c r="AY190" s="333">
        <f>SUM(AY180:AY189)</f>
        <v>10</v>
      </c>
      <c r="AZ190" s="360" t="e">
        <f>(AX190-(AY190-1))/AX190</f>
        <v>#DIV/0!</v>
      </c>
      <c r="BA190" s="361" t="e">
        <f>IF(AA190&lt;AB190-1,"0%",AZ190)</f>
        <v>#DIV/0!</v>
      </c>
      <c r="BB190" s="172"/>
      <c r="BC190" s="340" t="e">
        <f>AX190/(AY190-1)</f>
        <v>#DIV/0!</v>
      </c>
      <c r="BD190" s="362" t="e">
        <f>LN(BC190)</f>
        <v>#DIV/0!</v>
      </c>
      <c r="BE190" s="340" t="e">
        <f>LN(AX190)</f>
        <v>#DIV/0!</v>
      </c>
      <c r="BF190" s="340">
        <f>LN(AY190-1)</f>
        <v>2.1972245773362196</v>
      </c>
      <c r="BG190" s="340" t="e">
        <f>SQRT(2*AX190)</f>
        <v>#DIV/0!</v>
      </c>
      <c r="BH190" s="340">
        <f>SQRT(2*AY190-3)</f>
        <v>4.123105625617661</v>
      </c>
      <c r="BI190" s="340">
        <f>2*(AY190-2)</f>
        <v>16</v>
      </c>
      <c r="BJ190" s="340">
        <f>3*(AY190-2)^2</f>
        <v>192</v>
      </c>
      <c r="BK190" s="340">
        <f>1/BI190</f>
        <v>0.0625</v>
      </c>
      <c r="BL190" s="363">
        <f>1/BJ190</f>
        <v>0.005208333333333333</v>
      </c>
      <c r="BM190" s="363">
        <f>SQRT(BK190*(1-BL190))</f>
        <v>0.24934810840803798</v>
      </c>
      <c r="BN190" s="364" t="e">
        <f>0.5*(BE190-BF190)/(BG190-BH190)</f>
        <v>#DIV/0!</v>
      </c>
      <c r="BO190" s="364" t="e">
        <f>IF(AA190&lt;=AB190,BM190,BN190)</f>
        <v>#DIV/0!</v>
      </c>
      <c r="BP190" s="365" t="e">
        <f>BD190-(1.96*BO190)</f>
        <v>#DIV/0!</v>
      </c>
      <c r="BQ190" s="365" t="e">
        <f>BD190+(1.96*BO190)</f>
        <v>#DIV/0!</v>
      </c>
      <c r="BR190" s="365"/>
      <c r="BS190" s="362" t="e">
        <f>EXP(BP190)</f>
        <v>#DIV/0!</v>
      </c>
      <c r="BT190" s="362" t="e">
        <f>EXP(BQ190)</f>
        <v>#DIV/0!</v>
      </c>
      <c r="BU190" s="366" t="e">
        <f>BA190</f>
        <v>#DIV/0!</v>
      </c>
      <c r="BV190" s="366" t="e">
        <f>(BS190-1)/BS190</f>
        <v>#DIV/0!</v>
      </c>
      <c r="BW190" s="366" t="e">
        <f>(BT190-1)/BT190</f>
        <v>#DIV/0!</v>
      </c>
    </row>
    <row r="191" spans="2:75" ht="13.5" thickBot="1">
      <c r="B191" s="7"/>
      <c r="C191" s="587"/>
      <c r="D191" s="587"/>
      <c r="E191" s="587"/>
      <c r="F191" s="587"/>
      <c r="G191" s="587"/>
      <c r="H191" s="587"/>
      <c r="I191" s="367"/>
      <c r="J191" s="7"/>
      <c r="K191" s="7"/>
      <c r="L191" s="2"/>
      <c r="M191" s="2"/>
      <c r="N191" s="2"/>
      <c r="O191" s="2"/>
      <c r="P191" s="2"/>
      <c r="Q191" s="2"/>
      <c r="R191" s="368"/>
      <c r="S191" s="368"/>
      <c r="T191" s="368"/>
      <c r="U191" s="368"/>
      <c r="V191" s="368"/>
      <c r="W191" s="368"/>
      <c r="X191" s="368"/>
      <c r="Z191" s="2"/>
      <c r="AA191" s="2"/>
      <c r="AB191" s="369"/>
      <c r="AC191" s="370"/>
      <c r="AD191" s="370"/>
      <c r="AE191" s="370"/>
      <c r="AF191" s="372"/>
      <c r="AG191" s="372"/>
      <c r="AH191" s="372"/>
      <c r="AI191" s="37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373"/>
      <c r="AU191" s="373"/>
      <c r="AV191" s="373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18"/>
      <c r="BH191" s="2"/>
      <c r="BI191" s="2"/>
      <c r="BJ191" s="2"/>
      <c r="BK191" s="2"/>
      <c r="BN191" s="370" t="s">
        <v>184</v>
      </c>
      <c r="BT191" s="374" t="s">
        <v>185</v>
      </c>
      <c r="BU191" s="375" t="e">
        <f>BU190</f>
        <v>#DIV/0!</v>
      </c>
      <c r="BV191" s="376" t="e">
        <f>IF(BV190&lt;0,"0%",BV190)</f>
        <v>#DIV/0!</v>
      </c>
      <c r="BW191" s="377" t="e">
        <f>IF(BW190&lt;0,"0%",BW190)</f>
        <v>#DIV/0!</v>
      </c>
    </row>
    <row r="192" spans="2:69" ht="26.25" thickBot="1">
      <c r="B192" s="283"/>
      <c r="C192" s="588"/>
      <c r="D192" s="588"/>
      <c r="E192" s="588"/>
      <c r="F192" s="588"/>
      <c r="G192" s="588"/>
      <c r="H192" s="588"/>
      <c r="I192" s="378"/>
      <c r="J192" s="283"/>
      <c r="K192" s="283"/>
      <c r="L192" s="2"/>
      <c r="M192" s="2"/>
      <c r="N192" s="2"/>
      <c r="O192" s="2"/>
      <c r="P192" s="2"/>
      <c r="Q192" s="2"/>
      <c r="R192" s="379"/>
      <c r="S192" s="379"/>
      <c r="T192" s="379"/>
      <c r="U192" s="379"/>
      <c r="V192" s="379"/>
      <c r="W192" s="379"/>
      <c r="X192" s="379"/>
      <c r="Z192" s="2"/>
      <c r="AA192" s="2"/>
      <c r="AB192" s="2"/>
      <c r="AC192" s="2"/>
      <c r="AD192" s="2"/>
      <c r="AE192" s="2"/>
      <c r="AF192" s="2"/>
      <c r="AG192" s="2"/>
      <c r="AH192" s="2"/>
      <c r="AI192" s="18"/>
      <c r="AJ192" s="144"/>
      <c r="AK192" s="144"/>
      <c r="AL192" s="380"/>
      <c r="AM192" s="149"/>
      <c r="AN192" s="381"/>
      <c r="AO192" s="382" t="s">
        <v>186</v>
      </c>
      <c r="AP192" s="383">
        <f>TINV((1-$H$1),(AB190-2))</f>
        <v>2.3060041352041662</v>
      </c>
      <c r="AQ192" s="2"/>
      <c r="AR192" s="603" t="s">
        <v>293</v>
      </c>
      <c r="AS192" s="604">
        <f>$H$1</f>
        <v>0.95</v>
      </c>
      <c r="AT192" s="384" t="e">
        <f>EXP(AM190-AP192*SQRT((1/AD190)+AH190))</f>
        <v>#DIV/0!</v>
      </c>
      <c r="AU192" s="385" t="e">
        <f>EXP(AM190+AP192*SQRT((1/AD190)+AH190))</f>
        <v>#DIV/0!</v>
      </c>
      <c r="AV192" s="293"/>
      <c r="AW192" s="2"/>
      <c r="AX192" s="2"/>
      <c r="AY192" s="2"/>
      <c r="AZ192" s="2"/>
      <c r="BB192" s="2"/>
      <c r="BC192" s="2"/>
      <c r="BD192" s="2"/>
      <c r="BF192" s="386"/>
      <c r="BG192" s="18"/>
      <c r="BH192" s="18"/>
      <c r="BJ192" s="9"/>
      <c r="BK192" s="2"/>
      <c r="BL192" s="4"/>
      <c r="BM192" s="387"/>
      <c r="BN192" s="2"/>
      <c r="BQ192" s="4"/>
    </row>
    <row r="193" spans="1:256" ht="15">
      <c r="A193" s="3"/>
      <c r="B193" s="168"/>
      <c r="C193" s="589"/>
      <c r="D193" s="589"/>
      <c r="E193" s="589"/>
      <c r="F193" s="589"/>
      <c r="G193" s="589"/>
      <c r="H193" s="589"/>
      <c r="I193" s="378"/>
      <c r="J193" s="168"/>
      <c r="K193" s="168"/>
      <c r="L193" s="2"/>
      <c r="M193" s="2"/>
      <c r="N193" s="2"/>
      <c r="O193" s="2"/>
      <c r="P193" s="2"/>
      <c r="Q193" s="2"/>
      <c r="R193" s="379"/>
      <c r="S193" s="379"/>
      <c r="T193" s="379"/>
      <c r="U193" s="379"/>
      <c r="V193" s="379"/>
      <c r="W193" s="379"/>
      <c r="X193" s="379"/>
      <c r="Z193" s="2"/>
      <c r="AA193" s="2"/>
      <c r="AB193" s="2"/>
      <c r="AC193" s="2"/>
      <c r="AD193" s="2"/>
      <c r="AE193" s="2"/>
      <c r="AF193" s="2"/>
      <c r="AG193" s="2"/>
      <c r="AH193" s="2"/>
      <c r="AI193" s="18"/>
      <c r="AJ193" s="144"/>
      <c r="AK193" s="144"/>
      <c r="AL193" s="380"/>
      <c r="AM193" s="149"/>
      <c r="AN193" s="388"/>
      <c r="AO193" s="389"/>
      <c r="AP193" s="159"/>
      <c r="AQ193" s="2"/>
      <c r="AR193" s="2"/>
      <c r="AS193" s="17"/>
      <c r="AT193" s="293"/>
      <c r="AU193" s="293"/>
      <c r="AV193" s="293"/>
      <c r="AW193" s="2"/>
      <c r="AX193" s="2"/>
      <c r="AY193" s="2"/>
      <c r="AZ193" s="2"/>
      <c r="BA193" s="3"/>
      <c r="BB193" s="2"/>
      <c r="BC193" s="2"/>
      <c r="BD193" s="2"/>
      <c r="BE193" s="3"/>
      <c r="BF193" s="386"/>
      <c r="BG193" s="18"/>
      <c r="BH193" s="18"/>
      <c r="BI193" s="3"/>
      <c r="BJ193" s="9"/>
      <c r="BK193" s="2"/>
      <c r="BL193" s="390"/>
      <c r="BM193" s="391"/>
      <c r="BN193" s="2"/>
      <c r="BO193" s="3"/>
      <c r="BP193" s="3"/>
      <c r="BQ193" s="390"/>
      <c r="BR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2:75" ht="12.75">
      <c r="B194" s="7"/>
      <c r="C194" s="587"/>
      <c r="D194" s="587"/>
      <c r="E194" s="587"/>
      <c r="F194" s="587"/>
      <c r="G194" s="587"/>
      <c r="H194" s="587"/>
      <c r="I194" s="367"/>
      <c r="J194" s="613" t="s">
        <v>106</v>
      </c>
      <c r="K194" s="614"/>
      <c r="L194" s="614"/>
      <c r="M194" s="614"/>
      <c r="N194" s="614"/>
      <c r="O194" s="614"/>
      <c r="P194" s="614"/>
      <c r="Q194" s="614"/>
      <c r="R194" s="614"/>
      <c r="S194" s="614"/>
      <c r="T194" s="614"/>
      <c r="U194" s="614"/>
      <c r="V194" s="614"/>
      <c r="W194" s="615"/>
      <c r="X194" s="289"/>
      <c r="Y194" s="616" t="s">
        <v>107</v>
      </c>
      <c r="Z194" s="617"/>
      <c r="AA194" s="617"/>
      <c r="AB194" s="617"/>
      <c r="AC194" s="617"/>
      <c r="AD194" s="617"/>
      <c r="AE194" s="617"/>
      <c r="AF194" s="617"/>
      <c r="AG194" s="617"/>
      <c r="AH194" s="617"/>
      <c r="AI194" s="617"/>
      <c r="AJ194" s="617"/>
      <c r="AK194" s="617"/>
      <c r="AL194" s="617"/>
      <c r="AM194" s="617"/>
      <c r="AN194" s="617"/>
      <c r="AO194" s="617"/>
      <c r="AP194" s="617"/>
      <c r="AQ194" s="617"/>
      <c r="AR194" s="617"/>
      <c r="AS194" s="617"/>
      <c r="AT194" s="617"/>
      <c r="AU194" s="618"/>
      <c r="AV194" s="289"/>
      <c r="AW194" s="613" t="s">
        <v>108</v>
      </c>
      <c r="AX194" s="614"/>
      <c r="AY194" s="614"/>
      <c r="AZ194" s="614"/>
      <c r="BA194" s="614"/>
      <c r="BB194" s="614"/>
      <c r="BC194" s="614"/>
      <c r="BD194" s="614"/>
      <c r="BE194" s="614"/>
      <c r="BF194" s="614"/>
      <c r="BG194" s="614"/>
      <c r="BH194" s="614"/>
      <c r="BI194" s="614"/>
      <c r="BJ194" s="614"/>
      <c r="BK194" s="614"/>
      <c r="BL194" s="614"/>
      <c r="BM194" s="614"/>
      <c r="BN194" s="614"/>
      <c r="BO194" s="614"/>
      <c r="BP194" s="614"/>
      <c r="BQ194" s="614"/>
      <c r="BR194" s="614"/>
      <c r="BS194" s="614"/>
      <c r="BT194" s="614"/>
      <c r="BU194" s="614"/>
      <c r="BV194" s="614"/>
      <c r="BW194" s="615"/>
    </row>
    <row r="195" spans="1:75" ht="12.75">
      <c r="A195" s="399"/>
      <c r="B195" s="291" t="s">
        <v>109</v>
      </c>
      <c r="C195" s="619" t="s">
        <v>110</v>
      </c>
      <c r="D195" s="619"/>
      <c r="E195" s="619"/>
      <c r="F195" s="619" t="s">
        <v>111</v>
      </c>
      <c r="G195" s="619"/>
      <c r="H195" s="619"/>
      <c r="I195" s="159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1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Q195" s="160"/>
      <c r="AR195" s="160"/>
      <c r="AS195" s="160"/>
      <c r="AT195" s="160"/>
      <c r="AU195" s="160"/>
      <c r="AV195" s="161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  <c r="BJ195" s="160"/>
      <c r="BK195" s="160"/>
      <c r="BL195" s="160"/>
      <c r="BM195" s="160"/>
      <c r="BN195" s="160"/>
      <c r="BO195" s="160"/>
      <c r="BP195" s="160"/>
      <c r="BQ195" s="160"/>
      <c r="BR195" s="160"/>
      <c r="BS195" s="160"/>
      <c r="BT195" s="160"/>
      <c r="BU195" s="160"/>
      <c r="BV195" s="160"/>
      <c r="BW195" s="160"/>
    </row>
    <row r="196" spans="2:75" ht="65.25">
      <c r="B196" s="292"/>
      <c r="C196" s="583" t="s">
        <v>112</v>
      </c>
      <c r="D196" s="583" t="s">
        <v>113</v>
      </c>
      <c r="E196" s="583" t="s">
        <v>19</v>
      </c>
      <c r="F196" s="583" t="s">
        <v>112</v>
      </c>
      <c r="G196" s="583" t="s">
        <v>113</v>
      </c>
      <c r="H196" s="583" t="s">
        <v>19</v>
      </c>
      <c r="I196" s="293"/>
      <c r="K196" s="294" t="s">
        <v>114</v>
      </c>
      <c r="L196" s="294" t="s">
        <v>115</v>
      </c>
      <c r="M196" s="294" t="s">
        <v>116</v>
      </c>
      <c r="N196" s="295" t="s">
        <v>117</v>
      </c>
      <c r="O196" s="295" t="s">
        <v>118</v>
      </c>
      <c r="P196" s="295" t="s">
        <v>119</v>
      </c>
      <c r="Q196" s="296" t="s">
        <v>120</v>
      </c>
      <c r="R196" s="294" t="s">
        <v>121</v>
      </c>
      <c r="S196" s="302" t="s">
        <v>272</v>
      </c>
      <c r="T196" s="297" t="s">
        <v>122</v>
      </c>
      <c r="U196" s="297" t="s">
        <v>123</v>
      </c>
      <c r="V196" s="298" t="s">
        <v>275</v>
      </c>
      <c r="W196" s="299" t="s">
        <v>275</v>
      </c>
      <c r="X196" s="300"/>
      <c r="Y196" s="16"/>
      <c r="Z196" s="301" t="s">
        <v>126</v>
      </c>
      <c r="AA196" s="295" t="s">
        <v>127</v>
      </c>
      <c r="AB196" s="302" t="s">
        <v>128</v>
      </c>
      <c r="AC196" s="302" t="s">
        <v>129</v>
      </c>
      <c r="AD196" s="302" t="s">
        <v>130</v>
      </c>
      <c r="AE196" s="295" t="s">
        <v>131</v>
      </c>
      <c r="AF196" s="295" t="s">
        <v>132</v>
      </c>
      <c r="AG196" s="303" t="s">
        <v>133</v>
      </c>
      <c r="AH196" s="303" t="s">
        <v>134</v>
      </c>
      <c r="AI196" s="302" t="s">
        <v>135</v>
      </c>
      <c r="AJ196" s="295" t="s">
        <v>136</v>
      </c>
      <c r="AK196" s="295" t="s">
        <v>137</v>
      </c>
      <c r="AL196" s="295" t="s">
        <v>138</v>
      </c>
      <c r="AM196" s="302" t="s">
        <v>139</v>
      </c>
      <c r="AN196" s="304" t="s">
        <v>140</v>
      </c>
      <c r="AO196" s="295" t="s">
        <v>141</v>
      </c>
      <c r="AP196" s="295" t="s">
        <v>142</v>
      </c>
      <c r="AQ196" s="302" t="s">
        <v>272</v>
      </c>
      <c r="AR196" s="297" t="s">
        <v>143</v>
      </c>
      <c r="AS196" s="297" t="s">
        <v>144</v>
      </c>
      <c r="AT196" s="298" t="s">
        <v>275</v>
      </c>
      <c r="AU196" s="299" t="s">
        <v>275</v>
      </c>
      <c r="AV196" s="300"/>
      <c r="AX196" s="525" t="s">
        <v>145</v>
      </c>
      <c r="AY196" s="525" t="s">
        <v>128</v>
      </c>
      <c r="AZ196" s="306" t="s">
        <v>146</v>
      </c>
      <c r="BA196" s="307" t="s">
        <v>147</v>
      </c>
      <c r="BC196" s="302" t="s">
        <v>148</v>
      </c>
      <c r="BD196" s="302" t="s">
        <v>149</v>
      </c>
      <c r="BE196" s="302" t="s">
        <v>150</v>
      </c>
      <c r="BF196" s="302" t="s">
        <v>151</v>
      </c>
      <c r="BG196" s="302" t="s">
        <v>152</v>
      </c>
      <c r="BH196" s="302" t="s">
        <v>153</v>
      </c>
      <c r="BI196" s="302" t="s">
        <v>154</v>
      </c>
      <c r="BJ196" s="302" t="s">
        <v>155</v>
      </c>
      <c r="BK196" s="302" t="s">
        <v>156</v>
      </c>
      <c r="BL196" s="302" t="s">
        <v>157</v>
      </c>
      <c r="BM196" s="308" t="s">
        <v>158</v>
      </c>
      <c r="BN196" s="308" t="s">
        <v>159</v>
      </c>
      <c r="BO196" s="308" t="s">
        <v>160</v>
      </c>
      <c r="BP196" s="308" t="s">
        <v>161</v>
      </c>
      <c r="BQ196" s="308" t="s">
        <v>162</v>
      </c>
      <c r="BR196" s="309"/>
      <c r="BS196" s="297" t="s">
        <v>163</v>
      </c>
      <c r="BT196" s="297" t="s">
        <v>164</v>
      </c>
      <c r="BU196" s="296" t="s">
        <v>165</v>
      </c>
      <c r="BV196" s="298" t="s">
        <v>276</v>
      </c>
      <c r="BW196" s="299" t="s">
        <v>277</v>
      </c>
    </row>
    <row r="197" spans="2:75" ht="12.75">
      <c r="B197" s="310" t="s">
        <v>166</v>
      </c>
      <c r="C197" s="584"/>
      <c r="D197" s="493">
        <f>E197-C197</f>
        <v>0</v>
      </c>
      <c r="E197" s="585"/>
      <c r="F197" s="584"/>
      <c r="G197" s="493">
        <f>H197-F197</f>
        <v>0</v>
      </c>
      <c r="H197" s="585"/>
      <c r="I197" s="311"/>
      <c r="K197" s="312" t="e">
        <f>(C197/E197)/(F197/H197)</f>
        <v>#DIV/0!</v>
      </c>
      <c r="L197" s="313" t="e">
        <f>(D197/(C197*E197)+(G197/(F197*H197)))</f>
        <v>#DIV/0!</v>
      </c>
      <c r="M197" s="314" t="e">
        <f>1/L197</f>
        <v>#DIV/0!</v>
      </c>
      <c r="N197" s="277" t="e">
        <f>LN(K197)</f>
        <v>#DIV/0!</v>
      </c>
      <c r="O197" s="277" t="e">
        <f>M197*N197</f>
        <v>#DIV/0!</v>
      </c>
      <c r="P197" s="277" t="e">
        <f>LN(K197)</f>
        <v>#DIV/0!</v>
      </c>
      <c r="Q197" s="392" t="e">
        <f>K197</f>
        <v>#DIV/0!</v>
      </c>
      <c r="R197" s="315" t="e">
        <f>SQRT(1/M197)</f>
        <v>#DIV/0!</v>
      </c>
      <c r="S197" s="316">
        <f>$H$2</f>
        <v>1.9599639845400536</v>
      </c>
      <c r="T197" s="317" t="e">
        <f>P197-(R197*S197)</f>
        <v>#DIV/0!</v>
      </c>
      <c r="U197" s="317" t="e">
        <f>P197+(R197*S197)</f>
        <v>#DIV/0!</v>
      </c>
      <c r="V197" s="318" t="e">
        <f>EXP(T197)</f>
        <v>#DIV/0!</v>
      </c>
      <c r="W197" s="113" t="e">
        <f>EXP(U197)</f>
        <v>#DIV/0!</v>
      </c>
      <c r="X197" s="9"/>
      <c r="Z197" s="319" t="e">
        <f>(N197-P206)^2</f>
        <v>#DIV/0!</v>
      </c>
      <c r="AA197" s="320" t="e">
        <f>M197*Z197</f>
        <v>#DIV/0!</v>
      </c>
      <c r="AB197" s="321">
        <v>1</v>
      </c>
      <c r="AC197" s="309"/>
      <c r="AD197" s="309"/>
      <c r="AE197" s="314" t="e">
        <f>M197^2</f>
        <v>#DIV/0!</v>
      </c>
      <c r="AF197" s="322"/>
      <c r="AG197" s="323" t="e">
        <f>AG206</f>
        <v>#DIV/0!</v>
      </c>
      <c r="AH197" s="323" t="e">
        <f>AH206</f>
        <v>#DIV/0!</v>
      </c>
      <c r="AI197" s="320" t="e">
        <f>1/M197</f>
        <v>#DIV/0!</v>
      </c>
      <c r="AJ197" s="324" t="e">
        <f>1/(AH197+AI197)</f>
        <v>#DIV/0!</v>
      </c>
      <c r="AK197" s="325" t="e">
        <f>AJ197/AJ206</f>
        <v>#DIV/0!</v>
      </c>
      <c r="AL197" s="326" t="e">
        <f>AJ197*N197</f>
        <v>#DIV/0!</v>
      </c>
      <c r="AM197" s="327" t="e">
        <f>AL197/AJ197</f>
        <v>#DIV/0!</v>
      </c>
      <c r="AN197" s="113" t="e">
        <f>EXP(AM197)</f>
        <v>#DIV/0!</v>
      </c>
      <c r="AO197" s="328" t="e">
        <f>1/AJ197</f>
        <v>#DIV/0!</v>
      </c>
      <c r="AP197" s="113" t="e">
        <f>SQRT(AO197)</f>
        <v>#DIV/0!</v>
      </c>
      <c r="AQ197" s="316">
        <f>$H$2</f>
        <v>1.9599639845400536</v>
      </c>
      <c r="AR197" s="317" t="e">
        <f>AM197-(AQ197*AP197)</f>
        <v>#DIV/0!</v>
      </c>
      <c r="AS197" s="317" t="e">
        <f>AM197+(1.96*AP197)</f>
        <v>#DIV/0!</v>
      </c>
      <c r="AT197" s="329" t="e">
        <f>EXP(AR197)</f>
        <v>#DIV/0!</v>
      </c>
      <c r="AU197" s="329" t="e">
        <f>EXP(AS197)</f>
        <v>#DIV/0!</v>
      </c>
      <c r="AV197" s="293"/>
      <c r="AX197" s="330"/>
      <c r="AY197" s="330">
        <v>1</v>
      </c>
      <c r="AZ197" s="331"/>
      <c r="BA197" s="331"/>
      <c r="BC197" s="309"/>
      <c r="BD197" s="309"/>
      <c r="BE197" s="321"/>
      <c r="BF197" s="321"/>
      <c r="BG197" s="321"/>
      <c r="BH197" s="321"/>
      <c r="BI197" s="321"/>
      <c r="BJ197" s="321"/>
      <c r="BK197" s="321"/>
      <c r="BL197" s="321"/>
      <c r="BM197" s="309"/>
      <c r="BN197" s="309"/>
      <c r="BO197" s="309"/>
      <c r="BP197" s="309"/>
      <c r="BQ197" s="309"/>
      <c r="BR197" s="309"/>
      <c r="BS197" s="332"/>
      <c r="BT197" s="332"/>
      <c r="BU197" s="332"/>
      <c r="BV197" s="309"/>
      <c r="BW197" s="309"/>
    </row>
    <row r="198" spans="2:75" ht="12.75">
      <c r="B198" s="310" t="s">
        <v>167</v>
      </c>
      <c r="C198" s="584"/>
      <c r="D198" s="493">
        <f aca="true" t="shared" si="252" ref="D198:D205">E198-C198</f>
        <v>0</v>
      </c>
      <c r="E198" s="585"/>
      <c r="F198" s="584"/>
      <c r="G198" s="493">
        <f aca="true" t="shared" si="253" ref="G198:G205">H198-F198</f>
        <v>0</v>
      </c>
      <c r="H198" s="585"/>
      <c r="I198" s="311"/>
      <c r="K198" s="312" t="e">
        <f aca="true" t="shared" si="254" ref="K198:K205">(C198/E198)/(F198/H198)</f>
        <v>#DIV/0!</v>
      </c>
      <c r="L198" s="313" t="e">
        <f aca="true" t="shared" si="255" ref="L198:L204">(D198/(C198*E198)+(G198/(F198*H198)))</f>
        <v>#DIV/0!</v>
      </c>
      <c r="M198" s="314" t="e">
        <f aca="true" t="shared" si="256" ref="M198:M205">1/L198</f>
        <v>#DIV/0!</v>
      </c>
      <c r="N198" s="277" t="e">
        <f aca="true" t="shared" si="257" ref="N198:N205">LN(K198)</f>
        <v>#DIV/0!</v>
      </c>
      <c r="O198" s="277" t="e">
        <f aca="true" t="shared" si="258" ref="O198:O205">M198*N198</f>
        <v>#DIV/0!</v>
      </c>
      <c r="P198" s="277" t="e">
        <f aca="true" t="shared" si="259" ref="P198:P205">LN(K198)</f>
        <v>#DIV/0!</v>
      </c>
      <c r="Q198" s="392" t="e">
        <f aca="true" t="shared" si="260" ref="Q198:Q205">K198</f>
        <v>#DIV/0!</v>
      </c>
      <c r="R198" s="315" t="e">
        <f aca="true" t="shared" si="261" ref="R198:R205">SQRT(1/M198)</f>
        <v>#DIV/0!</v>
      </c>
      <c r="S198" s="316">
        <f aca="true" t="shared" si="262" ref="S198:S206">$H$2</f>
        <v>1.9599639845400536</v>
      </c>
      <c r="T198" s="317" t="e">
        <f aca="true" t="shared" si="263" ref="T198:T205">P198-(R198*S198)</f>
        <v>#DIV/0!</v>
      </c>
      <c r="U198" s="317" t="e">
        <f aca="true" t="shared" si="264" ref="U198:U205">P198+(R198*S198)</f>
        <v>#DIV/0!</v>
      </c>
      <c r="V198" s="318" t="e">
        <f aca="true" t="shared" si="265" ref="V198:W205">EXP(T198)</f>
        <v>#DIV/0!</v>
      </c>
      <c r="W198" s="113" t="e">
        <f t="shared" si="265"/>
        <v>#DIV/0!</v>
      </c>
      <c r="X198" s="9"/>
      <c r="Z198" s="319" t="e">
        <f>(N198-P206)^2</f>
        <v>#DIV/0!</v>
      </c>
      <c r="AA198" s="320" t="e">
        <f aca="true" t="shared" si="266" ref="AA198:AA205">M198*Z198</f>
        <v>#DIV/0!</v>
      </c>
      <c r="AB198" s="321">
        <v>1</v>
      </c>
      <c r="AC198" s="309"/>
      <c r="AD198" s="309"/>
      <c r="AE198" s="314" t="e">
        <f aca="true" t="shared" si="267" ref="AE198:AE205">M198^2</f>
        <v>#DIV/0!</v>
      </c>
      <c r="AF198" s="322"/>
      <c r="AG198" s="323" t="e">
        <f>AG206</f>
        <v>#DIV/0!</v>
      </c>
      <c r="AH198" s="323" t="e">
        <f>AH206</f>
        <v>#DIV/0!</v>
      </c>
      <c r="AI198" s="320" t="e">
        <f aca="true" t="shared" si="268" ref="AI198:AI205">1/M198</f>
        <v>#DIV/0!</v>
      </c>
      <c r="AJ198" s="324" t="e">
        <f aca="true" t="shared" si="269" ref="AJ198:AJ205">1/(AH198+AI198)</f>
        <v>#DIV/0!</v>
      </c>
      <c r="AK198" s="325" t="e">
        <f>AJ198/AJ206</f>
        <v>#DIV/0!</v>
      </c>
      <c r="AL198" s="326" t="e">
        <f aca="true" t="shared" si="270" ref="AL198:AL205">AJ198*N198</f>
        <v>#DIV/0!</v>
      </c>
      <c r="AM198" s="327" t="e">
        <f aca="true" t="shared" si="271" ref="AM198:AM205">AL198/AJ198</f>
        <v>#DIV/0!</v>
      </c>
      <c r="AN198" s="113" t="e">
        <f aca="true" t="shared" si="272" ref="AN198:AN205">EXP(AM198)</f>
        <v>#DIV/0!</v>
      </c>
      <c r="AO198" s="328" t="e">
        <f aca="true" t="shared" si="273" ref="AO198:AO205">1/AJ198</f>
        <v>#DIV/0!</v>
      </c>
      <c r="AP198" s="113" t="e">
        <f aca="true" t="shared" si="274" ref="AP198:AP205">SQRT(AO198)</f>
        <v>#DIV/0!</v>
      </c>
      <c r="AQ198" s="316">
        <f aca="true" t="shared" si="275" ref="AQ198:AQ206">$H$2</f>
        <v>1.9599639845400536</v>
      </c>
      <c r="AR198" s="317" t="e">
        <f aca="true" t="shared" si="276" ref="AR198:AR205">AM198-(AQ198*AP198)</f>
        <v>#DIV/0!</v>
      </c>
      <c r="AS198" s="317" t="e">
        <f aca="true" t="shared" si="277" ref="AS198:AS205">AM198+(1.96*AP198)</f>
        <v>#DIV/0!</v>
      </c>
      <c r="AT198" s="329" t="e">
        <f aca="true" t="shared" si="278" ref="AT198:AU205">EXP(AR198)</f>
        <v>#DIV/0!</v>
      </c>
      <c r="AU198" s="329" t="e">
        <f t="shared" si="278"/>
        <v>#DIV/0!</v>
      </c>
      <c r="AV198" s="293"/>
      <c r="AX198" s="330"/>
      <c r="AY198" s="330">
        <v>1</v>
      </c>
      <c r="AZ198" s="331"/>
      <c r="BA198" s="331"/>
      <c r="BC198" s="309"/>
      <c r="BD198" s="309"/>
      <c r="BE198" s="321"/>
      <c r="BF198" s="321"/>
      <c r="BG198" s="321"/>
      <c r="BH198" s="321"/>
      <c r="BI198" s="321"/>
      <c r="BJ198" s="321"/>
      <c r="BK198" s="321"/>
      <c r="BL198" s="321"/>
      <c r="BM198" s="309"/>
      <c r="BN198" s="309"/>
      <c r="BO198" s="309"/>
      <c r="BP198" s="309"/>
      <c r="BQ198" s="309"/>
      <c r="BR198" s="309"/>
      <c r="BS198" s="332"/>
      <c r="BT198" s="332"/>
      <c r="BU198" s="332"/>
      <c r="BV198" s="309"/>
      <c r="BW198" s="309"/>
    </row>
    <row r="199" spans="2:75" ht="12.75">
      <c r="B199" s="310" t="s">
        <v>168</v>
      </c>
      <c r="C199" s="584"/>
      <c r="D199" s="493">
        <f t="shared" si="252"/>
        <v>0</v>
      </c>
      <c r="E199" s="585"/>
      <c r="F199" s="584"/>
      <c r="G199" s="493">
        <f t="shared" si="253"/>
        <v>0</v>
      </c>
      <c r="H199" s="585"/>
      <c r="I199" s="311"/>
      <c r="K199" s="312" t="e">
        <f t="shared" si="254"/>
        <v>#DIV/0!</v>
      </c>
      <c r="L199" s="313" t="e">
        <f t="shared" si="255"/>
        <v>#DIV/0!</v>
      </c>
      <c r="M199" s="314" t="e">
        <f t="shared" si="256"/>
        <v>#DIV/0!</v>
      </c>
      <c r="N199" s="277" t="e">
        <f t="shared" si="257"/>
        <v>#DIV/0!</v>
      </c>
      <c r="O199" s="277" t="e">
        <f t="shared" si="258"/>
        <v>#DIV/0!</v>
      </c>
      <c r="P199" s="277" t="e">
        <f t="shared" si="259"/>
        <v>#DIV/0!</v>
      </c>
      <c r="Q199" s="392" t="e">
        <f t="shared" si="260"/>
        <v>#DIV/0!</v>
      </c>
      <c r="R199" s="315" t="e">
        <f t="shared" si="261"/>
        <v>#DIV/0!</v>
      </c>
      <c r="S199" s="316">
        <f t="shared" si="262"/>
        <v>1.9599639845400536</v>
      </c>
      <c r="T199" s="317" t="e">
        <f t="shared" si="263"/>
        <v>#DIV/0!</v>
      </c>
      <c r="U199" s="317" t="e">
        <f t="shared" si="264"/>
        <v>#DIV/0!</v>
      </c>
      <c r="V199" s="318" t="e">
        <f t="shared" si="265"/>
        <v>#DIV/0!</v>
      </c>
      <c r="W199" s="113" t="e">
        <f t="shared" si="265"/>
        <v>#DIV/0!</v>
      </c>
      <c r="X199" s="9"/>
      <c r="Z199" s="319" t="e">
        <f>(N199-P206)^2</f>
        <v>#DIV/0!</v>
      </c>
      <c r="AA199" s="320" t="e">
        <f t="shared" si="266"/>
        <v>#DIV/0!</v>
      </c>
      <c r="AB199" s="321">
        <v>1</v>
      </c>
      <c r="AC199" s="309"/>
      <c r="AD199" s="309"/>
      <c r="AE199" s="314" t="e">
        <f t="shared" si="267"/>
        <v>#DIV/0!</v>
      </c>
      <c r="AF199" s="322"/>
      <c r="AG199" s="323" t="e">
        <f>AG206</f>
        <v>#DIV/0!</v>
      </c>
      <c r="AH199" s="323" t="e">
        <f>AH206</f>
        <v>#DIV/0!</v>
      </c>
      <c r="AI199" s="320" t="e">
        <f t="shared" si="268"/>
        <v>#DIV/0!</v>
      </c>
      <c r="AJ199" s="324" t="e">
        <f t="shared" si="269"/>
        <v>#DIV/0!</v>
      </c>
      <c r="AK199" s="325" t="e">
        <f>AJ199/AJ206</f>
        <v>#DIV/0!</v>
      </c>
      <c r="AL199" s="326" t="e">
        <f t="shared" si="270"/>
        <v>#DIV/0!</v>
      </c>
      <c r="AM199" s="327" t="e">
        <f t="shared" si="271"/>
        <v>#DIV/0!</v>
      </c>
      <c r="AN199" s="113" t="e">
        <f t="shared" si="272"/>
        <v>#DIV/0!</v>
      </c>
      <c r="AO199" s="328" t="e">
        <f t="shared" si="273"/>
        <v>#DIV/0!</v>
      </c>
      <c r="AP199" s="113" t="e">
        <f t="shared" si="274"/>
        <v>#DIV/0!</v>
      </c>
      <c r="AQ199" s="316">
        <f t="shared" si="275"/>
        <v>1.9599639845400536</v>
      </c>
      <c r="AR199" s="317" t="e">
        <f t="shared" si="276"/>
        <v>#DIV/0!</v>
      </c>
      <c r="AS199" s="317" t="e">
        <f t="shared" si="277"/>
        <v>#DIV/0!</v>
      </c>
      <c r="AT199" s="329" t="e">
        <f t="shared" si="278"/>
        <v>#DIV/0!</v>
      </c>
      <c r="AU199" s="329" t="e">
        <f t="shared" si="278"/>
        <v>#DIV/0!</v>
      </c>
      <c r="AV199" s="293"/>
      <c r="AX199" s="330"/>
      <c r="AY199" s="330">
        <v>1</v>
      </c>
      <c r="AZ199" s="331"/>
      <c r="BA199" s="331"/>
      <c r="BC199" s="309"/>
      <c r="BD199" s="309"/>
      <c r="BE199" s="321"/>
      <c r="BF199" s="321"/>
      <c r="BG199" s="321"/>
      <c r="BH199" s="321"/>
      <c r="BI199" s="321"/>
      <c r="BJ199" s="321"/>
      <c r="BK199" s="321"/>
      <c r="BL199" s="321"/>
      <c r="BM199" s="309"/>
      <c r="BN199" s="309"/>
      <c r="BO199" s="309"/>
      <c r="BP199" s="309"/>
      <c r="BQ199" s="309"/>
      <c r="BR199" s="309"/>
      <c r="BS199" s="332"/>
      <c r="BT199" s="332"/>
      <c r="BU199" s="332"/>
      <c r="BV199" s="309"/>
      <c r="BW199" s="309"/>
    </row>
    <row r="200" spans="2:75" ht="12.75">
      <c r="B200" s="310" t="s">
        <v>169</v>
      </c>
      <c r="C200" s="584"/>
      <c r="D200" s="493">
        <f t="shared" si="252"/>
        <v>0</v>
      </c>
      <c r="E200" s="585"/>
      <c r="F200" s="584"/>
      <c r="G200" s="493">
        <f t="shared" si="253"/>
        <v>0</v>
      </c>
      <c r="H200" s="585"/>
      <c r="I200" s="311"/>
      <c r="K200" s="312" t="e">
        <f t="shared" si="254"/>
        <v>#DIV/0!</v>
      </c>
      <c r="L200" s="313" t="e">
        <f t="shared" si="255"/>
        <v>#DIV/0!</v>
      </c>
      <c r="M200" s="314" t="e">
        <f t="shared" si="256"/>
        <v>#DIV/0!</v>
      </c>
      <c r="N200" s="277" t="e">
        <f t="shared" si="257"/>
        <v>#DIV/0!</v>
      </c>
      <c r="O200" s="277" t="e">
        <f t="shared" si="258"/>
        <v>#DIV/0!</v>
      </c>
      <c r="P200" s="277" t="e">
        <f t="shared" si="259"/>
        <v>#DIV/0!</v>
      </c>
      <c r="Q200" s="392" t="e">
        <f t="shared" si="260"/>
        <v>#DIV/0!</v>
      </c>
      <c r="R200" s="315" t="e">
        <f t="shared" si="261"/>
        <v>#DIV/0!</v>
      </c>
      <c r="S200" s="316">
        <f t="shared" si="262"/>
        <v>1.9599639845400536</v>
      </c>
      <c r="T200" s="317" t="e">
        <f t="shared" si="263"/>
        <v>#DIV/0!</v>
      </c>
      <c r="U200" s="317" t="e">
        <f t="shared" si="264"/>
        <v>#DIV/0!</v>
      </c>
      <c r="V200" s="318" t="e">
        <f t="shared" si="265"/>
        <v>#DIV/0!</v>
      </c>
      <c r="W200" s="113" t="e">
        <f t="shared" si="265"/>
        <v>#DIV/0!</v>
      </c>
      <c r="X200" s="9"/>
      <c r="Z200" s="319" t="e">
        <f>(N200-P206)^2</f>
        <v>#DIV/0!</v>
      </c>
      <c r="AA200" s="320" t="e">
        <f t="shared" si="266"/>
        <v>#DIV/0!</v>
      </c>
      <c r="AB200" s="321">
        <v>1</v>
      </c>
      <c r="AC200" s="309"/>
      <c r="AD200" s="309"/>
      <c r="AE200" s="314" t="e">
        <f t="shared" si="267"/>
        <v>#DIV/0!</v>
      </c>
      <c r="AF200" s="322"/>
      <c r="AG200" s="323" t="e">
        <f>AG206</f>
        <v>#DIV/0!</v>
      </c>
      <c r="AH200" s="323" t="e">
        <f>AH206</f>
        <v>#DIV/0!</v>
      </c>
      <c r="AI200" s="320" t="e">
        <f t="shared" si="268"/>
        <v>#DIV/0!</v>
      </c>
      <c r="AJ200" s="324" t="e">
        <f t="shared" si="269"/>
        <v>#DIV/0!</v>
      </c>
      <c r="AK200" s="325" t="e">
        <f>AJ200/AJ206</f>
        <v>#DIV/0!</v>
      </c>
      <c r="AL200" s="326" t="e">
        <f t="shared" si="270"/>
        <v>#DIV/0!</v>
      </c>
      <c r="AM200" s="327" t="e">
        <f t="shared" si="271"/>
        <v>#DIV/0!</v>
      </c>
      <c r="AN200" s="113" t="e">
        <f t="shared" si="272"/>
        <v>#DIV/0!</v>
      </c>
      <c r="AO200" s="328" t="e">
        <f t="shared" si="273"/>
        <v>#DIV/0!</v>
      </c>
      <c r="AP200" s="113" t="e">
        <f t="shared" si="274"/>
        <v>#DIV/0!</v>
      </c>
      <c r="AQ200" s="316">
        <f t="shared" si="275"/>
        <v>1.9599639845400536</v>
      </c>
      <c r="AR200" s="317" t="e">
        <f t="shared" si="276"/>
        <v>#DIV/0!</v>
      </c>
      <c r="AS200" s="317" t="e">
        <f t="shared" si="277"/>
        <v>#DIV/0!</v>
      </c>
      <c r="AT200" s="329" t="e">
        <f t="shared" si="278"/>
        <v>#DIV/0!</v>
      </c>
      <c r="AU200" s="329" t="e">
        <f t="shared" si="278"/>
        <v>#DIV/0!</v>
      </c>
      <c r="AV200" s="293"/>
      <c r="AX200" s="330"/>
      <c r="AY200" s="330">
        <v>1</v>
      </c>
      <c r="AZ200" s="331"/>
      <c r="BA200" s="331"/>
      <c r="BC200" s="309"/>
      <c r="BD200" s="309"/>
      <c r="BE200" s="321"/>
      <c r="BF200" s="321"/>
      <c r="BG200" s="321"/>
      <c r="BH200" s="321"/>
      <c r="BI200" s="321"/>
      <c r="BJ200" s="321"/>
      <c r="BK200" s="321"/>
      <c r="BL200" s="321"/>
      <c r="BM200" s="309"/>
      <c r="BN200" s="309"/>
      <c r="BO200" s="309"/>
      <c r="BP200" s="309"/>
      <c r="BQ200" s="309"/>
      <c r="BR200" s="309"/>
      <c r="BS200" s="332"/>
      <c r="BT200" s="332"/>
      <c r="BU200" s="332"/>
      <c r="BV200" s="309"/>
      <c r="BW200" s="309"/>
    </row>
    <row r="201" spans="2:75" ht="12.75">
      <c r="B201" s="310" t="s">
        <v>170</v>
      </c>
      <c r="C201" s="584"/>
      <c r="D201" s="493">
        <f t="shared" si="252"/>
        <v>0</v>
      </c>
      <c r="E201" s="585"/>
      <c r="F201" s="584"/>
      <c r="G201" s="493">
        <f t="shared" si="253"/>
        <v>0</v>
      </c>
      <c r="H201" s="585"/>
      <c r="I201" s="311"/>
      <c r="K201" s="312" t="e">
        <f t="shared" si="254"/>
        <v>#DIV/0!</v>
      </c>
      <c r="L201" s="313" t="e">
        <f t="shared" si="255"/>
        <v>#DIV/0!</v>
      </c>
      <c r="M201" s="314" t="e">
        <f t="shared" si="256"/>
        <v>#DIV/0!</v>
      </c>
      <c r="N201" s="277" t="e">
        <f t="shared" si="257"/>
        <v>#DIV/0!</v>
      </c>
      <c r="O201" s="277" t="e">
        <f t="shared" si="258"/>
        <v>#DIV/0!</v>
      </c>
      <c r="P201" s="277" t="e">
        <f t="shared" si="259"/>
        <v>#DIV/0!</v>
      </c>
      <c r="Q201" s="392" t="e">
        <f t="shared" si="260"/>
        <v>#DIV/0!</v>
      </c>
      <c r="R201" s="315" t="e">
        <f t="shared" si="261"/>
        <v>#DIV/0!</v>
      </c>
      <c r="S201" s="316">
        <f t="shared" si="262"/>
        <v>1.9599639845400536</v>
      </c>
      <c r="T201" s="317" t="e">
        <f t="shared" si="263"/>
        <v>#DIV/0!</v>
      </c>
      <c r="U201" s="317" t="e">
        <f t="shared" si="264"/>
        <v>#DIV/0!</v>
      </c>
      <c r="V201" s="318" t="e">
        <f t="shared" si="265"/>
        <v>#DIV/0!</v>
      </c>
      <c r="W201" s="113" t="e">
        <f t="shared" si="265"/>
        <v>#DIV/0!</v>
      </c>
      <c r="X201" s="9"/>
      <c r="Z201" s="319" t="e">
        <f>(N201-P206)^2</f>
        <v>#DIV/0!</v>
      </c>
      <c r="AA201" s="320" t="e">
        <f t="shared" si="266"/>
        <v>#DIV/0!</v>
      </c>
      <c r="AB201" s="321">
        <v>1</v>
      </c>
      <c r="AC201" s="309"/>
      <c r="AD201" s="309"/>
      <c r="AE201" s="314" t="e">
        <f t="shared" si="267"/>
        <v>#DIV/0!</v>
      </c>
      <c r="AF201" s="322"/>
      <c r="AG201" s="323" t="e">
        <f>AG206</f>
        <v>#DIV/0!</v>
      </c>
      <c r="AH201" s="323" t="e">
        <f>AH206</f>
        <v>#DIV/0!</v>
      </c>
      <c r="AI201" s="320" t="e">
        <f t="shared" si="268"/>
        <v>#DIV/0!</v>
      </c>
      <c r="AJ201" s="324" t="e">
        <f t="shared" si="269"/>
        <v>#DIV/0!</v>
      </c>
      <c r="AK201" s="325" t="e">
        <f>AJ201/AJ206</f>
        <v>#DIV/0!</v>
      </c>
      <c r="AL201" s="326" t="e">
        <f t="shared" si="270"/>
        <v>#DIV/0!</v>
      </c>
      <c r="AM201" s="327" t="e">
        <f t="shared" si="271"/>
        <v>#DIV/0!</v>
      </c>
      <c r="AN201" s="113" t="e">
        <f t="shared" si="272"/>
        <v>#DIV/0!</v>
      </c>
      <c r="AO201" s="328" t="e">
        <f t="shared" si="273"/>
        <v>#DIV/0!</v>
      </c>
      <c r="AP201" s="113" t="e">
        <f t="shared" si="274"/>
        <v>#DIV/0!</v>
      </c>
      <c r="AQ201" s="316">
        <f t="shared" si="275"/>
        <v>1.9599639845400536</v>
      </c>
      <c r="AR201" s="317" t="e">
        <f t="shared" si="276"/>
        <v>#DIV/0!</v>
      </c>
      <c r="AS201" s="317" t="e">
        <f t="shared" si="277"/>
        <v>#DIV/0!</v>
      </c>
      <c r="AT201" s="329" t="e">
        <f t="shared" si="278"/>
        <v>#DIV/0!</v>
      </c>
      <c r="AU201" s="329" t="e">
        <f t="shared" si="278"/>
        <v>#DIV/0!</v>
      </c>
      <c r="AV201" s="293"/>
      <c r="AX201" s="330"/>
      <c r="AY201" s="330">
        <v>1</v>
      </c>
      <c r="AZ201" s="331"/>
      <c r="BA201" s="331"/>
      <c r="BC201" s="309"/>
      <c r="BD201" s="309"/>
      <c r="BE201" s="321"/>
      <c r="BF201" s="321"/>
      <c r="BG201" s="321"/>
      <c r="BH201" s="321"/>
      <c r="BI201" s="321"/>
      <c r="BJ201" s="321"/>
      <c r="BK201" s="321"/>
      <c r="BL201" s="321"/>
      <c r="BM201" s="309"/>
      <c r="BN201" s="309"/>
      <c r="BO201" s="309"/>
      <c r="BP201" s="309"/>
      <c r="BQ201" s="309"/>
      <c r="BR201" s="309"/>
      <c r="BS201" s="332"/>
      <c r="BT201" s="332"/>
      <c r="BU201" s="332"/>
      <c r="BV201" s="309"/>
      <c r="BW201" s="309"/>
    </row>
    <row r="202" spans="2:75" ht="12.75">
      <c r="B202" s="310" t="s">
        <v>171</v>
      </c>
      <c r="C202" s="584"/>
      <c r="D202" s="493">
        <f t="shared" si="252"/>
        <v>0</v>
      </c>
      <c r="E202" s="585"/>
      <c r="F202" s="584"/>
      <c r="G202" s="493">
        <f t="shared" si="253"/>
        <v>0</v>
      </c>
      <c r="H202" s="585"/>
      <c r="I202" s="311"/>
      <c r="K202" s="312" t="e">
        <f t="shared" si="254"/>
        <v>#DIV/0!</v>
      </c>
      <c r="L202" s="313" t="e">
        <f t="shared" si="255"/>
        <v>#DIV/0!</v>
      </c>
      <c r="M202" s="314" t="e">
        <f t="shared" si="256"/>
        <v>#DIV/0!</v>
      </c>
      <c r="N202" s="277" t="e">
        <f t="shared" si="257"/>
        <v>#DIV/0!</v>
      </c>
      <c r="O202" s="277" t="e">
        <f t="shared" si="258"/>
        <v>#DIV/0!</v>
      </c>
      <c r="P202" s="277" t="e">
        <f t="shared" si="259"/>
        <v>#DIV/0!</v>
      </c>
      <c r="Q202" s="392" t="e">
        <f t="shared" si="260"/>
        <v>#DIV/0!</v>
      </c>
      <c r="R202" s="315" t="e">
        <f t="shared" si="261"/>
        <v>#DIV/0!</v>
      </c>
      <c r="S202" s="316">
        <f t="shared" si="262"/>
        <v>1.9599639845400536</v>
      </c>
      <c r="T202" s="317" t="e">
        <f t="shared" si="263"/>
        <v>#DIV/0!</v>
      </c>
      <c r="U202" s="317" t="e">
        <f t="shared" si="264"/>
        <v>#DIV/0!</v>
      </c>
      <c r="V202" s="318" t="e">
        <f t="shared" si="265"/>
        <v>#DIV/0!</v>
      </c>
      <c r="W202" s="113" t="e">
        <f t="shared" si="265"/>
        <v>#DIV/0!</v>
      </c>
      <c r="X202" s="9"/>
      <c r="Z202" s="319" t="e">
        <f>(N202-P206)^2</f>
        <v>#DIV/0!</v>
      </c>
      <c r="AA202" s="320" t="e">
        <f t="shared" si="266"/>
        <v>#DIV/0!</v>
      </c>
      <c r="AB202" s="321">
        <v>1</v>
      </c>
      <c r="AC202" s="309"/>
      <c r="AD202" s="309"/>
      <c r="AE202" s="314" t="e">
        <f t="shared" si="267"/>
        <v>#DIV/0!</v>
      </c>
      <c r="AF202" s="322"/>
      <c r="AG202" s="323" t="e">
        <f>AG206</f>
        <v>#DIV/0!</v>
      </c>
      <c r="AH202" s="323" t="e">
        <f>AH206</f>
        <v>#DIV/0!</v>
      </c>
      <c r="AI202" s="320" t="e">
        <f t="shared" si="268"/>
        <v>#DIV/0!</v>
      </c>
      <c r="AJ202" s="324" t="e">
        <f t="shared" si="269"/>
        <v>#DIV/0!</v>
      </c>
      <c r="AK202" s="325" t="e">
        <f>AJ202/AJ206</f>
        <v>#DIV/0!</v>
      </c>
      <c r="AL202" s="326" t="e">
        <f t="shared" si="270"/>
        <v>#DIV/0!</v>
      </c>
      <c r="AM202" s="327" t="e">
        <f t="shared" si="271"/>
        <v>#DIV/0!</v>
      </c>
      <c r="AN202" s="113" t="e">
        <f t="shared" si="272"/>
        <v>#DIV/0!</v>
      </c>
      <c r="AO202" s="328" t="e">
        <f t="shared" si="273"/>
        <v>#DIV/0!</v>
      </c>
      <c r="AP202" s="113" t="e">
        <f t="shared" si="274"/>
        <v>#DIV/0!</v>
      </c>
      <c r="AQ202" s="316">
        <f t="shared" si="275"/>
        <v>1.9599639845400536</v>
      </c>
      <c r="AR202" s="317" t="e">
        <f t="shared" si="276"/>
        <v>#DIV/0!</v>
      </c>
      <c r="AS202" s="317" t="e">
        <f t="shared" si="277"/>
        <v>#DIV/0!</v>
      </c>
      <c r="AT202" s="329" t="e">
        <f t="shared" si="278"/>
        <v>#DIV/0!</v>
      </c>
      <c r="AU202" s="329" t="e">
        <f t="shared" si="278"/>
        <v>#DIV/0!</v>
      </c>
      <c r="AV202" s="293"/>
      <c r="AX202" s="330"/>
      <c r="AY202" s="330">
        <v>1</v>
      </c>
      <c r="AZ202" s="331"/>
      <c r="BA202" s="331"/>
      <c r="BC202" s="309"/>
      <c r="BD202" s="309"/>
      <c r="BE202" s="321"/>
      <c r="BF202" s="321"/>
      <c r="BG202" s="321"/>
      <c r="BH202" s="321"/>
      <c r="BI202" s="321"/>
      <c r="BJ202" s="321"/>
      <c r="BK202" s="321"/>
      <c r="BL202" s="321"/>
      <c r="BM202" s="309"/>
      <c r="BN202" s="309"/>
      <c r="BO202" s="309"/>
      <c r="BP202" s="309"/>
      <c r="BQ202" s="309"/>
      <c r="BR202" s="309"/>
      <c r="BS202" s="332"/>
      <c r="BT202" s="332"/>
      <c r="BU202" s="332"/>
      <c r="BV202" s="309"/>
      <c r="BW202" s="309"/>
    </row>
    <row r="203" spans="2:75" ht="12.75">
      <c r="B203" s="310" t="s">
        <v>172</v>
      </c>
      <c r="C203" s="584"/>
      <c r="D203" s="493">
        <f t="shared" si="252"/>
        <v>0</v>
      </c>
      <c r="E203" s="585"/>
      <c r="F203" s="584"/>
      <c r="G203" s="493">
        <f t="shared" si="253"/>
        <v>0</v>
      </c>
      <c r="H203" s="585"/>
      <c r="I203" s="311"/>
      <c r="K203" s="312" t="e">
        <f t="shared" si="254"/>
        <v>#DIV/0!</v>
      </c>
      <c r="L203" s="313" t="e">
        <f t="shared" si="255"/>
        <v>#DIV/0!</v>
      </c>
      <c r="M203" s="314" t="e">
        <f t="shared" si="256"/>
        <v>#DIV/0!</v>
      </c>
      <c r="N203" s="277" t="e">
        <f t="shared" si="257"/>
        <v>#DIV/0!</v>
      </c>
      <c r="O203" s="277" t="e">
        <f t="shared" si="258"/>
        <v>#DIV/0!</v>
      </c>
      <c r="P203" s="277" t="e">
        <f t="shared" si="259"/>
        <v>#DIV/0!</v>
      </c>
      <c r="Q203" s="392" t="e">
        <f t="shared" si="260"/>
        <v>#DIV/0!</v>
      </c>
      <c r="R203" s="315" t="e">
        <f t="shared" si="261"/>
        <v>#DIV/0!</v>
      </c>
      <c r="S203" s="316">
        <f t="shared" si="262"/>
        <v>1.9599639845400536</v>
      </c>
      <c r="T203" s="317" t="e">
        <f t="shared" si="263"/>
        <v>#DIV/0!</v>
      </c>
      <c r="U203" s="317" t="e">
        <f t="shared" si="264"/>
        <v>#DIV/0!</v>
      </c>
      <c r="V203" s="318" t="e">
        <f t="shared" si="265"/>
        <v>#DIV/0!</v>
      </c>
      <c r="W203" s="113" t="e">
        <f t="shared" si="265"/>
        <v>#DIV/0!</v>
      </c>
      <c r="X203" s="9"/>
      <c r="Z203" s="319" t="e">
        <f>(N203-P206)^2</f>
        <v>#DIV/0!</v>
      </c>
      <c r="AA203" s="320" t="e">
        <f t="shared" si="266"/>
        <v>#DIV/0!</v>
      </c>
      <c r="AB203" s="321">
        <v>1</v>
      </c>
      <c r="AC203" s="309"/>
      <c r="AD203" s="309"/>
      <c r="AE203" s="314" t="e">
        <f t="shared" si="267"/>
        <v>#DIV/0!</v>
      </c>
      <c r="AF203" s="322"/>
      <c r="AG203" s="323" t="e">
        <f>AG206</f>
        <v>#DIV/0!</v>
      </c>
      <c r="AH203" s="323" t="e">
        <f>AH206</f>
        <v>#DIV/0!</v>
      </c>
      <c r="AI203" s="320" t="e">
        <f t="shared" si="268"/>
        <v>#DIV/0!</v>
      </c>
      <c r="AJ203" s="324" t="e">
        <f t="shared" si="269"/>
        <v>#DIV/0!</v>
      </c>
      <c r="AK203" s="325" t="e">
        <f>AJ203/AJ206</f>
        <v>#DIV/0!</v>
      </c>
      <c r="AL203" s="326" t="e">
        <f t="shared" si="270"/>
        <v>#DIV/0!</v>
      </c>
      <c r="AM203" s="327" t="e">
        <f t="shared" si="271"/>
        <v>#DIV/0!</v>
      </c>
      <c r="AN203" s="113" t="e">
        <f t="shared" si="272"/>
        <v>#DIV/0!</v>
      </c>
      <c r="AO203" s="328" t="e">
        <f t="shared" si="273"/>
        <v>#DIV/0!</v>
      </c>
      <c r="AP203" s="113" t="e">
        <f t="shared" si="274"/>
        <v>#DIV/0!</v>
      </c>
      <c r="AQ203" s="316">
        <f t="shared" si="275"/>
        <v>1.9599639845400536</v>
      </c>
      <c r="AR203" s="317" t="e">
        <f t="shared" si="276"/>
        <v>#DIV/0!</v>
      </c>
      <c r="AS203" s="317" t="e">
        <f t="shared" si="277"/>
        <v>#DIV/0!</v>
      </c>
      <c r="AT203" s="329" t="e">
        <f t="shared" si="278"/>
        <v>#DIV/0!</v>
      </c>
      <c r="AU203" s="329" t="e">
        <f t="shared" si="278"/>
        <v>#DIV/0!</v>
      </c>
      <c r="AV203" s="293"/>
      <c r="AX203" s="330"/>
      <c r="AY203" s="330">
        <v>1</v>
      </c>
      <c r="AZ203" s="331"/>
      <c r="BA203" s="331"/>
      <c r="BC203" s="309"/>
      <c r="BD203" s="309"/>
      <c r="BE203" s="321"/>
      <c r="BF203" s="321"/>
      <c r="BG203" s="321"/>
      <c r="BH203" s="321"/>
      <c r="BI203" s="321"/>
      <c r="BJ203" s="321"/>
      <c r="BK203" s="321"/>
      <c r="BL203" s="321"/>
      <c r="BM203" s="309"/>
      <c r="BN203" s="309"/>
      <c r="BO203" s="309"/>
      <c r="BP203" s="309"/>
      <c r="BQ203" s="309"/>
      <c r="BR203" s="309"/>
      <c r="BS203" s="332"/>
      <c r="BT203" s="332"/>
      <c r="BU203" s="332"/>
      <c r="BV203" s="309"/>
      <c r="BW203" s="309"/>
    </row>
    <row r="204" spans="2:75" ht="12.75">
      <c r="B204" s="310" t="s">
        <v>173</v>
      </c>
      <c r="C204" s="584"/>
      <c r="D204" s="493">
        <f t="shared" si="252"/>
        <v>0</v>
      </c>
      <c r="E204" s="585"/>
      <c r="F204" s="584"/>
      <c r="G204" s="493">
        <f t="shared" si="253"/>
        <v>0</v>
      </c>
      <c r="H204" s="585"/>
      <c r="I204" s="311"/>
      <c r="K204" s="312" t="e">
        <f t="shared" si="254"/>
        <v>#DIV/0!</v>
      </c>
      <c r="L204" s="313" t="e">
        <f t="shared" si="255"/>
        <v>#DIV/0!</v>
      </c>
      <c r="M204" s="314" t="e">
        <f t="shared" si="256"/>
        <v>#DIV/0!</v>
      </c>
      <c r="N204" s="277" t="e">
        <f t="shared" si="257"/>
        <v>#DIV/0!</v>
      </c>
      <c r="O204" s="277" t="e">
        <f t="shared" si="258"/>
        <v>#DIV/0!</v>
      </c>
      <c r="P204" s="277" t="e">
        <f t="shared" si="259"/>
        <v>#DIV/0!</v>
      </c>
      <c r="Q204" s="392" t="e">
        <f t="shared" si="260"/>
        <v>#DIV/0!</v>
      </c>
      <c r="R204" s="315" t="e">
        <f t="shared" si="261"/>
        <v>#DIV/0!</v>
      </c>
      <c r="S204" s="316">
        <f t="shared" si="262"/>
        <v>1.9599639845400536</v>
      </c>
      <c r="T204" s="317" t="e">
        <f t="shared" si="263"/>
        <v>#DIV/0!</v>
      </c>
      <c r="U204" s="317" t="e">
        <f t="shared" si="264"/>
        <v>#DIV/0!</v>
      </c>
      <c r="V204" s="318" t="e">
        <f t="shared" si="265"/>
        <v>#DIV/0!</v>
      </c>
      <c r="W204" s="113" t="e">
        <f t="shared" si="265"/>
        <v>#DIV/0!</v>
      </c>
      <c r="X204" s="9"/>
      <c r="Z204" s="319" t="e">
        <f>(N204-P206)^2</f>
        <v>#DIV/0!</v>
      </c>
      <c r="AA204" s="320" t="e">
        <f t="shared" si="266"/>
        <v>#DIV/0!</v>
      </c>
      <c r="AB204" s="321">
        <v>1</v>
      </c>
      <c r="AC204" s="309"/>
      <c r="AD204" s="309"/>
      <c r="AE204" s="314" t="e">
        <f t="shared" si="267"/>
        <v>#DIV/0!</v>
      </c>
      <c r="AF204" s="322"/>
      <c r="AG204" s="323" t="e">
        <f>AG206</f>
        <v>#DIV/0!</v>
      </c>
      <c r="AH204" s="323" t="e">
        <f>AH206</f>
        <v>#DIV/0!</v>
      </c>
      <c r="AI204" s="320" t="e">
        <f t="shared" si="268"/>
        <v>#DIV/0!</v>
      </c>
      <c r="AJ204" s="324" t="e">
        <f t="shared" si="269"/>
        <v>#DIV/0!</v>
      </c>
      <c r="AK204" s="325" t="e">
        <f>AJ204/AJ206</f>
        <v>#DIV/0!</v>
      </c>
      <c r="AL204" s="326" t="e">
        <f t="shared" si="270"/>
        <v>#DIV/0!</v>
      </c>
      <c r="AM204" s="327" t="e">
        <f t="shared" si="271"/>
        <v>#DIV/0!</v>
      </c>
      <c r="AN204" s="113" t="e">
        <f t="shared" si="272"/>
        <v>#DIV/0!</v>
      </c>
      <c r="AO204" s="328" t="e">
        <f t="shared" si="273"/>
        <v>#DIV/0!</v>
      </c>
      <c r="AP204" s="113" t="e">
        <f t="shared" si="274"/>
        <v>#DIV/0!</v>
      </c>
      <c r="AQ204" s="316">
        <f t="shared" si="275"/>
        <v>1.9599639845400536</v>
      </c>
      <c r="AR204" s="317" t="e">
        <f t="shared" si="276"/>
        <v>#DIV/0!</v>
      </c>
      <c r="AS204" s="317" t="e">
        <f t="shared" si="277"/>
        <v>#DIV/0!</v>
      </c>
      <c r="AT204" s="329" t="e">
        <f t="shared" si="278"/>
        <v>#DIV/0!</v>
      </c>
      <c r="AU204" s="329" t="e">
        <f t="shared" si="278"/>
        <v>#DIV/0!</v>
      </c>
      <c r="AV204" s="293"/>
      <c r="AX204" s="330"/>
      <c r="AY204" s="330">
        <v>1</v>
      </c>
      <c r="AZ204" s="331"/>
      <c r="BA204" s="331"/>
      <c r="BC204" s="309"/>
      <c r="BD204" s="309"/>
      <c r="BE204" s="321"/>
      <c r="BF204" s="321"/>
      <c r="BG204" s="321"/>
      <c r="BH204" s="321"/>
      <c r="BI204" s="321"/>
      <c r="BJ204" s="321"/>
      <c r="BK204" s="321"/>
      <c r="BL204" s="321"/>
      <c r="BM204" s="309"/>
      <c r="BN204" s="309"/>
      <c r="BO204" s="309"/>
      <c r="BP204" s="309"/>
      <c r="BQ204" s="309"/>
      <c r="BR204" s="309"/>
      <c r="BS204" s="332"/>
      <c r="BT204" s="332"/>
      <c r="BU204" s="332"/>
      <c r="BV204" s="309"/>
      <c r="BW204" s="309"/>
    </row>
    <row r="205" spans="2:75" ht="12.75">
      <c r="B205" s="310" t="s">
        <v>174</v>
      </c>
      <c r="C205" s="584"/>
      <c r="D205" s="493">
        <f t="shared" si="252"/>
        <v>0</v>
      </c>
      <c r="E205" s="585"/>
      <c r="F205" s="584"/>
      <c r="G205" s="493">
        <f t="shared" si="253"/>
        <v>0</v>
      </c>
      <c r="H205" s="585"/>
      <c r="I205" s="311"/>
      <c r="K205" s="312" t="e">
        <f t="shared" si="254"/>
        <v>#DIV/0!</v>
      </c>
      <c r="L205" s="313" t="e">
        <f>(D205/(C205*E205)+(G205/(F205*H205)))</f>
        <v>#DIV/0!</v>
      </c>
      <c r="M205" s="314" t="e">
        <f t="shared" si="256"/>
        <v>#DIV/0!</v>
      </c>
      <c r="N205" s="277" t="e">
        <f t="shared" si="257"/>
        <v>#DIV/0!</v>
      </c>
      <c r="O205" s="277" t="e">
        <f t="shared" si="258"/>
        <v>#DIV/0!</v>
      </c>
      <c r="P205" s="277" t="e">
        <f t="shared" si="259"/>
        <v>#DIV/0!</v>
      </c>
      <c r="Q205" s="392" t="e">
        <f t="shared" si="260"/>
        <v>#DIV/0!</v>
      </c>
      <c r="R205" s="315" t="e">
        <f t="shared" si="261"/>
        <v>#DIV/0!</v>
      </c>
      <c r="S205" s="316">
        <f t="shared" si="262"/>
        <v>1.9599639845400536</v>
      </c>
      <c r="T205" s="317" t="e">
        <f t="shared" si="263"/>
        <v>#DIV/0!</v>
      </c>
      <c r="U205" s="317" t="e">
        <f t="shared" si="264"/>
        <v>#DIV/0!</v>
      </c>
      <c r="V205" s="318" t="e">
        <f t="shared" si="265"/>
        <v>#DIV/0!</v>
      </c>
      <c r="W205" s="113" t="e">
        <f t="shared" si="265"/>
        <v>#DIV/0!</v>
      </c>
      <c r="X205" s="9"/>
      <c r="Z205" s="319" t="e">
        <f>(N205-P206)^2</f>
        <v>#DIV/0!</v>
      </c>
      <c r="AA205" s="320" t="e">
        <f t="shared" si="266"/>
        <v>#DIV/0!</v>
      </c>
      <c r="AB205" s="321">
        <v>1</v>
      </c>
      <c r="AC205" s="309"/>
      <c r="AD205" s="309"/>
      <c r="AE205" s="314" t="e">
        <f t="shared" si="267"/>
        <v>#DIV/0!</v>
      </c>
      <c r="AF205" s="322"/>
      <c r="AG205" s="323" t="e">
        <f>AG206</f>
        <v>#DIV/0!</v>
      </c>
      <c r="AH205" s="323" t="e">
        <f>AH206</f>
        <v>#DIV/0!</v>
      </c>
      <c r="AI205" s="320" t="e">
        <f t="shared" si="268"/>
        <v>#DIV/0!</v>
      </c>
      <c r="AJ205" s="324" t="e">
        <f t="shared" si="269"/>
        <v>#DIV/0!</v>
      </c>
      <c r="AK205" s="325" t="e">
        <f>AJ205/AJ206</f>
        <v>#DIV/0!</v>
      </c>
      <c r="AL205" s="326" t="e">
        <f t="shared" si="270"/>
        <v>#DIV/0!</v>
      </c>
      <c r="AM205" s="327" t="e">
        <f t="shared" si="271"/>
        <v>#DIV/0!</v>
      </c>
      <c r="AN205" s="113" t="e">
        <f t="shared" si="272"/>
        <v>#DIV/0!</v>
      </c>
      <c r="AO205" s="328" t="e">
        <f t="shared" si="273"/>
        <v>#DIV/0!</v>
      </c>
      <c r="AP205" s="113" t="e">
        <f t="shared" si="274"/>
        <v>#DIV/0!</v>
      </c>
      <c r="AQ205" s="316">
        <f t="shared" si="275"/>
        <v>1.9599639845400536</v>
      </c>
      <c r="AR205" s="317" t="e">
        <f t="shared" si="276"/>
        <v>#DIV/0!</v>
      </c>
      <c r="AS205" s="317" t="e">
        <f t="shared" si="277"/>
        <v>#DIV/0!</v>
      </c>
      <c r="AT205" s="329" t="e">
        <f t="shared" si="278"/>
        <v>#DIV/0!</v>
      </c>
      <c r="AU205" s="329" t="e">
        <f t="shared" si="278"/>
        <v>#DIV/0!</v>
      </c>
      <c r="AV205" s="293"/>
      <c r="AX205" s="330"/>
      <c r="AY205" s="330">
        <v>1</v>
      </c>
      <c r="AZ205" s="331"/>
      <c r="BA205" s="331"/>
      <c r="BC205" s="309"/>
      <c r="BD205" s="309"/>
      <c r="BE205" s="321"/>
      <c r="BF205" s="321"/>
      <c r="BG205" s="321"/>
      <c r="BH205" s="321"/>
      <c r="BI205" s="321"/>
      <c r="BJ205" s="321"/>
      <c r="BK205" s="321"/>
      <c r="BL205" s="321"/>
      <c r="BM205" s="309"/>
      <c r="BN205" s="309"/>
      <c r="BO205" s="309"/>
      <c r="BP205" s="309"/>
      <c r="BQ205" s="309"/>
      <c r="BR205" s="309"/>
      <c r="BS205" s="332"/>
      <c r="BT205" s="332"/>
      <c r="BU205" s="332"/>
      <c r="BV205" s="309"/>
      <c r="BW205" s="309"/>
    </row>
    <row r="206" spans="2:75" ht="12.75">
      <c r="B206" s="333">
        <f>COUNT(D197:D205)</f>
        <v>9</v>
      </c>
      <c r="C206" s="586">
        <f aca="true" t="shared" si="279" ref="C206:H206">SUM(C197:C205)</f>
        <v>0</v>
      </c>
      <c r="D206" s="586">
        <f t="shared" si="279"/>
        <v>0</v>
      </c>
      <c r="E206" s="586">
        <f t="shared" si="279"/>
        <v>0</v>
      </c>
      <c r="F206" s="586">
        <f t="shared" si="279"/>
        <v>0</v>
      </c>
      <c r="G206" s="586">
        <f t="shared" si="279"/>
        <v>0</v>
      </c>
      <c r="H206" s="586">
        <f t="shared" si="279"/>
        <v>0</v>
      </c>
      <c r="I206" s="335"/>
      <c r="K206" s="336"/>
      <c r="L206" s="394"/>
      <c r="M206" s="338" t="e">
        <f>SUM(M197:M205)</f>
        <v>#DIV/0!</v>
      </c>
      <c r="N206" s="339"/>
      <c r="O206" s="340" t="e">
        <f>SUM(O197:O205)</f>
        <v>#DIV/0!</v>
      </c>
      <c r="P206" s="22" t="e">
        <f>O206/M206</f>
        <v>#DIV/0!</v>
      </c>
      <c r="Q206" s="341" t="e">
        <f>EXP(P206)</f>
        <v>#DIV/0!</v>
      </c>
      <c r="R206" s="334" t="e">
        <f>SQRT(1/M206)</f>
        <v>#DIV/0!</v>
      </c>
      <c r="S206" s="316">
        <f t="shared" si="262"/>
        <v>1.9599639845400536</v>
      </c>
      <c r="T206" s="342" t="e">
        <f>P206-(R206*S206)</f>
        <v>#DIV/0!</v>
      </c>
      <c r="U206" s="342" t="e">
        <f>P206+(R206*S206)</f>
        <v>#DIV/0!</v>
      </c>
      <c r="V206" s="343" t="e">
        <f>EXP(T206)</f>
        <v>#DIV/0!</v>
      </c>
      <c r="W206" s="344" t="e">
        <f>EXP(U206)</f>
        <v>#DIV/0!</v>
      </c>
      <c r="X206" s="345"/>
      <c r="Y206" s="345"/>
      <c r="Z206" s="346"/>
      <c r="AA206" s="347" t="e">
        <f>SUM(AA197:AA205)</f>
        <v>#DIV/0!</v>
      </c>
      <c r="AB206" s="348">
        <f>SUM(AB197:AB205)</f>
        <v>9</v>
      </c>
      <c r="AC206" s="349" t="e">
        <f>AA206-(AB206-1)</f>
        <v>#DIV/0!</v>
      </c>
      <c r="AD206" s="338" t="e">
        <f>M206</f>
        <v>#DIV/0!</v>
      </c>
      <c r="AE206" s="338" t="e">
        <f>SUM(AE197:AE205)</f>
        <v>#DIV/0!</v>
      </c>
      <c r="AF206" s="350" t="e">
        <f>AE206/AD206</f>
        <v>#DIV/0!</v>
      </c>
      <c r="AG206" s="351" t="e">
        <f>AC206/(AD206-AF206)</f>
        <v>#DIV/0!</v>
      </c>
      <c r="AH206" s="351" t="e">
        <f>IF(AA206&lt;AB206-1,"0",AG206)</f>
        <v>#DIV/0!</v>
      </c>
      <c r="AI206" s="346"/>
      <c r="AJ206" s="338" t="e">
        <f>SUM(AJ197:AJ205)</f>
        <v>#DIV/0!</v>
      </c>
      <c r="AK206" s="352" t="e">
        <f>SUM(AK197:AK205)</f>
        <v>#DIV/0!</v>
      </c>
      <c r="AL206" s="349" t="e">
        <f>SUM(AL197:AL205)</f>
        <v>#DIV/0!</v>
      </c>
      <c r="AM206" s="349" t="e">
        <f>AL206/AJ206</f>
        <v>#DIV/0!</v>
      </c>
      <c r="AN206" s="395" t="e">
        <f>EXP(AM206)</f>
        <v>#DIV/0!</v>
      </c>
      <c r="AO206" s="354" t="e">
        <f>1/AJ206</f>
        <v>#DIV/0!</v>
      </c>
      <c r="AP206" s="355" t="e">
        <f>SQRT(AO206)</f>
        <v>#DIV/0!</v>
      </c>
      <c r="AQ206" s="316">
        <f t="shared" si="275"/>
        <v>1.9599639845400536</v>
      </c>
      <c r="AR206" s="342" t="e">
        <f>AM206-(AQ206*AP206)</f>
        <v>#DIV/0!</v>
      </c>
      <c r="AS206" s="342" t="e">
        <f>AM206+(1.96*AP206)</f>
        <v>#DIV/0!</v>
      </c>
      <c r="AT206" s="396" t="e">
        <f>EXP(AR206)</f>
        <v>#DIV/0!</v>
      </c>
      <c r="AU206" s="397" t="e">
        <f>EXP(AS206)</f>
        <v>#DIV/0!</v>
      </c>
      <c r="AV206" s="398"/>
      <c r="AW206" s="15"/>
      <c r="AX206" s="359" t="e">
        <f>AA206</f>
        <v>#DIV/0!</v>
      </c>
      <c r="AY206" s="333">
        <f>SUM(AY197:AY205)</f>
        <v>9</v>
      </c>
      <c r="AZ206" s="360" t="e">
        <f>(AX206-(AY206-1))/AX206</f>
        <v>#DIV/0!</v>
      </c>
      <c r="BA206" s="361" t="e">
        <f>IF(AA206&lt;AB206-1,"0%",AZ206)</f>
        <v>#DIV/0!</v>
      </c>
      <c r="BB206" s="172"/>
      <c r="BC206" s="340" t="e">
        <f>AX206/(AY206-1)</f>
        <v>#DIV/0!</v>
      </c>
      <c r="BD206" s="362" t="e">
        <f>LN(BC206)</f>
        <v>#DIV/0!</v>
      </c>
      <c r="BE206" s="340" t="e">
        <f>LN(AX206)</f>
        <v>#DIV/0!</v>
      </c>
      <c r="BF206" s="340">
        <f>LN(AY206-1)</f>
        <v>2.0794415416798357</v>
      </c>
      <c r="BG206" s="340" t="e">
        <f>SQRT(2*AX206)</f>
        <v>#DIV/0!</v>
      </c>
      <c r="BH206" s="340">
        <f>SQRT(2*AY206-3)</f>
        <v>3.872983346207417</v>
      </c>
      <c r="BI206" s="340">
        <f>2*(AY206-2)</f>
        <v>14</v>
      </c>
      <c r="BJ206" s="340">
        <f>3*(AY206-2)^2</f>
        <v>147</v>
      </c>
      <c r="BK206" s="340">
        <f>1/BI206</f>
        <v>0.07142857142857142</v>
      </c>
      <c r="BL206" s="363">
        <f>1/BJ206</f>
        <v>0.006802721088435374</v>
      </c>
      <c r="BM206" s="363">
        <f>SQRT(BK206*(1-BL206))</f>
        <v>0.2663506387816584</v>
      </c>
      <c r="BN206" s="364" t="e">
        <f>0.5*(BE206-BF206)/(BG206-BH206)</f>
        <v>#DIV/0!</v>
      </c>
      <c r="BO206" s="364" t="e">
        <f>IF(AA206&lt;=AB206,BM206,BN206)</f>
        <v>#DIV/0!</v>
      </c>
      <c r="BP206" s="365" t="e">
        <f>BD206-(1.96*BO206)</f>
        <v>#DIV/0!</v>
      </c>
      <c r="BQ206" s="365" t="e">
        <f>BD206+(1.96*BO206)</f>
        <v>#DIV/0!</v>
      </c>
      <c r="BR206" s="365"/>
      <c r="BS206" s="362" t="e">
        <f>EXP(BP206)</f>
        <v>#DIV/0!</v>
      </c>
      <c r="BT206" s="362" t="e">
        <f>EXP(BQ206)</f>
        <v>#DIV/0!</v>
      </c>
      <c r="BU206" s="366" t="e">
        <f>BA206</f>
        <v>#DIV/0!</v>
      </c>
      <c r="BV206" s="366" t="e">
        <f>(BS206-1)/BS206</f>
        <v>#DIV/0!</v>
      </c>
      <c r="BW206" s="366" t="e">
        <f>(BT206-1)/BT206</f>
        <v>#DIV/0!</v>
      </c>
    </row>
    <row r="207" spans="2:75" ht="13.5" thickBot="1">
      <c r="B207" s="7"/>
      <c r="C207" s="587"/>
      <c r="D207" s="587"/>
      <c r="E207" s="587"/>
      <c r="F207" s="587"/>
      <c r="G207" s="587"/>
      <c r="H207" s="587"/>
      <c r="I207" s="367"/>
      <c r="J207" s="7"/>
      <c r="K207" s="7"/>
      <c r="L207" s="2"/>
      <c r="M207" s="2"/>
      <c r="N207" s="2"/>
      <c r="O207" s="2"/>
      <c r="P207" s="2"/>
      <c r="Q207" s="2"/>
      <c r="R207" s="368"/>
      <c r="S207" s="368"/>
      <c r="T207" s="368"/>
      <c r="U207" s="368"/>
      <c r="V207" s="368"/>
      <c r="W207" s="368"/>
      <c r="X207" s="368"/>
      <c r="Z207" s="2"/>
      <c r="AA207" s="2"/>
      <c r="AB207" s="369"/>
      <c r="AC207" s="370"/>
      <c r="AD207" s="370"/>
      <c r="AE207" s="370"/>
      <c r="AF207" s="372"/>
      <c r="AG207" s="372"/>
      <c r="AH207" s="372"/>
      <c r="AI207" s="37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373"/>
      <c r="AU207" s="373"/>
      <c r="AV207" s="373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18"/>
      <c r="BH207" s="2"/>
      <c r="BI207" s="2"/>
      <c r="BJ207" s="2"/>
      <c r="BK207" s="2"/>
      <c r="BN207" s="370" t="s">
        <v>184</v>
      </c>
      <c r="BT207" s="374" t="s">
        <v>185</v>
      </c>
      <c r="BU207" s="375" t="e">
        <f>BU206</f>
        <v>#DIV/0!</v>
      </c>
      <c r="BV207" s="376" t="e">
        <f>IF(BV206&lt;0,"0%",BV206)</f>
        <v>#DIV/0!</v>
      </c>
      <c r="BW207" s="377" t="e">
        <f>IF(BW206&lt;0,"0%",BW206)</f>
        <v>#DIV/0!</v>
      </c>
    </row>
    <row r="208" spans="2:69" ht="26.25" thickBot="1">
      <c r="B208" s="283"/>
      <c r="C208" s="588"/>
      <c r="D208" s="588"/>
      <c r="E208" s="588"/>
      <c r="F208" s="588"/>
      <c r="G208" s="588"/>
      <c r="H208" s="588"/>
      <c r="I208" s="378"/>
      <c r="J208" s="283"/>
      <c r="K208" s="283"/>
      <c r="L208" s="2"/>
      <c r="M208" s="2"/>
      <c r="N208" s="2"/>
      <c r="O208" s="2"/>
      <c r="P208" s="2"/>
      <c r="Q208" s="2"/>
      <c r="R208" s="379"/>
      <c r="S208" s="379"/>
      <c r="T208" s="379"/>
      <c r="U208" s="379"/>
      <c r="V208" s="379"/>
      <c r="W208" s="379"/>
      <c r="X208" s="379"/>
      <c r="Z208" s="2"/>
      <c r="AA208" s="2"/>
      <c r="AB208" s="2"/>
      <c r="AC208" s="2"/>
      <c r="AD208" s="2"/>
      <c r="AE208" s="2"/>
      <c r="AF208" s="2"/>
      <c r="AG208" s="2"/>
      <c r="AH208" s="2"/>
      <c r="AI208" s="18"/>
      <c r="AJ208" s="144"/>
      <c r="AK208" s="144"/>
      <c r="AL208" s="380"/>
      <c r="AM208" s="149"/>
      <c r="AN208" s="381"/>
      <c r="AO208" s="382" t="s">
        <v>186</v>
      </c>
      <c r="AP208" s="383">
        <f>TINV((1-$H$1),(AB206-2))</f>
        <v>2.364624251592785</v>
      </c>
      <c r="AQ208" s="2"/>
      <c r="AR208" s="603" t="s">
        <v>293</v>
      </c>
      <c r="AS208" s="604">
        <f>$H$1</f>
        <v>0.95</v>
      </c>
      <c r="AT208" s="384" t="e">
        <f>EXP(AM206-AP208*SQRT((1/AD206)+AH206))</f>
        <v>#DIV/0!</v>
      </c>
      <c r="AU208" s="385" t="e">
        <f>EXP(AM206+AP208*SQRT((1/AD206)+AH206))</f>
        <v>#DIV/0!</v>
      </c>
      <c r="AV208" s="293"/>
      <c r="AW208" s="2"/>
      <c r="AX208" s="2"/>
      <c r="AY208" s="2"/>
      <c r="AZ208" s="2"/>
      <c r="BB208" s="2"/>
      <c r="BC208" s="2"/>
      <c r="BD208" s="2"/>
      <c r="BF208" s="386"/>
      <c r="BG208" s="18"/>
      <c r="BH208" s="18"/>
      <c r="BJ208" s="9"/>
      <c r="BK208" s="2"/>
      <c r="BL208" s="4"/>
      <c r="BM208" s="387"/>
      <c r="BN208" s="2"/>
      <c r="BQ208" s="4"/>
    </row>
    <row r="209" spans="1:256" ht="15">
      <c r="A209" s="3"/>
      <c r="B209" s="168"/>
      <c r="C209" s="589"/>
      <c r="D209" s="589"/>
      <c r="E209" s="589"/>
      <c r="F209" s="589"/>
      <c r="G209" s="589"/>
      <c r="H209" s="589"/>
      <c r="I209" s="378"/>
      <c r="J209" s="168"/>
      <c r="K209" s="168"/>
      <c r="L209" s="2"/>
      <c r="M209" s="2"/>
      <c r="N209" s="2"/>
      <c r="O209" s="2"/>
      <c r="P209" s="2"/>
      <c r="Q209" s="2"/>
      <c r="R209" s="379"/>
      <c r="S209" s="379"/>
      <c r="T209" s="379"/>
      <c r="U209" s="379"/>
      <c r="V209" s="379"/>
      <c r="W209" s="379"/>
      <c r="X209" s="379"/>
      <c r="Z209" s="2"/>
      <c r="AA209" s="2"/>
      <c r="AB209" s="2"/>
      <c r="AC209" s="2"/>
      <c r="AD209" s="2"/>
      <c r="AE209" s="2"/>
      <c r="AF209" s="2"/>
      <c r="AG209" s="2"/>
      <c r="AH209" s="2"/>
      <c r="AI209" s="18"/>
      <c r="AJ209" s="144"/>
      <c r="AK209" s="144"/>
      <c r="AL209" s="380"/>
      <c r="AM209" s="149"/>
      <c r="AN209" s="388"/>
      <c r="AO209" s="389"/>
      <c r="AP209" s="159"/>
      <c r="AQ209" s="2"/>
      <c r="AR209" s="2"/>
      <c r="AS209" s="17"/>
      <c r="AT209" s="293"/>
      <c r="AU209" s="293"/>
      <c r="AV209" s="293"/>
      <c r="AW209" s="2"/>
      <c r="AX209" s="2"/>
      <c r="AY209" s="2"/>
      <c r="AZ209" s="2"/>
      <c r="BA209" s="3"/>
      <c r="BB209" s="2"/>
      <c r="BC209" s="2"/>
      <c r="BD209" s="2"/>
      <c r="BE209" s="3"/>
      <c r="BF209" s="386"/>
      <c r="BG209" s="18"/>
      <c r="BH209" s="18"/>
      <c r="BI209" s="3"/>
      <c r="BJ209" s="9"/>
      <c r="BK209" s="2"/>
      <c r="BL209" s="390"/>
      <c r="BM209" s="391"/>
      <c r="BN209" s="2"/>
      <c r="BO209" s="3"/>
      <c r="BP209" s="3"/>
      <c r="BQ209" s="390"/>
      <c r="BR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2:75" ht="12.75">
      <c r="B210" s="7"/>
      <c r="C210" s="587"/>
      <c r="D210" s="587"/>
      <c r="E210" s="587"/>
      <c r="F210" s="587"/>
      <c r="G210" s="587"/>
      <c r="H210" s="587"/>
      <c r="I210" s="367"/>
      <c r="J210" s="613" t="s">
        <v>106</v>
      </c>
      <c r="K210" s="614"/>
      <c r="L210" s="614"/>
      <c r="M210" s="614"/>
      <c r="N210" s="614"/>
      <c r="O210" s="614"/>
      <c r="P210" s="614"/>
      <c r="Q210" s="614"/>
      <c r="R210" s="614"/>
      <c r="S210" s="614"/>
      <c r="T210" s="614"/>
      <c r="U210" s="614"/>
      <c r="V210" s="614"/>
      <c r="W210" s="615"/>
      <c r="X210" s="289"/>
      <c r="Y210" s="616" t="s">
        <v>107</v>
      </c>
      <c r="Z210" s="617"/>
      <c r="AA210" s="617"/>
      <c r="AB210" s="617"/>
      <c r="AC210" s="617"/>
      <c r="AD210" s="617"/>
      <c r="AE210" s="617"/>
      <c r="AF210" s="617"/>
      <c r="AG210" s="617"/>
      <c r="AH210" s="617"/>
      <c r="AI210" s="617"/>
      <c r="AJ210" s="617"/>
      <c r="AK210" s="617"/>
      <c r="AL210" s="617"/>
      <c r="AM210" s="617"/>
      <c r="AN210" s="617"/>
      <c r="AO210" s="617"/>
      <c r="AP210" s="617"/>
      <c r="AQ210" s="617"/>
      <c r="AR210" s="617"/>
      <c r="AS210" s="617"/>
      <c r="AT210" s="617"/>
      <c r="AU210" s="618"/>
      <c r="AV210" s="289"/>
      <c r="AW210" s="613" t="s">
        <v>108</v>
      </c>
      <c r="AX210" s="614"/>
      <c r="AY210" s="614"/>
      <c r="AZ210" s="614"/>
      <c r="BA210" s="614"/>
      <c r="BB210" s="614"/>
      <c r="BC210" s="614"/>
      <c r="BD210" s="614"/>
      <c r="BE210" s="614"/>
      <c r="BF210" s="614"/>
      <c r="BG210" s="614"/>
      <c r="BH210" s="614"/>
      <c r="BI210" s="614"/>
      <c r="BJ210" s="614"/>
      <c r="BK210" s="614"/>
      <c r="BL210" s="614"/>
      <c r="BM210" s="614"/>
      <c r="BN210" s="614"/>
      <c r="BO210" s="614"/>
      <c r="BP210" s="614"/>
      <c r="BQ210" s="614"/>
      <c r="BR210" s="614"/>
      <c r="BS210" s="614"/>
      <c r="BT210" s="614"/>
      <c r="BU210" s="614"/>
      <c r="BV210" s="614"/>
      <c r="BW210" s="615"/>
    </row>
    <row r="211" spans="1:75" ht="12.75">
      <c r="A211" s="399"/>
      <c r="B211" s="291" t="s">
        <v>109</v>
      </c>
      <c r="C211" s="619" t="s">
        <v>110</v>
      </c>
      <c r="D211" s="619"/>
      <c r="E211" s="619"/>
      <c r="F211" s="619" t="s">
        <v>111</v>
      </c>
      <c r="G211" s="619"/>
      <c r="H211" s="619"/>
      <c r="I211" s="159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1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160"/>
      <c r="AT211" s="160"/>
      <c r="AU211" s="160"/>
      <c r="AV211" s="161"/>
      <c r="AW211" s="160"/>
      <c r="AX211" s="160"/>
      <c r="AY211" s="160"/>
      <c r="AZ211" s="160"/>
      <c r="BA211" s="160"/>
      <c r="BB211" s="160"/>
      <c r="BC211" s="160"/>
      <c r="BD211" s="160"/>
      <c r="BE211" s="160"/>
      <c r="BF211" s="160"/>
      <c r="BG211" s="160"/>
      <c r="BH211" s="160"/>
      <c r="BI211" s="160"/>
      <c r="BJ211" s="160"/>
      <c r="BK211" s="160"/>
      <c r="BL211" s="160"/>
      <c r="BM211" s="160"/>
      <c r="BN211" s="160"/>
      <c r="BO211" s="160"/>
      <c r="BP211" s="160"/>
      <c r="BQ211" s="160"/>
      <c r="BR211" s="160"/>
      <c r="BS211" s="160"/>
      <c r="BT211" s="160"/>
      <c r="BU211" s="160"/>
      <c r="BV211" s="160"/>
      <c r="BW211" s="160"/>
    </row>
    <row r="212" spans="2:75" ht="65.25">
      <c r="B212" s="292"/>
      <c r="C212" s="583" t="s">
        <v>112</v>
      </c>
      <c r="D212" s="583" t="s">
        <v>113</v>
      </c>
      <c r="E212" s="583" t="s">
        <v>19</v>
      </c>
      <c r="F212" s="583" t="s">
        <v>112</v>
      </c>
      <c r="G212" s="583" t="s">
        <v>113</v>
      </c>
      <c r="H212" s="583" t="s">
        <v>19</v>
      </c>
      <c r="I212" s="293"/>
      <c r="K212" s="294" t="s">
        <v>114</v>
      </c>
      <c r="L212" s="294" t="s">
        <v>115</v>
      </c>
      <c r="M212" s="294" t="s">
        <v>116</v>
      </c>
      <c r="N212" s="295" t="s">
        <v>117</v>
      </c>
      <c r="O212" s="295" t="s">
        <v>118</v>
      </c>
      <c r="P212" s="295" t="s">
        <v>119</v>
      </c>
      <c r="Q212" s="296" t="s">
        <v>120</v>
      </c>
      <c r="R212" s="294" t="s">
        <v>121</v>
      </c>
      <c r="S212" s="302" t="s">
        <v>272</v>
      </c>
      <c r="T212" s="297" t="s">
        <v>122</v>
      </c>
      <c r="U212" s="297" t="s">
        <v>123</v>
      </c>
      <c r="V212" s="298" t="s">
        <v>275</v>
      </c>
      <c r="W212" s="299" t="s">
        <v>275</v>
      </c>
      <c r="X212" s="300"/>
      <c r="Y212" s="16"/>
      <c r="Z212" s="301" t="s">
        <v>126</v>
      </c>
      <c r="AA212" s="295" t="s">
        <v>127</v>
      </c>
      <c r="AB212" s="302" t="s">
        <v>128</v>
      </c>
      <c r="AC212" s="302" t="s">
        <v>129</v>
      </c>
      <c r="AD212" s="302" t="s">
        <v>130</v>
      </c>
      <c r="AE212" s="295" t="s">
        <v>131</v>
      </c>
      <c r="AF212" s="295" t="s">
        <v>132</v>
      </c>
      <c r="AG212" s="303" t="s">
        <v>133</v>
      </c>
      <c r="AH212" s="303" t="s">
        <v>134</v>
      </c>
      <c r="AI212" s="302" t="s">
        <v>135</v>
      </c>
      <c r="AJ212" s="295" t="s">
        <v>136</v>
      </c>
      <c r="AK212" s="295" t="s">
        <v>137</v>
      </c>
      <c r="AL212" s="295" t="s">
        <v>138</v>
      </c>
      <c r="AM212" s="302" t="s">
        <v>139</v>
      </c>
      <c r="AN212" s="304" t="s">
        <v>140</v>
      </c>
      <c r="AO212" s="295" t="s">
        <v>141</v>
      </c>
      <c r="AP212" s="295" t="s">
        <v>142</v>
      </c>
      <c r="AQ212" s="302" t="s">
        <v>272</v>
      </c>
      <c r="AR212" s="297" t="s">
        <v>143</v>
      </c>
      <c r="AS212" s="297" t="s">
        <v>144</v>
      </c>
      <c r="AT212" s="298" t="s">
        <v>275</v>
      </c>
      <c r="AU212" s="299" t="s">
        <v>275</v>
      </c>
      <c r="AV212" s="300"/>
      <c r="AX212" s="525" t="s">
        <v>145</v>
      </c>
      <c r="AY212" s="525" t="s">
        <v>128</v>
      </c>
      <c r="AZ212" s="306" t="s">
        <v>146</v>
      </c>
      <c r="BA212" s="307" t="s">
        <v>147</v>
      </c>
      <c r="BC212" s="302" t="s">
        <v>148</v>
      </c>
      <c r="BD212" s="302" t="s">
        <v>149</v>
      </c>
      <c r="BE212" s="302" t="s">
        <v>150</v>
      </c>
      <c r="BF212" s="302" t="s">
        <v>151</v>
      </c>
      <c r="BG212" s="302" t="s">
        <v>152</v>
      </c>
      <c r="BH212" s="302" t="s">
        <v>153</v>
      </c>
      <c r="BI212" s="302" t="s">
        <v>154</v>
      </c>
      <c r="BJ212" s="302" t="s">
        <v>155</v>
      </c>
      <c r="BK212" s="302" t="s">
        <v>156</v>
      </c>
      <c r="BL212" s="302" t="s">
        <v>157</v>
      </c>
      <c r="BM212" s="308" t="s">
        <v>158</v>
      </c>
      <c r="BN212" s="308" t="s">
        <v>159</v>
      </c>
      <c r="BO212" s="308" t="s">
        <v>160</v>
      </c>
      <c r="BP212" s="308" t="s">
        <v>161</v>
      </c>
      <c r="BQ212" s="308" t="s">
        <v>162</v>
      </c>
      <c r="BR212" s="309"/>
      <c r="BS212" s="297" t="s">
        <v>163</v>
      </c>
      <c r="BT212" s="297" t="s">
        <v>164</v>
      </c>
      <c r="BU212" s="296" t="s">
        <v>165</v>
      </c>
      <c r="BV212" s="298" t="s">
        <v>276</v>
      </c>
      <c r="BW212" s="299" t="s">
        <v>277</v>
      </c>
    </row>
    <row r="213" spans="2:75" ht="12.75">
      <c r="B213" s="310" t="s">
        <v>166</v>
      </c>
      <c r="C213" s="584"/>
      <c r="D213" s="493">
        <f>E213-C213</f>
        <v>0</v>
      </c>
      <c r="E213" s="585"/>
      <c r="F213" s="584"/>
      <c r="G213" s="493">
        <f>H213-F213</f>
        <v>0</v>
      </c>
      <c r="H213" s="585"/>
      <c r="I213" s="311"/>
      <c r="K213" s="312" t="e">
        <f>(C213/E213)/(F213/H213)</f>
        <v>#DIV/0!</v>
      </c>
      <c r="L213" s="313" t="e">
        <f>(D213/(C213*E213)+(G213/(F213*H213)))</f>
        <v>#DIV/0!</v>
      </c>
      <c r="M213" s="314" t="e">
        <f>1/L213</f>
        <v>#DIV/0!</v>
      </c>
      <c r="N213" s="277" t="e">
        <f>LN(K213)</f>
        <v>#DIV/0!</v>
      </c>
      <c r="O213" s="277" t="e">
        <f>M213*N213</f>
        <v>#DIV/0!</v>
      </c>
      <c r="P213" s="277" t="e">
        <f>LN(K213)</f>
        <v>#DIV/0!</v>
      </c>
      <c r="Q213" s="392" t="e">
        <f>K213</f>
        <v>#DIV/0!</v>
      </c>
      <c r="R213" s="315" t="e">
        <f>SQRT(1/M213)</f>
        <v>#DIV/0!</v>
      </c>
      <c r="S213" s="316">
        <f>$H$2</f>
        <v>1.9599639845400536</v>
      </c>
      <c r="T213" s="317" t="e">
        <f>P213-(R213*S213)</f>
        <v>#DIV/0!</v>
      </c>
      <c r="U213" s="317" t="e">
        <f>P213+(R213*S213)</f>
        <v>#DIV/0!</v>
      </c>
      <c r="V213" s="318" t="e">
        <f>EXP(T213)</f>
        <v>#DIV/0!</v>
      </c>
      <c r="W213" s="113" t="e">
        <f>EXP(U213)</f>
        <v>#DIV/0!</v>
      </c>
      <c r="X213" s="9"/>
      <c r="Z213" s="319" t="e">
        <f>(N213-P221)^2</f>
        <v>#DIV/0!</v>
      </c>
      <c r="AA213" s="320" t="e">
        <f>M213*Z213</f>
        <v>#DIV/0!</v>
      </c>
      <c r="AB213" s="321">
        <v>1</v>
      </c>
      <c r="AC213" s="309"/>
      <c r="AD213" s="309"/>
      <c r="AE213" s="314" t="e">
        <f>M213^2</f>
        <v>#DIV/0!</v>
      </c>
      <c r="AF213" s="322"/>
      <c r="AG213" s="323" t="e">
        <f>AG221</f>
        <v>#DIV/0!</v>
      </c>
      <c r="AH213" s="323" t="e">
        <f>AH221</f>
        <v>#DIV/0!</v>
      </c>
      <c r="AI213" s="320" t="e">
        <f>1/M213</f>
        <v>#DIV/0!</v>
      </c>
      <c r="AJ213" s="324" t="e">
        <f>1/(AH213+AI213)</f>
        <v>#DIV/0!</v>
      </c>
      <c r="AK213" s="325" t="e">
        <f>AJ213/AJ221</f>
        <v>#DIV/0!</v>
      </c>
      <c r="AL213" s="326" t="e">
        <f>AJ213*N213</f>
        <v>#DIV/0!</v>
      </c>
      <c r="AM213" s="327" t="e">
        <f>AL213/AJ213</f>
        <v>#DIV/0!</v>
      </c>
      <c r="AN213" s="113" t="e">
        <f>EXP(AM213)</f>
        <v>#DIV/0!</v>
      </c>
      <c r="AO213" s="328" t="e">
        <f>1/AJ213</f>
        <v>#DIV/0!</v>
      </c>
      <c r="AP213" s="113" t="e">
        <f>SQRT(AO213)</f>
        <v>#DIV/0!</v>
      </c>
      <c r="AQ213" s="316">
        <f>$H$2</f>
        <v>1.9599639845400536</v>
      </c>
      <c r="AR213" s="317" t="e">
        <f>AM213-(AQ213*AP213)</f>
        <v>#DIV/0!</v>
      </c>
      <c r="AS213" s="317" t="e">
        <f>AM213+(1.96*AP213)</f>
        <v>#DIV/0!</v>
      </c>
      <c r="AT213" s="329" t="e">
        <f>EXP(AR213)</f>
        <v>#DIV/0!</v>
      </c>
      <c r="AU213" s="329" t="e">
        <f>EXP(AS213)</f>
        <v>#DIV/0!</v>
      </c>
      <c r="AV213" s="293"/>
      <c r="AX213" s="330"/>
      <c r="AY213" s="330">
        <v>1</v>
      </c>
      <c r="AZ213" s="331"/>
      <c r="BA213" s="331"/>
      <c r="BC213" s="309"/>
      <c r="BD213" s="309"/>
      <c r="BE213" s="321"/>
      <c r="BF213" s="321"/>
      <c r="BG213" s="321"/>
      <c r="BH213" s="321"/>
      <c r="BI213" s="321"/>
      <c r="BJ213" s="321"/>
      <c r="BK213" s="321"/>
      <c r="BL213" s="321"/>
      <c r="BM213" s="309"/>
      <c r="BN213" s="309"/>
      <c r="BO213" s="309"/>
      <c r="BP213" s="309"/>
      <c r="BQ213" s="309"/>
      <c r="BR213" s="309"/>
      <c r="BS213" s="332"/>
      <c r="BT213" s="332"/>
      <c r="BU213" s="332"/>
      <c r="BV213" s="309"/>
      <c r="BW213" s="309"/>
    </row>
    <row r="214" spans="2:75" ht="12.75">
      <c r="B214" s="310" t="s">
        <v>167</v>
      </c>
      <c r="C214" s="584"/>
      <c r="D214" s="493">
        <f aca="true" t="shared" si="280" ref="D214:D220">E214-C214</f>
        <v>0</v>
      </c>
      <c r="E214" s="585"/>
      <c r="F214" s="584"/>
      <c r="G214" s="493">
        <f aca="true" t="shared" si="281" ref="G214:G220">H214-F214</f>
        <v>0</v>
      </c>
      <c r="H214" s="585"/>
      <c r="I214" s="311"/>
      <c r="K214" s="312" t="e">
        <f aca="true" t="shared" si="282" ref="K214:K220">(C214/E214)/(F214/H214)</f>
        <v>#DIV/0!</v>
      </c>
      <c r="L214" s="313" t="e">
        <f aca="true" t="shared" si="283" ref="L214:L219">(D214/(C214*E214)+(G214/(F214*H214)))</f>
        <v>#DIV/0!</v>
      </c>
      <c r="M214" s="314" t="e">
        <f aca="true" t="shared" si="284" ref="M214:M220">1/L214</f>
        <v>#DIV/0!</v>
      </c>
      <c r="N214" s="277" t="e">
        <f aca="true" t="shared" si="285" ref="N214:N220">LN(K214)</f>
        <v>#DIV/0!</v>
      </c>
      <c r="O214" s="277" t="e">
        <f aca="true" t="shared" si="286" ref="O214:O220">M214*N214</f>
        <v>#DIV/0!</v>
      </c>
      <c r="P214" s="277" t="e">
        <f aca="true" t="shared" si="287" ref="P214:P220">LN(K214)</f>
        <v>#DIV/0!</v>
      </c>
      <c r="Q214" s="392" t="e">
        <f aca="true" t="shared" si="288" ref="Q214:Q220">K214</f>
        <v>#DIV/0!</v>
      </c>
      <c r="R214" s="315" t="e">
        <f aca="true" t="shared" si="289" ref="R214:R220">SQRT(1/M214)</f>
        <v>#DIV/0!</v>
      </c>
      <c r="S214" s="316">
        <f aca="true" t="shared" si="290" ref="S214:S221">$H$2</f>
        <v>1.9599639845400536</v>
      </c>
      <c r="T214" s="317" t="e">
        <f aca="true" t="shared" si="291" ref="T214:T220">P214-(R214*S214)</f>
        <v>#DIV/0!</v>
      </c>
      <c r="U214" s="317" t="e">
        <f aca="true" t="shared" si="292" ref="U214:U220">P214+(R214*S214)</f>
        <v>#DIV/0!</v>
      </c>
      <c r="V214" s="318" t="e">
        <f aca="true" t="shared" si="293" ref="V214:W220">EXP(T214)</f>
        <v>#DIV/0!</v>
      </c>
      <c r="W214" s="113" t="e">
        <f t="shared" si="293"/>
        <v>#DIV/0!</v>
      </c>
      <c r="X214" s="9"/>
      <c r="Z214" s="319" t="e">
        <f>(N214-P221)^2</f>
        <v>#DIV/0!</v>
      </c>
      <c r="AA214" s="320" t="e">
        <f aca="true" t="shared" si="294" ref="AA214:AA220">M214*Z214</f>
        <v>#DIV/0!</v>
      </c>
      <c r="AB214" s="321">
        <v>1</v>
      </c>
      <c r="AC214" s="309"/>
      <c r="AD214" s="309"/>
      <c r="AE214" s="314" t="e">
        <f aca="true" t="shared" si="295" ref="AE214:AE220">M214^2</f>
        <v>#DIV/0!</v>
      </c>
      <c r="AF214" s="322"/>
      <c r="AG214" s="323" t="e">
        <f>AG221</f>
        <v>#DIV/0!</v>
      </c>
      <c r="AH214" s="323" t="e">
        <f>AH221</f>
        <v>#DIV/0!</v>
      </c>
      <c r="AI214" s="320" t="e">
        <f aca="true" t="shared" si="296" ref="AI214:AI220">1/M214</f>
        <v>#DIV/0!</v>
      </c>
      <c r="AJ214" s="324" t="e">
        <f aca="true" t="shared" si="297" ref="AJ214:AJ220">1/(AH214+AI214)</f>
        <v>#DIV/0!</v>
      </c>
      <c r="AK214" s="325" t="e">
        <f>AJ214/AJ221</f>
        <v>#DIV/0!</v>
      </c>
      <c r="AL214" s="326" t="e">
        <f aca="true" t="shared" si="298" ref="AL214:AL220">AJ214*N214</f>
        <v>#DIV/0!</v>
      </c>
      <c r="AM214" s="327" t="e">
        <f aca="true" t="shared" si="299" ref="AM214:AM220">AL214/AJ214</f>
        <v>#DIV/0!</v>
      </c>
      <c r="AN214" s="113" t="e">
        <f aca="true" t="shared" si="300" ref="AN214:AN220">EXP(AM214)</f>
        <v>#DIV/0!</v>
      </c>
      <c r="AO214" s="328" t="e">
        <f aca="true" t="shared" si="301" ref="AO214:AO220">1/AJ214</f>
        <v>#DIV/0!</v>
      </c>
      <c r="AP214" s="113" t="e">
        <f aca="true" t="shared" si="302" ref="AP214:AP220">SQRT(AO214)</f>
        <v>#DIV/0!</v>
      </c>
      <c r="AQ214" s="316">
        <f aca="true" t="shared" si="303" ref="AQ214:AQ221">$H$2</f>
        <v>1.9599639845400536</v>
      </c>
      <c r="AR214" s="317" t="e">
        <f aca="true" t="shared" si="304" ref="AR214:AR220">AM214-(AQ214*AP214)</f>
        <v>#DIV/0!</v>
      </c>
      <c r="AS214" s="317" t="e">
        <f aca="true" t="shared" si="305" ref="AS214:AS220">AM214+(1.96*AP214)</f>
        <v>#DIV/0!</v>
      </c>
      <c r="AT214" s="329" t="e">
        <f aca="true" t="shared" si="306" ref="AT214:AU220">EXP(AR214)</f>
        <v>#DIV/0!</v>
      </c>
      <c r="AU214" s="329" t="e">
        <f t="shared" si="306"/>
        <v>#DIV/0!</v>
      </c>
      <c r="AV214" s="293"/>
      <c r="AX214" s="330"/>
      <c r="AY214" s="330">
        <v>1</v>
      </c>
      <c r="AZ214" s="331"/>
      <c r="BA214" s="331"/>
      <c r="BC214" s="309"/>
      <c r="BD214" s="309"/>
      <c r="BE214" s="321"/>
      <c r="BF214" s="321"/>
      <c r="BG214" s="321"/>
      <c r="BH214" s="321"/>
      <c r="BI214" s="321"/>
      <c r="BJ214" s="321"/>
      <c r="BK214" s="321"/>
      <c r="BL214" s="321"/>
      <c r="BM214" s="309"/>
      <c r="BN214" s="309"/>
      <c r="BO214" s="309"/>
      <c r="BP214" s="309"/>
      <c r="BQ214" s="309"/>
      <c r="BR214" s="309"/>
      <c r="BS214" s="332"/>
      <c r="BT214" s="332"/>
      <c r="BU214" s="332"/>
      <c r="BV214" s="309"/>
      <c r="BW214" s="309"/>
    </row>
    <row r="215" spans="2:75" ht="12.75">
      <c r="B215" s="310" t="s">
        <v>168</v>
      </c>
      <c r="C215" s="584"/>
      <c r="D215" s="493">
        <f t="shared" si="280"/>
        <v>0</v>
      </c>
      <c r="E215" s="585"/>
      <c r="F215" s="584"/>
      <c r="G215" s="493">
        <f t="shared" si="281"/>
        <v>0</v>
      </c>
      <c r="H215" s="585"/>
      <c r="I215" s="311"/>
      <c r="K215" s="312" t="e">
        <f t="shared" si="282"/>
        <v>#DIV/0!</v>
      </c>
      <c r="L215" s="313" t="e">
        <f t="shared" si="283"/>
        <v>#DIV/0!</v>
      </c>
      <c r="M215" s="314" t="e">
        <f t="shared" si="284"/>
        <v>#DIV/0!</v>
      </c>
      <c r="N215" s="277" t="e">
        <f t="shared" si="285"/>
        <v>#DIV/0!</v>
      </c>
      <c r="O215" s="277" t="e">
        <f t="shared" si="286"/>
        <v>#DIV/0!</v>
      </c>
      <c r="P215" s="277" t="e">
        <f t="shared" si="287"/>
        <v>#DIV/0!</v>
      </c>
      <c r="Q215" s="392" t="e">
        <f t="shared" si="288"/>
        <v>#DIV/0!</v>
      </c>
      <c r="R215" s="315" t="e">
        <f t="shared" si="289"/>
        <v>#DIV/0!</v>
      </c>
      <c r="S215" s="316">
        <f t="shared" si="290"/>
        <v>1.9599639845400536</v>
      </c>
      <c r="T215" s="317" t="e">
        <f t="shared" si="291"/>
        <v>#DIV/0!</v>
      </c>
      <c r="U215" s="317" t="e">
        <f t="shared" si="292"/>
        <v>#DIV/0!</v>
      </c>
      <c r="V215" s="318" t="e">
        <f t="shared" si="293"/>
        <v>#DIV/0!</v>
      </c>
      <c r="W215" s="113" t="e">
        <f t="shared" si="293"/>
        <v>#DIV/0!</v>
      </c>
      <c r="X215" s="9"/>
      <c r="Z215" s="319" t="e">
        <f>(N215-P221)^2</f>
        <v>#DIV/0!</v>
      </c>
      <c r="AA215" s="320" t="e">
        <f t="shared" si="294"/>
        <v>#DIV/0!</v>
      </c>
      <c r="AB215" s="321">
        <v>1</v>
      </c>
      <c r="AC215" s="309"/>
      <c r="AD215" s="309"/>
      <c r="AE215" s="314" t="e">
        <f t="shared" si="295"/>
        <v>#DIV/0!</v>
      </c>
      <c r="AF215" s="322"/>
      <c r="AG215" s="323" t="e">
        <f>AG221</f>
        <v>#DIV/0!</v>
      </c>
      <c r="AH215" s="323" t="e">
        <f>AH221</f>
        <v>#DIV/0!</v>
      </c>
      <c r="AI215" s="320" t="e">
        <f t="shared" si="296"/>
        <v>#DIV/0!</v>
      </c>
      <c r="AJ215" s="324" t="e">
        <f t="shared" si="297"/>
        <v>#DIV/0!</v>
      </c>
      <c r="AK215" s="325" t="e">
        <f>AJ215/AJ221</f>
        <v>#DIV/0!</v>
      </c>
      <c r="AL215" s="326" t="e">
        <f t="shared" si="298"/>
        <v>#DIV/0!</v>
      </c>
      <c r="AM215" s="327" t="e">
        <f t="shared" si="299"/>
        <v>#DIV/0!</v>
      </c>
      <c r="AN215" s="113" t="e">
        <f t="shared" si="300"/>
        <v>#DIV/0!</v>
      </c>
      <c r="AO215" s="328" t="e">
        <f t="shared" si="301"/>
        <v>#DIV/0!</v>
      </c>
      <c r="AP215" s="113" t="e">
        <f t="shared" si="302"/>
        <v>#DIV/0!</v>
      </c>
      <c r="AQ215" s="316">
        <f t="shared" si="303"/>
        <v>1.9599639845400536</v>
      </c>
      <c r="AR215" s="317" t="e">
        <f t="shared" si="304"/>
        <v>#DIV/0!</v>
      </c>
      <c r="AS215" s="317" t="e">
        <f t="shared" si="305"/>
        <v>#DIV/0!</v>
      </c>
      <c r="AT215" s="329" t="e">
        <f t="shared" si="306"/>
        <v>#DIV/0!</v>
      </c>
      <c r="AU215" s="329" t="e">
        <f t="shared" si="306"/>
        <v>#DIV/0!</v>
      </c>
      <c r="AV215" s="293"/>
      <c r="AX215" s="330"/>
      <c r="AY215" s="330">
        <v>1</v>
      </c>
      <c r="AZ215" s="331"/>
      <c r="BA215" s="331"/>
      <c r="BC215" s="309"/>
      <c r="BD215" s="309"/>
      <c r="BE215" s="321"/>
      <c r="BF215" s="321"/>
      <c r="BG215" s="321"/>
      <c r="BH215" s="321"/>
      <c r="BI215" s="321"/>
      <c r="BJ215" s="321"/>
      <c r="BK215" s="321"/>
      <c r="BL215" s="321"/>
      <c r="BM215" s="309"/>
      <c r="BN215" s="309"/>
      <c r="BO215" s="309"/>
      <c r="BP215" s="309"/>
      <c r="BQ215" s="309"/>
      <c r="BR215" s="309"/>
      <c r="BS215" s="332"/>
      <c r="BT215" s="332"/>
      <c r="BU215" s="332"/>
      <c r="BV215" s="309"/>
      <c r="BW215" s="309"/>
    </row>
    <row r="216" spans="2:75" ht="12.75">
      <c r="B216" s="310" t="s">
        <v>169</v>
      </c>
      <c r="C216" s="584"/>
      <c r="D216" s="493">
        <f t="shared" si="280"/>
        <v>0</v>
      </c>
      <c r="E216" s="585"/>
      <c r="F216" s="584"/>
      <c r="G216" s="493">
        <f t="shared" si="281"/>
        <v>0</v>
      </c>
      <c r="H216" s="585"/>
      <c r="I216" s="311"/>
      <c r="K216" s="312" t="e">
        <f t="shared" si="282"/>
        <v>#DIV/0!</v>
      </c>
      <c r="L216" s="313" t="e">
        <f t="shared" si="283"/>
        <v>#DIV/0!</v>
      </c>
      <c r="M216" s="314" t="e">
        <f t="shared" si="284"/>
        <v>#DIV/0!</v>
      </c>
      <c r="N216" s="277" t="e">
        <f t="shared" si="285"/>
        <v>#DIV/0!</v>
      </c>
      <c r="O216" s="277" t="e">
        <f t="shared" si="286"/>
        <v>#DIV/0!</v>
      </c>
      <c r="P216" s="277" t="e">
        <f t="shared" si="287"/>
        <v>#DIV/0!</v>
      </c>
      <c r="Q216" s="392" t="e">
        <f t="shared" si="288"/>
        <v>#DIV/0!</v>
      </c>
      <c r="R216" s="315" t="e">
        <f t="shared" si="289"/>
        <v>#DIV/0!</v>
      </c>
      <c r="S216" s="316">
        <f t="shared" si="290"/>
        <v>1.9599639845400536</v>
      </c>
      <c r="T216" s="317" t="e">
        <f t="shared" si="291"/>
        <v>#DIV/0!</v>
      </c>
      <c r="U216" s="317" t="e">
        <f t="shared" si="292"/>
        <v>#DIV/0!</v>
      </c>
      <c r="V216" s="318" t="e">
        <f t="shared" si="293"/>
        <v>#DIV/0!</v>
      </c>
      <c r="W216" s="113" t="e">
        <f t="shared" si="293"/>
        <v>#DIV/0!</v>
      </c>
      <c r="X216" s="9"/>
      <c r="Z216" s="319" t="e">
        <f>(N216-P221)^2</f>
        <v>#DIV/0!</v>
      </c>
      <c r="AA216" s="320" t="e">
        <f t="shared" si="294"/>
        <v>#DIV/0!</v>
      </c>
      <c r="AB216" s="321">
        <v>1</v>
      </c>
      <c r="AC216" s="309"/>
      <c r="AD216" s="309"/>
      <c r="AE216" s="314" t="e">
        <f t="shared" si="295"/>
        <v>#DIV/0!</v>
      </c>
      <c r="AF216" s="322"/>
      <c r="AG216" s="323" t="e">
        <f>AG221</f>
        <v>#DIV/0!</v>
      </c>
      <c r="AH216" s="323" t="e">
        <f>AH221</f>
        <v>#DIV/0!</v>
      </c>
      <c r="AI216" s="320" t="e">
        <f t="shared" si="296"/>
        <v>#DIV/0!</v>
      </c>
      <c r="AJ216" s="324" t="e">
        <f t="shared" si="297"/>
        <v>#DIV/0!</v>
      </c>
      <c r="AK216" s="325" t="e">
        <f>AJ216/AJ221</f>
        <v>#DIV/0!</v>
      </c>
      <c r="AL216" s="326" t="e">
        <f t="shared" si="298"/>
        <v>#DIV/0!</v>
      </c>
      <c r="AM216" s="327" t="e">
        <f t="shared" si="299"/>
        <v>#DIV/0!</v>
      </c>
      <c r="AN216" s="113" t="e">
        <f t="shared" si="300"/>
        <v>#DIV/0!</v>
      </c>
      <c r="AO216" s="328" t="e">
        <f t="shared" si="301"/>
        <v>#DIV/0!</v>
      </c>
      <c r="AP216" s="113" t="e">
        <f t="shared" si="302"/>
        <v>#DIV/0!</v>
      </c>
      <c r="AQ216" s="316">
        <f t="shared" si="303"/>
        <v>1.9599639845400536</v>
      </c>
      <c r="AR216" s="317" t="e">
        <f t="shared" si="304"/>
        <v>#DIV/0!</v>
      </c>
      <c r="AS216" s="317" t="e">
        <f t="shared" si="305"/>
        <v>#DIV/0!</v>
      </c>
      <c r="AT216" s="329" t="e">
        <f t="shared" si="306"/>
        <v>#DIV/0!</v>
      </c>
      <c r="AU216" s="329" t="e">
        <f t="shared" si="306"/>
        <v>#DIV/0!</v>
      </c>
      <c r="AV216" s="293"/>
      <c r="AX216" s="330"/>
      <c r="AY216" s="330">
        <v>1</v>
      </c>
      <c r="AZ216" s="331"/>
      <c r="BA216" s="331"/>
      <c r="BC216" s="309"/>
      <c r="BD216" s="309"/>
      <c r="BE216" s="321"/>
      <c r="BF216" s="321"/>
      <c r="BG216" s="321"/>
      <c r="BH216" s="321"/>
      <c r="BI216" s="321"/>
      <c r="BJ216" s="321"/>
      <c r="BK216" s="321"/>
      <c r="BL216" s="321"/>
      <c r="BM216" s="309"/>
      <c r="BN216" s="309"/>
      <c r="BO216" s="309"/>
      <c r="BP216" s="309"/>
      <c r="BQ216" s="309"/>
      <c r="BR216" s="309"/>
      <c r="BS216" s="332"/>
      <c r="BT216" s="332"/>
      <c r="BU216" s="332"/>
      <c r="BV216" s="309"/>
      <c r="BW216" s="309"/>
    </row>
    <row r="217" spans="2:75" ht="12.75">
      <c r="B217" s="310" t="s">
        <v>170</v>
      </c>
      <c r="C217" s="584"/>
      <c r="D217" s="493">
        <f t="shared" si="280"/>
        <v>0</v>
      </c>
      <c r="E217" s="585"/>
      <c r="F217" s="584"/>
      <c r="G217" s="493">
        <f t="shared" si="281"/>
        <v>0</v>
      </c>
      <c r="H217" s="585"/>
      <c r="I217" s="311"/>
      <c r="K217" s="312" t="e">
        <f t="shared" si="282"/>
        <v>#DIV/0!</v>
      </c>
      <c r="L217" s="313" t="e">
        <f t="shared" si="283"/>
        <v>#DIV/0!</v>
      </c>
      <c r="M217" s="314" t="e">
        <f t="shared" si="284"/>
        <v>#DIV/0!</v>
      </c>
      <c r="N217" s="277" t="e">
        <f t="shared" si="285"/>
        <v>#DIV/0!</v>
      </c>
      <c r="O217" s="277" t="e">
        <f t="shared" si="286"/>
        <v>#DIV/0!</v>
      </c>
      <c r="P217" s="277" t="e">
        <f t="shared" si="287"/>
        <v>#DIV/0!</v>
      </c>
      <c r="Q217" s="392" t="e">
        <f t="shared" si="288"/>
        <v>#DIV/0!</v>
      </c>
      <c r="R217" s="315" t="e">
        <f t="shared" si="289"/>
        <v>#DIV/0!</v>
      </c>
      <c r="S217" s="316">
        <f t="shared" si="290"/>
        <v>1.9599639845400536</v>
      </c>
      <c r="T217" s="317" t="e">
        <f t="shared" si="291"/>
        <v>#DIV/0!</v>
      </c>
      <c r="U217" s="317" t="e">
        <f t="shared" si="292"/>
        <v>#DIV/0!</v>
      </c>
      <c r="V217" s="318" t="e">
        <f t="shared" si="293"/>
        <v>#DIV/0!</v>
      </c>
      <c r="W217" s="113" t="e">
        <f t="shared" si="293"/>
        <v>#DIV/0!</v>
      </c>
      <c r="X217" s="9"/>
      <c r="Z217" s="319" t="e">
        <f>(N217-P221)^2</f>
        <v>#DIV/0!</v>
      </c>
      <c r="AA217" s="320" t="e">
        <f t="shared" si="294"/>
        <v>#DIV/0!</v>
      </c>
      <c r="AB217" s="321">
        <v>1</v>
      </c>
      <c r="AC217" s="309"/>
      <c r="AD217" s="309"/>
      <c r="AE217" s="314" t="e">
        <f t="shared" si="295"/>
        <v>#DIV/0!</v>
      </c>
      <c r="AF217" s="322"/>
      <c r="AG217" s="323" t="e">
        <f>AG221</f>
        <v>#DIV/0!</v>
      </c>
      <c r="AH217" s="323" t="e">
        <f>AH221</f>
        <v>#DIV/0!</v>
      </c>
      <c r="AI217" s="320" t="e">
        <f t="shared" si="296"/>
        <v>#DIV/0!</v>
      </c>
      <c r="AJ217" s="324" t="e">
        <f t="shared" si="297"/>
        <v>#DIV/0!</v>
      </c>
      <c r="AK217" s="325" t="e">
        <f>AJ217/AJ221</f>
        <v>#DIV/0!</v>
      </c>
      <c r="AL217" s="326" t="e">
        <f t="shared" si="298"/>
        <v>#DIV/0!</v>
      </c>
      <c r="AM217" s="327" t="e">
        <f t="shared" si="299"/>
        <v>#DIV/0!</v>
      </c>
      <c r="AN217" s="113" t="e">
        <f t="shared" si="300"/>
        <v>#DIV/0!</v>
      </c>
      <c r="AO217" s="328" t="e">
        <f t="shared" si="301"/>
        <v>#DIV/0!</v>
      </c>
      <c r="AP217" s="113" t="e">
        <f t="shared" si="302"/>
        <v>#DIV/0!</v>
      </c>
      <c r="AQ217" s="316">
        <f t="shared" si="303"/>
        <v>1.9599639845400536</v>
      </c>
      <c r="AR217" s="317" t="e">
        <f t="shared" si="304"/>
        <v>#DIV/0!</v>
      </c>
      <c r="AS217" s="317" t="e">
        <f t="shared" si="305"/>
        <v>#DIV/0!</v>
      </c>
      <c r="AT217" s="329" t="e">
        <f t="shared" si="306"/>
        <v>#DIV/0!</v>
      </c>
      <c r="AU217" s="329" t="e">
        <f t="shared" si="306"/>
        <v>#DIV/0!</v>
      </c>
      <c r="AV217" s="293"/>
      <c r="AX217" s="330"/>
      <c r="AY217" s="330">
        <v>1</v>
      </c>
      <c r="AZ217" s="331"/>
      <c r="BA217" s="331"/>
      <c r="BC217" s="309"/>
      <c r="BD217" s="309"/>
      <c r="BE217" s="321"/>
      <c r="BF217" s="321"/>
      <c r="BG217" s="321"/>
      <c r="BH217" s="321"/>
      <c r="BI217" s="321"/>
      <c r="BJ217" s="321"/>
      <c r="BK217" s="321"/>
      <c r="BL217" s="321"/>
      <c r="BM217" s="309"/>
      <c r="BN217" s="309"/>
      <c r="BO217" s="309"/>
      <c r="BP217" s="309"/>
      <c r="BQ217" s="309"/>
      <c r="BR217" s="309"/>
      <c r="BS217" s="332"/>
      <c r="BT217" s="332"/>
      <c r="BU217" s="332"/>
      <c r="BV217" s="309"/>
      <c r="BW217" s="309"/>
    </row>
    <row r="218" spans="2:75" ht="12.75">
      <c r="B218" s="310" t="s">
        <v>171</v>
      </c>
      <c r="C218" s="584"/>
      <c r="D218" s="493">
        <f t="shared" si="280"/>
        <v>0</v>
      </c>
      <c r="E218" s="585"/>
      <c r="F218" s="584"/>
      <c r="G218" s="493">
        <f t="shared" si="281"/>
        <v>0</v>
      </c>
      <c r="H218" s="585"/>
      <c r="I218" s="311"/>
      <c r="K218" s="312" t="e">
        <f t="shared" si="282"/>
        <v>#DIV/0!</v>
      </c>
      <c r="L218" s="313" t="e">
        <f t="shared" si="283"/>
        <v>#DIV/0!</v>
      </c>
      <c r="M218" s="314" t="e">
        <f t="shared" si="284"/>
        <v>#DIV/0!</v>
      </c>
      <c r="N218" s="277" t="e">
        <f t="shared" si="285"/>
        <v>#DIV/0!</v>
      </c>
      <c r="O218" s="277" t="e">
        <f t="shared" si="286"/>
        <v>#DIV/0!</v>
      </c>
      <c r="P218" s="277" t="e">
        <f t="shared" si="287"/>
        <v>#DIV/0!</v>
      </c>
      <c r="Q218" s="392" t="e">
        <f t="shared" si="288"/>
        <v>#DIV/0!</v>
      </c>
      <c r="R218" s="315" t="e">
        <f t="shared" si="289"/>
        <v>#DIV/0!</v>
      </c>
      <c r="S218" s="316">
        <f t="shared" si="290"/>
        <v>1.9599639845400536</v>
      </c>
      <c r="T218" s="317" t="e">
        <f t="shared" si="291"/>
        <v>#DIV/0!</v>
      </c>
      <c r="U218" s="317" t="e">
        <f t="shared" si="292"/>
        <v>#DIV/0!</v>
      </c>
      <c r="V218" s="318" t="e">
        <f t="shared" si="293"/>
        <v>#DIV/0!</v>
      </c>
      <c r="W218" s="113" t="e">
        <f t="shared" si="293"/>
        <v>#DIV/0!</v>
      </c>
      <c r="X218" s="9"/>
      <c r="Z218" s="319" t="e">
        <f>(N218-P221)^2</f>
        <v>#DIV/0!</v>
      </c>
      <c r="AA218" s="320" t="e">
        <f t="shared" si="294"/>
        <v>#DIV/0!</v>
      </c>
      <c r="AB218" s="321">
        <v>1</v>
      </c>
      <c r="AC218" s="309"/>
      <c r="AD218" s="309"/>
      <c r="AE218" s="314" t="e">
        <f t="shared" si="295"/>
        <v>#DIV/0!</v>
      </c>
      <c r="AF218" s="322"/>
      <c r="AG218" s="323" t="e">
        <f>AG221</f>
        <v>#DIV/0!</v>
      </c>
      <c r="AH218" s="323" t="e">
        <f>AH221</f>
        <v>#DIV/0!</v>
      </c>
      <c r="AI218" s="320" t="e">
        <f t="shared" si="296"/>
        <v>#DIV/0!</v>
      </c>
      <c r="AJ218" s="324" t="e">
        <f t="shared" si="297"/>
        <v>#DIV/0!</v>
      </c>
      <c r="AK218" s="325" t="e">
        <f>AJ218/AJ221</f>
        <v>#DIV/0!</v>
      </c>
      <c r="AL218" s="326" t="e">
        <f t="shared" si="298"/>
        <v>#DIV/0!</v>
      </c>
      <c r="AM218" s="327" t="e">
        <f t="shared" si="299"/>
        <v>#DIV/0!</v>
      </c>
      <c r="AN218" s="113" t="e">
        <f t="shared" si="300"/>
        <v>#DIV/0!</v>
      </c>
      <c r="AO218" s="328" t="e">
        <f t="shared" si="301"/>
        <v>#DIV/0!</v>
      </c>
      <c r="AP218" s="113" t="e">
        <f t="shared" si="302"/>
        <v>#DIV/0!</v>
      </c>
      <c r="AQ218" s="316">
        <f t="shared" si="303"/>
        <v>1.9599639845400536</v>
      </c>
      <c r="AR218" s="317" t="e">
        <f t="shared" si="304"/>
        <v>#DIV/0!</v>
      </c>
      <c r="AS218" s="317" t="e">
        <f t="shared" si="305"/>
        <v>#DIV/0!</v>
      </c>
      <c r="AT218" s="329" t="e">
        <f t="shared" si="306"/>
        <v>#DIV/0!</v>
      </c>
      <c r="AU218" s="329" t="e">
        <f t="shared" si="306"/>
        <v>#DIV/0!</v>
      </c>
      <c r="AV218" s="293"/>
      <c r="AX218" s="330"/>
      <c r="AY218" s="330">
        <v>1</v>
      </c>
      <c r="AZ218" s="331"/>
      <c r="BA218" s="331"/>
      <c r="BC218" s="309"/>
      <c r="BD218" s="309"/>
      <c r="BE218" s="321"/>
      <c r="BF218" s="321"/>
      <c r="BG218" s="321"/>
      <c r="BH218" s="321"/>
      <c r="BI218" s="321"/>
      <c r="BJ218" s="321"/>
      <c r="BK218" s="321"/>
      <c r="BL218" s="321"/>
      <c r="BM218" s="309"/>
      <c r="BN218" s="309"/>
      <c r="BO218" s="309"/>
      <c r="BP218" s="309"/>
      <c r="BQ218" s="309"/>
      <c r="BR218" s="309"/>
      <c r="BS218" s="332"/>
      <c r="BT218" s="332"/>
      <c r="BU218" s="332"/>
      <c r="BV218" s="309"/>
      <c r="BW218" s="309"/>
    </row>
    <row r="219" spans="2:75" ht="12.75">
      <c r="B219" s="310" t="s">
        <v>172</v>
      </c>
      <c r="C219" s="584"/>
      <c r="D219" s="493">
        <f t="shared" si="280"/>
        <v>0</v>
      </c>
      <c r="E219" s="585"/>
      <c r="F219" s="584"/>
      <c r="G219" s="493">
        <f t="shared" si="281"/>
        <v>0</v>
      </c>
      <c r="H219" s="585"/>
      <c r="I219" s="311"/>
      <c r="K219" s="312" t="e">
        <f t="shared" si="282"/>
        <v>#DIV/0!</v>
      </c>
      <c r="L219" s="313" t="e">
        <f t="shared" si="283"/>
        <v>#DIV/0!</v>
      </c>
      <c r="M219" s="314" t="e">
        <f t="shared" si="284"/>
        <v>#DIV/0!</v>
      </c>
      <c r="N219" s="277" t="e">
        <f t="shared" si="285"/>
        <v>#DIV/0!</v>
      </c>
      <c r="O219" s="277" t="e">
        <f t="shared" si="286"/>
        <v>#DIV/0!</v>
      </c>
      <c r="P219" s="277" t="e">
        <f t="shared" si="287"/>
        <v>#DIV/0!</v>
      </c>
      <c r="Q219" s="392" t="e">
        <f t="shared" si="288"/>
        <v>#DIV/0!</v>
      </c>
      <c r="R219" s="315" t="e">
        <f t="shared" si="289"/>
        <v>#DIV/0!</v>
      </c>
      <c r="S219" s="316">
        <f t="shared" si="290"/>
        <v>1.9599639845400536</v>
      </c>
      <c r="T219" s="317" t="e">
        <f t="shared" si="291"/>
        <v>#DIV/0!</v>
      </c>
      <c r="U219" s="317" t="e">
        <f t="shared" si="292"/>
        <v>#DIV/0!</v>
      </c>
      <c r="V219" s="318" t="e">
        <f t="shared" si="293"/>
        <v>#DIV/0!</v>
      </c>
      <c r="W219" s="113" t="e">
        <f t="shared" si="293"/>
        <v>#DIV/0!</v>
      </c>
      <c r="X219" s="9"/>
      <c r="Z219" s="319" t="e">
        <f>(N219-P221)^2</f>
        <v>#DIV/0!</v>
      </c>
      <c r="AA219" s="320" t="e">
        <f t="shared" si="294"/>
        <v>#DIV/0!</v>
      </c>
      <c r="AB219" s="321">
        <v>1</v>
      </c>
      <c r="AC219" s="309"/>
      <c r="AD219" s="309"/>
      <c r="AE219" s="314" t="e">
        <f t="shared" si="295"/>
        <v>#DIV/0!</v>
      </c>
      <c r="AF219" s="322"/>
      <c r="AG219" s="323" t="e">
        <f>AG221</f>
        <v>#DIV/0!</v>
      </c>
      <c r="AH219" s="323" t="e">
        <f>AH221</f>
        <v>#DIV/0!</v>
      </c>
      <c r="AI219" s="320" t="e">
        <f t="shared" si="296"/>
        <v>#DIV/0!</v>
      </c>
      <c r="AJ219" s="324" t="e">
        <f t="shared" si="297"/>
        <v>#DIV/0!</v>
      </c>
      <c r="AK219" s="325" t="e">
        <f>AJ219/AJ221</f>
        <v>#DIV/0!</v>
      </c>
      <c r="AL219" s="326" t="e">
        <f t="shared" si="298"/>
        <v>#DIV/0!</v>
      </c>
      <c r="AM219" s="327" t="e">
        <f t="shared" si="299"/>
        <v>#DIV/0!</v>
      </c>
      <c r="AN219" s="113" t="e">
        <f t="shared" si="300"/>
        <v>#DIV/0!</v>
      </c>
      <c r="AO219" s="328" t="e">
        <f t="shared" si="301"/>
        <v>#DIV/0!</v>
      </c>
      <c r="AP219" s="113" t="e">
        <f t="shared" si="302"/>
        <v>#DIV/0!</v>
      </c>
      <c r="AQ219" s="316">
        <f t="shared" si="303"/>
        <v>1.9599639845400536</v>
      </c>
      <c r="AR219" s="317" t="e">
        <f t="shared" si="304"/>
        <v>#DIV/0!</v>
      </c>
      <c r="AS219" s="317" t="e">
        <f t="shared" si="305"/>
        <v>#DIV/0!</v>
      </c>
      <c r="AT219" s="329" t="e">
        <f t="shared" si="306"/>
        <v>#DIV/0!</v>
      </c>
      <c r="AU219" s="329" t="e">
        <f t="shared" si="306"/>
        <v>#DIV/0!</v>
      </c>
      <c r="AV219" s="293"/>
      <c r="AX219" s="330"/>
      <c r="AY219" s="330">
        <v>1</v>
      </c>
      <c r="AZ219" s="331"/>
      <c r="BA219" s="331"/>
      <c r="BC219" s="309"/>
      <c r="BD219" s="309"/>
      <c r="BE219" s="321"/>
      <c r="BF219" s="321"/>
      <c r="BG219" s="321"/>
      <c r="BH219" s="321"/>
      <c r="BI219" s="321"/>
      <c r="BJ219" s="321"/>
      <c r="BK219" s="321"/>
      <c r="BL219" s="321"/>
      <c r="BM219" s="309"/>
      <c r="BN219" s="309"/>
      <c r="BO219" s="309"/>
      <c r="BP219" s="309"/>
      <c r="BQ219" s="309"/>
      <c r="BR219" s="309"/>
      <c r="BS219" s="332"/>
      <c r="BT219" s="332"/>
      <c r="BU219" s="332"/>
      <c r="BV219" s="309"/>
      <c r="BW219" s="309"/>
    </row>
    <row r="220" spans="2:75" ht="12.75">
      <c r="B220" s="310" t="s">
        <v>173</v>
      </c>
      <c r="C220" s="584"/>
      <c r="D220" s="493">
        <f t="shared" si="280"/>
        <v>0</v>
      </c>
      <c r="E220" s="585"/>
      <c r="F220" s="584"/>
      <c r="G220" s="493">
        <f t="shared" si="281"/>
        <v>0</v>
      </c>
      <c r="H220" s="585"/>
      <c r="I220" s="311"/>
      <c r="K220" s="312" t="e">
        <f t="shared" si="282"/>
        <v>#DIV/0!</v>
      </c>
      <c r="L220" s="313" t="e">
        <f>(D220/(C220*E220)+(G220/(F220*H220)))</f>
        <v>#DIV/0!</v>
      </c>
      <c r="M220" s="314" t="e">
        <f t="shared" si="284"/>
        <v>#DIV/0!</v>
      </c>
      <c r="N220" s="277" t="e">
        <f t="shared" si="285"/>
        <v>#DIV/0!</v>
      </c>
      <c r="O220" s="277" t="e">
        <f t="shared" si="286"/>
        <v>#DIV/0!</v>
      </c>
      <c r="P220" s="277" t="e">
        <f t="shared" si="287"/>
        <v>#DIV/0!</v>
      </c>
      <c r="Q220" s="392" t="e">
        <f t="shared" si="288"/>
        <v>#DIV/0!</v>
      </c>
      <c r="R220" s="315" t="e">
        <f t="shared" si="289"/>
        <v>#DIV/0!</v>
      </c>
      <c r="S220" s="316">
        <f t="shared" si="290"/>
        <v>1.9599639845400536</v>
      </c>
      <c r="T220" s="317" t="e">
        <f t="shared" si="291"/>
        <v>#DIV/0!</v>
      </c>
      <c r="U220" s="317" t="e">
        <f t="shared" si="292"/>
        <v>#DIV/0!</v>
      </c>
      <c r="V220" s="318" t="e">
        <f t="shared" si="293"/>
        <v>#DIV/0!</v>
      </c>
      <c r="W220" s="113" t="e">
        <f t="shared" si="293"/>
        <v>#DIV/0!</v>
      </c>
      <c r="X220" s="9"/>
      <c r="Z220" s="319" t="e">
        <f>(N220-P221)^2</f>
        <v>#DIV/0!</v>
      </c>
      <c r="AA220" s="320" t="e">
        <f t="shared" si="294"/>
        <v>#DIV/0!</v>
      </c>
      <c r="AB220" s="321">
        <v>1</v>
      </c>
      <c r="AC220" s="309"/>
      <c r="AD220" s="309"/>
      <c r="AE220" s="314" t="e">
        <f t="shared" si="295"/>
        <v>#DIV/0!</v>
      </c>
      <c r="AF220" s="322"/>
      <c r="AG220" s="323" t="e">
        <f>AG221</f>
        <v>#DIV/0!</v>
      </c>
      <c r="AH220" s="323" t="e">
        <f>AH221</f>
        <v>#DIV/0!</v>
      </c>
      <c r="AI220" s="320" t="e">
        <f t="shared" si="296"/>
        <v>#DIV/0!</v>
      </c>
      <c r="AJ220" s="324" t="e">
        <f t="shared" si="297"/>
        <v>#DIV/0!</v>
      </c>
      <c r="AK220" s="325" t="e">
        <f>AJ220/AJ221</f>
        <v>#DIV/0!</v>
      </c>
      <c r="AL220" s="326" t="e">
        <f t="shared" si="298"/>
        <v>#DIV/0!</v>
      </c>
      <c r="AM220" s="327" t="e">
        <f t="shared" si="299"/>
        <v>#DIV/0!</v>
      </c>
      <c r="AN220" s="113" t="e">
        <f t="shared" si="300"/>
        <v>#DIV/0!</v>
      </c>
      <c r="AO220" s="328" t="e">
        <f t="shared" si="301"/>
        <v>#DIV/0!</v>
      </c>
      <c r="AP220" s="113" t="e">
        <f t="shared" si="302"/>
        <v>#DIV/0!</v>
      </c>
      <c r="AQ220" s="316">
        <f t="shared" si="303"/>
        <v>1.9599639845400536</v>
      </c>
      <c r="AR220" s="317" t="e">
        <f t="shared" si="304"/>
        <v>#DIV/0!</v>
      </c>
      <c r="AS220" s="317" t="e">
        <f t="shared" si="305"/>
        <v>#DIV/0!</v>
      </c>
      <c r="AT220" s="329" t="e">
        <f t="shared" si="306"/>
        <v>#DIV/0!</v>
      </c>
      <c r="AU220" s="329" t="e">
        <f t="shared" si="306"/>
        <v>#DIV/0!</v>
      </c>
      <c r="AV220" s="293"/>
      <c r="AX220" s="330"/>
      <c r="AY220" s="330">
        <v>1</v>
      </c>
      <c r="AZ220" s="331"/>
      <c r="BA220" s="331"/>
      <c r="BC220" s="309"/>
      <c r="BD220" s="309"/>
      <c r="BE220" s="321"/>
      <c r="BF220" s="321"/>
      <c r="BG220" s="321"/>
      <c r="BH220" s="321"/>
      <c r="BI220" s="321"/>
      <c r="BJ220" s="321"/>
      <c r="BK220" s="321"/>
      <c r="BL220" s="321"/>
      <c r="BM220" s="309"/>
      <c r="BN220" s="309"/>
      <c r="BO220" s="309"/>
      <c r="BP220" s="309"/>
      <c r="BQ220" s="309"/>
      <c r="BR220" s="309"/>
      <c r="BS220" s="332"/>
      <c r="BT220" s="332"/>
      <c r="BU220" s="332"/>
      <c r="BV220" s="309"/>
      <c r="BW220" s="309"/>
    </row>
    <row r="221" spans="2:75" ht="12.75">
      <c r="B221" s="333">
        <f>COUNT(D213:D220)</f>
        <v>8</v>
      </c>
      <c r="C221" s="586">
        <f aca="true" t="shared" si="307" ref="C221:H221">SUM(C213:C220)</f>
        <v>0</v>
      </c>
      <c r="D221" s="586">
        <f t="shared" si="307"/>
        <v>0</v>
      </c>
      <c r="E221" s="586">
        <f t="shared" si="307"/>
        <v>0</v>
      </c>
      <c r="F221" s="586">
        <f t="shared" si="307"/>
        <v>0</v>
      </c>
      <c r="G221" s="586">
        <f t="shared" si="307"/>
        <v>0</v>
      </c>
      <c r="H221" s="586">
        <f t="shared" si="307"/>
        <v>0</v>
      </c>
      <c r="I221" s="335"/>
      <c r="K221" s="336"/>
      <c r="L221" s="394"/>
      <c r="M221" s="338" t="e">
        <f>SUM(M213:M220)</f>
        <v>#DIV/0!</v>
      </c>
      <c r="N221" s="339"/>
      <c r="O221" s="340" t="e">
        <f>SUM(O213:O220)</f>
        <v>#DIV/0!</v>
      </c>
      <c r="P221" s="22" t="e">
        <f>O221/M221</f>
        <v>#DIV/0!</v>
      </c>
      <c r="Q221" s="341" t="e">
        <f>EXP(P221)</f>
        <v>#DIV/0!</v>
      </c>
      <c r="R221" s="334" t="e">
        <f>SQRT(1/M221)</f>
        <v>#DIV/0!</v>
      </c>
      <c r="S221" s="316">
        <f t="shared" si="290"/>
        <v>1.9599639845400536</v>
      </c>
      <c r="T221" s="342" t="e">
        <f>P221-(R221*S221)</f>
        <v>#DIV/0!</v>
      </c>
      <c r="U221" s="342" t="e">
        <f>P221+(R221*S221)</f>
        <v>#DIV/0!</v>
      </c>
      <c r="V221" s="343" t="e">
        <f>EXP(T221)</f>
        <v>#DIV/0!</v>
      </c>
      <c r="W221" s="344" t="e">
        <f>EXP(U221)</f>
        <v>#DIV/0!</v>
      </c>
      <c r="X221" s="345"/>
      <c r="Y221" s="345"/>
      <c r="Z221" s="346"/>
      <c r="AA221" s="347" t="e">
        <f>SUM(AA213:AA220)</f>
        <v>#DIV/0!</v>
      </c>
      <c r="AB221" s="348">
        <f>SUM(AB213:AB220)</f>
        <v>8</v>
      </c>
      <c r="AC221" s="349" t="e">
        <f>AA221-(AB221-1)</f>
        <v>#DIV/0!</v>
      </c>
      <c r="AD221" s="338" t="e">
        <f>M221</f>
        <v>#DIV/0!</v>
      </c>
      <c r="AE221" s="338" t="e">
        <f>SUM(AE213:AE220)</f>
        <v>#DIV/0!</v>
      </c>
      <c r="AF221" s="350" t="e">
        <f>AE221/AD221</f>
        <v>#DIV/0!</v>
      </c>
      <c r="AG221" s="351" t="e">
        <f>AC221/(AD221-AF221)</f>
        <v>#DIV/0!</v>
      </c>
      <c r="AH221" s="351" t="e">
        <f>IF(AA221&lt;AB221-1,"0",AG221)</f>
        <v>#DIV/0!</v>
      </c>
      <c r="AI221" s="346"/>
      <c r="AJ221" s="338" t="e">
        <f>SUM(AJ213:AJ220)</f>
        <v>#DIV/0!</v>
      </c>
      <c r="AK221" s="352" t="e">
        <f>SUM(AK213:AK220)</f>
        <v>#DIV/0!</v>
      </c>
      <c r="AL221" s="349" t="e">
        <f>SUM(AL213:AL220)</f>
        <v>#DIV/0!</v>
      </c>
      <c r="AM221" s="349" t="e">
        <f>AL221/AJ221</f>
        <v>#DIV/0!</v>
      </c>
      <c r="AN221" s="395" t="e">
        <f>EXP(AM221)</f>
        <v>#DIV/0!</v>
      </c>
      <c r="AO221" s="354" t="e">
        <f>1/AJ221</f>
        <v>#DIV/0!</v>
      </c>
      <c r="AP221" s="355" t="e">
        <f>SQRT(AO221)</f>
        <v>#DIV/0!</v>
      </c>
      <c r="AQ221" s="316">
        <f t="shared" si="303"/>
        <v>1.9599639845400536</v>
      </c>
      <c r="AR221" s="342" t="e">
        <f>AM221-(AQ221*AP221)</f>
        <v>#DIV/0!</v>
      </c>
      <c r="AS221" s="342" t="e">
        <f>AM221+(1.96*AP221)</f>
        <v>#DIV/0!</v>
      </c>
      <c r="AT221" s="396" t="e">
        <f>EXP(AR221)</f>
        <v>#DIV/0!</v>
      </c>
      <c r="AU221" s="397" t="e">
        <f>EXP(AS221)</f>
        <v>#DIV/0!</v>
      </c>
      <c r="AV221" s="398"/>
      <c r="AW221" s="15"/>
      <c r="AX221" s="359" t="e">
        <f>AA221</f>
        <v>#DIV/0!</v>
      </c>
      <c r="AY221" s="333">
        <f>SUM(AY213:AY220)</f>
        <v>8</v>
      </c>
      <c r="AZ221" s="360" t="e">
        <f>(AX221-(AY221-1))/AX221</f>
        <v>#DIV/0!</v>
      </c>
      <c r="BA221" s="361" t="e">
        <f>IF(AA221&lt;AB221-1,"0%",AZ221)</f>
        <v>#DIV/0!</v>
      </c>
      <c r="BB221" s="172"/>
      <c r="BC221" s="340" t="e">
        <f>AX221/(AY221-1)</f>
        <v>#DIV/0!</v>
      </c>
      <c r="BD221" s="362" t="e">
        <f>LN(BC221)</f>
        <v>#DIV/0!</v>
      </c>
      <c r="BE221" s="340" t="e">
        <f>LN(AX221)</f>
        <v>#DIV/0!</v>
      </c>
      <c r="BF221" s="340">
        <f>LN(AY221-1)</f>
        <v>1.9459101490553132</v>
      </c>
      <c r="BG221" s="340" t="e">
        <f>SQRT(2*AX221)</f>
        <v>#DIV/0!</v>
      </c>
      <c r="BH221" s="340">
        <f>SQRT(2*AY221-3)</f>
        <v>3.605551275463989</v>
      </c>
      <c r="BI221" s="340">
        <f>2*(AY221-2)</f>
        <v>12</v>
      </c>
      <c r="BJ221" s="340">
        <f>3*(AY221-2)^2</f>
        <v>108</v>
      </c>
      <c r="BK221" s="340">
        <f>1/BI221</f>
        <v>0.08333333333333333</v>
      </c>
      <c r="BL221" s="363">
        <f>1/BJ221</f>
        <v>0.009259259259259259</v>
      </c>
      <c r="BM221" s="363">
        <f>SQRT(BK221*(1-BL221))</f>
        <v>0.2873355675774611</v>
      </c>
      <c r="BN221" s="364" t="e">
        <f>0.5*(BE221-BF221)/(BG221-BH221)</f>
        <v>#DIV/0!</v>
      </c>
      <c r="BO221" s="364" t="e">
        <f>IF(AA221&lt;=AB221,BM221,BN221)</f>
        <v>#DIV/0!</v>
      </c>
      <c r="BP221" s="365" t="e">
        <f>BD221-(1.96*BO221)</f>
        <v>#DIV/0!</v>
      </c>
      <c r="BQ221" s="365" t="e">
        <f>BD221+(1.96*BO221)</f>
        <v>#DIV/0!</v>
      </c>
      <c r="BR221" s="365"/>
      <c r="BS221" s="362" t="e">
        <f>EXP(BP221)</f>
        <v>#DIV/0!</v>
      </c>
      <c r="BT221" s="362" t="e">
        <f>EXP(BQ221)</f>
        <v>#DIV/0!</v>
      </c>
      <c r="BU221" s="366" t="e">
        <f>BA221</f>
        <v>#DIV/0!</v>
      </c>
      <c r="BV221" s="366" t="e">
        <f>(BS221-1)/BS221</f>
        <v>#DIV/0!</v>
      </c>
      <c r="BW221" s="366" t="e">
        <f>(BT221-1)/BT221</f>
        <v>#DIV/0!</v>
      </c>
    </row>
    <row r="222" spans="2:75" ht="13.5" thickBot="1">
      <c r="B222" s="7"/>
      <c r="C222" s="587"/>
      <c r="D222" s="587"/>
      <c r="E222" s="587"/>
      <c r="F222" s="587"/>
      <c r="G222" s="587"/>
      <c r="H222" s="587"/>
      <c r="I222" s="367"/>
      <c r="J222" s="7"/>
      <c r="K222" s="7"/>
      <c r="L222" s="2"/>
      <c r="M222" s="2"/>
      <c r="N222" s="2"/>
      <c r="O222" s="2"/>
      <c r="P222" s="2"/>
      <c r="Q222" s="2"/>
      <c r="R222" s="368"/>
      <c r="S222" s="368"/>
      <c r="T222" s="368"/>
      <c r="U222" s="368"/>
      <c r="V222" s="368"/>
      <c r="W222" s="368"/>
      <c r="X222" s="368"/>
      <c r="Z222" s="2"/>
      <c r="AA222" s="2"/>
      <c r="AB222" s="369"/>
      <c r="AC222" s="370"/>
      <c r="AD222" s="370"/>
      <c r="AE222" s="370"/>
      <c r="AF222" s="372"/>
      <c r="AG222" s="372"/>
      <c r="AH222" s="372"/>
      <c r="AI222" s="37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373"/>
      <c r="AU222" s="373"/>
      <c r="AV222" s="373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18"/>
      <c r="BH222" s="2"/>
      <c r="BI222" s="2"/>
      <c r="BJ222" s="2"/>
      <c r="BK222" s="2"/>
      <c r="BN222" s="370" t="s">
        <v>184</v>
      </c>
      <c r="BT222" s="374" t="s">
        <v>185</v>
      </c>
      <c r="BU222" s="375" t="e">
        <f>BU221</f>
        <v>#DIV/0!</v>
      </c>
      <c r="BV222" s="376" t="e">
        <f>IF(BV221&lt;0,"0%",BV221)</f>
        <v>#DIV/0!</v>
      </c>
      <c r="BW222" s="377" t="e">
        <f>IF(BW221&lt;0,"0%",BW221)</f>
        <v>#DIV/0!</v>
      </c>
    </row>
    <row r="223" spans="2:69" ht="26.25" thickBot="1">
      <c r="B223" s="283"/>
      <c r="C223" s="588"/>
      <c r="D223" s="588"/>
      <c r="E223" s="588"/>
      <c r="F223" s="588"/>
      <c r="G223" s="588"/>
      <c r="H223" s="588"/>
      <c r="I223" s="378"/>
      <c r="J223" s="283"/>
      <c r="K223" s="283"/>
      <c r="L223" s="2"/>
      <c r="M223" s="2"/>
      <c r="N223" s="2"/>
      <c r="O223" s="2"/>
      <c r="P223" s="2"/>
      <c r="Q223" s="2"/>
      <c r="R223" s="379"/>
      <c r="S223" s="379"/>
      <c r="T223" s="379"/>
      <c r="U223" s="379"/>
      <c r="V223" s="379"/>
      <c r="W223" s="379"/>
      <c r="X223" s="379"/>
      <c r="Z223" s="2"/>
      <c r="AA223" s="2"/>
      <c r="AB223" s="2"/>
      <c r="AC223" s="2"/>
      <c r="AD223" s="2"/>
      <c r="AE223" s="2"/>
      <c r="AF223" s="2"/>
      <c r="AG223" s="2"/>
      <c r="AH223" s="2"/>
      <c r="AI223" s="18"/>
      <c r="AJ223" s="144"/>
      <c r="AK223" s="144"/>
      <c r="AL223" s="380"/>
      <c r="AM223" s="149"/>
      <c r="AN223" s="381"/>
      <c r="AO223" s="382" t="s">
        <v>186</v>
      </c>
      <c r="AP223" s="383">
        <f>TINV((1-$H$1),(AB221-2))</f>
        <v>2.446911851144969</v>
      </c>
      <c r="AQ223" s="2"/>
      <c r="AR223" s="603" t="s">
        <v>293</v>
      </c>
      <c r="AS223" s="604">
        <f>$H$1</f>
        <v>0.95</v>
      </c>
      <c r="AT223" s="384" t="e">
        <f>EXP(AM221-AP223*SQRT((1/AD221)+AH221))</f>
        <v>#DIV/0!</v>
      </c>
      <c r="AU223" s="385" t="e">
        <f>EXP(AM221+AP223*SQRT((1/AD221)+AH221))</f>
        <v>#DIV/0!</v>
      </c>
      <c r="AV223" s="293"/>
      <c r="AW223" s="2"/>
      <c r="AX223" s="2"/>
      <c r="AY223" s="2"/>
      <c r="AZ223" s="2"/>
      <c r="BB223" s="2"/>
      <c r="BC223" s="2"/>
      <c r="BD223" s="2"/>
      <c r="BF223" s="386"/>
      <c r="BG223" s="18"/>
      <c r="BH223" s="18"/>
      <c r="BJ223" s="9"/>
      <c r="BK223" s="2"/>
      <c r="BL223" s="4"/>
      <c r="BM223" s="387"/>
      <c r="BN223" s="2"/>
      <c r="BQ223" s="4"/>
    </row>
    <row r="224" spans="1:256" ht="15">
      <c r="A224" s="3"/>
      <c r="B224" s="168"/>
      <c r="C224" s="589"/>
      <c r="D224" s="589"/>
      <c r="E224" s="589"/>
      <c r="F224" s="589"/>
      <c r="G224" s="589"/>
      <c r="H224" s="589"/>
      <c r="I224" s="378"/>
      <c r="J224" s="168"/>
      <c r="K224" s="168"/>
      <c r="L224" s="2"/>
      <c r="M224" s="2"/>
      <c r="N224" s="2"/>
      <c r="O224" s="2"/>
      <c r="P224" s="2"/>
      <c r="Q224" s="2"/>
      <c r="R224" s="379"/>
      <c r="S224" s="379"/>
      <c r="T224" s="379"/>
      <c r="U224" s="379"/>
      <c r="V224" s="379"/>
      <c r="W224" s="379"/>
      <c r="X224" s="379"/>
      <c r="Z224" s="2"/>
      <c r="AA224" s="2"/>
      <c r="AB224" s="2"/>
      <c r="AC224" s="2"/>
      <c r="AD224" s="2"/>
      <c r="AE224" s="2"/>
      <c r="AF224" s="2"/>
      <c r="AG224" s="2"/>
      <c r="AH224" s="2"/>
      <c r="AI224" s="18"/>
      <c r="AJ224" s="144"/>
      <c r="AK224" s="144"/>
      <c r="AL224" s="380"/>
      <c r="AM224" s="149"/>
      <c r="AN224" s="388"/>
      <c r="AO224" s="389"/>
      <c r="AP224" s="159"/>
      <c r="AQ224" s="2"/>
      <c r="AR224" s="2"/>
      <c r="AS224" s="17"/>
      <c r="AT224" s="293"/>
      <c r="AU224" s="293"/>
      <c r="AV224" s="293"/>
      <c r="AW224" s="2"/>
      <c r="AX224" s="2"/>
      <c r="AY224" s="2"/>
      <c r="AZ224" s="2"/>
      <c r="BA224" s="3"/>
      <c r="BB224" s="2"/>
      <c r="BC224" s="2"/>
      <c r="BD224" s="2"/>
      <c r="BE224" s="3"/>
      <c r="BF224" s="386"/>
      <c r="BG224" s="18"/>
      <c r="BH224" s="18"/>
      <c r="BI224" s="3"/>
      <c r="BJ224" s="9"/>
      <c r="BK224" s="2"/>
      <c r="BL224" s="390"/>
      <c r="BM224" s="391"/>
      <c r="BN224" s="2"/>
      <c r="BO224" s="3"/>
      <c r="BP224" s="3"/>
      <c r="BQ224" s="390"/>
      <c r="BR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2:75" ht="12.75">
      <c r="B225" s="7"/>
      <c r="C225" s="587"/>
      <c r="D225" s="587"/>
      <c r="E225" s="587"/>
      <c r="F225" s="587"/>
      <c r="G225" s="587"/>
      <c r="H225" s="587"/>
      <c r="I225" s="367"/>
      <c r="J225" s="613" t="s">
        <v>106</v>
      </c>
      <c r="K225" s="614"/>
      <c r="L225" s="614"/>
      <c r="M225" s="614"/>
      <c r="N225" s="614"/>
      <c r="O225" s="614"/>
      <c r="P225" s="614"/>
      <c r="Q225" s="614"/>
      <c r="R225" s="614"/>
      <c r="S225" s="614"/>
      <c r="T225" s="614"/>
      <c r="U225" s="614"/>
      <c r="V225" s="614"/>
      <c r="W225" s="615"/>
      <c r="X225" s="289"/>
      <c r="Y225" s="616" t="s">
        <v>107</v>
      </c>
      <c r="Z225" s="617"/>
      <c r="AA225" s="617"/>
      <c r="AB225" s="617"/>
      <c r="AC225" s="617"/>
      <c r="AD225" s="617"/>
      <c r="AE225" s="617"/>
      <c r="AF225" s="617"/>
      <c r="AG225" s="617"/>
      <c r="AH225" s="617"/>
      <c r="AI225" s="617"/>
      <c r="AJ225" s="617"/>
      <c r="AK225" s="617"/>
      <c r="AL225" s="617"/>
      <c r="AM225" s="617"/>
      <c r="AN225" s="617"/>
      <c r="AO225" s="617"/>
      <c r="AP225" s="617"/>
      <c r="AQ225" s="617"/>
      <c r="AR225" s="617"/>
      <c r="AS225" s="617"/>
      <c r="AT225" s="617"/>
      <c r="AU225" s="618"/>
      <c r="AV225" s="289"/>
      <c r="AW225" s="613" t="s">
        <v>108</v>
      </c>
      <c r="AX225" s="614"/>
      <c r="AY225" s="614"/>
      <c r="AZ225" s="614"/>
      <c r="BA225" s="614"/>
      <c r="BB225" s="614"/>
      <c r="BC225" s="614"/>
      <c r="BD225" s="614"/>
      <c r="BE225" s="614"/>
      <c r="BF225" s="614"/>
      <c r="BG225" s="614"/>
      <c r="BH225" s="614"/>
      <c r="BI225" s="614"/>
      <c r="BJ225" s="614"/>
      <c r="BK225" s="614"/>
      <c r="BL225" s="614"/>
      <c r="BM225" s="614"/>
      <c r="BN225" s="614"/>
      <c r="BO225" s="614"/>
      <c r="BP225" s="614"/>
      <c r="BQ225" s="614"/>
      <c r="BR225" s="614"/>
      <c r="BS225" s="614"/>
      <c r="BT225" s="614"/>
      <c r="BU225" s="614"/>
      <c r="BV225" s="614"/>
      <c r="BW225" s="615"/>
    </row>
    <row r="226" spans="1:75" ht="12.75">
      <c r="A226" s="399"/>
      <c r="B226" s="291" t="s">
        <v>109</v>
      </c>
      <c r="C226" s="619" t="s">
        <v>110</v>
      </c>
      <c r="D226" s="619"/>
      <c r="E226" s="619"/>
      <c r="F226" s="619" t="s">
        <v>111</v>
      </c>
      <c r="G226" s="619"/>
      <c r="H226" s="619"/>
      <c r="I226" s="159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1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1"/>
      <c r="AW226" s="160"/>
      <c r="AX226" s="160"/>
      <c r="AY226" s="160"/>
      <c r="AZ226" s="160"/>
      <c r="BA226" s="160"/>
      <c r="BB226" s="160"/>
      <c r="BC226" s="160"/>
      <c r="BD226" s="160"/>
      <c r="BE226" s="160"/>
      <c r="BF226" s="160"/>
      <c r="BG226" s="160"/>
      <c r="BH226" s="160"/>
      <c r="BI226" s="160"/>
      <c r="BJ226" s="160"/>
      <c r="BK226" s="160"/>
      <c r="BL226" s="160"/>
      <c r="BM226" s="160"/>
      <c r="BN226" s="160"/>
      <c r="BO226" s="160"/>
      <c r="BP226" s="160"/>
      <c r="BQ226" s="160"/>
      <c r="BR226" s="160"/>
      <c r="BS226" s="160"/>
      <c r="BT226" s="160"/>
      <c r="BU226" s="160"/>
      <c r="BV226" s="160"/>
      <c r="BW226" s="160"/>
    </row>
    <row r="227" spans="2:75" ht="65.25">
      <c r="B227" s="292"/>
      <c r="C227" s="583" t="s">
        <v>112</v>
      </c>
      <c r="D227" s="583" t="s">
        <v>113</v>
      </c>
      <c r="E227" s="583" t="s">
        <v>19</v>
      </c>
      <c r="F227" s="583" t="s">
        <v>112</v>
      </c>
      <c r="G227" s="583" t="s">
        <v>113</v>
      </c>
      <c r="H227" s="583" t="s">
        <v>19</v>
      </c>
      <c r="I227" s="293"/>
      <c r="K227" s="294" t="s">
        <v>114</v>
      </c>
      <c r="L227" s="294" t="s">
        <v>115</v>
      </c>
      <c r="M227" s="294" t="s">
        <v>116</v>
      </c>
      <c r="N227" s="295" t="s">
        <v>117</v>
      </c>
      <c r="O227" s="295" t="s">
        <v>118</v>
      </c>
      <c r="P227" s="295" t="s">
        <v>119</v>
      </c>
      <c r="Q227" s="296" t="s">
        <v>120</v>
      </c>
      <c r="R227" s="294" t="s">
        <v>121</v>
      </c>
      <c r="S227" s="302" t="s">
        <v>272</v>
      </c>
      <c r="T227" s="297" t="s">
        <v>122</v>
      </c>
      <c r="U227" s="297" t="s">
        <v>123</v>
      </c>
      <c r="V227" s="298" t="s">
        <v>275</v>
      </c>
      <c r="W227" s="299" t="s">
        <v>275</v>
      </c>
      <c r="X227" s="300"/>
      <c r="Y227" s="16"/>
      <c r="Z227" s="301" t="s">
        <v>126</v>
      </c>
      <c r="AA227" s="295" t="s">
        <v>127</v>
      </c>
      <c r="AB227" s="302" t="s">
        <v>128</v>
      </c>
      <c r="AC227" s="302" t="s">
        <v>129</v>
      </c>
      <c r="AD227" s="302" t="s">
        <v>130</v>
      </c>
      <c r="AE227" s="295" t="s">
        <v>131</v>
      </c>
      <c r="AF227" s="295" t="s">
        <v>132</v>
      </c>
      <c r="AG227" s="303" t="s">
        <v>133</v>
      </c>
      <c r="AH227" s="303" t="s">
        <v>134</v>
      </c>
      <c r="AI227" s="302" t="s">
        <v>135</v>
      </c>
      <c r="AJ227" s="295" t="s">
        <v>136</v>
      </c>
      <c r="AK227" s="295" t="s">
        <v>137</v>
      </c>
      <c r="AL227" s="295" t="s">
        <v>138</v>
      </c>
      <c r="AM227" s="302" t="s">
        <v>139</v>
      </c>
      <c r="AN227" s="304" t="s">
        <v>140</v>
      </c>
      <c r="AO227" s="295" t="s">
        <v>141</v>
      </c>
      <c r="AP227" s="295" t="s">
        <v>142</v>
      </c>
      <c r="AQ227" s="302" t="s">
        <v>272</v>
      </c>
      <c r="AR227" s="297" t="s">
        <v>143</v>
      </c>
      <c r="AS227" s="297" t="s">
        <v>144</v>
      </c>
      <c r="AT227" s="298" t="s">
        <v>275</v>
      </c>
      <c r="AU227" s="299" t="s">
        <v>275</v>
      </c>
      <c r="AV227" s="300"/>
      <c r="AX227" s="525" t="s">
        <v>145</v>
      </c>
      <c r="AY227" s="525" t="s">
        <v>128</v>
      </c>
      <c r="AZ227" s="306" t="s">
        <v>146</v>
      </c>
      <c r="BA227" s="307" t="s">
        <v>147</v>
      </c>
      <c r="BC227" s="302" t="s">
        <v>148</v>
      </c>
      <c r="BD227" s="302" t="s">
        <v>149</v>
      </c>
      <c r="BE227" s="302" t="s">
        <v>150</v>
      </c>
      <c r="BF227" s="302" t="s">
        <v>151</v>
      </c>
      <c r="BG227" s="302" t="s">
        <v>152</v>
      </c>
      <c r="BH227" s="302" t="s">
        <v>153</v>
      </c>
      <c r="BI227" s="302" t="s">
        <v>154</v>
      </c>
      <c r="BJ227" s="302" t="s">
        <v>155</v>
      </c>
      <c r="BK227" s="302" t="s">
        <v>156</v>
      </c>
      <c r="BL227" s="302" t="s">
        <v>157</v>
      </c>
      <c r="BM227" s="308" t="s">
        <v>158</v>
      </c>
      <c r="BN227" s="308" t="s">
        <v>159</v>
      </c>
      <c r="BO227" s="308" t="s">
        <v>160</v>
      </c>
      <c r="BP227" s="308" t="s">
        <v>161</v>
      </c>
      <c r="BQ227" s="308" t="s">
        <v>162</v>
      </c>
      <c r="BR227" s="309"/>
      <c r="BS227" s="297" t="s">
        <v>163</v>
      </c>
      <c r="BT227" s="297" t="s">
        <v>164</v>
      </c>
      <c r="BU227" s="296" t="s">
        <v>165</v>
      </c>
      <c r="BV227" s="298" t="s">
        <v>276</v>
      </c>
      <c r="BW227" s="299" t="s">
        <v>277</v>
      </c>
    </row>
    <row r="228" spans="2:75" ht="12.75">
      <c r="B228" s="310" t="s">
        <v>166</v>
      </c>
      <c r="C228" s="584"/>
      <c r="D228" s="493">
        <f>E228-C228</f>
        <v>0</v>
      </c>
      <c r="E228" s="585"/>
      <c r="F228" s="584"/>
      <c r="G228" s="493">
        <f>H228-F228</f>
        <v>0</v>
      </c>
      <c r="H228" s="585"/>
      <c r="I228" s="311"/>
      <c r="K228" s="312" t="e">
        <f>(C228/E228)/(F228/H228)</f>
        <v>#DIV/0!</v>
      </c>
      <c r="L228" s="313" t="e">
        <f aca="true" t="shared" si="308" ref="L228:L234">(D228/(C228*E228)+(G228/(F228*H228)))</f>
        <v>#DIV/0!</v>
      </c>
      <c r="M228" s="314" t="e">
        <f>1/L228</f>
        <v>#DIV/0!</v>
      </c>
      <c r="N228" s="277" t="e">
        <f>LN(K228)</f>
        <v>#DIV/0!</v>
      </c>
      <c r="O228" s="277" t="e">
        <f>M228*N228</f>
        <v>#DIV/0!</v>
      </c>
      <c r="P228" s="277" t="e">
        <f>LN(K228)</f>
        <v>#DIV/0!</v>
      </c>
      <c r="Q228" s="392" t="e">
        <f>K228</f>
        <v>#DIV/0!</v>
      </c>
      <c r="R228" s="315" t="e">
        <f>SQRT(1/M228)</f>
        <v>#DIV/0!</v>
      </c>
      <c r="S228" s="316">
        <f>$H$2</f>
        <v>1.9599639845400536</v>
      </c>
      <c r="T228" s="317" t="e">
        <f>P228-(R228*S228)</f>
        <v>#DIV/0!</v>
      </c>
      <c r="U228" s="317" t="e">
        <f>P228+(R228*S228)</f>
        <v>#DIV/0!</v>
      </c>
      <c r="V228" s="318" t="e">
        <f>EXP(T228)</f>
        <v>#DIV/0!</v>
      </c>
      <c r="W228" s="113" t="e">
        <f>EXP(U228)</f>
        <v>#DIV/0!</v>
      </c>
      <c r="X228" s="9"/>
      <c r="Z228" s="319" t="e">
        <f>(N228-P235)^2</f>
        <v>#DIV/0!</v>
      </c>
      <c r="AA228" s="320" t="e">
        <f>M228*Z228</f>
        <v>#DIV/0!</v>
      </c>
      <c r="AB228" s="321">
        <v>1</v>
      </c>
      <c r="AC228" s="309"/>
      <c r="AD228" s="309"/>
      <c r="AE228" s="314" t="e">
        <f>M228^2</f>
        <v>#DIV/0!</v>
      </c>
      <c r="AF228" s="322"/>
      <c r="AG228" s="323" t="e">
        <f>AG235</f>
        <v>#DIV/0!</v>
      </c>
      <c r="AH228" s="323" t="e">
        <f>AH235</f>
        <v>#DIV/0!</v>
      </c>
      <c r="AI228" s="320" t="e">
        <f>1/M228</f>
        <v>#DIV/0!</v>
      </c>
      <c r="AJ228" s="324" t="e">
        <f>1/(AH228+AI228)</f>
        <v>#DIV/0!</v>
      </c>
      <c r="AK228" s="325" t="e">
        <f>AJ228/AJ235</f>
        <v>#DIV/0!</v>
      </c>
      <c r="AL228" s="326" t="e">
        <f>AJ228*N228</f>
        <v>#DIV/0!</v>
      </c>
      <c r="AM228" s="327" t="e">
        <f>AL228/AJ228</f>
        <v>#DIV/0!</v>
      </c>
      <c r="AN228" s="113" t="e">
        <f>EXP(AM228)</f>
        <v>#DIV/0!</v>
      </c>
      <c r="AO228" s="328" t="e">
        <f>1/AJ228</f>
        <v>#DIV/0!</v>
      </c>
      <c r="AP228" s="113" t="e">
        <f>SQRT(AO228)</f>
        <v>#DIV/0!</v>
      </c>
      <c r="AQ228" s="316">
        <f>$H$2</f>
        <v>1.9599639845400536</v>
      </c>
      <c r="AR228" s="317" t="e">
        <f>AM228-(AQ228*AP228)</f>
        <v>#DIV/0!</v>
      </c>
      <c r="AS228" s="317" t="e">
        <f>AM228+(1.96*AP228)</f>
        <v>#DIV/0!</v>
      </c>
      <c r="AT228" s="329" t="e">
        <f>EXP(AR228)</f>
        <v>#DIV/0!</v>
      </c>
      <c r="AU228" s="329" t="e">
        <f>EXP(AS228)</f>
        <v>#DIV/0!</v>
      </c>
      <c r="AV228" s="293"/>
      <c r="AX228" s="330"/>
      <c r="AY228" s="330">
        <v>1</v>
      </c>
      <c r="AZ228" s="331"/>
      <c r="BA228" s="331"/>
      <c r="BC228" s="309"/>
      <c r="BD228" s="309"/>
      <c r="BE228" s="321"/>
      <c r="BF228" s="321"/>
      <c r="BG228" s="321"/>
      <c r="BH228" s="321"/>
      <c r="BI228" s="321"/>
      <c r="BJ228" s="321"/>
      <c r="BK228" s="321"/>
      <c r="BL228" s="321"/>
      <c r="BM228" s="309"/>
      <c r="BN228" s="309"/>
      <c r="BO228" s="309"/>
      <c r="BP228" s="309"/>
      <c r="BQ228" s="309"/>
      <c r="BR228" s="309"/>
      <c r="BS228" s="332"/>
      <c r="BT228" s="332"/>
      <c r="BU228" s="332"/>
      <c r="BV228" s="309"/>
      <c r="BW228" s="309"/>
    </row>
    <row r="229" spans="2:75" ht="12.75">
      <c r="B229" s="310" t="s">
        <v>167</v>
      </c>
      <c r="C229" s="584"/>
      <c r="D229" s="493">
        <f aca="true" t="shared" si="309" ref="D229:D234">E229-C229</f>
        <v>0</v>
      </c>
      <c r="E229" s="585"/>
      <c r="F229" s="584"/>
      <c r="G229" s="493">
        <f aca="true" t="shared" si="310" ref="G229:G234">H229-F229</f>
        <v>0</v>
      </c>
      <c r="H229" s="585"/>
      <c r="I229" s="311"/>
      <c r="K229" s="312" t="e">
        <f aca="true" t="shared" si="311" ref="K229:K234">(C229/E229)/(F229/H229)</f>
        <v>#DIV/0!</v>
      </c>
      <c r="L229" s="313" t="e">
        <f t="shared" si="308"/>
        <v>#DIV/0!</v>
      </c>
      <c r="M229" s="314" t="e">
        <f aca="true" t="shared" si="312" ref="M229:M234">1/L229</f>
        <v>#DIV/0!</v>
      </c>
      <c r="N229" s="277" t="e">
        <f aca="true" t="shared" si="313" ref="N229:N234">LN(K229)</f>
        <v>#DIV/0!</v>
      </c>
      <c r="O229" s="277" t="e">
        <f aca="true" t="shared" si="314" ref="O229:O234">M229*N229</f>
        <v>#DIV/0!</v>
      </c>
      <c r="P229" s="277" t="e">
        <f aca="true" t="shared" si="315" ref="P229:P234">LN(K229)</f>
        <v>#DIV/0!</v>
      </c>
      <c r="Q229" s="392" t="e">
        <f aca="true" t="shared" si="316" ref="Q229:Q234">K229</f>
        <v>#DIV/0!</v>
      </c>
      <c r="R229" s="315" t="e">
        <f aca="true" t="shared" si="317" ref="R229:R234">SQRT(1/M229)</f>
        <v>#DIV/0!</v>
      </c>
      <c r="S229" s="316">
        <f aca="true" t="shared" si="318" ref="S229:S235">$H$2</f>
        <v>1.9599639845400536</v>
      </c>
      <c r="T229" s="317" t="e">
        <f aca="true" t="shared" si="319" ref="T229:T234">P229-(R229*S229)</f>
        <v>#DIV/0!</v>
      </c>
      <c r="U229" s="317" t="e">
        <f aca="true" t="shared" si="320" ref="U229:U234">P229+(R229*S229)</f>
        <v>#DIV/0!</v>
      </c>
      <c r="V229" s="318" t="e">
        <f aca="true" t="shared" si="321" ref="V229:W234">EXP(T229)</f>
        <v>#DIV/0!</v>
      </c>
      <c r="W229" s="113" t="e">
        <f t="shared" si="321"/>
        <v>#DIV/0!</v>
      </c>
      <c r="X229" s="9"/>
      <c r="Z229" s="319" t="e">
        <f>(N229-P235)^2</f>
        <v>#DIV/0!</v>
      </c>
      <c r="AA229" s="320" t="e">
        <f aca="true" t="shared" si="322" ref="AA229:AA234">M229*Z229</f>
        <v>#DIV/0!</v>
      </c>
      <c r="AB229" s="321">
        <v>1</v>
      </c>
      <c r="AC229" s="309"/>
      <c r="AD229" s="309"/>
      <c r="AE229" s="314" t="e">
        <f aca="true" t="shared" si="323" ref="AE229:AE234">M229^2</f>
        <v>#DIV/0!</v>
      </c>
      <c r="AF229" s="322"/>
      <c r="AG229" s="323" t="e">
        <f>AG235</f>
        <v>#DIV/0!</v>
      </c>
      <c r="AH229" s="323" t="e">
        <f>AH235</f>
        <v>#DIV/0!</v>
      </c>
      <c r="AI229" s="320" t="e">
        <f aca="true" t="shared" si="324" ref="AI229:AI234">1/M229</f>
        <v>#DIV/0!</v>
      </c>
      <c r="AJ229" s="324" t="e">
        <f aca="true" t="shared" si="325" ref="AJ229:AJ234">1/(AH229+AI229)</f>
        <v>#DIV/0!</v>
      </c>
      <c r="AK229" s="325" t="e">
        <f>AJ229/AJ235</f>
        <v>#DIV/0!</v>
      </c>
      <c r="AL229" s="326" t="e">
        <f aca="true" t="shared" si="326" ref="AL229:AL234">AJ229*N229</f>
        <v>#DIV/0!</v>
      </c>
      <c r="AM229" s="327" t="e">
        <f aca="true" t="shared" si="327" ref="AM229:AM234">AL229/AJ229</f>
        <v>#DIV/0!</v>
      </c>
      <c r="AN229" s="113" t="e">
        <f aca="true" t="shared" si="328" ref="AN229:AN234">EXP(AM229)</f>
        <v>#DIV/0!</v>
      </c>
      <c r="AO229" s="328" t="e">
        <f aca="true" t="shared" si="329" ref="AO229:AO234">1/AJ229</f>
        <v>#DIV/0!</v>
      </c>
      <c r="AP229" s="113" t="e">
        <f aca="true" t="shared" si="330" ref="AP229:AP234">SQRT(AO229)</f>
        <v>#DIV/0!</v>
      </c>
      <c r="AQ229" s="316">
        <f aca="true" t="shared" si="331" ref="AQ229:AQ235">$H$2</f>
        <v>1.9599639845400536</v>
      </c>
      <c r="AR229" s="317" t="e">
        <f aca="true" t="shared" si="332" ref="AR229:AR234">AM229-(AQ229*AP229)</f>
        <v>#DIV/0!</v>
      </c>
      <c r="AS229" s="317" t="e">
        <f aca="true" t="shared" si="333" ref="AS229:AS234">AM229+(1.96*AP229)</f>
        <v>#DIV/0!</v>
      </c>
      <c r="AT229" s="329" t="e">
        <f aca="true" t="shared" si="334" ref="AT229:AU234">EXP(AR229)</f>
        <v>#DIV/0!</v>
      </c>
      <c r="AU229" s="329" t="e">
        <f t="shared" si="334"/>
        <v>#DIV/0!</v>
      </c>
      <c r="AV229" s="293"/>
      <c r="AX229" s="330"/>
      <c r="AY229" s="330">
        <v>1</v>
      </c>
      <c r="AZ229" s="331"/>
      <c r="BA229" s="331"/>
      <c r="BC229" s="309"/>
      <c r="BD229" s="309"/>
      <c r="BE229" s="321"/>
      <c r="BF229" s="321"/>
      <c r="BG229" s="321"/>
      <c r="BH229" s="321"/>
      <c r="BI229" s="321"/>
      <c r="BJ229" s="321"/>
      <c r="BK229" s="321"/>
      <c r="BL229" s="321"/>
      <c r="BM229" s="309"/>
      <c r="BN229" s="309"/>
      <c r="BO229" s="309"/>
      <c r="BP229" s="309"/>
      <c r="BQ229" s="309"/>
      <c r="BR229" s="309"/>
      <c r="BS229" s="332"/>
      <c r="BT229" s="332"/>
      <c r="BU229" s="332"/>
      <c r="BV229" s="309"/>
      <c r="BW229" s="309"/>
    </row>
    <row r="230" spans="2:75" ht="12.75">
      <c r="B230" s="310" t="s">
        <v>168</v>
      </c>
      <c r="C230" s="584"/>
      <c r="D230" s="493">
        <f t="shared" si="309"/>
        <v>0</v>
      </c>
      <c r="E230" s="585"/>
      <c r="F230" s="584"/>
      <c r="G230" s="493">
        <f t="shared" si="310"/>
        <v>0</v>
      </c>
      <c r="H230" s="585"/>
      <c r="I230" s="311"/>
      <c r="K230" s="312" t="e">
        <f t="shared" si="311"/>
        <v>#DIV/0!</v>
      </c>
      <c r="L230" s="313" t="e">
        <f t="shared" si="308"/>
        <v>#DIV/0!</v>
      </c>
      <c r="M230" s="314" t="e">
        <f t="shared" si="312"/>
        <v>#DIV/0!</v>
      </c>
      <c r="N230" s="277" t="e">
        <f t="shared" si="313"/>
        <v>#DIV/0!</v>
      </c>
      <c r="O230" s="277" t="e">
        <f t="shared" si="314"/>
        <v>#DIV/0!</v>
      </c>
      <c r="P230" s="277" t="e">
        <f t="shared" si="315"/>
        <v>#DIV/0!</v>
      </c>
      <c r="Q230" s="392" t="e">
        <f t="shared" si="316"/>
        <v>#DIV/0!</v>
      </c>
      <c r="R230" s="315" t="e">
        <f t="shared" si="317"/>
        <v>#DIV/0!</v>
      </c>
      <c r="S230" s="316">
        <f t="shared" si="318"/>
        <v>1.9599639845400536</v>
      </c>
      <c r="T230" s="317" t="e">
        <f t="shared" si="319"/>
        <v>#DIV/0!</v>
      </c>
      <c r="U230" s="317" t="e">
        <f t="shared" si="320"/>
        <v>#DIV/0!</v>
      </c>
      <c r="V230" s="318" t="e">
        <f t="shared" si="321"/>
        <v>#DIV/0!</v>
      </c>
      <c r="W230" s="113" t="e">
        <f t="shared" si="321"/>
        <v>#DIV/0!</v>
      </c>
      <c r="X230" s="9"/>
      <c r="Z230" s="319" t="e">
        <f>(N230-P235)^2</f>
        <v>#DIV/0!</v>
      </c>
      <c r="AA230" s="320" t="e">
        <f t="shared" si="322"/>
        <v>#DIV/0!</v>
      </c>
      <c r="AB230" s="321">
        <v>1</v>
      </c>
      <c r="AC230" s="309"/>
      <c r="AD230" s="309"/>
      <c r="AE230" s="314" t="e">
        <f t="shared" si="323"/>
        <v>#DIV/0!</v>
      </c>
      <c r="AF230" s="322"/>
      <c r="AG230" s="323" t="e">
        <f>AG235</f>
        <v>#DIV/0!</v>
      </c>
      <c r="AH230" s="323" t="e">
        <f>AH235</f>
        <v>#DIV/0!</v>
      </c>
      <c r="AI230" s="320" t="e">
        <f t="shared" si="324"/>
        <v>#DIV/0!</v>
      </c>
      <c r="AJ230" s="324" t="e">
        <f t="shared" si="325"/>
        <v>#DIV/0!</v>
      </c>
      <c r="AK230" s="325" t="e">
        <f>AJ230/AJ235</f>
        <v>#DIV/0!</v>
      </c>
      <c r="AL230" s="326" t="e">
        <f t="shared" si="326"/>
        <v>#DIV/0!</v>
      </c>
      <c r="AM230" s="327" t="e">
        <f t="shared" si="327"/>
        <v>#DIV/0!</v>
      </c>
      <c r="AN230" s="113" t="e">
        <f t="shared" si="328"/>
        <v>#DIV/0!</v>
      </c>
      <c r="AO230" s="328" t="e">
        <f t="shared" si="329"/>
        <v>#DIV/0!</v>
      </c>
      <c r="AP230" s="113" t="e">
        <f t="shared" si="330"/>
        <v>#DIV/0!</v>
      </c>
      <c r="AQ230" s="316">
        <f t="shared" si="331"/>
        <v>1.9599639845400536</v>
      </c>
      <c r="AR230" s="317" t="e">
        <f t="shared" si="332"/>
        <v>#DIV/0!</v>
      </c>
      <c r="AS230" s="317" t="e">
        <f t="shared" si="333"/>
        <v>#DIV/0!</v>
      </c>
      <c r="AT230" s="329" t="e">
        <f t="shared" si="334"/>
        <v>#DIV/0!</v>
      </c>
      <c r="AU230" s="329" t="e">
        <f t="shared" si="334"/>
        <v>#DIV/0!</v>
      </c>
      <c r="AV230" s="293"/>
      <c r="AX230" s="330"/>
      <c r="AY230" s="330">
        <v>1</v>
      </c>
      <c r="AZ230" s="331"/>
      <c r="BA230" s="331"/>
      <c r="BC230" s="309"/>
      <c r="BD230" s="309"/>
      <c r="BE230" s="321"/>
      <c r="BF230" s="321"/>
      <c r="BG230" s="321"/>
      <c r="BH230" s="321"/>
      <c r="BI230" s="321"/>
      <c r="BJ230" s="321"/>
      <c r="BK230" s="321"/>
      <c r="BL230" s="321"/>
      <c r="BM230" s="309"/>
      <c r="BN230" s="309"/>
      <c r="BO230" s="309"/>
      <c r="BP230" s="309"/>
      <c r="BQ230" s="309"/>
      <c r="BR230" s="309"/>
      <c r="BS230" s="332"/>
      <c r="BT230" s="332"/>
      <c r="BU230" s="332"/>
      <c r="BV230" s="309"/>
      <c r="BW230" s="309"/>
    </row>
    <row r="231" spans="2:75" ht="12.75">
      <c r="B231" s="310" t="s">
        <v>169</v>
      </c>
      <c r="C231" s="584"/>
      <c r="D231" s="493">
        <f t="shared" si="309"/>
        <v>0</v>
      </c>
      <c r="E231" s="585"/>
      <c r="F231" s="584"/>
      <c r="G231" s="493">
        <f t="shared" si="310"/>
        <v>0</v>
      </c>
      <c r="H231" s="585"/>
      <c r="I231" s="311"/>
      <c r="K231" s="312" t="e">
        <f t="shared" si="311"/>
        <v>#DIV/0!</v>
      </c>
      <c r="L231" s="313" t="e">
        <f t="shared" si="308"/>
        <v>#DIV/0!</v>
      </c>
      <c r="M231" s="314" t="e">
        <f t="shared" si="312"/>
        <v>#DIV/0!</v>
      </c>
      <c r="N231" s="277" t="e">
        <f t="shared" si="313"/>
        <v>#DIV/0!</v>
      </c>
      <c r="O231" s="277" t="e">
        <f t="shared" si="314"/>
        <v>#DIV/0!</v>
      </c>
      <c r="P231" s="277" t="e">
        <f t="shared" si="315"/>
        <v>#DIV/0!</v>
      </c>
      <c r="Q231" s="392" t="e">
        <f t="shared" si="316"/>
        <v>#DIV/0!</v>
      </c>
      <c r="R231" s="315" t="e">
        <f t="shared" si="317"/>
        <v>#DIV/0!</v>
      </c>
      <c r="S231" s="316">
        <f t="shared" si="318"/>
        <v>1.9599639845400536</v>
      </c>
      <c r="T231" s="317" t="e">
        <f t="shared" si="319"/>
        <v>#DIV/0!</v>
      </c>
      <c r="U231" s="317" t="e">
        <f t="shared" si="320"/>
        <v>#DIV/0!</v>
      </c>
      <c r="V231" s="318" t="e">
        <f t="shared" si="321"/>
        <v>#DIV/0!</v>
      </c>
      <c r="W231" s="113" t="e">
        <f t="shared" si="321"/>
        <v>#DIV/0!</v>
      </c>
      <c r="X231" s="9"/>
      <c r="Z231" s="319" t="e">
        <f>(N231-P235)^2</f>
        <v>#DIV/0!</v>
      </c>
      <c r="AA231" s="320" t="e">
        <f t="shared" si="322"/>
        <v>#DIV/0!</v>
      </c>
      <c r="AB231" s="321">
        <v>1</v>
      </c>
      <c r="AC231" s="309"/>
      <c r="AD231" s="309"/>
      <c r="AE231" s="314" t="e">
        <f t="shared" si="323"/>
        <v>#DIV/0!</v>
      </c>
      <c r="AF231" s="322"/>
      <c r="AG231" s="323" t="e">
        <f>AG235</f>
        <v>#DIV/0!</v>
      </c>
      <c r="AH231" s="323" t="e">
        <f>AH235</f>
        <v>#DIV/0!</v>
      </c>
      <c r="AI231" s="320" t="e">
        <f t="shared" si="324"/>
        <v>#DIV/0!</v>
      </c>
      <c r="AJ231" s="324" t="e">
        <f t="shared" si="325"/>
        <v>#DIV/0!</v>
      </c>
      <c r="AK231" s="325" t="e">
        <f>AJ231/AJ235</f>
        <v>#DIV/0!</v>
      </c>
      <c r="AL231" s="326" t="e">
        <f t="shared" si="326"/>
        <v>#DIV/0!</v>
      </c>
      <c r="AM231" s="327" t="e">
        <f t="shared" si="327"/>
        <v>#DIV/0!</v>
      </c>
      <c r="AN231" s="113" t="e">
        <f t="shared" si="328"/>
        <v>#DIV/0!</v>
      </c>
      <c r="AO231" s="328" t="e">
        <f t="shared" si="329"/>
        <v>#DIV/0!</v>
      </c>
      <c r="AP231" s="113" t="e">
        <f t="shared" si="330"/>
        <v>#DIV/0!</v>
      </c>
      <c r="AQ231" s="316">
        <f t="shared" si="331"/>
        <v>1.9599639845400536</v>
      </c>
      <c r="AR231" s="317" t="e">
        <f t="shared" si="332"/>
        <v>#DIV/0!</v>
      </c>
      <c r="AS231" s="317" t="e">
        <f t="shared" si="333"/>
        <v>#DIV/0!</v>
      </c>
      <c r="AT231" s="329" t="e">
        <f t="shared" si="334"/>
        <v>#DIV/0!</v>
      </c>
      <c r="AU231" s="329" t="e">
        <f t="shared" si="334"/>
        <v>#DIV/0!</v>
      </c>
      <c r="AV231" s="293"/>
      <c r="AX231" s="330"/>
      <c r="AY231" s="330">
        <v>1</v>
      </c>
      <c r="AZ231" s="331"/>
      <c r="BA231" s="331"/>
      <c r="BC231" s="309"/>
      <c r="BD231" s="309"/>
      <c r="BE231" s="321"/>
      <c r="BF231" s="321"/>
      <c r="BG231" s="321"/>
      <c r="BH231" s="321"/>
      <c r="BI231" s="321"/>
      <c r="BJ231" s="321"/>
      <c r="BK231" s="321"/>
      <c r="BL231" s="321"/>
      <c r="BM231" s="309"/>
      <c r="BN231" s="309"/>
      <c r="BO231" s="309"/>
      <c r="BP231" s="309"/>
      <c r="BQ231" s="309"/>
      <c r="BR231" s="309"/>
      <c r="BS231" s="332"/>
      <c r="BT231" s="332"/>
      <c r="BU231" s="332"/>
      <c r="BV231" s="309"/>
      <c r="BW231" s="309"/>
    </row>
    <row r="232" spans="2:75" ht="12.75">
      <c r="B232" s="310" t="s">
        <v>170</v>
      </c>
      <c r="C232" s="584"/>
      <c r="D232" s="493">
        <f t="shared" si="309"/>
        <v>0</v>
      </c>
      <c r="E232" s="585"/>
      <c r="F232" s="584"/>
      <c r="G232" s="493">
        <f t="shared" si="310"/>
        <v>0</v>
      </c>
      <c r="H232" s="585"/>
      <c r="I232" s="311"/>
      <c r="K232" s="312" t="e">
        <f t="shared" si="311"/>
        <v>#DIV/0!</v>
      </c>
      <c r="L232" s="313" t="e">
        <f t="shared" si="308"/>
        <v>#DIV/0!</v>
      </c>
      <c r="M232" s="314" t="e">
        <f t="shared" si="312"/>
        <v>#DIV/0!</v>
      </c>
      <c r="N232" s="277" t="e">
        <f t="shared" si="313"/>
        <v>#DIV/0!</v>
      </c>
      <c r="O232" s="277" t="e">
        <f t="shared" si="314"/>
        <v>#DIV/0!</v>
      </c>
      <c r="P232" s="277" t="e">
        <f t="shared" si="315"/>
        <v>#DIV/0!</v>
      </c>
      <c r="Q232" s="392" t="e">
        <f t="shared" si="316"/>
        <v>#DIV/0!</v>
      </c>
      <c r="R232" s="315" t="e">
        <f t="shared" si="317"/>
        <v>#DIV/0!</v>
      </c>
      <c r="S232" s="316">
        <f t="shared" si="318"/>
        <v>1.9599639845400536</v>
      </c>
      <c r="T232" s="317" t="e">
        <f t="shared" si="319"/>
        <v>#DIV/0!</v>
      </c>
      <c r="U232" s="317" t="e">
        <f t="shared" si="320"/>
        <v>#DIV/0!</v>
      </c>
      <c r="V232" s="318" t="e">
        <f t="shared" si="321"/>
        <v>#DIV/0!</v>
      </c>
      <c r="W232" s="113" t="e">
        <f t="shared" si="321"/>
        <v>#DIV/0!</v>
      </c>
      <c r="X232" s="9"/>
      <c r="Z232" s="319" t="e">
        <f>(N232-P235)^2</f>
        <v>#DIV/0!</v>
      </c>
      <c r="AA232" s="320" t="e">
        <f t="shared" si="322"/>
        <v>#DIV/0!</v>
      </c>
      <c r="AB232" s="321">
        <v>1</v>
      </c>
      <c r="AC232" s="309"/>
      <c r="AD232" s="309"/>
      <c r="AE232" s="314" t="e">
        <f t="shared" si="323"/>
        <v>#DIV/0!</v>
      </c>
      <c r="AF232" s="322"/>
      <c r="AG232" s="323" t="e">
        <f>AG235</f>
        <v>#DIV/0!</v>
      </c>
      <c r="AH232" s="323" t="e">
        <f>AH235</f>
        <v>#DIV/0!</v>
      </c>
      <c r="AI232" s="320" t="e">
        <f t="shared" si="324"/>
        <v>#DIV/0!</v>
      </c>
      <c r="AJ232" s="324" t="e">
        <f t="shared" si="325"/>
        <v>#DIV/0!</v>
      </c>
      <c r="AK232" s="325" t="e">
        <f>AJ232/AJ235</f>
        <v>#DIV/0!</v>
      </c>
      <c r="AL232" s="326" t="e">
        <f t="shared" si="326"/>
        <v>#DIV/0!</v>
      </c>
      <c r="AM232" s="327" t="e">
        <f t="shared" si="327"/>
        <v>#DIV/0!</v>
      </c>
      <c r="AN232" s="113" t="e">
        <f t="shared" si="328"/>
        <v>#DIV/0!</v>
      </c>
      <c r="AO232" s="328" t="e">
        <f t="shared" si="329"/>
        <v>#DIV/0!</v>
      </c>
      <c r="AP232" s="113" t="e">
        <f t="shared" si="330"/>
        <v>#DIV/0!</v>
      </c>
      <c r="AQ232" s="316">
        <f t="shared" si="331"/>
        <v>1.9599639845400536</v>
      </c>
      <c r="AR232" s="317" t="e">
        <f t="shared" si="332"/>
        <v>#DIV/0!</v>
      </c>
      <c r="AS232" s="317" t="e">
        <f t="shared" si="333"/>
        <v>#DIV/0!</v>
      </c>
      <c r="AT232" s="329" t="e">
        <f t="shared" si="334"/>
        <v>#DIV/0!</v>
      </c>
      <c r="AU232" s="329" t="e">
        <f t="shared" si="334"/>
        <v>#DIV/0!</v>
      </c>
      <c r="AV232" s="293"/>
      <c r="AX232" s="330"/>
      <c r="AY232" s="330">
        <v>1</v>
      </c>
      <c r="AZ232" s="331"/>
      <c r="BA232" s="331"/>
      <c r="BC232" s="309"/>
      <c r="BD232" s="309"/>
      <c r="BE232" s="321"/>
      <c r="BF232" s="321"/>
      <c r="BG232" s="321"/>
      <c r="BH232" s="321"/>
      <c r="BI232" s="321"/>
      <c r="BJ232" s="321"/>
      <c r="BK232" s="321"/>
      <c r="BL232" s="321"/>
      <c r="BM232" s="309"/>
      <c r="BN232" s="309"/>
      <c r="BO232" s="309"/>
      <c r="BP232" s="309"/>
      <c r="BQ232" s="309"/>
      <c r="BR232" s="309"/>
      <c r="BS232" s="332"/>
      <c r="BT232" s="332"/>
      <c r="BU232" s="332"/>
      <c r="BV232" s="309"/>
      <c r="BW232" s="309"/>
    </row>
    <row r="233" spans="2:75" ht="12.75">
      <c r="B233" s="310" t="s">
        <v>171</v>
      </c>
      <c r="C233" s="584"/>
      <c r="D233" s="493">
        <f t="shared" si="309"/>
        <v>0</v>
      </c>
      <c r="E233" s="585"/>
      <c r="F233" s="584"/>
      <c r="G233" s="493">
        <f t="shared" si="310"/>
        <v>0</v>
      </c>
      <c r="H233" s="585"/>
      <c r="I233" s="311"/>
      <c r="K233" s="312" t="e">
        <f t="shared" si="311"/>
        <v>#DIV/0!</v>
      </c>
      <c r="L233" s="313" t="e">
        <f t="shared" si="308"/>
        <v>#DIV/0!</v>
      </c>
      <c r="M233" s="314" t="e">
        <f t="shared" si="312"/>
        <v>#DIV/0!</v>
      </c>
      <c r="N233" s="277" t="e">
        <f t="shared" si="313"/>
        <v>#DIV/0!</v>
      </c>
      <c r="O233" s="277" t="e">
        <f t="shared" si="314"/>
        <v>#DIV/0!</v>
      </c>
      <c r="P233" s="277" t="e">
        <f t="shared" si="315"/>
        <v>#DIV/0!</v>
      </c>
      <c r="Q233" s="392" t="e">
        <f t="shared" si="316"/>
        <v>#DIV/0!</v>
      </c>
      <c r="R233" s="315" t="e">
        <f t="shared" si="317"/>
        <v>#DIV/0!</v>
      </c>
      <c r="S233" s="316">
        <f t="shared" si="318"/>
        <v>1.9599639845400536</v>
      </c>
      <c r="T233" s="317" t="e">
        <f t="shared" si="319"/>
        <v>#DIV/0!</v>
      </c>
      <c r="U233" s="317" t="e">
        <f t="shared" si="320"/>
        <v>#DIV/0!</v>
      </c>
      <c r="V233" s="318" t="e">
        <f t="shared" si="321"/>
        <v>#DIV/0!</v>
      </c>
      <c r="W233" s="113" t="e">
        <f t="shared" si="321"/>
        <v>#DIV/0!</v>
      </c>
      <c r="X233" s="9"/>
      <c r="Z233" s="319" t="e">
        <f>(N233-P235)^2</f>
        <v>#DIV/0!</v>
      </c>
      <c r="AA233" s="320" t="e">
        <f t="shared" si="322"/>
        <v>#DIV/0!</v>
      </c>
      <c r="AB233" s="321">
        <v>1</v>
      </c>
      <c r="AC233" s="309"/>
      <c r="AD233" s="309"/>
      <c r="AE233" s="314" t="e">
        <f t="shared" si="323"/>
        <v>#DIV/0!</v>
      </c>
      <c r="AF233" s="322"/>
      <c r="AG233" s="323" t="e">
        <f>AG235</f>
        <v>#DIV/0!</v>
      </c>
      <c r="AH233" s="323" t="e">
        <f>AH235</f>
        <v>#DIV/0!</v>
      </c>
      <c r="AI233" s="320" t="e">
        <f t="shared" si="324"/>
        <v>#DIV/0!</v>
      </c>
      <c r="AJ233" s="324" t="e">
        <f t="shared" si="325"/>
        <v>#DIV/0!</v>
      </c>
      <c r="AK233" s="325" t="e">
        <f>AJ233/AJ235</f>
        <v>#DIV/0!</v>
      </c>
      <c r="AL233" s="326" t="e">
        <f t="shared" si="326"/>
        <v>#DIV/0!</v>
      </c>
      <c r="AM233" s="327" t="e">
        <f t="shared" si="327"/>
        <v>#DIV/0!</v>
      </c>
      <c r="AN233" s="113" t="e">
        <f t="shared" si="328"/>
        <v>#DIV/0!</v>
      </c>
      <c r="AO233" s="328" t="e">
        <f t="shared" si="329"/>
        <v>#DIV/0!</v>
      </c>
      <c r="AP233" s="113" t="e">
        <f t="shared" si="330"/>
        <v>#DIV/0!</v>
      </c>
      <c r="AQ233" s="316">
        <f t="shared" si="331"/>
        <v>1.9599639845400536</v>
      </c>
      <c r="AR233" s="317" t="e">
        <f t="shared" si="332"/>
        <v>#DIV/0!</v>
      </c>
      <c r="AS233" s="317" t="e">
        <f t="shared" si="333"/>
        <v>#DIV/0!</v>
      </c>
      <c r="AT233" s="329" t="e">
        <f t="shared" si="334"/>
        <v>#DIV/0!</v>
      </c>
      <c r="AU233" s="329" t="e">
        <f t="shared" si="334"/>
        <v>#DIV/0!</v>
      </c>
      <c r="AV233" s="293"/>
      <c r="AX233" s="330"/>
      <c r="AY233" s="330">
        <v>1</v>
      </c>
      <c r="AZ233" s="331"/>
      <c r="BA233" s="331"/>
      <c r="BC233" s="309"/>
      <c r="BD233" s="309"/>
      <c r="BE233" s="321"/>
      <c r="BF233" s="321"/>
      <c r="BG233" s="321"/>
      <c r="BH233" s="321"/>
      <c r="BI233" s="321"/>
      <c r="BJ233" s="321"/>
      <c r="BK233" s="321"/>
      <c r="BL233" s="321"/>
      <c r="BM233" s="309"/>
      <c r="BN233" s="309"/>
      <c r="BO233" s="309"/>
      <c r="BP233" s="309"/>
      <c r="BQ233" s="309"/>
      <c r="BR233" s="309"/>
      <c r="BS233" s="332"/>
      <c r="BT233" s="332"/>
      <c r="BU233" s="332"/>
      <c r="BV233" s="309"/>
      <c r="BW233" s="309"/>
    </row>
    <row r="234" spans="2:75" ht="12.75">
      <c r="B234" s="310" t="s">
        <v>172</v>
      </c>
      <c r="C234" s="584"/>
      <c r="D234" s="493">
        <f t="shared" si="309"/>
        <v>0</v>
      </c>
      <c r="E234" s="585"/>
      <c r="F234" s="584"/>
      <c r="G234" s="493">
        <f t="shared" si="310"/>
        <v>0</v>
      </c>
      <c r="H234" s="585"/>
      <c r="I234" s="311"/>
      <c r="K234" s="312" t="e">
        <f t="shared" si="311"/>
        <v>#DIV/0!</v>
      </c>
      <c r="L234" s="313" t="e">
        <f t="shared" si="308"/>
        <v>#DIV/0!</v>
      </c>
      <c r="M234" s="314" t="e">
        <f t="shared" si="312"/>
        <v>#DIV/0!</v>
      </c>
      <c r="N234" s="277" t="e">
        <f t="shared" si="313"/>
        <v>#DIV/0!</v>
      </c>
      <c r="O234" s="277" t="e">
        <f t="shared" si="314"/>
        <v>#DIV/0!</v>
      </c>
      <c r="P234" s="277" t="e">
        <f t="shared" si="315"/>
        <v>#DIV/0!</v>
      </c>
      <c r="Q234" s="392" t="e">
        <f t="shared" si="316"/>
        <v>#DIV/0!</v>
      </c>
      <c r="R234" s="315" t="e">
        <f t="shared" si="317"/>
        <v>#DIV/0!</v>
      </c>
      <c r="S234" s="316">
        <f t="shared" si="318"/>
        <v>1.9599639845400536</v>
      </c>
      <c r="T234" s="317" t="e">
        <f t="shared" si="319"/>
        <v>#DIV/0!</v>
      </c>
      <c r="U234" s="317" t="e">
        <f t="shared" si="320"/>
        <v>#DIV/0!</v>
      </c>
      <c r="V234" s="318" t="e">
        <f t="shared" si="321"/>
        <v>#DIV/0!</v>
      </c>
      <c r="W234" s="113" t="e">
        <f t="shared" si="321"/>
        <v>#DIV/0!</v>
      </c>
      <c r="X234" s="9"/>
      <c r="Z234" s="319" t="e">
        <f>(N234-P235)^2</f>
        <v>#DIV/0!</v>
      </c>
      <c r="AA234" s="320" t="e">
        <f t="shared" si="322"/>
        <v>#DIV/0!</v>
      </c>
      <c r="AB234" s="321">
        <v>1</v>
      </c>
      <c r="AC234" s="309"/>
      <c r="AD234" s="309"/>
      <c r="AE234" s="314" t="e">
        <f t="shared" si="323"/>
        <v>#DIV/0!</v>
      </c>
      <c r="AF234" s="322"/>
      <c r="AG234" s="323" t="e">
        <f>AG235</f>
        <v>#DIV/0!</v>
      </c>
      <c r="AH234" s="323" t="e">
        <f>AH235</f>
        <v>#DIV/0!</v>
      </c>
      <c r="AI234" s="320" t="e">
        <f t="shared" si="324"/>
        <v>#DIV/0!</v>
      </c>
      <c r="AJ234" s="324" t="e">
        <f t="shared" si="325"/>
        <v>#DIV/0!</v>
      </c>
      <c r="AK234" s="325" t="e">
        <f>AJ234/AJ235</f>
        <v>#DIV/0!</v>
      </c>
      <c r="AL234" s="326" t="e">
        <f t="shared" si="326"/>
        <v>#DIV/0!</v>
      </c>
      <c r="AM234" s="327" t="e">
        <f t="shared" si="327"/>
        <v>#DIV/0!</v>
      </c>
      <c r="AN234" s="113" t="e">
        <f t="shared" si="328"/>
        <v>#DIV/0!</v>
      </c>
      <c r="AO234" s="328" t="e">
        <f t="shared" si="329"/>
        <v>#DIV/0!</v>
      </c>
      <c r="AP234" s="113" t="e">
        <f t="shared" si="330"/>
        <v>#DIV/0!</v>
      </c>
      <c r="AQ234" s="316">
        <f t="shared" si="331"/>
        <v>1.9599639845400536</v>
      </c>
      <c r="AR234" s="317" t="e">
        <f t="shared" si="332"/>
        <v>#DIV/0!</v>
      </c>
      <c r="AS234" s="317" t="e">
        <f t="shared" si="333"/>
        <v>#DIV/0!</v>
      </c>
      <c r="AT234" s="329" t="e">
        <f t="shared" si="334"/>
        <v>#DIV/0!</v>
      </c>
      <c r="AU234" s="329" t="e">
        <f t="shared" si="334"/>
        <v>#DIV/0!</v>
      </c>
      <c r="AV234" s="293"/>
      <c r="AX234" s="330"/>
      <c r="AY234" s="330">
        <v>1</v>
      </c>
      <c r="AZ234" s="331"/>
      <c r="BA234" s="331"/>
      <c r="BC234" s="309"/>
      <c r="BD234" s="309"/>
      <c r="BE234" s="321"/>
      <c r="BF234" s="321"/>
      <c r="BG234" s="321"/>
      <c r="BH234" s="321"/>
      <c r="BI234" s="321"/>
      <c r="BJ234" s="321"/>
      <c r="BK234" s="321"/>
      <c r="BL234" s="321"/>
      <c r="BM234" s="309"/>
      <c r="BN234" s="309"/>
      <c r="BO234" s="309"/>
      <c r="BP234" s="309"/>
      <c r="BQ234" s="309"/>
      <c r="BR234" s="309"/>
      <c r="BS234" s="332"/>
      <c r="BT234" s="332"/>
      <c r="BU234" s="332"/>
      <c r="BV234" s="309"/>
      <c r="BW234" s="309"/>
    </row>
    <row r="235" spans="2:75" ht="12.75">
      <c r="B235" s="333">
        <f>COUNT(D228:D234)</f>
        <v>7</v>
      </c>
      <c r="C235" s="586">
        <f aca="true" t="shared" si="335" ref="C235:H235">SUM(C228:C234)</f>
        <v>0</v>
      </c>
      <c r="D235" s="586">
        <f t="shared" si="335"/>
        <v>0</v>
      </c>
      <c r="E235" s="586">
        <f t="shared" si="335"/>
        <v>0</v>
      </c>
      <c r="F235" s="586">
        <f t="shared" si="335"/>
        <v>0</v>
      </c>
      <c r="G235" s="586">
        <f t="shared" si="335"/>
        <v>0</v>
      </c>
      <c r="H235" s="586">
        <f t="shared" si="335"/>
        <v>0</v>
      </c>
      <c r="I235" s="335"/>
      <c r="K235" s="336"/>
      <c r="L235" s="394"/>
      <c r="M235" s="338" t="e">
        <f>SUM(M228:M234)</f>
        <v>#DIV/0!</v>
      </c>
      <c r="N235" s="339"/>
      <c r="O235" s="340" t="e">
        <f>SUM(O228:O234)</f>
        <v>#DIV/0!</v>
      </c>
      <c r="P235" s="22" t="e">
        <f>O235/M235</f>
        <v>#DIV/0!</v>
      </c>
      <c r="Q235" s="341" t="e">
        <f>EXP(P235)</f>
        <v>#DIV/0!</v>
      </c>
      <c r="R235" s="334" t="e">
        <f>SQRT(1/M235)</f>
        <v>#DIV/0!</v>
      </c>
      <c r="S235" s="316">
        <f t="shared" si="318"/>
        <v>1.9599639845400536</v>
      </c>
      <c r="T235" s="342" t="e">
        <f>P235-(R235*S235)</f>
        <v>#DIV/0!</v>
      </c>
      <c r="U235" s="342" t="e">
        <f>P235+(R235*S235)</f>
        <v>#DIV/0!</v>
      </c>
      <c r="V235" s="343" t="e">
        <f>EXP(T235)</f>
        <v>#DIV/0!</v>
      </c>
      <c r="W235" s="344" t="e">
        <f>EXP(U235)</f>
        <v>#DIV/0!</v>
      </c>
      <c r="X235" s="345"/>
      <c r="Y235" s="345"/>
      <c r="Z235" s="346"/>
      <c r="AA235" s="347" t="e">
        <f>SUM(AA228:AA234)</f>
        <v>#DIV/0!</v>
      </c>
      <c r="AB235" s="348">
        <f>SUM(AB228:AB234)</f>
        <v>7</v>
      </c>
      <c r="AC235" s="349" t="e">
        <f>AA235-(AB235-1)</f>
        <v>#DIV/0!</v>
      </c>
      <c r="AD235" s="338" t="e">
        <f>M235</f>
        <v>#DIV/0!</v>
      </c>
      <c r="AE235" s="338" t="e">
        <f>SUM(AE228:AE234)</f>
        <v>#DIV/0!</v>
      </c>
      <c r="AF235" s="350" t="e">
        <f>AE235/AD235</f>
        <v>#DIV/0!</v>
      </c>
      <c r="AG235" s="351" t="e">
        <f>AC235/(AD235-AF235)</f>
        <v>#DIV/0!</v>
      </c>
      <c r="AH235" s="351" t="e">
        <f>IF(AA235&lt;AB235-1,"0",AG235)</f>
        <v>#DIV/0!</v>
      </c>
      <c r="AI235" s="346"/>
      <c r="AJ235" s="338" t="e">
        <f>SUM(AJ228:AJ234)</f>
        <v>#DIV/0!</v>
      </c>
      <c r="AK235" s="352" t="e">
        <f>SUM(AK228:AK234)</f>
        <v>#DIV/0!</v>
      </c>
      <c r="AL235" s="349" t="e">
        <f>SUM(AL228:AL234)</f>
        <v>#DIV/0!</v>
      </c>
      <c r="AM235" s="349" t="e">
        <f>AL235/AJ235</f>
        <v>#DIV/0!</v>
      </c>
      <c r="AN235" s="395" t="e">
        <f>EXP(AM235)</f>
        <v>#DIV/0!</v>
      </c>
      <c r="AO235" s="354" t="e">
        <f>1/AJ235</f>
        <v>#DIV/0!</v>
      </c>
      <c r="AP235" s="355" t="e">
        <f>SQRT(AO235)</f>
        <v>#DIV/0!</v>
      </c>
      <c r="AQ235" s="316">
        <f t="shared" si="331"/>
        <v>1.9599639845400536</v>
      </c>
      <c r="AR235" s="342" t="e">
        <f>AM235-(AQ235*AP235)</f>
        <v>#DIV/0!</v>
      </c>
      <c r="AS235" s="342" t="e">
        <f>AM235+(1.96*AP235)</f>
        <v>#DIV/0!</v>
      </c>
      <c r="AT235" s="396" t="e">
        <f>EXP(AR235)</f>
        <v>#DIV/0!</v>
      </c>
      <c r="AU235" s="397" t="e">
        <f>EXP(AS235)</f>
        <v>#DIV/0!</v>
      </c>
      <c r="AV235" s="398"/>
      <c r="AW235" s="15"/>
      <c r="AX235" s="359" t="e">
        <f>AA235</f>
        <v>#DIV/0!</v>
      </c>
      <c r="AY235" s="333">
        <f>SUM(AY228:AY234)</f>
        <v>7</v>
      </c>
      <c r="AZ235" s="360" t="e">
        <f>(AX235-(AY235-1))/AX235</f>
        <v>#DIV/0!</v>
      </c>
      <c r="BA235" s="361" t="e">
        <f>IF(AA235&lt;AB235-1,"0%",AZ235)</f>
        <v>#DIV/0!</v>
      </c>
      <c r="BB235" s="172"/>
      <c r="BC235" s="340" t="e">
        <f>AX235/(AY235-1)</f>
        <v>#DIV/0!</v>
      </c>
      <c r="BD235" s="362" t="e">
        <f>LN(BC235)</f>
        <v>#DIV/0!</v>
      </c>
      <c r="BE235" s="340" t="e">
        <f>LN(AX235)</f>
        <v>#DIV/0!</v>
      </c>
      <c r="BF235" s="340">
        <f>LN(AY235-1)</f>
        <v>1.791759469228055</v>
      </c>
      <c r="BG235" s="340" t="e">
        <f>SQRT(2*AX235)</f>
        <v>#DIV/0!</v>
      </c>
      <c r="BH235" s="340">
        <f>SQRT(2*AY235-3)</f>
        <v>3.3166247903554</v>
      </c>
      <c r="BI235" s="340">
        <f>2*(AY235-2)</f>
        <v>10</v>
      </c>
      <c r="BJ235" s="340">
        <f>3*(AY235-2)^2</f>
        <v>75</v>
      </c>
      <c r="BK235" s="340">
        <f>1/BI235</f>
        <v>0.1</v>
      </c>
      <c r="BL235" s="363">
        <f>1/BJ235</f>
        <v>0.013333333333333334</v>
      </c>
      <c r="BM235" s="363">
        <f>SQRT(BK235*(1-BL235))</f>
        <v>0.3141125063837266</v>
      </c>
      <c r="BN235" s="364" t="e">
        <f>0.5*(BE235-BF235)/(BG235-BH235)</f>
        <v>#DIV/0!</v>
      </c>
      <c r="BO235" s="364" t="e">
        <f>IF(AA235&lt;=AB235,BM235,BN235)</f>
        <v>#DIV/0!</v>
      </c>
      <c r="BP235" s="365" t="e">
        <f>BD235-(1.96*BO235)</f>
        <v>#DIV/0!</v>
      </c>
      <c r="BQ235" s="365" t="e">
        <f>BD235+(1.96*BO235)</f>
        <v>#DIV/0!</v>
      </c>
      <c r="BR235" s="365"/>
      <c r="BS235" s="362" t="e">
        <f>EXP(BP235)</f>
        <v>#DIV/0!</v>
      </c>
      <c r="BT235" s="362" t="e">
        <f>EXP(BQ235)</f>
        <v>#DIV/0!</v>
      </c>
      <c r="BU235" s="366" t="e">
        <f>BA235</f>
        <v>#DIV/0!</v>
      </c>
      <c r="BV235" s="366" t="e">
        <f>(BS235-1)/BS235</f>
        <v>#DIV/0!</v>
      </c>
      <c r="BW235" s="366" t="e">
        <f>(BT235-1)/BT235</f>
        <v>#DIV/0!</v>
      </c>
    </row>
    <row r="236" spans="2:75" ht="13.5" thickBot="1">
      <c r="B236" s="7"/>
      <c r="C236" s="587"/>
      <c r="D236" s="587"/>
      <c r="E236" s="587"/>
      <c r="F236" s="587"/>
      <c r="G236" s="587"/>
      <c r="H236" s="587"/>
      <c r="I236" s="367"/>
      <c r="J236" s="7"/>
      <c r="K236" s="7"/>
      <c r="L236" s="2"/>
      <c r="M236" s="2"/>
      <c r="N236" s="2"/>
      <c r="O236" s="2"/>
      <c r="P236" s="2"/>
      <c r="Q236" s="2"/>
      <c r="R236" s="368"/>
      <c r="S236" s="368"/>
      <c r="T236" s="368"/>
      <c r="U236" s="368"/>
      <c r="V236" s="368"/>
      <c r="W236" s="368"/>
      <c r="X236" s="368"/>
      <c r="Z236" s="2"/>
      <c r="AA236" s="2"/>
      <c r="AB236" s="369"/>
      <c r="AC236" s="370"/>
      <c r="AD236" s="370"/>
      <c r="AE236" s="370"/>
      <c r="AF236" s="372"/>
      <c r="AG236" s="372"/>
      <c r="AH236" s="372"/>
      <c r="AI236" s="37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373"/>
      <c r="AU236" s="373"/>
      <c r="AV236" s="373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18"/>
      <c r="BH236" s="2"/>
      <c r="BI236" s="2"/>
      <c r="BJ236" s="2"/>
      <c r="BK236" s="2"/>
      <c r="BN236" s="370" t="s">
        <v>184</v>
      </c>
      <c r="BT236" s="374" t="s">
        <v>185</v>
      </c>
      <c r="BU236" s="375" t="e">
        <f>BU235</f>
        <v>#DIV/0!</v>
      </c>
      <c r="BV236" s="376" t="e">
        <f>IF(BV235&lt;0,"0%",BV235)</f>
        <v>#DIV/0!</v>
      </c>
      <c r="BW236" s="377" t="e">
        <f>IF(BW235&lt;0,"0%",BW235)</f>
        <v>#DIV/0!</v>
      </c>
    </row>
    <row r="237" spans="2:69" ht="26.25" thickBot="1">
      <c r="B237" s="283"/>
      <c r="C237" s="588"/>
      <c r="D237" s="588"/>
      <c r="E237" s="588"/>
      <c r="F237" s="588"/>
      <c r="G237" s="588"/>
      <c r="H237" s="588"/>
      <c r="I237" s="378"/>
      <c r="J237" s="283"/>
      <c r="K237" s="283"/>
      <c r="L237" s="2"/>
      <c r="M237" s="2"/>
      <c r="N237" s="2"/>
      <c r="O237" s="2"/>
      <c r="P237" s="2"/>
      <c r="Q237" s="2"/>
      <c r="R237" s="379"/>
      <c r="S237" s="379"/>
      <c r="T237" s="379"/>
      <c r="U237" s="379"/>
      <c r="V237" s="379"/>
      <c r="W237" s="379"/>
      <c r="X237" s="379"/>
      <c r="Z237" s="2"/>
      <c r="AA237" s="2"/>
      <c r="AB237" s="2"/>
      <c r="AC237" s="2"/>
      <c r="AD237" s="2"/>
      <c r="AE237" s="2"/>
      <c r="AF237" s="2"/>
      <c r="AG237" s="2"/>
      <c r="AH237" s="2"/>
      <c r="AI237" s="18"/>
      <c r="AJ237" s="144"/>
      <c r="AK237" s="144"/>
      <c r="AL237" s="380"/>
      <c r="AM237" s="149"/>
      <c r="AN237" s="381"/>
      <c r="AO237" s="382" t="s">
        <v>186</v>
      </c>
      <c r="AP237" s="383">
        <f>TINV((1-$H$1),(AB235-2))</f>
        <v>2.570581835636315</v>
      </c>
      <c r="AQ237" s="2"/>
      <c r="AR237" s="603" t="s">
        <v>293</v>
      </c>
      <c r="AS237" s="604">
        <f>$H$1</f>
        <v>0.95</v>
      </c>
      <c r="AT237" s="384" t="e">
        <f>EXP(AM235-AP237*SQRT((1/AD235)+AH235))</f>
        <v>#DIV/0!</v>
      </c>
      <c r="AU237" s="385" t="e">
        <f>EXP(AM235+AP237*SQRT((1/AD235)+AH235))</f>
        <v>#DIV/0!</v>
      </c>
      <c r="AV237" s="293"/>
      <c r="AW237" s="2"/>
      <c r="AX237" s="2"/>
      <c r="AY237" s="2"/>
      <c r="AZ237" s="2"/>
      <c r="BB237" s="2"/>
      <c r="BC237" s="2"/>
      <c r="BD237" s="2"/>
      <c r="BF237" s="386"/>
      <c r="BG237" s="18"/>
      <c r="BH237" s="18"/>
      <c r="BJ237" s="9"/>
      <c r="BK237" s="2"/>
      <c r="BL237" s="4"/>
      <c r="BM237" s="387"/>
      <c r="BN237" s="2"/>
      <c r="BQ237" s="4"/>
    </row>
    <row r="238" spans="1:256" ht="15">
      <c r="A238" s="3"/>
      <c r="B238" s="168"/>
      <c r="C238" s="589"/>
      <c r="D238" s="589"/>
      <c r="E238" s="589"/>
      <c r="F238" s="589"/>
      <c r="G238" s="589"/>
      <c r="H238" s="589"/>
      <c r="I238" s="378"/>
      <c r="J238" s="168"/>
      <c r="K238" s="168"/>
      <c r="L238" s="2"/>
      <c r="M238" s="2"/>
      <c r="N238" s="2"/>
      <c r="O238" s="2"/>
      <c r="P238" s="2"/>
      <c r="Q238" s="2"/>
      <c r="R238" s="379"/>
      <c r="S238" s="379"/>
      <c r="T238" s="379"/>
      <c r="U238" s="379"/>
      <c r="V238" s="379"/>
      <c r="W238" s="379"/>
      <c r="X238" s="379"/>
      <c r="Z238" s="2"/>
      <c r="AA238" s="2"/>
      <c r="AB238" s="2"/>
      <c r="AC238" s="2"/>
      <c r="AD238" s="2"/>
      <c r="AE238" s="2"/>
      <c r="AF238" s="2"/>
      <c r="AG238" s="2"/>
      <c r="AH238" s="2"/>
      <c r="AI238" s="18"/>
      <c r="AJ238" s="144"/>
      <c r="AK238" s="144"/>
      <c r="AL238" s="380"/>
      <c r="AM238" s="149"/>
      <c r="AN238" s="388"/>
      <c r="AO238" s="389"/>
      <c r="AP238" s="159"/>
      <c r="AQ238" s="2"/>
      <c r="AR238" s="2"/>
      <c r="AS238" s="17"/>
      <c r="AT238" s="293"/>
      <c r="AU238" s="293"/>
      <c r="AV238" s="293"/>
      <c r="AW238" s="2"/>
      <c r="AX238" s="2"/>
      <c r="AY238" s="2"/>
      <c r="AZ238" s="2"/>
      <c r="BA238" s="3"/>
      <c r="BB238" s="2"/>
      <c r="BC238" s="2"/>
      <c r="BD238" s="2"/>
      <c r="BE238" s="3"/>
      <c r="BF238" s="386"/>
      <c r="BG238" s="18"/>
      <c r="BH238" s="18"/>
      <c r="BI238" s="3"/>
      <c r="BJ238" s="9"/>
      <c r="BK238" s="2"/>
      <c r="BL238" s="390"/>
      <c r="BM238" s="391"/>
      <c r="BN238" s="2"/>
      <c r="BO238" s="3"/>
      <c r="BP238" s="3"/>
      <c r="BQ238" s="390"/>
      <c r="BR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2:75" ht="12.75">
      <c r="B239" s="7"/>
      <c r="C239" s="587"/>
      <c r="D239" s="587"/>
      <c r="E239" s="587"/>
      <c r="F239" s="587"/>
      <c r="G239" s="587"/>
      <c r="H239" s="587"/>
      <c r="I239" s="367"/>
      <c r="J239" s="613" t="s">
        <v>106</v>
      </c>
      <c r="K239" s="614"/>
      <c r="L239" s="614"/>
      <c r="M239" s="614"/>
      <c r="N239" s="614"/>
      <c r="O239" s="614"/>
      <c r="P239" s="614"/>
      <c r="Q239" s="614"/>
      <c r="R239" s="614"/>
      <c r="S239" s="614"/>
      <c r="T239" s="614"/>
      <c r="U239" s="614"/>
      <c r="V239" s="614"/>
      <c r="W239" s="615"/>
      <c r="X239" s="289"/>
      <c r="Y239" s="616" t="s">
        <v>107</v>
      </c>
      <c r="Z239" s="617"/>
      <c r="AA239" s="617"/>
      <c r="AB239" s="617"/>
      <c r="AC239" s="617"/>
      <c r="AD239" s="617"/>
      <c r="AE239" s="617"/>
      <c r="AF239" s="617"/>
      <c r="AG239" s="617"/>
      <c r="AH239" s="617"/>
      <c r="AI239" s="617"/>
      <c r="AJ239" s="617"/>
      <c r="AK239" s="617"/>
      <c r="AL239" s="617"/>
      <c r="AM239" s="617"/>
      <c r="AN239" s="617"/>
      <c r="AO239" s="617"/>
      <c r="AP239" s="617"/>
      <c r="AQ239" s="617"/>
      <c r="AR239" s="617"/>
      <c r="AS239" s="617"/>
      <c r="AT239" s="617"/>
      <c r="AU239" s="618"/>
      <c r="AV239" s="289"/>
      <c r="AW239" s="613" t="s">
        <v>108</v>
      </c>
      <c r="AX239" s="614"/>
      <c r="AY239" s="614"/>
      <c r="AZ239" s="614"/>
      <c r="BA239" s="614"/>
      <c r="BB239" s="614"/>
      <c r="BC239" s="614"/>
      <c r="BD239" s="614"/>
      <c r="BE239" s="614"/>
      <c r="BF239" s="614"/>
      <c r="BG239" s="614"/>
      <c r="BH239" s="614"/>
      <c r="BI239" s="614"/>
      <c r="BJ239" s="614"/>
      <c r="BK239" s="614"/>
      <c r="BL239" s="614"/>
      <c r="BM239" s="614"/>
      <c r="BN239" s="614"/>
      <c r="BO239" s="614"/>
      <c r="BP239" s="614"/>
      <c r="BQ239" s="614"/>
      <c r="BR239" s="614"/>
      <c r="BS239" s="614"/>
      <c r="BT239" s="614"/>
      <c r="BU239" s="614"/>
      <c r="BV239" s="614"/>
      <c r="BW239" s="615"/>
    </row>
    <row r="240" spans="1:75" ht="12.75">
      <c r="A240" s="399"/>
      <c r="B240" s="291" t="s">
        <v>109</v>
      </c>
      <c r="C240" s="619" t="s">
        <v>110</v>
      </c>
      <c r="D240" s="619"/>
      <c r="E240" s="619"/>
      <c r="F240" s="619" t="s">
        <v>111</v>
      </c>
      <c r="G240" s="619"/>
      <c r="H240" s="619"/>
      <c r="I240" s="159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1"/>
      <c r="Y240" s="160"/>
      <c r="Z240" s="160"/>
      <c r="AA240" s="160"/>
      <c r="AB240" s="160"/>
      <c r="AC240" s="160"/>
      <c r="AD240" s="160"/>
      <c r="AE240" s="160"/>
      <c r="AF240" s="160"/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1"/>
      <c r="AW240" s="160"/>
      <c r="AX240" s="160"/>
      <c r="AY240" s="160"/>
      <c r="AZ240" s="160"/>
      <c r="BA240" s="160"/>
      <c r="BB240" s="160"/>
      <c r="BC240" s="160"/>
      <c r="BD240" s="160"/>
      <c r="BE240" s="160"/>
      <c r="BF240" s="160"/>
      <c r="BG240" s="160"/>
      <c r="BH240" s="160"/>
      <c r="BI240" s="160"/>
      <c r="BJ240" s="160"/>
      <c r="BK240" s="160"/>
      <c r="BL240" s="160"/>
      <c r="BM240" s="160"/>
      <c r="BN240" s="160"/>
      <c r="BO240" s="160"/>
      <c r="BP240" s="160"/>
      <c r="BQ240" s="160"/>
      <c r="BR240" s="160"/>
      <c r="BS240" s="160"/>
      <c r="BT240" s="160"/>
      <c r="BU240" s="160"/>
      <c r="BV240" s="160"/>
      <c r="BW240" s="160"/>
    </row>
    <row r="241" spans="2:75" ht="65.25">
      <c r="B241" s="292"/>
      <c r="C241" s="583" t="s">
        <v>112</v>
      </c>
      <c r="D241" s="583" t="s">
        <v>113</v>
      </c>
      <c r="E241" s="583" t="s">
        <v>19</v>
      </c>
      <c r="F241" s="583" t="s">
        <v>112</v>
      </c>
      <c r="G241" s="583" t="s">
        <v>113</v>
      </c>
      <c r="H241" s="583" t="s">
        <v>19</v>
      </c>
      <c r="I241" s="293"/>
      <c r="K241" s="294" t="s">
        <v>114</v>
      </c>
      <c r="L241" s="294" t="s">
        <v>115</v>
      </c>
      <c r="M241" s="294" t="s">
        <v>116</v>
      </c>
      <c r="N241" s="295" t="s">
        <v>117</v>
      </c>
      <c r="O241" s="295" t="s">
        <v>118</v>
      </c>
      <c r="P241" s="295" t="s">
        <v>119</v>
      </c>
      <c r="Q241" s="296" t="s">
        <v>120</v>
      </c>
      <c r="R241" s="294" t="s">
        <v>121</v>
      </c>
      <c r="S241" s="302" t="s">
        <v>272</v>
      </c>
      <c r="T241" s="297" t="s">
        <v>122</v>
      </c>
      <c r="U241" s="297" t="s">
        <v>123</v>
      </c>
      <c r="V241" s="298" t="s">
        <v>275</v>
      </c>
      <c r="W241" s="299" t="s">
        <v>275</v>
      </c>
      <c r="X241" s="300"/>
      <c r="Y241" s="16"/>
      <c r="Z241" s="301" t="s">
        <v>126</v>
      </c>
      <c r="AA241" s="295" t="s">
        <v>127</v>
      </c>
      <c r="AB241" s="302" t="s">
        <v>128</v>
      </c>
      <c r="AC241" s="302" t="s">
        <v>129</v>
      </c>
      <c r="AD241" s="302" t="s">
        <v>130</v>
      </c>
      <c r="AE241" s="295" t="s">
        <v>131</v>
      </c>
      <c r="AF241" s="295" t="s">
        <v>132</v>
      </c>
      <c r="AG241" s="303" t="s">
        <v>133</v>
      </c>
      <c r="AH241" s="303" t="s">
        <v>134</v>
      </c>
      <c r="AI241" s="302" t="s">
        <v>135</v>
      </c>
      <c r="AJ241" s="295" t="s">
        <v>136</v>
      </c>
      <c r="AK241" s="295" t="s">
        <v>137</v>
      </c>
      <c r="AL241" s="295" t="s">
        <v>138</v>
      </c>
      <c r="AM241" s="302" t="s">
        <v>139</v>
      </c>
      <c r="AN241" s="304" t="s">
        <v>140</v>
      </c>
      <c r="AO241" s="295" t="s">
        <v>141</v>
      </c>
      <c r="AP241" s="295" t="s">
        <v>142</v>
      </c>
      <c r="AQ241" s="302" t="s">
        <v>272</v>
      </c>
      <c r="AR241" s="297" t="s">
        <v>143</v>
      </c>
      <c r="AS241" s="297" t="s">
        <v>144</v>
      </c>
      <c r="AT241" s="298" t="s">
        <v>275</v>
      </c>
      <c r="AU241" s="299" t="s">
        <v>275</v>
      </c>
      <c r="AV241" s="300"/>
      <c r="AX241" s="525" t="s">
        <v>145</v>
      </c>
      <c r="AY241" s="525" t="s">
        <v>128</v>
      </c>
      <c r="AZ241" s="306" t="s">
        <v>146</v>
      </c>
      <c r="BA241" s="307" t="s">
        <v>147</v>
      </c>
      <c r="BC241" s="302" t="s">
        <v>148</v>
      </c>
      <c r="BD241" s="302" t="s">
        <v>149</v>
      </c>
      <c r="BE241" s="302" t="s">
        <v>150</v>
      </c>
      <c r="BF241" s="302" t="s">
        <v>151</v>
      </c>
      <c r="BG241" s="302" t="s">
        <v>152</v>
      </c>
      <c r="BH241" s="302" t="s">
        <v>153</v>
      </c>
      <c r="BI241" s="302" t="s">
        <v>154</v>
      </c>
      <c r="BJ241" s="302" t="s">
        <v>155</v>
      </c>
      <c r="BK241" s="302" t="s">
        <v>156</v>
      </c>
      <c r="BL241" s="302" t="s">
        <v>157</v>
      </c>
      <c r="BM241" s="308" t="s">
        <v>158</v>
      </c>
      <c r="BN241" s="308" t="s">
        <v>159</v>
      </c>
      <c r="BO241" s="308" t="s">
        <v>160</v>
      </c>
      <c r="BP241" s="308" t="s">
        <v>161</v>
      </c>
      <c r="BQ241" s="308" t="s">
        <v>162</v>
      </c>
      <c r="BR241" s="309"/>
      <c r="BS241" s="297" t="s">
        <v>163</v>
      </c>
      <c r="BT241" s="297" t="s">
        <v>164</v>
      </c>
      <c r="BU241" s="296" t="s">
        <v>165</v>
      </c>
      <c r="BV241" s="298" t="s">
        <v>276</v>
      </c>
      <c r="BW241" s="299" t="s">
        <v>277</v>
      </c>
    </row>
    <row r="242" spans="2:75" ht="12.75">
      <c r="B242" s="310" t="s">
        <v>166</v>
      </c>
      <c r="C242" s="584"/>
      <c r="D242" s="493">
        <f aca="true" t="shared" si="336" ref="D242:D247">E242-C242</f>
        <v>0</v>
      </c>
      <c r="E242" s="585"/>
      <c r="F242" s="584"/>
      <c r="G242" s="493">
        <f aca="true" t="shared" si="337" ref="G242:G247">H242-F242</f>
        <v>0</v>
      </c>
      <c r="H242" s="585"/>
      <c r="I242" s="311"/>
      <c r="K242" s="312" t="e">
        <f aca="true" t="shared" si="338" ref="K242:K247">(C242/E242)/(F242/H242)</f>
        <v>#DIV/0!</v>
      </c>
      <c r="L242" s="313" t="e">
        <f aca="true" t="shared" si="339" ref="L242:L247">(D242/(C242*E242)+(G242/(F242*H242)))</f>
        <v>#DIV/0!</v>
      </c>
      <c r="M242" s="314" t="e">
        <f aca="true" t="shared" si="340" ref="M242:M247">1/L242</f>
        <v>#DIV/0!</v>
      </c>
      <c r="N242" s="277" t="e">
        <f aca="true" t="shared" si="341" ref="N242:N247">LN(K242)</f>
        <v>#DIV/0!</v>
      </c>
      <c r="O242" s="277" t="e">
        <f aca="true" t="shared" si="342" ref="O242:O247">M242*N242</f>
        <v>#DIV/0!</v>
      </c>
      <c r="P242" s="277" t="e">
        <f aca="true" t="shared" si="343" ref="P242:P247">LN(K242)</f>
        <v>#DIV/0!</v>
      </c>
      <c r="Q242" s="392" t="e">
        <f aca="true" t="shared" si="344" ref="Q242:Q247">K242</f>
        <v>#DIV/0!</v>
      </c>
      <c r="R242" s="315" t="e">
        <f aca="true" t="shared" si="345" ref="R242:R248">SQRT(1/M242)</f>
        <v>#DIV/0!</v>
      </c>
      <c r="S242" s="316">
        <f>$H$2</f>
        <v>1.9599639845400536</v>
      </c>
      <c r="T242" s="317" t="e">
        <f aca="true" t="shared" si="346" ref="T242:T248">P242-(R242*S242)</f>
        <v>#DIV/0!</v>
      </c>
      <c r="U242" s="317" t="e">
        <f aca="true" t="shared" si="347" ref="U242:U248">P242+(R242*S242)</f>
        <v>#DIV/0!</v>
      </c>
      <c r="V242" s="318" t="e">
        <f>EXP(T242)</f>
        <v>#DIV/0!</v>
      </c>
      <c r="W242" s="113" t="e">
        <f>EXP(U242)</f>
        <v>#DIV/0!</v>
      </c>
      <c r="X242" s="9"/>
      <c r="Z242" s="319" t="e">
        <f>(N242-P248)^2</f>
        <v>#DIV/0!</v>
      </c>
      <c r="AA242" s="320" t="e">
        <f aca="true" t="shared" si="348" ref="AA242:AA247">M242*Z242</f>
        <v>#DIV/0!</v>
      </c>
      <c r="AB242" s="321">
        <v>1</v>
      </c>
      <c r="AC242" s="309"/>
      <c r="AD242" s="309"/>
      <c r="AE242" s="314" t="e">
        <f aca="true" t="shared" si="349" ref="AE242:AE247">M242^2</f>
        <v>#DIV/0!</v>
      </c>
      <c r="AF242" s="322"/>
      <c r="AG242" s="323" t="e">
        <f>AG248</f>
        <v>#DIV/0!</v>
      </c>
      <c r="AH242" s="323" t="e">
        <f>AH248</f>
        <v>#DIV/0!</v>
      </c>
      <c r="AI242" s="320" t="e">
        <f aca="true" t="shared" si="350" ref="AI242:AI247">1/M242</f>
        <v>#DIV/0!</v>
      </c>
      <c r="AJ242" s="324" t="e">
        <f aca="true" t="shared" si="351" ref="AJ242:AJ247">1/(AH242+AI242)</f>
        <v>#DIV/0!</v>
      </c>
      <c r="AK242" s="325" t="e">
        <f>AJ242/AJ248</f>
        <v>#DIV/0!</v>
      </c>
      <c r="AL242" s="326" t="e">
        <f aca="true" t="shared" si="352" ref="AL242:AL247">AJ242*N242</f>
        <v>#DIV/0!</v>
      </c>
      <c r="AM242" s="327" t="e">
        <f aca="true" t="shared" si="353" ref="AM242:AM248">AL242/AJ242</f>
        <v>#DIV/0!</v>
      </c>
      <c r="AN242" s="113" t="e">
        <f aca="true" t="shared" si="354" ref="AN242:AN248">EXP(AM242)</f>
        <v>#DIV/0!</v>
      </c>
      <c r="AO242" s="328" t="e">
        <f aca="true" t="shared" si="355" ref="AO242:AO248">1/AJ242</f>
        <v>#DIV/0!</v>
      </c>
      <c r="AP242" s="113" t="e">
        <f aca="true" t="shared" si="356" ref="AP242:AP248">SQRT(AO242)</f>
        <v>#DIV/0!</v>
      </c>
      <c r="AQ242" s="316">
        <f>$H$2</f>
        <v>1.9599639845400536</v>
      </c>
      <c r="AR242" s="317" t="e">
        <f aca="true" t="shared" si="357" ref="AR242:AR248">AM242-(AQ242*AP242)</f>
        <v>#DIV/0!</v>
      </c>
      <c r="AS242" s="317" t="e">
        <f aca="true" t="shared" si="358" ref="AS242:AS248">AM242+(1.96*AP242)</f>
        <v>#DIV/0!</v>
      </c>
      <c r="AT242" s="329" t="e">
        <f>EXP(AR242)</f>
        <v>#DIV/0!</v>
      </c>
      <c r="AU242" s="329" t="e">
        <f>EXP(AS242)</f>
        <v>#DIV/0!</v>
      </c>
      <c r="AV242" s="293"/>
      <c r="AX242" s="330"/>
      <c r="AY242" s="330">
        <v>1</v>
      </c>
      <c r="AZ242" s="331"/>
      <c r="BA242" s="331"/>
      <c r="BC242" s="309"/>
      <c r="BD242" s="309"/>
      <c r="BE242" s="321"/>
      <c r="BF242" s="321"/>
      <c r="BG242" s="321"/>
      <c r="BH242" s="321"/>
      <c r="BI242" s="321"/>
      <c r="BJ242" s="321"/>
      <c r="BK242" s="321"/>
      <c r="BL242" s="321"/>
      <c r="BM242" s="309"/>
      <c r="BN242" s="309"/>
      <c r="BO242" s="309"/>
      <c r="BP242" s="309"/>
      <c r="BQ242" s="309"/>
      <c r="BR242" s="309"/>
      <c r="BS242" s="332"/>
      <c r="BT242" s="332"/>
      <c r="BU242" s="332"/>
      <c r="BV242" s="309"/>
      <c r="BW242" s="309"/>
    </row>
    <row r="243" spans="2:75" ht="12.75">
      <c r="B243" s="310" t="s">
        <v>167</v>
      </c>
      <c r="C243" s="584"/>
      <c r="D243" s="493">
        <f t="shared" si="336"/>
        <v>0</v>
      </c>
      <c r="E243" s="585"/>
      <c r="F243" s="584"/>
      <c r="G243" s="493">
        <f t="shared" si="337"/>
        <v>0</v>
      </c>
      <c r="H243" s="585"/>
      <c r="I243" s="311"/>
      <c r="K243" s="312" t="e">
        <f t="shared" si="338"/>
        <v>#DIV/0!</v>
      </c>
      <c r="L243" s="313" t="e">
        <f t="shared" si="339"/>
        <v>#DIV/0!</v>
      </c>
      <c r="M243" s="314" t="e">
        <f t="shared" si="340"/>
        <v>#DIV/0!</v>
      </c>
      <c r="N243" s="277" t="e">
        <f t="shared" si="341"/>
        <v>#DIV/0!</v>
      </c>
      <c r="O243" s="277" t="e">
        <f t="shared" si="342"/>
        <v>#DIV/0!</v>
      </c>
      <c r="P243" s="277" t="e">
        <f t="shared" si="343"/>
        <v>#DIV/0!</v>
      </c>
      <c r="Q243" s="392" t="e">
        <f t="shared" si="344"/>
        <v>#DIV/0!</v>
      </c>
      <c r="R243" s="315" t="e">
        <f t="shared" si="345"/>
        <v>#DIV/0!</v>
      </c>
      <c r="S243" s="316">
        <f aca="true" t="shared" si="359" ref="S243:S248">$H$2</f>
        <v>1.9599639845400536</v>
      </c>
      <c r="T243" s="317" t="e">
        <f t="shared" si="346"/>
        <v>#DIV/0!</v>
      </c>
      <c r="U243" s="317" t="e">
        <f t="shared" si="347"/>
        <v>#DIV/0!</v>
      </c>
      <c r="V243" s="318" t="e">
        <f aca="true" t="shared" si="360" ref="V243:W247">EXP(T243)</f>
        <v>#DIV/0!</v>
      </c>
      <c r="W243" s="113" t="e">
        <f t="shared" si="360"/>
        <v>#DIV/0!</v>
      </c>
      <c r="X243" s="9"/>
      <c r="Z243" s="319" t="e">
        <f>(N243-P248)^2</f>
        <v>#DIV/0!</v>
      </c>
      <c r="AA243" s="320" t="e">
        <f t="shared" si="348"/>
        <v>#DIV/0!</v>
      </c>
      <c r="AB243" s="321">
        <v>1</v>
      </c>
      <c r="AC243" s="309"/>
      <c r="AD243" s="309"/>
      <c r="AE243" s="314" t="e">
        <f t="shared" si="349"/>
        <v>#DIV/0!</v>
      </c>
      <c r="AF243" s="322"/>
      <c r="AG243" s="323" t="e">
        <f>AG248</f>
        <v>#DIV/0!</v>
      </c>
      <c r="AH243" s="323" t="e">
        <f>AH248</f>
        <v>#DIV/0!</v>
      </c>
      <c r="AI243" s="320" t="e">
        <f t="shared" si="350"/>
        <v>#DIV/0!</v>
      </c>
      <c r="AJ243" s="324" t="e">
        <f t="shared" si="351"/>
        <v>#DIV/0!</v>
      </c>
      <c r="AK243" s="325" t="e">
        <f>AJ243/AJ248</f>
        <v>#DIV/0!</v>
      </c>
      <c r="AL243" s="326" t="e">
        <f t="shared" si="352"/>
        <v>#DIV/0!</v>
      </c>
      <c r="AM243" s="327" t="e">
        <f t="shared" si="353"/>
        <v>#DIV/0!</v>
      </c>
      <c r="AN243" s="113" t="e">
        <f t="shared" si="354"/>
        <v>#DIV/0!</v>
      </c>
      <c r="AO243" s="328" t="e">
        <f t="shared" si="355"/>
        <v>#DIV/0!</v>
      </c>
      <c r="AP243" s="113" t="e">
        <f t="shared" si="356"/>
        <v>#DIV/0!</v>
      </c>
      <c r="AQ243" s="316">
        <f aca="true" t="shared" si="361" ref="AQ243:AQ248">$H$2</f>
        <v>1.9599639845400536</v>
      </c>
      <c r="AR243" s="317" t="e">
        <f t="shared" si="357"/>
        <v>#DIV/0!</v>
      </c>
      <c r="AS243" s="317" t="e">
        <f t="shared" si="358"/>
        <v>#DIV/0!</v>
      </c>
      <c r="AT243" s="329" t="e">
        <f aca="true" t="shared" si="362" ref="AT243:AU247">EXP(AR243)</f>
        <v>#DIV/0!</v>
      </c>
      <c r="AU243" s="329" t="e">
        <f t="shared" si="362"/>
        <v>#DIV/0!</v>
      </c>
      <c r="AV243" s="293"/>
      <c r="AX243" s="330"/>
      <c r="AY243" s="330">
        <v>1</v>
      </c>
      <c r="AZ243" s="331"/>
      <c r="BA243" s="331"/>
      <c r="BC243" s="309"/>
      <c r="BD243" s="309"/>
      <c r="BE243" s="321"/>
      <c r="BF243" s="321"/>
      <c r="BG243" s="321"/>
      <c r="BH243" s="321"/>
      <c r="BI243" s="321"/>
      <c r="BJ243" s="321"/>
      <c r="BK243" s="321"/>
      <c r="BL243" s="321"/>
      <c r="BM243" s="309"/>
      <c r="BN243" s="309"/>
      <c r="BO243" s="309"/>
      <c r="BP243" s="309"/>
      <c r="BQ243" s="309"/>
      <c r="BR243" s="309"/>
      <c r="BS243" s="332"/>
      <c r="BT243" s="332"/>
      <c r="BU243" s="332"/>
      <c r="BV243" s="309"/>
      <c r="BW243" s="309"/>
    </row>
    <row r="244" spans="2:75" ht="12.75">
      <c r="B244" s="310" t="s">
        <v>168</v>
      </c>
      <c r="C244" s="584"/>
      <c r="D244" s="493">
        <f t="shared" si="336"/>
        <v>0</v>
      </c>
      <c r="E244" s="585"/>
      <c r="F244" s="584"/>
      <c r="G244" s="493">
        <f t="shared" si="337"/>
        <v>0</v>
      </c>
      <c r="H244" s="585"/>
      <c r="I244" s="311"/>
      <c r="K244" s="312" t="e">
        <f t="shared" si="338"/>
        <v>#DIV/0!</v>
      </c>
      <c r="L244" s="313" t="e">
        <f t="shared" si="339"/>
        <v>#DIV/0!</v>
      </c>
      <c r="M244" s="314" t="e">
        <f t="shared" si="340"/>
        <v>#DIV/0!</v>
      </c>
      <c r="N244" s="277" t="e">
        <f t="shared" si="341"/>
        <v>#DIV/0!</v>
      </c>
      <c r="O244" s="277" t="e">
        <f t="shared" si="342"/>
        <v>#DIV/0!</v>
      </c>
      <c r="P244" s="277" t="e">
        <f t="shared" si="343"/>
        <v>#DIV/0!</v>
      </c>
      <c r="Q244" s="392" t="e">
        <f t="shared" si="344"/>
        <v>#DIV/0!</v>
      </c>
      <c r="R244" s="315" t="e">
        <f t="shared" si="345"/>
        <v>#DIV/0!</v>
      </c>
      <c r="S244" s="316">
        <f t="shared" si="359"/>
        <v>1.9599639845400536</v>
      </c>
      <c r="T244" s="317" t="e">
        <f t="shared" si="346"/>
        <v>#DIV/0!</v>
      </c>
      <c r="U244" s="317" t="e">
        <f t="shared" si="347"/>
        <v>#DIV/0!</v>
      </c>
      <c r="V244" s="318" t="e">
        <f t="shared" si="360"/>
        <v>#DIV/0!</v>
      </c>
      <c r="W244" s="113" t="e">
        <f t="shared" si="360"/>
        <v>#DIV/0!</v>
      </c>
      <c r="X244" s="9"/>
      <c r="Z244" s="319" t="e">
        <f>(N244-P248)^2</f>
        <v>#DIV/0!</v>
      </c>
      <c r="AA244" s="320" t="e">
        <f t="shared" si="348"/>
        <v>#DIV/0!</v>
      </c>
      <c r="AB244" s="321">
        <v>1</v>
      </c>
      <c r="AC244" s="309"/>
      <c r="AD244" s="309"/>
      <c r="AE244" s="314" t="e">
        <f t="shared" si="349"/>
        <v>#DIV/0!</v>
      </c>
      <c r="AF244" s="322"/>
      <c r="AG244" s="323" t="e">
        <f>AG248</f>
        <v>#DIV/0!</v>
      </c>
      <c r="AH244" s="323" t="e">
        <f>AH248</f>
        <v>#DIV/0!</v>
      </c>
      <c r="AI244" s="320" t="e">
        <f t="shared" si="350"/>
        <v>#DIV/0!</v>
      </c>
      <c r="AJ244" s="324" t="e">
        <f t="shared" si="351"/>
        <v>#DIV/0!</v>
      </c>
      <c r="AK244" s="325" t="e">
        <f>AJ244/AJ248</f>
        <v>#DIV/0!</v>
      </c>
      <c r="AL244" s="326" t="e">
        <f t="shared" si="352"/>
        <v>#DIV/0!</v>
      </c>
      <c r="AM244" s="327" t="e">
        <f t="shared" si="353"/>
        <v>#DIV/0!</v>
      </c>
      <c r="AN244" s="113" t="e">
        <f t="shared" si="354"/>
        <v>#DIV/0!</v>
      </c>
      <c r="AO244" s="328" t="e">
        <f t="shared" si="355"/>
        <v>#DIV/0!</v>
      </c>
      <c r="AP244" s="113" t="e">
        <f t="shared" si="356"/>
        <v>#DIV/0!</v>
      </c>
      <c r="AQ244" s="316">
        <f t="shared" si="361"/>
        <v>1.9599639845400536</v>
      </c>
      <c r="AR244" s="317" t="e">
        <f t="shared" si="357"/>
        <v>#DIV/0!</v>
      </c>
      <c r="AS244" s="317" t="e">
        <f t="shared" si="358"/>
        <v>#DIV/0!</v>
      </c>
      <c r="AT244" s="329" t="e">
        <f t="shared" si="362"/>
        <v>#DIV/0!</v>
      </c>
      <c r="AU244" s="329" t="e">
        <f t="shared" si="362"/>
        <v>#DIV/0!</v>
      </c>
      <c r="AV244" s="293"/>
      <c r="AX244" s="330"/>
      <c r="AY244" s="330">
        <v>1</v>
      </c>
      <c r="AZ244" s="331"/>
      <c r="BA244" s="331"/>
      <c r="BC244" s="309"/>
      <c r="BD244" s="309"/>
      <c r="BE244" s="321"/>
      <c r="BF244" s="321"/>
      <c r="BG244" s="321"/>
      <c r="BH244" s="321"/>
      <c r="BI244" s="321"/>
      <c r="BJ244" s="321"/>
      <c r="BK244" s="321"/>
      <c r="BL244" s="321"/>
      <c r="BM244" s="309"/>
      <c r="BN244" s="309"/>
      <c r="BO244" s="309"/>
      <c r="BP244" s="309"/>
      <c r="BQ244" s="309"/>
      <c r="BR244" s="309"/>
      <c r="BS244" s="332"/>
      <c r="BT244" s="332"/>
      <c r="BU244" s="332"/>
      <c r="BV244" s="309"/>
      <c r="BW244" s="309"/>
    </row>
    <row r="245" spans="2:75" ht="12.75">
      <c r="B245" s="310" t="s">
        <v>169</v>
      </c>
      <c r="C245" s="584"/>
      <c r="D245" s="493">
        <f t="shared" si="336"/>
        <v>0</v>
      </c>
      <c r="E245" s="585"/>
      <c r="F245" s="584"/>
      <c r="G245" s="493">
        <f t="shared" si="337"/>
        <v>0</v>
      </c>
      <c r="H245" s="585"/>
      <c r="I245" s="311"/>
      <c r="K245" s="312" t="e">
        <f t="shared" si="338"/>
        <v>#DIV/0!</v>
      </c>
      <c r="L245" s="313" t="e">
        <f t="shared" si="339"/>
        <v>#DIV/0!</v>
      </c>
      <c r="M245" s="314" t="e">
        <f t="shared" si="340"/>
        <v>#DIV/0!</v>
      </c>
      <c r="N245" s="277" t="e">
        <f t="shared" si="341"/>
        <v>#DIV/0!</v>
      </c>
      <c r="O245" s="277" t="e">
        <f t="shared" si="342"/>
        <v>#DIV/0!</v>
      </c>
      <c r="P245" s="277" t="e">
        <f t="shared" si="343"/>
        <v>#DIV/0!</v>
      </c>
      <c r="Q245" s="392" t="e">
        <f t="shared" si="344"/>
        <v>#DIV/0!</v>
      </c>
      <c r="R245" s="315" t="e">
        <f t="shared" si="345"/>
        <v>#DIV/0!</v>
      </c>
      <c r="S245" s="316">
        <f t="shared" si="359"/>
        <v>1.9599639845400536</v>
      </c>
      <c r="T245" s="317" t="e">
        <f t="shared" si="346"/>
        <v>#DIV/0!</v>
      </c>
      <c r="U245" s="317" t="e">
        <f t="shared" si="347"/>
        <v>#DIV/0!</v>
      </c>
      <c r="V245" s="318" t="e">
        <f t="shared" si="360"/>
        <v>#DIV/0!</v>
      </c>
      <c r="W245" s="113" t="e">
        <f t="shared" si="360"/>
        <v>#DIV/0!</v>
      </c>
      <c r="X245" s="9"/>
      <c r="Z245" s="319" t="e">
        <f>(N245-P248)^2</f>
        <v>#DIV/0!</v>
      </c>
      <c r="AA245" s="320" t="e">
        <f t="shared" si="348"/>
        <v>#DIV/0!</v>
      </c>
      <c r="AB245" s="321">
        <v>1</v>
      </c>
      <c r="AC245" s="309"/>
      <c r="AD245" s="309"/>
      <c r="AE245" s="314" t="e">
        <f t="shared" si="349"/>
        <v>#DIV/0!</v>
      </c>
      <c r="AF245" s="322"/>
      <c r="AG245" s="323" t="e">
        <f>AG248</f>
        <v>#DIV/0!</v>
      </c>
      <c r="AH245" s="323" t="e">
        <f>AH248</f>
        <v>#DIV/0!</v>
      </c>
      <c r="AI245" s="320" t="e">
        <f t="shared" si="350"/>
        <v>#DIV/0!</v>
      </c>
      <c r="AJ245" s="324" t="e">
        <f t="shared" si="351"/>
        <v>#DIV/0!</v>
      </c>
      <c r="AK245" s="325" t="e">
        <f>AJ245/AJ248</f>
        <v>#DIV/0!</v>
      </c>
      <c r="AL245" s="326" t="e">
        <f t="shared" si="352"/>
        <v>#DIV/0!</v>
      </c>
      <c r="AM245" s="327" t="e">
        <f t="shared" si="353"/>
        <v>#DIV/0!</v>
      </c>
      <c r="AN245" s="113" t="e">
        <f t="shared" si="354"/>
        <v>#DIV/0!</v>
      </c>
      <c r="AO245" s="328" t="e">
        <f t="shared" si="355"/>
        <v>#DIV/0!</v>
      </c>
      <c r="AP245" s="113" t="e">
        <f t="shared" si="356"/>
        <v>#DIV/0!</v>
      </c>
      <c r="AQ245" s="316">
        <f t="shared" si="361"/>
        <v>1.9599639845400536</v>
      </c>
      <c r="AR245" s="317" t="e">
        <f t="shared" si="357"/>
        <v>#DIV/0!</v>
      </c>
      <c r="AS245" s="317" t="e">
        <f t="shared" si="358"/>
        <v>#DIV/0!</v>
      </c>
      <c r="AT245" s="329" t="e">
        <f t="shared" si="362"/>
        <v>#DIV/0!</v>
      </c>
      <c r="AU245" s="329" t="e">
        <f t="shared" si="362"/>
        <v>#DIV/0!</v>
      </c>
      <c r="AV245" s="293"/>
      <c r="AX245" s="330"/>
      <c r="AY245" s="330">
        <v>1</v>
      </c>
      <c r="AZ245" s="331"/>
      <c r="BA245" s="331"/>
      <c r="BC245" s="309"/>
      <c r="BD245" s="309"/>
      <c r="BE245" s="321"/>
      <c r="BF245" s="321"/>
      <c r="BG245" s="321"/>
      <c r="BH245" s="321"/>
      <c r="BI245" s="321"/>
      <c r="BJ245" s="321"/>
      <c r="BK245" s="321"/>
      <c r="BL245" s="321"/>
      <c r="BM245" s="309"/>
      <c r="BN245" s="309"/>
      <c r="BO245" s="309"/>
      <c r="BP245" s="309"/>
      <c r="BQ245" s="309"/>
      <c r="BR245" s="309"/>
      <c r="BS245" s="332"/>
      <c r="BT245" s="332"/>
      <c r="BU245" s="332"/>
      <c r="BV245" s="309"/>
      <c r="BW245" s="309"/>
    </row>
    <row r="246" spans="2:75" ht="12.75">
      <c r="B246" s="310" t="s">
        <v>170</v>
      </c>
      <c r="C246" s="584"/>
      <c r="D246" s="493">
        <f t="shared" si="336"/>
        <v>0</v>
      </c>
      <c r="E246" s="585"/>
      <c r="F246" s="584"/>
      <c r="G246" s="493">
        <f t="shared" si="337"/>
        <v>0</v>
      </c>
      <c r="H246" s="585"/>
      <c r="I246" s="311"/>
      <c r="K246" s="312" t="e">
        <f t="shared" si="338"/>
        <v>#DIV/0!</v>
      </c>
      <c r="L246" s="313" t="e">
        <f t="shared" si="339"/>
        <v>#DIV/0!</v>
      </c>
      <c r="M246" s="314" t="e">
        <f t="shared" si="340"/>
        <v>#DIV/0!</v>
      </c>
      <c r="N246" s="277" t="e">
        <f t="shared" si="341"/>
        <v>#DIV/0!</v>
      </c>
      <c r="O246" s="277" t="e">
        <f t="shared" si="342"/>
        <v>#DIV/0!</v>
      </c>
      <c r="P246" s="277" t="e">
        <f t="shared" si="343"/>
        <v>#DIV/0!</v>
      </c>
      <c r="Q246" s="392" t="e">
        <f t="shared" si="344"/>
        <v>#DIV/0!</v>
      </c>
      <c r="R246" s="315" t="e">
        <f t="shared" si="345"/>
        <v>#DIV/0!</v>
      </c>
      <c r="S246" s="316">
        <f t="shared" si="359"/>
        <v>1.9599639845400536</v>
      </c>
      <c r="T246" s="317" t="e">
        <f t="shared" si="346"/>
        <v>#DIV/0!</v>
      </c>
      <c r="U246" s="317" t="e">
        <f t="shared" si="347"/>
        <v>#DIV/0!</v>
      </c>
      <c r="V246" s="318" t="e">
        <f t="shared" si="360"/>
        <v>#DIV/0!</v>
      </c>
      <c r="W246" s="113" t="e">
        <f t="shared" si="360"/>
        <v>#DIV/0!</v>
      </c>
      <c r="X246" s="9"/>
      <c r="Z246" s="319" t="e">
        <f>(N246-P248)^2</f>
        <v>#DIV/0!</v>
      </c>
      <c r="AA246" s="320" t="e">
        <f t="shared" si="348"/>
        <v>#DIV/0!</v>
      </c>
      <c r="AB246" s="321">
        <v>1</v>
      </c>
      <c r="AC246" s="309"/>
      <c r="AD246" s="309"/>
      <c r="AE246" s="314" t="e">
        <f t="shared" si="349"/>
        <v>#DIV/0!</v>
      </c>
      <c r="AF246" s="322"/>
      <c r="AG246" s="323" t="e">
        <f>AG248</f>
        <v>#DIV/0!</v>
      </c>
      <c r="AH246" s="323" t="e">
        <f>AH248</f>
        <v>#DIV/0!</v>
      </c>
      <c r="AI246" s="320" t="e">
        <f t="shared" si="350"/>
        <v>#DIV/0!</v>
      </c>
      <c r="AJ246" s="324" t="e">
        <f t="shared" si="351"/>
        <v>#DIV/0!</v>
      </c>
      <c r="AK246" s="325" t="e">
        <f>AJ246/AJ248</f>
        <v>#DIV/0!</v>
      </c>
      <c r="AL246" s="326" t="e">
        <f t="shared" si="352"/>
        <v>#DIV/0!</v>
      </c>
      <c r="AM246" s="327" t="e">
        <f t="shared" si="353"/>
        <v>#DIV/0!</v>
      </c>
      <c r="AN246" s="113" t="e">
        <f t="shared" si="354"/>
        <v>#DIV/0!</v>
      </c>
      <c r="AO246" s="328" t="e">
        <f t="shared" si="355"/>
        <v>#DIV/0!</v>
      </c>
      <c r="AP246" s="113" t="e">
        <f t="shared" si="356"/>
        <v>#DIV/0!</v>
      </c>
      <c r="AQ246" s="316">
        <f t="shared" si="361"/>
        <v>1.9599639845400536</v>
      </c>
      <c r="AR246" s="317" t="e">
        <f t="shared" si="357"/>
        <v>#DIV/0!</v>
      </c>
      <c r="AS246" s="317" t="e">
        <f t="shared" si="358"/>
        <v>#DIV/0!</v>
      </c>
      <c r="AT246" s="329" t="e">
        <f t="shared" si="362"/>
        <v>#DIV/0!</v>
      </c>
      <c r="AU246" s="329" t="e">
        <f t="shared" si="362"/>
        <v>#DIV/0!</v>
      </c>
      <c r="AV246" s="293"/>
      <c r="AX246" s="330"/>
      <c r="AY246" s="330">
        <v>1</v>
      </c>
      <c r="AZ246" s="331"/>
      <c r="BA246" s="331"/>
      <c r="BC246" s="309"/>
      <c r="BD246" s="309"/>
      <c r="BE246" s="321"/>
      <c r="BF246" s="321"/>
      <c r="BG246" s="321"/>
      <c r="BH246" s="321"/>
      <c r="BI246" s="321"/>
      <c r="BJ246" s="321"/>
      <c r="BK246" s="321"/>
      <c r="BL246" s="321"/>
      <c r="BM246" s="309"/>
      <c r="BN246" s="309"/>
      <c r="BO246" s="309"/>
      <c r="BP246" s="309"/>
      <c r="BQ246" s="309"/>
      <c r="BR246" s="309"/>
      <c r="BS246" s="332"/>
      <c r="BT246" s="332"/>
      <c r="BU246" s="332"/>
      <c r="BV246" s="309"/>
      <c r="BW246" s="309"/>
    </row>
    <row r="247" spans="2:75" ht="12.75">
      <c r="B247" s="310" t="s">
        <v>171</v>
      </c>
      <c r="C247" s="584"/>
      <c r="D247" s="493">
        <f t="shared" si="336"/>
        <v>0</v>
      </c>
      <c r="E247" s="585"/>
      <c r="F247" s="584"/>
      <c r="G247" s="493">
        <f t="shared" si="337"/>
        <v>0</v>
      </c>
      <c r="H247" s="585"/>
      <c r="I247" s="311"/>
      <c r="K247" s="312" t="e">
        <f t="shared" si="338"/>
        <v>#DIV/0!</v>
      </c>
      <c r="L247" s="313" t="e">
        <f t="shared" si="339"/>
        <v>#DIV/0!</v>
      </c>
      <c r="M247" s="314" t="e">
        <f t="shared" si="340"/>
        <v>#DIV/0!</v>
      </c>
      <c r="N247" s="277" t="e">
        <f t="shared" si="341"/>
        <v>#DIV/0!</v>
      </c>
      <c r="O247" s="277" t="e">
        <f t="shared" si="342"/>
        <v>#DIV/0!</v>
      </c>
      <c r="P247" s="277" t="e">
        <f t="shared" si="343"/>
        <v>#DIV/0!</v>
      </c>
      <c r="Q247" s="392" t="e">
        <f t="shared" si="344"/>
        <v>#DIV/0!</v>
      </c>
      <c r="R247" s="315" t="e">
        <f t="shared" si="345"/>
        <v>#DIV/0!</v>
      </c>
      <c r="S247" s="316">
        <f t="shared" si="359"/>
        <v>1.9599639845400536</v>
      </c>
      <c r="T247" s="317" t="e">
        <f t="shared" si="346"/>
        <v>#DIV/0!</v>
      </c>
      <c r="U247" s="317" t="e">
        <f t="shared" si="347"/>
        <v>#DIV/0!</v>
      </c>
      <c r="V247" s="318" t="e">
        <f t="shared" si="360"/>
        <v>#DIV/0!</v>
      </c>
      <c r="W247" s="113" t="e">
        <f t="shared" si="360"/>
        <v>#DIV/0!</v>
      </c>
      <c r="X247" s="9"/>
      <c r="Z247" s="319" t="e">
        <f>(N247-P248)^2</f>
        <v>#DIV/0!</v>
      </c>
      <c r="AA247" s="320" t="e">
        <f t="shared" si="348"/>
        <v>#DIV/0!</v>
      </c>
      <c r="AB247" s="321">
        <v>1</v>
      </c>
      <c r="AC247" s="309"/>
      <c r="AD247" s="309"/>
      <c r="AE247" s="314" t="e">
        <f t="shared" si="349"/>
        <v>#DIV/0!</v>
      </c>
      <c r="AF247" s="322"/>
      <c r="AG247" s="323" t="e">
        <f>AG248</f>
        <v>#DIV/0!</v>
      </c>
      <c r="AH247" s="323" t="e">
        <f>AH248</f>
        <v>#DIV/0!</v>
      </c>
      <c r="AI247" s="320" t="e">
        <f t="shared" si="350"/>
        <v>#DIV/0!</v>
      </c>
      <c r="AJ247" s="324" t="e">
        <f t="shared" si="351"/>
        <v>#DIV/0!</v>
      </c>
      <c r="AK247" s="325" t="e">
        <f>AJ247/AJ248</f>
        <v>#DIV/0!</v>
      </c>
      <c r="AL247" s="326" t="e">
        <f t="shared" si="352"/>
        <v>#DIV/0!</v>
      </c>
      <c r="AM247" s="327" t="e">
        <f t="shared" si="353"/>
        <v>#DIV/0!</v>
      </c>
      <c r="AN247" s="113" t="e">
        <f t="shared" si="354"/>
        <v>#DIV/0!</v>
      </c>
      <c r="AO247" s="328" t="e">
        <f t="shared" si="355"/>
        <v>#DIV/0!</v>
      </c>
      <c r="AP247" s="113" t="e">
        <f t="shared" si="356"/>
        <v>#DIV/0!</v>
      </c>
      <c r="AQ247" s="316">
        <f t="shared" si="361"/>
        <v>1.9599639845400536</v>
      </c>
      <c r="AR247" s="317" t="e">
        <f t="shared" si="357"/>
        <v>#DIV/0!</v>
      </c>
      <c r="AS247" s="317" t="e">
        <f t="shared" si="358"/>
        <v>#DIV/0!</v>
      </c>
      <c r="AT247" s="329" t="e">
        <f t="shared" si="362"/>
        <v>#DIV/0!</v>
      </c>
      <c r="AU247" s="329" t="e">
        <f t="shared" si="362"/>
        <v>#DIV/0!</v>
      </c>
      <c r="AV247" s="293"/>
      <c r="AX247" s="330"/>
      <c r="AY247" s="330">
        <v>1</v>
      </c>
      <c r="AZ247" s="331"/>
      <c r="BA247" s="331"/>
      <c r="BC247" s="309"/>
      <c r="BD247" s="309"/>
      <c r="BE247" s="321"/>
      <c r="BF247" s="321"/>
      <c r="BG247" s="321"/>
      <c r="BH247" s="321"/>
      <c r="BI247" s="321"/>
      <c r="BJ247" s="321"/>
      <c r="BK247" s="321"/>
      <c r="BL247" s="321"/>
      <c r="BM247" s="309"/>
      <c r="BN247" s="309"/>
      <c r="BO247" s="309"/>
      <c r="BP247" s="309"/>
      <c r="BQ247" s="309"/>
      <c r="BR247" s="309"/>
      <c r="BS247" s="332"/>
      <c r="BT247" s="332"/>
      <c r="BU247" s="332"/>
      <c r="BV247" s="309"/>
      <c r="BW247" s="309"/>
    </row>
    <row r="248" spans="2:75" ht="12.75">
      <c r="B248" s="333">
        <f>COUNT(D242:D247)</f>
        <v>6</v>
      </c>
      <c r="C248" s="586">
        <f aca="true" t="shared" si="363" ref="C248:H248">SUM(C242:C247)</f>
        <v>0</v>
      </c>
      <c r="D248" s="586">
        <f t="shared" si="363"/>
        <v>0</v>
      </c>
      <c r="E248" s="586">
        <f t="shared" si="363"/>
        <v>0</v>
      </c>
      <c r="F248" s="586">
        <f t="shared" si="363"/>
        <v>0</v>
      </c>
      <c r="G248" s="586">
        <f t="shared" si="363"/>
        <v>0</v>
      </c>
      <c r="H248" s="586">
        <f t="shared" si="363"/>
        <v>0</v>
      </c>
      <c r="I248" s="335"/>
      <c r="K248" s="336"/>
      <c r="L248" s="394"/>
      <c r="M248" s="338" t="e">
        <f>SUM(M242:M247)</f>
        <v>#DIV/0!</v>
      </c>
      <c r="N248" s="339"/>
      <c r="O248" s="340" t="e">
        <f>SUM(O242:O247)</f>
        <v>#DIV/0!</v>
      </c>
      <c r="P248" s="22" t="e">
        <f>O248/M248</f>
        <v>#DIV/0!</v>
      </c>
      <c r="Q248" s="341" t="e">
        <f>EXP(P248)</f>
        <v>#DIV/0!</v>
      </c>
      <c r="R248" s="334" t="e">
        <f t="shared" si="345"/>
        <v>#DIV/0!</v>
      </c>
      <c r="S248" s="316">
        <f t="shared" si="359"/>
        <v>1.9599639845400536</v>
      </c>
      <c r="T248" s="342" t="e">
        <f t="shared" si="346"/>
        <v>#DIV/0!</v>
      </c>
      <c r="U248" s="342" t="e">
        <f t="shared" si="347"/>
        <v>#DIV/0!</v>
      </c>
      <c r="V248" s="343" t="e">
        <f>EXP(T248)</f>
        <v>#DIV/0!</v>
      </c>
      <c r="W248" s="344" t="e">
        <f>EXP(U248)</f>
        <v>#DIV/0!</v>
      </c>
      <c r="X248" s="345"/>
      <c r="Y248" s="345"/>
      <c r="Z248" s="346"/>
      <c r="AA248" s="347" t="e">
        <f>SUM(AA242:AA247)</f>
        <v>#DIV/0!</v>
      </c>
      <c r="AB248" s="348">
        <f>SUM(AB242:AB247)</f>
        <v>6</v>
      </c>
      <c r="AC248" s="349" t="e">
        <f>AA248-(AB248-1)</f>
        <v>#DIV/0!</v>
      </c>
      <c r="AD248" s="338" t="e">
        <f>M248</f>
        <v>#DIV/0!</v>
      </c>
      <c r="AE248" s="338" t="e">
        <f>SUM(AE242:AE247)</f>
        <v>#DIV/0!</v>
      </c>
      <c r="AF248" s="350" t="e">
        <f>AE248/AD248</f>
        <v>#DIV/0!</v>
      </c>
      <c r="AG248" s="351" t="e">
        <f>AC248/(AD248-AF248)</f>
        <v>#DIV/0!</v>
      </c>
      <c r="AH248" s="351" t="e">
        <f>IF(AA248&lt;AB248-1,"0",AG248)</f>
        <v>#DIV/0!</v>
      </c>
      <c r="AI248" s="346"/>
      <c r="AJ248" s="338" t="e">
        <f>SUM(AJ242:AJ247)</f>
        <v>#DIV/0!</v>
      </c>
      <c r="AK248" s="352" t="e">
        <f>SUM(AK242:AK247)</f>
        <v>#DIV/0!</v>
      </c>
      <c r="AL248" s="349" t="e">
        <f>SUM(AL242:AL247)</f>
        <v>#DIV/0!</v>
      </c>
      <c r="AM248" s="349" t="e">
        <f t="shared" si="353"/>
        <v>#DIV/0!</v>
      </c>
      <c r="AN248" s="395" t="e">
        <f t="shared" si="354"/>
        <v>#DIV/0!</v>
      </c>
      <c r="AO248" s="354" t="e">
        <f t="shared" si="355"/>
        <v>#DIV/0!</v>
      </c>
      <c r="AP248" s="355" t="e">
        <f t="shared" si="356"/>
        <v>#DIV/0!</v>
      </c>
      <c r="AQ248" s="316">
        <f t="shared" si="361"/>
        <v>1.9599639845400536</v>
      </c>
      <c r="AR248" s="342" t="e">
        <f t="shared" si="357"/>
        <v>#DIV/0!</v>
      </c>
      <c r="AS248" s="342" t="e">
        <f t="shared" si="358"/>
        <v>#DIV/0!</v>
      </c>
      <c r="AT248" s="396" t="e">
        <f>EXP(AR248)</f>
        <v>#DIV/0!</v>
      </c>
      <c r="AU248" s="397" t="e">
        <f>EXP(AS248)</f>
        <v>#DIV/0!</v>
      </c>
      <c r="AV248" s="398"/>
      <c r="AW248" s="15"/>
      <c r="AX248" s="359" t="e">
        <f>AA248</f>
        <v>#DIV/0!</v>
      </c>
      <c r="AY248" s="333">
        <f>SUM(AY242:AY247)</f>
        <v>6</v>
      </c>
      <c r="AZ248" s="360" t="e">
        <f>(AX248-(AY248-1))/AX248</f>
        <v>#DIV/0!</v>
      </c>
      <c r="BA248" s="361" t="e">
        <f>IF(AA248&lt;AB248-1,"0%",AZ248)</f>
        <v>#DIV/0!</v>
      </c>
      <c r="BB248" s="172"/>
      <c r="BC248" s="340" t="e">
        <f>AX248/(AY248-1)</f>
        <v>#DIV/0!</v>
      </c>
      <c r="BD248" s="362" t="e">
        <f>LN(BC248)</f>
        <v>#DIV/0!</v>
      </c>
      <c r="BE248" s="340" t="e">
        <f>LN(AX248)</f>
        <v>#DIV/0!</v>
      </c>
      <c r="BF248" s="340">
        <f>LN(AY248-1)</f>
        <v>1.6094379124341003</v>
      </c>
      <c r="BG248" s="340" t="e">
        <f>SQRT(2*AX248)</f>
        <v>#DIV/0!</v>
      </c>
      <c r="BH248" s="340">
        <f>SQRT(2*AY248-3)</f>
        <v>3</v>
      </c>
      <c r="BI248" s="340">
        <f>2*(AY248-2)</f>
        <v>8</v>
      </c>
      <c r="BJ248" s="340">
        <f>3*(AY248-2)^2</f>
        <v>48</v>
      </c>
      <c r="BK248" s="340">
        <f>1/BI248</f>
        <v>0.125</v>
      </c>
      <c r="BL248" s="363">
        <f>1/BJ248</f>
        <v>0.020833333333333332</v>
      </c>
      <c r="BM248" s="363">
        <f>SQRT(BK248*(1-BL248))</f>
        <v>0.3498511588280555</v>
      </c>
      <c r="BN248" s="364" t="e">
        <f>0.5*(BE248-BF248)/(BG248-BH248)</f>
        <v>#DIV/0!</v>
      </c>
      <c r="BO248" s="364" t="e">
        <f>IF(AA248&lt;=AB248,BM248,BN248)</f>
        <v>#DIV/0!</v>
      </c>
      <c r="BP248" s="365" t="e">
        <f>BD248-(1.96*BO248)</f>
        <v>#DIV/0!</v>
      </c>
      <c r="BQ248" s="365" t="e">
        <f>BD248+(1.96*BO248)</f>
        <v>#DIV/0!</v>
      </c>
      <c r="BR248" s="365"/>
      <c r="BS248" s="362" t="e">
        <f>EXP(BP248)</f>
        <v>#DIV/0!</v>
      </c>
      <c r="BT248" s="362" t="e">
        <f>EXP(BQ248)</f>
        <v>#DIV/0!</v>
      </c>
      <c r="BU248" s="366" t="e">
        <f>BA248</f>
        <v>#DIV/0!</v>
      </c>
      <c r="BV248" s="366" t="e">
        <f>(BS248-1)/BS248</f>
        <v>#DIV/0!</v>
      </c>
      <c r="BW248" s="366" t="e">
        <f>(BT248-1)/BT248</f>
        <v>#DIV/0!</v>
      </c>
    </row>
    <row r="249" spans="2:75" ht="13.5" thickBot="1">
      <c r="B249" s="7"/>
      <c r="C249" s="587"/>
      <c r="D249" s="587"/>
      <c r="E249" s="587"/>
      <c r="F249" s="587"/>
      <c r="G249" s="587"/>
      <c r="H249" s="587"/>
      <c r="I249" s="367"/>
      <c r="J249" s="7"/>
      <c r="K249" s="7"/>
      <c r="L249" s="2"/>
      <c r="M249" s="2"/>
      <c r="N249" s="2"/>
      <c r="O249" s="2"/>
      <c r="P249" s="2"/>
      <c r="Q249" s="2"/>
      <c r="R249" s="368"/>
      <c r="S249" s="368"/>
      <c r="T249" s="368"/>
      <c r="U249" s="368"/>
      <c r="V249" s="368"/>
      <c r="W249" s="368"/>
      <c r="X249" s="368"/>
      <c r="Z249" s="2"/>
      <c r="AA249" s="2"/>
      <c r="AB249" s="369"/>
      <c r="AC249" s="370"/>
      <c r="AD249" s="370"/>
      <c r="AE249" s="370"/>
      <c r="AF249" s="372"/>
      <c r="AG249" s="372"/>
      <c r="AH249" s="372"/>
      <c r="AI249" s="37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373"/>
      <c r="AU249" s="373"/>
      <c r="AV249" s="373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18"/>
      <c r="BH249" s="2"/>
      <c r="BI249" s="2"/>
      <c r="BJ249" s="2"/>
      <c r="BK249" s="2"/>
      <c r="BN249" s="370" t="s">
        <v>184</v>
      </c>
      <c r="BT249" s="374" t="s">
        <v>185</v>
      </c>
      <c r="BU249" s="375" t="e">
        <f>BU248</f>
        <v>#DIV/0!</v>
      </c>
      <c r="BV249" s="376" t="e">
        <f>IF(BV248&lt;0,"0%",BV248)</f>
        <v>#DIV/0!</v>
      </c>
      <c r="BW249" s="377" t="e">
        <f>IF(BW248&lt;0,"0%",BW248)</f>
        <v>#DIV/0!</v>
      </c>
    </row>
    <row r="250" spans="2:69" ht="26.25" thickBot="1">
      <c r="B250" s="283"/>
      <c r="C250" s="588"/>
      <c r="D250" s="588"/>
      <c r="E250" s="588"/>
      <c r="F250" s="588"/>
      <c r="G250" s="588"/>
      <c r="H250" s="588"/>
      <c r="I250" s="378"/>
      <c r="J250" s="283"/>
      <c r="K250" s="283"/>
      <c r="L250" s="2"/>
      <c r="M250" s="2"/>
      <c r="N250" s="2"/>
      <c r="O250" s="2"/>
      <c r="P250" s="2"/>
      <c r="Q250" s="2"/>
      <c r="R250" s="379"/>
      <c r="S250" s="379"/>
      <c r="T250" s="379"/>
      <c r="U250" s="379"/>
      <c r="V250" s="379"/>
      <c r="W250" s="379"/>
      <c r="X250" s="379"/>
      <c r="Z250" s="2"/>
      <c r="AA250" s="2"/>
      <c r="AB250" s="2"/>
      <c r="AC250" s="2"/>
      <c r="AD250" s="2"/>
      <c r="AE250" s="2"/>
      <c r="AF250" s="2"/>
      <c r="AG250" s="2"/>
      <c r="AH250" s="2"/>
      <c r="AI250" s="18"/>
      <c r="AJ250" s="144"/>
      <c r="AK250" s="144"/>
      <c r="AL250" s="380"/>
      <c r="AM250" s="149"/>
      <c r="AN250" s="381"/>
      <c r="AO250" s="382" t="s">
        <v>186</v>
      </c>
      <c r="AP250" s="383">
        <f>TINV((1-$H$1),(AB248-2))</f>
        <v>2.776445105197793</v>
      </c>
      <c r="AQ250" s="2"/>
      <c r="AR250" s="603" t="s">
        <v>293</v>
      </c>
      <c r="AS250" s="604">
        <f>$H$1</f>
        <v>0.95</v>
      </c>
      <c r="AT250" s="384" t="e">
        <f>EXP(AM248-AP250*SQRT((1/AD248)+AH248))</f>
        <v>#DIV/0!</v>
      </c>
      <c r="AU250" s="385" t="e">
        <f>EXP(AM248+AP250*SQRT((1/AD248)+AH248))</f>
        <v>#DIV/0!</v>
      </c>
      <c r="AV250" s="293"/>
      <c r="AW250" s="2"/>
      <c r="AX250" s="2"/>
      <c r="AY250" s="2"/>
      <c r="AZ250" s="2"/>
      <c r="BB250" s="2"/>
      <c r="BC250" s="2"/>
      <c r="BD250" s="2"/>
      <c r="BF250" s="386"/>
      <c r="BG250" s="18"/>
      <c r="BH250" s="18"/>
      <c r="BJ250" s="9"/>
      <c r="BK250" s="2"/>
      <c r="BL250" s="4"/>
      <c r="BM250" s="387"/>
      <c r="BN250" s="2"/>
      <c r="BQ250" s="4"/>
    </row>
    <row r="251" spans="1:256" ht="15">
      <c r="A251" s="3"/>
      <c r="B251" s="168"/>
      <c r="C251" s="589"/>
      <c r="D251" s="589"/>
      <c r="E251" s="589"/>
      <c r="F251" s="589"/>
      <c r="G251" s="589"/>
      <c r="H251" s="589"/>
      <c r="I251" s="378"/>
      <c r="J251" s="168"/>
      <c r="K251" s="168"/>
      <c r="L251" s="2"/>
      <c r="M251" s="2"/>
      <c r="N251" s="2"/>
      <c r="O251" s="2"/>
      <c r="P251" s="2"/>
      <c r="Q251" s="2"/>
      <c r="R251" s="379"/>
      <c r="S251" s="379"/>
      <c r="T251" s="379"/>
      <c r="U251" s="379"/>
      <c r="V251" s="379"/>
      <c r="W251" s="379"/>
      <c r="X251" s="379"/>
      <c r="Z251" s="2"/>
      <c r="AA251" s="2"/>
      <c r="AB251" s="2"/>
      <c r="AC251" s="2"/>
      <c r="AD251" s="2"/>
      <c r="AE251" s="2"/>
      <c r="AF251" s="2"/>
      <c r="AG251" s="2"/>
      <c r="AH251" s="2"/>
      <c r="AI251" s="18"/>
      <c r="AJ251" s="144"/>
      <c r="AK251" s="144"/>
      <c r="AL251" s="380"/>
      <c r="AM251" s="149"/>
      <c r="AN251" s="388"/>
      <c r="AO251" s="389"/>
      <c r="AP251" s="159"/>
      <c r="AQ251" s="2"/>
      <c r="AR251" s="2"/>
      <c r="AS251" s="17"/>
      <c r="AT251" s="293"/>
      <c r="AU251" s="293"/>
      <c r="AV251" s="293"/>
      <c r="AW251" s="2"/>
      <c r="AX251" s="2"/>
      <c r="AY251" s="2"/>
      <c r="AZ251" s="2"/>
      <c r="BA251" s="3"/>
      <c r="BB251" s="2"/>
      <c r="BC251" s="2"/>
      <c r="BD251" s="2"/>
      <c r="BE251" s="3"/>
      <c r="BF251" s="386"/>
      <c r="BG251" s="18"/>
      <c r="BH251" s="18"/>
      <c r="BI251" s="3"/>
      <c r="BJ251" s="9"/>
      <c r="BK251" s="2"/>
      <c r="BL251" s="390"/>
      <c r="BM251" s="391"/>
      <c r="BN251" s="2"/>
      <c r="BO251" s="3"/>
      <c r="BP251" s="3"/>
      <c r="BQ251" s="390"/>
      <c r="BR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75" ht="12.75">
      <c r="A252" s="7"/>
      <c r="B252" s="7"/>
      <c r="C252" s="587"/>
      <c r="D252" s="587"/>
      <c r="E252" s="587"/>
      <c r="F252" s="587"/>
      <c r="G252" s="587"/>
      <c r="H252" s="587"/>
      <c r="I252" s="367"/>
      <c r="J252" s="613" t="s">
        <v>106</v>
      </c>
      <c r="K252" s="614"/>
      <c r="L252" s="614"/>
      <c r="M252" s="614"/>
      <c r="N252" s="614"/>
      <c r="O252" s="614"/>
      <c r="P252" s="614"/>
      <c r="Q252" s="614"/>
      <c r="R252" s="614"/>
      <c r="S252" s="614"/>
      <c r="T252" s="614"/>
      <c r="U252" s="614"/>
      <c r="V252" s="614"/>
      <c r="W252" s="615"/>
      <c r="X252" s="289"/>
      <c r="Y252" s="616" t="s">
        <v>107</v>
      </c>
      <c r="Z252" s="617"/>
      <c r="AA252" s="617"/>
      <c r="AB252" s="617"/>
      <c r="AC252" s="617"/>
      <c r="AD252" s="617"/>
      <c r="AE252" s="617"/>
      <c r="AF252" s="617"/>
      <c r="AG252" s="617"/>
      <c r="AH252" s="617"/>
      <c r="AI252" s="617"/>
      <c r="AJ252" s="617"/>
      <c r="AK252" s="617"/>
      <c r="AL252" s="617"/>
      <c r="AM252" s="617"/>
      <c r="AN252" s="617"/>
      <c r="AO252" s="617"/>
      <c r="AP252" s="617"/>
      <c r="AQ252" s="617"/>
      <c r="AR252" s="617"/>
      <c r="AS252" s="617"/>
      <c r="AT252" s="617"/>
      <c r="AU252" s="618"/>
      <c r="AV252" s="289"/>
      <c r="AW252" s="613" t="s">
        <v>108</v>
      </c>
      <c r="AX252" s="614"/>
      <c r="AY252" s="614"/>
      <c r="AZ252" s="614"/>
      <c r="BA252" s="614"/>
      <c r="BB252" s="614"/>
      <c r="BC252" s="614"/>
      <c r="BD252" s="614"/>
      <c r="BE252" s="614"/>
      <c r="BF252" s="614"/>
      <c r="BG252" s="614"/>
      <c r="BH252" s="614"/>
      <c r="BI252" s="614"/>
      <c r="BJ252" s="614"/>
      <c r="BK252" s="614"/>
      <c r="BL252" s="614"/>
      <c r="BM252" s="614"/>
      <c r="BN252" s="614"/>
      <c r="BO252" s="614"/>
      <c r="BP252" s="614"/>
      <c r="BQ252" s="614"/>
      <c r="BR252" s="614"/>
      <c r="BS252" s="614"/>
      <c r="BT252" s="614"/>
      <c r="BU252" s="614"/>
      <c r="BV252" s="614"/>
      <c r="BW252" s="615"/>
    </row>
    <row r="253" spans="1:75" ht="12.75">
      <c r="A253" s="399"/>
      <c r="B253" s="291" t="s">
        <v>109</v>
      </c>
      <c r="C253" s="619" t="s">
        <v>110</v>
      </c>
      <c r="D253" s="619"/>
      <c r="E253" s="619"/>
      <c r="F253" s="619" t="s">
        <v>111</v>
      </c>
      <c r="G253" s="619"/>
      <c r="H253" s="619"/>
      <c r="I253" s="159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1"/>
      <c r="Y253" s="160"/>
      <c r="Z253" s="160"/>
      <c r="AA253" s="160"/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Q253" s="160"/>
      <c r="AR253" s="160"/>
      <c r="AS253" s="160"/>
      <c r="AT253" s="160"/>
      <c r="AU253" s="160"/>
      <c r="AV253" s="161"/>
      <c r="AW253" s="160"/>
      <c r="AX253" s="160"/>
      <c r="AY253" s="160"/>
      <c r="AZ253" s="160"/>
      <c r="BA253" s="160"/>
      <c r="BB253" s="160"/>
      <c r="BC253" s="160"/>
      <c r="BD253" s="160"/>
      <c r="BE253" s="160"/>
      <c r="BF253" s="160"/>
      <c r="BG253" s="160"/>
      <c r="BH253" s="160"/>
      <c r="BI253" s="160"/>
      <c r="BJ253" s="160"/>
      <c r="BK253" s="160"/>
      <c r="BL253" s="160"/>
      <c r="BM253" s="160"/>
      <c r="BN253" s="160"/>
      <c r="BO253" s="160"/>
      <c r="BP253" s="160"/>
      <c r="BQ253" s="160"/>
      <c r="BR253" s="160"/>
      <c r="BS253" s="160"/>
      <c r="BT253" s="160"/>
      <c r="BU253" s="160"/>
      <c r="BV253" s="160"/>
      <c r="BW253" s="160"/>
    </row>
    <row r="254" spans="1:75" ht="65.25">
      <c r="A254" s="3"/>
      <c r="B254" s="292"/>
      <c r="C254" s="583" t="s">
        <v>112</v>
      </c>
      <c r="D254" s="583" t="s">
        <v>113</v>
      </c>
      <c r="E254" s="583" t="s">
        <v>19</v>
      </c>
      <c r="F254" s="583" t="s">
        <v>112</v>
      </c>
      <c r="G254" s="583" t="s">
        <v>113</v>
      </c>
      <c r="H254" s="583" t="s">
        <v>19</v>
      </c>
      <c r="I254" s="293"/>
      <c r="K254" s="294" t="s">
        <v>114</v>
      </c>
      <c r="L254" s="294" t="s">
        <v>115</v>
      </c>
      <c r="M254" s="294" t="s">
        <v>116</v>
      </c>
      <c r="N254" s="295" t="s">
        <v>117</v>
      </c>
      <c r="O254" s="295" t="s">
        <v>118</v>
      </c>
      <c r="P254" s="295" t="s">
        <v>119</v>
      </c>
      <c r="Q254" s="296" t="s">
        <v>120</v>
      </c>
      <c r="R254" s="294" t="s">
        <v>121</v>
      </c>
      <c r="S254" s="302" t="s">
        <v>272</v>
      </c>
      <c r="T254" s="297" t="s">
        <v>122</v>
      </c>
      <c r="U254" s="297" t="s">
        <v>123</v>
      </c>
      <c r="V254" s="298" t="s">
        <v>275</v>
      </c>
      <c r="W254" s="299" t="s">
        <v>275</v>
      </c>
      <c r="X254" s="300"/>
      <c r="Y254" s="16"/>
      <c r="Z254" s="301" t="s">
        <v>126</v>
      </c>
      <c r="AA254" s="295" t="s">
        <v>127</v>
      </c>
      <c r="AB254" s="302" t="s">
        <v>128</v>
      </c>
      <c r="AC254" s="302" t="s">
        <v>129</v>
      </c>
      <c r="AD254" s="302" t="s">
        <v>130</v>
      </c>
      <c r="AE254" s="295" t="s">
        <v>131</v>
      </c>
      <c r="AF254" s="295" t="s">
        <v>132</v>
      </c>
      <c r="AG254" s="303" t="s">
        <v>133</v>
      </c>
      <c r="AH254" s="303" t="s">
        <v>134</v>
      </c>
      <c r="AI254" s="302" t="s">
        <v>135</v>
      </c>
      <c r="AJ254" s="295" t="s">
        <v>136</v>
      </c>
      <c r="AK254" s="295" t="s">
        <v>137</v>
      </c>
      <c r="AL254" s="295" t="s">
        <v>138</v>
      </c>
      <c r="AM254" s="302" t="s">
        <v>139</v>
      </c>
      <c r="AN254" s="304" t="s">
        <v>140</v>
      </c>
      <c r="AO254" s="295" t="s">
        <v>141</v>
      </c>
      <c r="AP254" s="295" t="s">
        <v>142</v>
      </c>
      <c r="AQ254" s="302" t="s">
        <v>272</v>
      </c>
      <c r="AR254" s="297" t="s">
        <v>143</v>
      </c>
      <c r="AS254" s="297" t="s">
        <v>144</v>
      </c>
      <c r="AT254" s="298" t="s">
        <v>275</v>
      </c>
      <c r="AU254" s="299" t="s">
        <v>275</v>
      </c>
      <c r="AV254" s="300"/>
      <c r="AX254" s="305" t="s">
        <v>145</v>
      </c>
      <c r="AY254" s="305" t="s">
        <v>128</v>
      </c>
      <c r="AZ254" s="306" t="s">
        <v>278</v>
      </c>
      <c r="BA254" s="307" t="s">
        <v>279</v>
      </c>
      <c r="BC254" s="302" t="s">
        <v>280</v>
      </c>
      <c r="BD254" s="302" t="s">
        <v>281</v>
      </c>
      <c r="BE254" s="302" t="s">
        <v>150</v>
      </c>
      <c r="BF254" s="302" t="s">
        <v>151</v>
      </c>
      <c r="BG254" s="302" t="s">
        <v>152</v>
      </c>
      <c r="BH254" s="302" t="s">
        <v>153</v>
      </c>
      <c r="BI254" s="302" t="s">
        <v>154</v>
      </c>
      <c r="BJ254" s="302" t="s">
        <v>282</v>
      </c>
      <c r="BK254" s="302" t="s">
        <v>156</v>
      </c>
      <c r="BL254" s="302" t="s">
        <v>157</v>
      </c>
      <c r="BM254" s="308" t="s">
        <v>283</v>
      </c>
      <c r="BN254" s="308" t="s">
        <v>284</v>
      </c>
      <c r="BO254" s="308" t="s">
        <v>285</v>
      </c>
      <c r="BP254" s="308" t="s">
        <v>286</v>
      </c>
      <c r="BQ254" s="308" t="s">
        <v>287</v>
      </c>
      <c r="BR254" s="309"/>
      <c r="BS254" s="297" t="s">
        <v>288</v>
      </c>
      <c r="BT254" s="297" t="s">
        <v>289</v>
      </c>
      <c r="BU254" s="296" t="s">
        <v>290</v>
      </c>
      <c r="BV254" s="298" t="s">
        <v>291</v>
      </c>
      <c r="BW254" s="299" t="s">
        <v>292</v>
      </c>
    </row>
    <row r="255" spans="1:75" ht="12.75">
      <c r="A255" s="3"/>
      <c r="B255" s="310" t="s">
        <v>166</v>
      </c>
      <c r="C255" s="584"/>
      <c r="D255" s="493">
        <f>E255-C255</f>
        <v>0</v>
      </c>
      <c r="E255" s="585"/>
      <c r="F255" s="584"/>
      <c r="G255" s="493">
        <f>H255-F255</f>
        <v>0</v>
      </c>
      <c r="H255" s="585"/>
      <c r="I255" s="311"/>
      <c r="K255" s="312" t="e">
        <f>(C255/E255)/(F255/H255)</f>
        <v>#DIV/0!</v>
      </c>
      <c r="L255" s="313" t="e">
        <f>(D255/(C255*E255)+(G255/(F255*H255)))</f>
        <v>#DIV/0!</v>
      </c>
      <c r="M255" s="314" t="e">
        <f>1/L255</f>
        <v>#DIV/0!</v>
      </c>
      <c r="N255" s="277" t="e">
        <f>LN(K255)</f>
        <v>#DIV/0!</v>
      </c>
      <c r="O255" s="277" t="e">
        <f>M255*N255</f>
        <v>#DIV/0!</v>
      </c>
      <c r="P255" s="277" t="e">
        <f>LN(K255)</f>
        <v>#DIV/0!</v>
      </c>
      <c r="Q255" s="392" t="e">
        <f>K255</f>
        <v>#DIV/0!</v>
      </c>
      <c r="R255" s="315" t="e">
        <f aca="true" t="shared" si="364" ref="R255:R260">SQRT(1/M255)</f>
        <v>#DIV/0!</v>
      </c>
      <c r="S255" s="316">
        <f aca="true" t="shared" si="365" ref="S255:S260">$H$2</f>
        <v>1.9599639845400536</v>
      </c>
      <c r="T255" s="317" t="e">
        <f aca="true" t="shared" si="366" ref="T255:T260">P255-(R255*S255)</f>
        <v>#DIV/0!</v>
      </c>
      <c r="U255" s="317" t="e">
        <f aca="true" t="shared" si="367" ref="U255:U260">P255+(R255*S255)</f>
        <v>#DIV/0!</v>
      </c>
      <c r="V255" s="318" t="e">
        <f>EXP(T255)</f>
        <v>#DIV/0!</v>
      </c>
      <c r="W255" s="113" t="e">
        <f>EXP(U255)</f>
        <v>#DIV/0!</v>
      </c>
      <c r="X255" s="9"/>
      <c r="Z255" s="319" t="e">
        <f>(N255-P260)^2</f>
        <v>#DIV/0!</v>
      </c>
      <c r="AA255" s="320" t="e">
        <f>M255*Z255</f>
        <v>#DIV/0!</v>
      </c>
      <c r="AB255" s="321">
        <v>1</v>
      </c>
      <c r="AC255" s="309"/>
      <c r="AD255" s="309"/>
      <c r="AE255" s="314" t="e">
        <f>M255^2</f>
        <v>#DIV/0!</v>
      </c>
      <c r="AF255" s="322"/>
      <c r="AG255" s="323" t="e">
        <f>AG260</f>
        <v>#DIV/0!</v>
      </c>
      <c r="AH255" s="323" t="e">
        <f>AH260</f>
        <v>#DIV/0!</v>
      </c>
      <c r="AI255" s="320" t="e">
        <f>1/M255</f>
        <v>#DIV/0!</v>
      </c>
      <c r="AJ255" s="324" t="e">
        <f>1/(AH255+AI255)</f>
        <v>#DIV/0!</v>
      </c>
      <c r="AK255" s="325" t="e">
        <f>AJ255/AJ260</f>
        <v>#DIV/0!</v>
      </c>
      <c r="AL255" s="326" t="e">
        <f>AJ255*N255</f>
        <v>#DIV/0!</v>
      </c>
      <c r="AM255" s="327" t="e">
        <f aca="true" t="shared" si="368" ref="AM255:AM260">AL255/AJ255</f>
        <v>#DIV/0!</v>
      </c>
      <c r="AN255" s="113" t="e">
        <f aca="true" t="shared" si="369" ref="AN255:AN260">EXP(AM255)</f>
        <v>#DIV/0!</v>
      </c>
      <c r="AO255" s="328" t="e">
        <f aca="true" t="shared" si="370" ref="AO255:AO260">1/AJ255</f>
        <v>#DIV/0!</v>
      </c>
      <c r="AP255" s="113" t="e">
        <f aca="true" t="shared" si="371" ref="AP255:AP260">SQRT(AO255)</f>
        <v>#DIV/0!</v>
      </c>
      <c r="AQ255" s="316">
        <f aca="true" t="shared" si="372" ref="AQ255:AQ260">$H$2</f>
        <v>1.9599639845400536</v>
      </c>
      <c r="AR255" s="317" t="e">
        <f aca="true" t="shared" si="373" ref="AR255:AR260">AM255-(AQ255*AP255)</f>
        <v>#DIV/0!</v>
      </c>
      <c r="AS255" s="317" t="e">
        <f aca="true" t="shared" si="374" ref="AS255:AS260">AM255+(1.96*AP255)</f>
        <v>#DIV/0!</v>
      </c>
      <c r="AT255" s="329" t="e">
        <f>EXP(AR255)</f>
        <v>#DIV/0!</v>
      </c>
      <c r="AU255" s="329" t="e">
        <f>EXP(AS255)</f>
        <v>#DIV/0!</v>
      </c>
      <c r="AV255" s="293"/>
      <c r="AX255" s="330"/>
      <c r="AY255" s="330">
        <v>1</v>
      </c>
      <c r="AZ255" s="331"/>
      <c r="BA255" s="331"/>
      <c r="BC255" s="309"/>
      <c r="BD255" s="309"/>
      <c r="BE255" s="321"/>
      <c r="BF255" s="321"/>
      <c r="BG255" s="321"/>
      <c r="BH255" s="321"/>
      <c r="BI255" s="321"/>
      <c r="BJ255" s="321"/>
      <c r="BK255" s="321"/>
      <c r="BL255" s="321"/>
      <c r="BM255" s="309"/>
      <c r="BN255" s="309"/>
      <c r="BO255" s="309"/>
      <c r="BP255" s="309"/>
      <c r="BQ255" s="309"/>
      <c r="BR255" s="309"/>
      <c r="BS255" s="332"/>
      <c r="BT255" s="332"/>
      <c r="BU255" s="332"/>
      <c r="BV255" s="309"/>
      <c r="BW255" s="309"/>
    </row>
    <row r="256" spans="1:75" ht="12.75">
      <c r="A256" s="3"/>
      <c r="B256" s="310" t="s">
        <v>167</v>
      </c>
      <c r="C256" s="584"/>
      <c r="D256" s="493">
        <f>E256-C256</f>
        <v>0</v>
      </c>
      <c r="E256" s="585"/>
      <c r="F256" s="584"/>
      <c r="G256" s="493">
        <f>H256-F256</f>
        <v>0</v>
      </c>
      <c r="H256" s="585"/>
      <c r="I256" s="311"/>
      <c r="K256" s="312" t="e">
        <f>(C256/E256)/(F256/H256)</f>
        <v>#DIV/0!</v>
      </c>
      <c r="L256" s="313" t="e">
        <f>(D256/(C256*E256)+(G256/(F256*H256)))</f>
        <v>#DIV/0!</v>
      </c>
      <c r="M256" s="314" t="e">
        <f>1/L256</f>
        <v>#DIV/0!</v>
      </c>
      <c r="N256" s="277" t="e">
        <f>LN(K256)</f>
        <v>#DIV/0!</v>
      </c>
      <c r="O256" s="277" t="e">
        <f>M256*N256</f>
        <v>#DIV/0!</v>
      </c>
      <c r="P256" s="277" t="e">
        <f>LN(K256)</f>
        <v>#DIV/0!</v>
      </c>
      <c r="Q256" s="392" t="e">
        <f>K256</f>
        <v>#DIV/0!</v>
      </c>
      <c r="R256" s="315" t="e">
        <f t="shared" si="364"/>
        <v>#DIV/0!</v>
      </c>
      <c r="S256" s="316">
        <f t="shared" si="365"/>
        <v>1.9599639845400536</v>
      </c>
      <c r="T256" s="317" t="e">
        <f t="shared" si="366"/>
        <v>#DIV/0!</v>
      </c>
      <c r="U256" s="317" t="e">
        <f t="shared" si="367"/>
        <v>#DIV/0!</v>
      </c>
      <c r="V256" s="318" t="e">
        <f aca="true" t="shared" si="375" ref="V256:W259">EXP(T256)</f>
        <v>#DIV/0!</v>
      </c>
      <c r="W256" s="113" t="e">
        <f t="shared" si="375"/>
        <v>#DIV/0!</v>
      </c>
      <c r="X256" s="9"/>
      <c r="Z256" s="319" t="e">
        <f>(N256-P260)^2</f>
        <v>#DIV/0!</v>
      </c>
      <c r="AA256" s="320" t="e">
        <f>M256*Z256</f>
        <v>#DIV/0!</v>
      </c>
      <c r="AB256" s="321">
        <v>1</v>
      </c>
      <c r="AC256" s="309"/>
      <c r="AD256" s="309"/>
      <c r="AE256" s="314" t="e">
        <f>M256^2</f>
        <v>#DIV/0!</v>
      </c>
      <c r="AF256" s="322"/>
      <c r="AG256" s="323" t="e">
        <f>AG260</f>
        <v>#DIV/0!</v>
      </c>
      <c r="AH256" s="323" t="e">
        <f>AH260</f>
        <v>#DIV/0!</v>
      </c>
      <c r="AI256" s="320" t="e">
        <f>1/M256</f>
        <v>#DIV/0!</v>
      </c>
      <c r="AJ256" s="324" t="e">
        <f>1/(AH256+AI256)</f>
        <v>#DIV/0!</v>
      </c>
      <c r="AK256" s="325" t="e">
        <f>AJ256/AJ260</f>
        <v>#DIV/0!</v>
      </c>
      <c r="AL256" s="326" t="e">
        <f>AJ256*N256</f>
        <v>#DIV/0!</v>
      </c>
      <c r="AM256" s="327" t="e">
        <f t="shared" si="368"/>
        <v>#DIV/0!</v>
      </c>
      <c r="AN256" s="113" t="e">
        <f t="shared" si="369"/>
        <v>#DIV/0!</v>
      </c>
      <c r="AO256" s="328" t="e">
        <f t="shared" si="370"/>
        <v>#DIV/0!</v>
      </c>
      <c r="AP256" s="113" t="e">
        <f t="shared" si="371"/>
        <v>#DIV/0!</v>
      </c>
      <c r="AQ256" s="316">
        <f t="shared" si="372"/>
        <v>1.9599639845400536</v>
      </c>
      <c r="AR256" s="317" t="e">
        <f t="shared" si="373"/>
        <v>#DIV/0!</v>
      </c>
      <c r="AS256" s="317" t="e">
        <f t="shared" si="374"/>
        <v>#DIV/0!</v>
      </c>
      <c r="AT256" s="329" t="e">
        <f aca="true" t="shared" si="376" ref="AT256:AU259">EXP(AR256)</f>
        <v>#DIV/0!</v>
      </c>
      <c r="AU256" s="329" t="e">
        <f t="shared" si="376"/>
        <v>#DIV/0!</v>
      </c>
      <c r="AV256" s="293"/>
      <c r="AX256" s="330"/>
      <c r="AY256" s="330">
        <v>1</v>
      </c>
      <c r="AZ256" s="331"/>
      <c r="BA256" s="331"/>
      <c r="BC256" s="309"/>
      <c r="BD256" s="309"/>
      <c r="BE256" s="321"/>
      <c r="BF256" s="321"/>
      <c r="BG256" s="321"/>
      <c r="BH256" s="321"/>
      <c r="BI256" s="321"/>
      <c r="BJ256" s="321"/>
      <c r="BK256" s="321"/>
      <c r="BL256" s="321"/>
      <c r="BM256" s="309"/>
      <c r="BN256" s="309"/>
      <c r="BO256" s="309"/>
      <c r="BP256" s="309"/>
      <c r="BQ256" s="309"/>
      <c r="BR256" s="309"/>
      <c r="BS256" s="332"/>
      <c r="BT256" s="332"/>
      <c r="BU256" s="332"/>
      <c r="BV256" s="309"/>
      <c r="BW256" s="309"/>
    </row>
    <row r="257" spans="1:75" ht="12.75">
      <c r="A257" s="3"/>
      <c r="B257" s="310" t="s">
        <v>168</v>
      </c>
      <c r="C257" s="584"/>
      <c r="D257" s="493">
        <f>E257-C257</f>
        <v>0</v>
      </c>
      <c r="E257" s="585"/>
      <c r="F257" s="584"/>
      <c r="G257" s="493">
        <f>H257-F257</f>
        <v>0</v>
      </c>
      <c r="H257" s="585"/>
      <c r="I257" s="311"/>
      <c r="K257" s="312" t="e">
        <f>(C257/E257)/(F257/H257)</f>
        <v>#DIV/0!</v>
      </c>
      <c r="L257" s="313" t="e">
        <f>(D257/(C257*E257)+(G257/(F257*H257)))</f>
        <v>#DIV/0!</v>
      </c>
      <c r="M257" s="314" t="e">
        <f>1/L257</f>
        <v>#DIV/0!</v>
      </c>
      <c r="N257" s="277" t="e">
        <f>LN(K257)</f>
        <v>#DIV/0!</v>
      </c>
      <c r="O257" s="277" t="e">
        <f>M257*N257</f>
        <v>#DIV/0!</v>
      </c>
      <c r="P257" s="277" t="e">
        <f>LN(K257)</f>
        <v>#DIV/0!</v>
      </c>
      <c r="Q257" s="392" t="e">
        <f>K257</f>
        <v>#DIV/0!</v>
      </c>
      <c r="R257" s="315" t="e">
        <f t="shared" si="364"/>
        <v>#DIV/0!</v>
      </c>
      <c r="S257" s="316">
        <f t="shared" si="365"/>
        <v>1.9599639845400536</v>
      </c>
      <c r="T257" s="317" t="e">
        <f t="shared" si="366"/>
        <v>#DIV/0!</v>
      </c>
      <c r="U257" s="317" t="e">
        <f t="shared" si="367"/>
        <v>#DIV/0!</v>
      </c>
      <c r="V257" s="318" t="e">
        <f t="shared" si="375"/>
        <v>#DIV/0!</v>
      </c>
      <c r="W257" s="113" t="e">
        <f t="shared" si="375"/>
        <v>#DIV/0!</v>
      </c>
      <c r="X257" s="9"/>
      <c r="Z257" s="319" t="e">
        <f>(N257-P260)^2</f>
        <v>#DIV/0!</v>
      </c>
      <c r="AA257" s="320" t="e">
        <f>M257*Z257</f>
        <v>#DIV/0!</v>
      </c>
      <c r="AB257" s="321">
        <v>1</v>
      </c>
      <c r="AC257" s="309"/>
      <c r="AD257" s="309"/>
      <c r="AE257" s="314" t="e">
        <f>M257^2</f>
        <v>#DIV/0!</v>
      </c>
      <c r="AF257" s="322"/>
      <c r="AG257" s="323" t="e">
        <f>AG260</f>
        <v>#DIV/0!</v>
      </c>
      <c r="AH257" s="323" t="e">
        <f>AH260</f>
        <v>#DIV/0!</v>
      </c>
      <c r="AI257" s="320" t="e">
        <f>1/M257</f>
        <v>#DIV/0!</v>
      </c>
      <c r="AJ257" s="324" t="e">
        <f>1/(AH257+AI257)</f>
        <v>#DIV/0!</v>
      </c>
      <c r="AK257" s="325" t="e">
        <f>AJ257/AJ260</f>
        <v>#DIV/0!</v>
      </c>
      <c r="AL257" s="326" t="e">
        <f>AJ257*N257</f>
        <v>#DIV/0!</v>
      </c>
      <c r="AM257" s="327" t="e">
        <f t="shared" si="368"/>
        <v>#DIV/0!</v>
      </c>
      <c r="AN257" s="113" t="e">
        <f t="shared" si="369"/>
        <v>#DIV/0!</v>
      </c>
      <c r="AO257" s="328" t="e">
        <f t="shared" si="370"/>
        <v>#DIV/0!</v>
      </c>
      <c r="AP257" s="113" t="e">
        <f t="shared" si="371"/>
        <v>#DIV/0!</v>
      </c>
      <c r="AQ257" s="316">
        <f t="shared" si="372"/>
        <v>1.9599639845400536</v>
      </c>
      <c r="AR257" s="317" t="e">
        <f t="shared" si="373"/>
        <v>#DIV/0!</v>
      </c>
      <c r="AS257" s="317" t="e">
        <f t="shared" si="374"/>
        <v>#DIV/0!</v>
      </c>
      <c r="AT257" s="329" t="e">
        <f t="shared" si="376"/>
        <v>#DIV/0!</v>
      </c>
      <c r="AU257" s="329" t="e">
        <f t="shared" si="376"/>
        <v>#DIV/0!</v>
      </c>
      <c r="AV257" s="293"/>
      <c r="AX257" s="330"/>
      <c r="AY257" s="330">
        <v>1</v>
      </c>
      <c r="AZ257" s="331"/>
      <c r="BA257" s="331"/>
      <c r="BC257" s="309"/>
      <c r="BD257" s="309"/>
      <c r="BE257" s="321"/>
      <c r="BF257" s="321"/>
      <c r="BG257" s="321"/>
      <c r="BH257" s="321"/>
      <c r="BI257" s="321"/>
      <c r="BJ257" s="321"/>
      <c r="BK257" s="321"/>
      <c r="BL257" s="321"/>
      <c r="BM257" s="309"/>
      <c r="BN257" s="309"/>
      <c r="BO257" s="309"/>
      <c r="BP257" s="309"/>
      <c r="BQ257" s="309"/>
      <c r="BR257" s="309"/>
      <c r="BS257" s="332"/>
      <c r="BT257" s="332"/>
      <c r="BU257" s="332"/>
      <c r="BV257" s="309"/>
      <c r="BW257" s="309"/>
    </row>
    <row r="258" spans="1:75" ht="12.75">
      <c r="A258" s="3"/>
      <c r="B258" s="310" t="s">
        <v>169</v>
      </c>
      <c r="C258" s="584"/>
      <c r="D258" s="493">
        <f>E258-C258</f>
        <v>0</v>
      </c>
      <c r="E258" s="585"/>
      <c r="F258" s="584"/>
      <c r="G258" s="493">
        <f>H258-F258</f>
        <v>0</v>
      </c>
      <c r="H258" s="585"/>
      <c r="I258" s="311"/>
      <c r="K258" s="312" t="e">
        <f>(C258/E258)/(F258/H258)</f>
        <v>#DIV/0!</v>
      </c>
      <c r="L258" s="313" t="e">
        <f>(D258/(C258*E258)+(G258/(F258*H258)))</f>
        <v>#DIV/0!</v>
      </c>
      <c r="M258" s="314" t="e">
        <f>1/L258</f>
        <v>#DIV/0!</v>
      </c>
      <c r="N258" s="277" t="e">
        <f>LN(K258)</f>
        <v>#DIV/0!</v>
      </c>
      <c r="O258" s="277" t="e">
        <f>M258*N258</f>
        <v>#DIV/0!</v>
      </c>
      <c r="P258" s="277" t="e">
        <f>LN(K258)</f>
        <v>#DIV/0!</v>
      </c>
      <c r="Q258" s="392" t="e">
        <f>K258</f>
        <v>#DIV/0!</v>
      </c>
      <c r="R258" s="315" t="e">
        <f t="shared" si="364"/>
        <v>#DIV/0!</v>
      </c>
      <c r="S258" s="316">
        <f t="shared" si="365"/>
        <v>1.9599639845400536</v>
      </c>
      <c r="T258" s="317" t="e">
        <f t="shared" si="366"/>
        <v>#DIV/0!</v>
      </c>
      <c r="U258" s="317" t="e">
        <f t="shared" si="367"/>
        <v>#DIV/0!</v>
      </c>
      <c r="V258" s="318" t="e">
        <f t="shared" si="375"/>
        <v>#DIV/0!</v>
      </c>
      <c r="W258" s="113" t="e">
        <f t="shared" si="375"/>
        <v>#DIV/0!</v>
      </c>
      <c r="X258" s="9"/>
      <c r="Z258" s="319" t="e">
        <f>(N258-P260)^2</f>
        <v>#DIV/0!</v>
      </c>
      <c r="AA258" s="320" t="e">
        <f>M258*Z258</f>
        <v>#DIV/0!</v>
      </c>
      <c r="AB258" s="321">
        <v>1</v>
      </c>
      <c r="AC258" s="309"/>
      <c r="AD258" s="309"/>
      <c r="AE258" s="314" t="e">
        <f>M258^2</f>
        <v>#DIV/0!</v>
      </c>
      <c r="AF258" s="322"/>
      <c r="AG258" s="323" t="e">
        <f>AG260</f>
        <v>#DIV/0!</v>
      </c>
      <c r="AH258" s="323" t="e">
        <f>AH260</f>
        <v>#DIV/0!</v>
      </c>
      <c r="AI258" s="320" t="e">
        <f>1/M258</f>
        <v>#DIV/0!</v>
      </c>
      <c r="AJ258" s="324" t="e">
        <f>1/(AH258+AI258)</f>
        <v>#DIV/0!</v>
      </c>
      <c r="AK258" s="325" t="e">
        <f>AJ258/AJ260</f>
        <v>#DIV/0!</v>
      </c>
      <c r="AL258" s="326" t="e">
        <f>AJ258*N258</f>
        <v>#DIV/0!</v>
      </c>
      <c r="AM258" s="327" t="e">
        <f t="shared" si="368"/>
        <v>#DIV/0!</v>
      </c>
      <c r="AN258" s="113" t="e">
        <f t="shared" si="369"/>
        <v>#DIV/0!</v>
      </c>
      <c r="AO258" s="328" t="e">
        <f t="shared" si="370"/>
        <v>#DIV/0!</v>
      </c>
      <c r="AP258" s="113" t="e">
        <f t="shared" si="371"/>
        <v>#DIV/0!</v>
      </c>
      <c r="AQ258" s="316">
        <f t="shared" si="372"/>
        <v>1.9599639845400536</v>
      </c>
      <c r="AR258" s="317" t="e">
        <f t="shared" si="373"/>
        <v>#DIV/0!</v>
      </c>
      <c r="AS258" s="317" t="e">
        <f t="shared" si="374"/>
        <v>#DIV/0!</v>
      </c>
      <c r="AT258" s="329" t="e">
        <f t="shared" si="376"/>
        <v>#DIV/0!</v>
      </c>
      <c r="AU258" s="329" t="e">
        <f t="shared" si="376"/>
        <v>#DIV/0!</v>
      </c>
      <c r="AV258" s="293"/>
      <c r="AX258" s="330"/>
      <c r="AY258" s="330">
        <v>1</v>
      </c>
      <c r="AZ258" s="331"/>
      <c r="BA258" s="331"/>
      <c r="BC258" s="309"/>
      <c r="BD258" s="309"/>
      <c r="BE258" s="321"/>
      <c r="BF258" s="321"/>
      <c r="BG258" s="321"/>
      <c r="BH258" s="321"/>
      <c r="BI258" s="321"/>
      <c r="BJ258" s="321"/>
      <c r="BK258" s="321"/>
      <c r="BL258" s="321"/>
      <c r="BM258" s="309"/>
      <c r="BN258" s="309"/>
      <c r="BO258" s="309"/>
      <c r="BP258" s="309"/>
      <c r="BQ258" s="309"/>
      <c r="BR258" s="309"/>
      <c r="BS258" s="332"/>
      <c r="BT258" s="332"/>
      <c r="BU258" s="332"/>
      <c r="BV258" s="309"/>
      <c r="BW258" s="309"/>
    </row>
    <row r="259" spans="1:75" ht="12.75">
      <c r="A259" s="3"/>
      <c r="B259" s="310" t="s">
        <v>170</v>
      </c>
      <c r="C259" s="584"/>
      <c r="D259" s="493">
        <f>E259-C259</f>
        <v>0</v>
      </c>
      <c r="E259" s="585"/>
      <c r="F259" s="584"/>
      <c r="G259" s="493">
        <f>H259-F259</f>
        <v>0</v>
      </c>
      <c r="H259" s="585"/>
      <c r="I259" s="311"/>
      <c r="K259" s="312" t="e">
        <f>(C259/E259)/(F259/H259)</f>
        <v>#DIV/0!</v>
      </c>
      <c r="L259" s="313" t="e">
        <f>(D259/(C259*E259)+(G259/(F259*H259)))</f>
        <v>#DIV/0!</v>
      </c>
      <c r="M259" s="314" t="e">
        <f>1/L259</f>
        <v>#DIV/0!</v>
      </c>
      <c r="N259" s="277" t="e">
        <f>LN(K259)</f>
        <v>#DIV/0!</v>
      </c>
      <c r="O259" s="277" t="e">
        <f>M259*N259</f>
        <v>#DIV/0!</v>
      </c>
      <c r="P259" s="277" t="e">
        <f>LN(K259)</f>
        <v>#DIV/0!</v>
      </c>
      <c r="Q259" s="392" t="e">
        <f>K259</f>
        <v>#DIV/0!</v>
      </c>
      <c r="R259" s="315" t="e">
        <f t="shared" si="364"/>
        <v>#DIV/0!</v>
      </c>
      <c r="S259" s="316">
        <f t="shared" si="365"/>
        <v>1.9599639845400536</v>
      </c>
      <c r="T259" s="317" t="e">
        <f t="shared" si="366"/>
        <v>#DIV/0!</v>
      </c>
      <c r="U259" s="317" t="e">
        <f t="shared" si="367"/>
        <v>#DIV/0!</v>
      </c>
      <c r="V259" s="318" t="e">
        <f t="shared" si="375"/>
        <v>#DIV/0!</v>
      </c>
      <c r="W259" s="113" t="e">
        <f t="shared" si="375"/>
        <v>#DIV/0!</v>
      </c>
      <c r="X259" s="9"/>
      <c r="Z259" s="319" t="e">
        <f>(N259-P260)^2</f>
        <v>#DIV/0!</v>
      </c>
      <c r="AA259" s="320" t="e">
        <f>M259*Z259</f>
        <v>#DIV/0!</v>
      </c>
      <c r="AB259" s="321">
        <v>1</v>
      </c>
      <c r="AC259" s="309"/>
      <c r="AD259" s="309"/>
      <c r="AE259" s="314" t="e">
        <f>M259^2</f>
        <v>#DIV/0!</v>
      </c>
      <c r="AF259" s="322"/>
      <c r="AG259" s="323" t="e">
        <f>AG260</f>
        <v>#DIV/0!</v>
      </c>
      <c r="AH259" s="323" t="e">
        <f>AH260</f>
        <v>#DIV/0!</v>
      </c>
      <c r="AI259" s="320" t="e">
        <f>1/M259</f>
        <v>#DIV/0!</v>
      </c>
      <c r="AJ259" s="324" t="e">
        <f>1/(AH259+AI259)</f>
        <v>#DIV/0!</v>
      </c>
      <c r="AK259" s="325" t="e">
        <f>AJ259/AJ260</f>
        <v>#DIV/0!</v>
      </c>
      <c r="AL259" s="326" t="e">
        <f>AJ259*N259</f>
        <v>#DIV/0!</v>
      </c>
      <c r="AM259" s="327" t="e">
        <f t="shared" si="368"/>
        <v>#DIV/0!</v>
      </c>
      <c r="AN259" s="113" t="e">
        <f t="shared" si="369"/>
        <v>#DIV/0!</v>
      </c>
      <c r="AO259" s="328" t="e">
        <f t="shared" si="370"/>
        <v>#DIV/0!</v>
      </c>
      <c r="AP259" s="113" t="e">
        <f t="shared" si="371"/>
        <v>#DIV/0!</v>
      </c>
      <c r="AQ259" s="316">
        <f t="shared" si="372"/>
        <v>1.9599639845400536</v>
      </c>
      <c r="AR259" s="317" t="e">
        <f t="shared" si="373"/>
        <v>#DIV/0!</v>
      </c>
      <c r="AS259" s="317" t="e">
        <f t="shared" si="374"/>
        <v>#DIV/0!</v>
      </c>
      <c r="AT259" s="329" t="e">
        <f t="shared" si="376"/>
        <v>#DIV/0!</v>
      </c>
      <c r="AU259" s="329" t="e">
        <f t="shared" si="376"/>
        <v>#DIV/0!</v>
      </c>
      <c r="AV259" s="293"/>
      <c r="AX259" s="330"/>
      <c r="AY259" s="330">
        <v>1</v>
      </c>
      <c r="AZ259" s="331"/>
      <c r="BA259" s="331"/>
      <c r="BC259" s="309"/>
      <c r="BD259" s="309"/>
      <c r="BE259" s="321"/>
      <c r="BF259" s="321"/>
      <c r="BG259" s="321"/>
      <c r="BH259" s="321"/>
      <c r="BI259" s="321"/>
      <c r="BJ259" s="321"/>
      <c r="BK259" s="321"/>
      <c r="BL259" s="321"/>
      <c r="BM259" s="309"/>
      <c r="BN259" s="309"/>
      <c r="BO259" s="309"/>
      <c r="BP259" s="309"/>
      <c r="BQ259" s="309"/>
      <c r="BR259" s="309"/>
      <c r="BS259" s="332"/>
      <c r="BT259" s="332"/>
      <c r="BU259" s="332"/>
      <c r="BV259" s="309"/>
      <c r="BW259" s="309"/>
    </row>
    <row r="260" spans="1:75" ht="12.75">
      <c r="A260" s="3"/>
      <c r="B260" s="333">
        <f>COUNT(D255:D259)</f>
        <v>5</v>
      </c>
      <c r="C260" s="586">
        <f aca="true" t="shared" si="377" ref="C260:H260">SUM(C255:C259)</f>
        <v>0</v>
      </c>
      <c r="D260" s="586">
        <f t="shared" si="377"/>
        <v>0</v>
      </c>
      <c r="E260" s="586">
        <f t="shared" si="377"/>
        <v>0</v>
      </c>
      <c r="F260" s="586">
        <f t="shared" si="377"/>
        <v>0</v>
      </c>
      <c r="G260" s="586">
        <f t="shared" si="377"/>
        <v>0</v>
      </c>
      <c r="H260" s="586">
        <f t="shared" si="377"/>
        <v>0</v>
      </c>
      <c r="I260" s="335"/>
      <c r="K260" s="336"/>
      <c r="L260" s="394"/>
      <c r="M260" s="338" t="e">
        <f>SUM(M255:M259)</f>
        <v>#DIV/0!</v>
      </c>
      <c r="N260" s="339"/>
      <c r="O260" s="340" t="e">
        <f>SUM(O255:O259)</f>
        <v>#DIV/0!</v>
      </c>
      <c r="P260" s="22" t="e">
        <f>O260/M260</f>
        <v>#DIV/0!</v>
      </c>
      <c r="Q260" s="341" t="e">
        <f>EXP(P260)</f>
        <v>#DIV/0!</v>
      </c>
      <c r="R260" s="334" t="e">
        <f t="shared" si="364"/>
        <v>#DIV/0!</v>
      </c>
      <c r="S260" s="316">
        <f t="shared" si="365"/>
        <v>1.9599639845400536</v>
      </c>
      <c r="T260" s="342" t="e">
        <f t="shared" si="366"/>
        <v>#DIV/0!</v>
      </c>
      <c r="U260" s="342" t="e">
        <f t="shared" si="367"/>
        <v>#DIV/0!</v>
      </c>
      <c r="V260" s="343" t="e">
        <f>EXP(T260)</f>
        <v>#DIV/0!</v>
      </c>
      <c r="W260" s="344" t="e">
        <f>EXP(U260)</f>
        <v>#DIV/0!</v>
      </c>
      <c r="X260" s="345"/>
      <c r="Y260" s="345"/>
      <c r="Z260" s="346"/>
      <c r="AA260" s="347" t="e">
        <f>SUM(AA255:AA259)</f>
        <v>#DIV/0!</v>
      </c>
      <c r="AB260" s="348">
        <f>SUM(AB255:AB259)</f>
        <v>5</v>
      </c>
      <c r="AC260" s="349" t="e">
        <f>AA260-(AB260-1)</f>
        <v>#DIV/0!</v>
      </c>
      <c r="AD260" s="338" t="e">
        <f>M260</f>
        <v>#DIV/0!</v>
      </c>
      <c r="AE260" s="338" t="e">
        <f>SUM(AE255:AE259)</f>
        <v>#DIV/0!</v>
      </c>
      <c r="AF260" s="350" t="e">
        <f>AE260/AD260</f>
        <v>#DIV/0!</v>
      </c>
      <c r="AG260" s="351" t="e">
        <f>AC260/(AD260-AF260)</f>
        <v>#DIV/0!</v>
      </c>
      <c r="AH260" s="351" t="e">
        <f>IF(AA260&lt;AB260-1,"0",AG260)</f>
        <v>#DIV/0!</v>
      </c>
      <c r="AI260" s="346"/>
      <c r="AJ260" s="338" t="e">
        <f>SUM(AJ255:AJ259)</f>
        <v>#DIV/0!</v>
      </c>
      <c r="AK260" s="352" t="e">
        <f>SUM(AK255:AK259)</f>
        <v>#DIV/0!</v>
      </c>
      <c r="AL260" s="349" t="e">
        <f>SUM(AL255:AL259)</f>
        <v>#DIV/0!</v>
      </c>
      <c r="AM260" s="349" t="e">
        <f t="shared" si="368"/>
        <v>#DIV/0!</v>
      </c>
      <c r="AN260" s="395" t="e">
        <f t="shared" si="369"/>
        <v>#DIV/0!</v>
      </c>
      <c r="AO260" s="354" t="e">
        <f t="shared" si="370"/>
        <v>#DIV/0!</v>
      </c>
      <c r="AP260" s="355" t="e">
        <f t="shared" si="371"/>
        <v>#DIV/0!</v>
      </c>
      <c r="AQ260" s="316">
        <f t="shared" si="372"/>
        <v>1.9599639845400536</v>
      </c>
      <c r="AR260" s="342" t="e">
        <f t="shared" si="373"/>
        <v>#DIV/0!</v>
      </c>
      <c r="AS260" s="342" t="e">
        <f t="shared" si="374"/>
        <v>#DIV/0!</v>
      </c>
      <c r="AT260" s="396" t="e">
        <f>EXP(AR260)</f>
        <v>#DIV/0!</v>
      </c>
      <c r="AU260" s="397" t="e">
        <f>EXP(AS260)</f>
        <v>#DIV/0!</v>
      </c>
      <c r="AV260" s="398"/>
      <c r="AW260" s="15"/>
      <c r="AX260" s="359" t="e">
        <f>AA260</f>
        <v>#DIV/0!</v>
      </c>
      <c r="AY260" s="333">
        <f>SUM(AY255:AY259)</f>
        <v>5</v>
      </c>
      <c r="AZ260" s="360" t="e">
        <f>(AX260-(AY260-1))/AX260</f>
        <v>#DIV/0!</v>
      </c>
      <c r="BA260" s="361" t="e">
        <f>IF(AA260&lt;AB260-1,"0%",AZ260)</f>
        <v>#DIV/0!</v>
      </c>
      <c r="BB260" s="172"/>
      <c r="BC260" s="340" t="e">
        <f>AX260/(AY260-1)</f>
        <v>#DIV/0!</v>
      </c>
      <c r="BD260" s="362" t="e">
        <f>LN(BC260)</f>
        <v>#DIV/0!</v>
      </c>
      <c r="BE260" s="340" t="e">
        <f>LN(AX260)</f>
        <v>#DIV/0!</v>
      </c>
      <c r="BF260" s="340">
        <f>LN(AY260-1)</f>
        <v>1.3862943611198906</v>
      </c>
      <c r="BG260" s="340" t="e">
        <f>SQRT(2*AX260)</f>
        <v>#DIV/0!</v>
      </c>
      <c r="BH260" s="340">
        <f>SQRT(2*AY260-3)</f>
        <v>2.6457513110645907</v>
      </c>
      <c r="BI260" s="340">
        <f>2*(AY260-2)</f>
        <v>6</v>
      </c>
      <c r="BJ260" s="340">
        <f>3*(AY260-2)^2</f>
        <v>27</v>
      </c>
      <c r="BK260" s="340">
        <f>1/BI260</f>
        <v>0.16666666666666666</v>
      </c>
      <c r="BL260" s="363">
        <f>1/BJ260</f>
        <v>0.037037037037037035</v>
      </c>
      <c r="BM260" s="363">
        <f>SQRT(BK260*(1-BL260))</f>
        <v>0.40061680838488767</v>
      </c>
      <c r="BN260" s="364" t="e">
        <f>0.5*(BE260-BF260)/(BG260-BH260)</f>
        <v>#DIV/0!</v>
      </c>
      <c r="BO260" s="364" t="e">
        <f>IF(AA260&lt;=AB260,BM260,BN260)</f>
        <v>#DIV/0!</v>
      </c>
      <c r="BP260" s="365" t="e">
        <f>BD260-(1.96*BO260)</f>
        <v>#DIV/0!</v>
      </c>
      <c r="BQ260" s="365" t="e">
        <f>BD260+(1.96*BO260)</f>
        <v>#DIV/0!</v>
      </c>
      <c r="BR260" s="365"/>
      <c r="BS260" s="362" t="e">
        <f>EXP(BP260)</f>
        <v>#DIV/0!</v>
      </c>
      <c r="BT260" s="362" t="e">
        <f>EXP(BQ260)</f>
        <v>#DIV/0!</v>
      </c>
      <c r="BU260" s="366" t="e">
        <f>BA260</f>
        <v>#DIV/0!</v>
      </c>
      <c r="BV260" s="366" t="e">
        <f>(BS260-1)/BS260</f>
        <v>#DIV/0!</v>
      </c>
      <c r="BW260" s="366" t="e">
        <f>(BT260-1)/BT260</f>
        <v>#DIV/0!</v>
      </c>
    </row>
    <row r="261" spans="2:75" ht="13.5" thickBot="1">
      <c r="B261" s="7"/>
      <c r="C261" s="587"/>
      <c r="D261" s="587"/>
      <c r="E261" s="587"/>
      <c r="F261" s="587"/>
      <c r="G261" s="587"/>
      <c r="H261" s="587"/>
      <c r="I261" s="367"/>
      <c r="J261" s="7"/>
      <c r="K261" s="7"/>
      <c r="L261" s="2"/>
      <c r="M261" s="2"/>
      <c r="N261" s="2"/>
      <c r="O261" s="2"/>
      <c r="P261" s="2"/>
      <c r="Q261" s="2"/>
      <c r="R261" s="368"/>
      <c r="S261" s="368"/>
      <c r="T261" s="368"/>
      <c r="U261" s="368"/>
      <c r="V261" s="368"/>
      <c r="W261" s="368"/>
      <c r="X261" s="368"/>
      <c r="Z261" s="2"/>
      <c r="AA261" s="2"/>
      <c r="AB261" s="369"/>
      <c r="AC261" s="370"/>
      <c r="AD261" s="370"/>
      <c r="AE261" s="370"/>
      <c r="AF261" s="372"/>
      <c r="AG261" s="372"/>
      <c r="AH261" s="372"/>
      <c r="AI261" s="37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373"/>
      <c r="AU261" s="373"/>
      <c r="AV261" s="373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18"/>
      <c r="BH261" s="2"/>
      <c r="BI261" s="2"/>
      <c r="BJ261" s="2"/>
      <c r="BK261" s="2"/>
      <c r="BN261" s="370" t="s">
        <v>184</v>
      </c>
      <c r="BT261" s="374" t="s">
        <v>185</v>
      </c>
      <c r="BU261" s="375" t="e">
        <f>BU260</f>
        <v>#DIV/0!</v>
      </c>
      <c r="BV261" s="376" t="e">
        <f>IF(BV260&lt;0,"0%",BV260)</f>
        <v>#DIV/0!</v>
      </c>
      <c r="BW261" s="377" t="e">
        <f>IF(BW260&lt;0,"0%",BW260)</f>
        <v>#DIV/0!</v>
      </c>
    </row>
    <row r="262" spans="2:69" ht="26.25" thickBot="1">
      <c r="B262" s="283"/>
      <c r="C262" s="588"/>
      <c r="D262" s="588"/>
      <c r="E262" s="588"/>
      <c r="F262" s="588"/>
      <c r="G262" s="588"/>
      <c r="H262" s="588"/>
      <c r="I262" s="378"/>
      <c r="J262" s="283"/>
      <c r="K262" s="283"/>
      <c r="L262" s="2"/>
      <c r="M262" s="2"/>
      <c r="N262" s="2"/>
      <c r="O262" s="2"/>
      <c r="P262" s="2"/>
      <c r="Q262" s="2"/>
      <c r="R262" s="379"/>
      <c r="S262" s="379"/>
      <c r="T262" s="379"/>
      <c r="U262" s="379"/>
      <c r="V262" s="379"/>
      <c r="W262" s="379"/>
      <c r="X262" s="379"/>
      <c r="Z262" s="2"/>
      <c r="AA262" s="2"/>
      <c r="AB262" s="2"/>
      <c r="AC262" s="2"/>
      <c r="AD262" s="2"/>
      <c r="AE262" s="2"/>
      <c r="AF262" s="2"/>
      <c r="AG262" s="2"/>
      <c r="AH262" s="2"/>
      <c r="AI262" s="18"/>
      <c r="AJ262" s="144"/>
      <c r="AK262" s="144"/>
      <c r="AL262" s="380"/>
      <c r="AM262" s="149"/>
      <c r="AN262" s="381"/>
      <c r="AO262" s="382" t="s">
        <v>186</v>
      </c>
      <c r="AP262" s="383">
        <f>TINV((1-$H$1),(AB260-2))</f>
        <v>3.1824463052837078</v>
      </c>
      <c r="AQ262" s="2"/>
      <c r="AR262" s="603" t="s">
        <v>293</v>
      </c>
      <c r="AS262" s="604">
        <f>$H$1</f>
        <v>0.95</v>
      </c>
      <c r="AT262" s="384" t="e">
        <f>EXP(AM260-AP262*SQRT((1/AD260)+AH260))</f>
        <v>#DIV/0!</v>
      </c>
      <c r="AU262" s="385" t="e">
        <f>EXP(AM260+AP262*SQRT((1/AD260)+AH260))</f>
        <v>#DIV/0!</v>
      </c>
      <c r="AV262" s="293"/>
      <c r="AW262" s="2"/>
      <c r="AX262" s="2"/>
      <c r="AY262" s="2"/>
      <c r="AZ262" s="2"/>
      <c r="BB262" s="2"/>
      <c r="BC262" s="2"/>
      <c r="BD262" s="2"/>
      <c r="BF262" s="386"/>
      <c r="BG262" s="18"/>
      <c r="BH262" s="18"/>
      <c r="BJ262" s="9"/>
      <c r="BK262" s="2"/>
      <c r="BL262" s="4"/>
      <c r="BM262" s="387"/>
      <c r="BN262" s="2"/>
      <c r="BQ262" s="4"/>
    </row>
    <row r="263" spans="1:256" ht="15">
      <c r="A263" s="3"/>
      <c r="B263" s="168"/>
      <c r="C263" s="589"/>
      <c r="D263" s="589"/>
      <c r="E263" s="589"/>
      <c r="F263" s="589"/>
      <c r="G263" s="589"/>
      <c r="H263" s="589"/>
      <c r="I263" s="378"/>
      <c r="J263" s="168"/>
      <c r="K263" s="168"/>
      <c r="L263" s="2"/>
      <c r="M263" s="2"/>
      <c r="N263" s="2"/>
      <c r="O263" s="2"/>
      <c r="P263" s="2"/>
      <c r="Q263" s="2"/>
      <c r="R263" s="379"/>
      <c r="S263" s="379"/>
      <c r="T263" s="379"/>
      <c r="U263" s="379"/>
      <c r="V263" s="379"/>
      <c r="W263" s="379"/>
      <c r="X263" s="379"/>
      <c r="Z263" s="2"/>
      <c r="AA263" s="2"/>
      <c r="AB263" s="2"/>
      <c r="AC263" s="2"/>
      <c r="AD263" s="2"/>
      <c r="AE263" s="2"/>
      <c r="AF263" s="2"/>
      <c r="AG263" s="2"/>
      <c r="AH263" s="2"/>
      <c r="AI263" s="18"/>
      <c r="AJ263" s="144"/>
      <c r="AK263" s="144"/>
      <c r="AL263" s="380"/>
      <c r="AM263" s="149"/>
      <c r="AN263" s="388"/>
      <c r="AO263" s="389"/>
      <c r="AP263" s="159"/>
      <c r="AQ263" s="2"/>
      <c r="AR263" s="2"/>
      <c r="AS263" s="17"/>
      <c r="AT263" s="293"/>
      <c r="AU263" s="293"/>
      <c r="AV263" s="293"/>
      <c r="AW263" s="2"/>
      <c r="AX263" s="2"/>
      <c r="AY263" s="2"/>
      <c r="AZ263" s="2"/>
      <c r="BA263" s="3"/>
      <c r="BB263" s="2"/>
      <c r="BC263" s="2"/>
      <c r="BD263" s="2"/>
      <c r="BE263" s="3"/>
      <c r="BF263" s="386"/>
      <c r="BG263" s="18"/>
      <c r="BH263" s="18"/>
      <c r="BI263" s="3"/>
      <c r="BJ263" s="9"/>
      <c r="BK263" s="2"/>
      <c r="BL263" s="390"/>
      <c r="BM263" s="391"/>
      <c r="BN263" s="2"/>
      <c r="BO263" s="3"/>
      <c r="BP263" s="3"/>
      <c r="BQ263" s="390"/>
      <c r="BR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2:75" ht="12.75">
      <c r="B264" s="7"/>
      <c r="C264" s="587"/>
      <c r="D264" s="587"/>
      <c r="E264" s="587"/>
      <c r="F264" s="587"/>
      <c r="G264" s="587"/>
      <c r="H264" s="587"/>
      <c r="I264" s="367"/>
      <c r="J264" s="613" t="s">
        <v>106</v>
      </c>
      <c r="K264" s="614"/>
      <c r="L264" s="614"/>
      <c r="M264" s="614"/>
      <c r="N264" s="614"/>
      <c r="O264" s="614"/>
      <c r="P264" s="614"/>
      <c r="Q264" s="614"/>
      <c r="R264" s="614"/>
      <c r="S264" s="614"/>
      <c r="T264" s="614"/>
      <c r="U264" s="614"/>
      <c r="V264" s="614"/>
      <c r="W264" s="615"/>
      <c r="X264" s="289"/>
      <c r="Y264" s="616" t="s">
        <v>107</v>
      </c>
      <c r="Z264" s="617"/>
      <c r="AA264" s="617"/>
      <c r="AB264" s="617"/>
      <c r="AC264" s="617"/>
      <c r="AD264" s="617"/>
      <c r="AE264" s="617"/>
      <c r="AF264" s="617"/>
      <c r="AG264" s="617"/>
      <c r="AH264" s="617"/>
      <c r="AI264" s="617"/>
      <c r="AJ264" s="617"/>
      <c r="AK264" s="617"/>
      <c r="AL264" s="617"/>
      <c r="AM264" s="617"/>
      <c r="AN264" s="617"/>
      <c r="AO264" s="617"/>
      <c r="AP264" s="617"/>
      <c r="AQ264" s="617"/>
      <c r="AR264" s="617"/>
      <c r="AS264" s="617"/>
      <c r="AT264" s="617"/>
      <c r="AU264" s="618"/>
      <c r="AV264" s="289"/>
      <c r="AW264" s="613" t="s">
        <v>108</v>
      </c>
      <c r="AX264" s="614"/>
      <c r="AY264" s="614"/>
      <c r="AZ264" s="614"/>
      <c r="BA264" s="614"/>
      <c r="BB264" s="614"/>
      <c r="BC264" s="614"/>
      <c r="BD264" s="614"/>
      <c r="BE264" s="614"/>
      <c r="BF264" s="614"/>
      <c r="BG264" s="614"/>
      <c r="BH264" s="614"/>
      <c r="BI264" s="614"/>
      <c r="BJ264" s="614"/>
      <c r="BK264" s="614"/>
      <c r="BL264" s="614"/>
      <c r="BM264" s="614"/>
      <c r="BN264" s="614"/>
      <c r="BO264" s="614"/>
      <c r="BP264" s="614"/>
      <c r="BQ264" s="614"/>
      <c r="BR264" s="614"/>
      <c r="BS264" s="614"/>
      <c r="BT264" s="614"/>
      <c r="BU264" s="614"/>
      <c r="BV264" s="614"/>
      <c r="BW264" s="615"/>
    </row>
    <row r="265" spans="1:75" ht="12.75">
      <c r="A265" s="399"/>
      <c r="B265" s="291" t="s">
        <v>109</v>
      </c>
      <c r="C265" s="619" t="s">
        <v>110</v>
      </c>
      <c r="D265" s="619"/>
      <c r="E265" s="619"/>
      <c r="F265" s="619" t="s">
        <v>111</v>
      </c>
      <c r="G265" s="619"/>
      <c r="H265" s="619"/>
      <c r="I265" s="159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1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1"/>
      <c r="AW265" s="160"/>
      <c r="AX265" s="160"/>
      <c r="AY265" s="160"/>
      <c r="AZ265" s="160"/>
      <c r="BA265" s="160"/>
      <c r="BB265" s="160"/>
      <c r="BC265" s="160"/>
      <c r="BD265" s="160"/>
      <c r="BE265" s="160"/>
      <c r="BF265" s="160"/>
      <c r="BG265" s="160"/>
      <c r="BH265" s="160"/>
      <c r="BI265" s="160"/>
      <c r="BJ265" s="160"/>
      <c r="BK265" s="160"/>
      <c r="BL265" s="160"/>
      <c r="BM265" s="160"/>
      <c r="BN265" s="160"/>
      <c r="BO265" s="160"/>
      <c r="BP265" s="160"/>
      <c r="BQ265" s="160"/>
      <c r="BR265" s="160"/>
      <c r="BS265" s="160"/>
      <c r="BT265" s="160"/>
      <c r="BU265" s="160"/>
      <c r="BV265" s="160"/>
      <c r="BW265" s="160"/>
    </row>
    <row r="266" spans="2:75" ht="65.25">
      <c r="B266" s="292"/>
      <c r="C266" s="583" t="s">
        <v>112</v>
      </c>
      <c r="D266" s="583" t="s">
        <v>113</v>
      </c>
      <c r="E266" s="583" t="s">
        <v>19</v>
      </c>
      <c r="F266" s="583" t="s">
        <v>112</v>
      </c>
      <c r="G266" s="583" t="s">
        <v>113</v>
      </c>
      <c r="H266" s="583" t="s">
        <v>19</v>
      </c>
      <c r="I266" s="293"/>
      <c r="K266" s="294" t="s">
        <v>114</v>
      </c>
      <c r="L266" s="294" t="s">
        <v>115</v>
      </c>
      <c r="M266" s="294" t="s">
        <v>116</v>
      </c>
      <c r="N266" s="295" t="s">
        <v>117</v>
      </c>
      <c r="O266" s="295" t="s">
        <v>118</v>
      </c>
      <c r="P266" s="295" t="s">
        <v>119</v>
      </c>
      <c r="Q266" s="296" t="s">
        <v>120</v>
      </c>
      <c r="R266" s="294" t="s">
        <v>121</v>
      </c>
      <c r="S266" s="302" t="s">
        <v>272</v>
      </c>
      <c r="T266" s="297" t="s">
        <v>122</v>
      </c>
      <c r="U266" s="297" t="s">
        <v>123</v>
      </c>
      <c r="V266" s="298" t="s">
        <v>275</v>
      </c>
      <c r="W266" s="299" t="s">
        <v>275</v>
      </c>
      <c r="X266" s="300"/>
      <c r="Y266" s="16"/>
      <c r="Z266" s="301" t="s">
        <v>126</v>
      </c>
      <c r="AA266" s="295" t="s">
        <v>127</v>
      </c>
      <c r="AB266" s="302" t="s">
        <v>128</v>
      </c>
      <c r="AC266" s="302" t="s">
        <v>129</v>
      </c>
      <c r="AD266" s="302" t="s">
        <v>130</v>
      </c>
      <c r="AE266" s="295" t="s">
        <v>131</v>
      </c>
      <c r="AF266" s="295" t="s">
        <v>132</v>
      </c>
      <c r="AG266" s="303" t="s">
        <v>133</v>
      </c>
      <c r="AH266" s="303" t="s">
        <v>134</v>
      </c>
      <c r="AI266" s="302" t="s">
        <v>135</v>
      </c>
      <c r="AJ266" s="295" t="s">
        <v>136</v>
      </c>
      <c r="AK266" s="295" t="s">
        <v>137</v>
      </c>
      <c r="AL266" s="295" t="s">
        <v>138</v>
      </c>
      <c r="AM266" s="302" t="s">
        <v>139</v>
      </c>
      <c r="AN266" s="304" t="s">
        <v>140</v>
      </c>
      <c r="AO266" s="295" t="s">
        <v>141</v>
      </c>
      <c r="AP266" s="295" t="s">
        <v>142</v>
      </c>
      <c r="AQ266" s="302" t="s">
        <v>272</v>
      </c>
      <c r="AR266" s="297" t="s">
        <v>143</v>
      </c>
      <c r="AS266" s="297" t="s">
        <v>144</v>
      </c>
      <c r="AT266" s="298" t="s">
        <v>275</v>
      </c>
      <c r="AU266" s="299" t="s">
        <v>275</v>
      </c>
      <c r="AV266" s="300"/>
      <c r="AX266" s="525" t="s">
        <v>145</v>
      </c>
      <c r="AY266" s="525" t="s">
        <v>128</v>
      </c>
      <c r="AZ266" s="306" t="s">
        <v>146</v>
      </c>
      <c r="BA266" s="307" t="s">
        <v>147</v>
      </c>
      <c r="BC266" s="302" t="s">
        <v>148</v>
      </c>
      <c r="BD266" s="302" t="s">
        <v>149</v>
      </c>
      <c r="BE266" s="302" t="s">
        <v>150</v>
      </c>
      <c r="BF266" s="302" t="s">
        <v>151</v>
      </c>
      <c r="BG266" s="302" t="s">
        <v>152</v>
      </c>
      <c r="BH266" s="302" t="s">
        <v>153</v>
      </c>
      <c r="BI266" s="302" t="s">
        <v>154</v>
      </c>
      <c r="BJ266" s="302" t="s">
        <v>155</v>
      </c>
      <c r="BK266" s="302" t="s">
        <v>156</v>
      </c>
      <c r="BL266" s="302" t="s">
        <v>157</v>
      </c>
      <c r="BM266" s="308" t="s">
        <v>158</v>
      </c>
      <c r="BN266" s="308" t="s">
        <v>159</v>
      </c>
      <c r="BO266" s="308" t="s">
        <v>160</v>
      </c>
      <c r="BP266" s="308" t="s">
        <v>161</v>
      </c>
      <c r="BQ266" s="308" t="s">
        <v>162</v>
      </c>
      <c r="BR266" s="309"/>
      <c r="BS266" s="297" t="s">
        <v>163</v>
      </c>
      <c r="BT266" s="297" t="s">
        <v>164</v>
      </c>
      <c r="BU266" s="296" t="s">
        <v>165</v>
      </c>
      <c r="BV266" s="298" t="s">
        <v>276</v>
      </c>
      <c r="BW266" s="299" t="s">
        <v>277</v>
      </c>
    </row>
    <row r="267" spans="2:75" ht="12.75">
      <c r="B267" s="310" t="s">
        <v>166</v>
      </c>
      <c r="C267" s="584"/>
      <c r="D267" s="493">
        <f>E267-C267</f>
        <v>0</v>
      </c>
      <c r="E267" s="585"/>
      <c r="F267" s="584"/>
      <c r="G267" s="493">
        <f>H267-F267</f>
        <v>0</v>
      </c>
      <c r="H267" s="585"/>
      <c r="I267" s="311"/>
      <c r="K267" s="312" t="e">
        <f>(C267/E267)/(F267/H267)</f>
        <v>#DIV/0!</v>
      </c>
      <c r="L267" s="313" t="e">
        <f>(D267/(C267*E267)+(G267/(F267*H267)))</f>
        <v>#DIV/0!</v>
      </c>
      <c r="M267" s="314" t="e">
        <f>1/L267</f>
        <v>#DIV/0!</v>
      </c>
      <c r="N267" s="277" t="e">
        <f>LN(K267)</f>
        <v>#DIV/0!</v>
      </c>
      <c r="O267" s="277" t="e">
        <f>M267*N267</f>
        <v>#DIV/0!</v>
      </c>
      <c r="P267" s="277" t="e">
        <f>LN(K267)</f>
        <v>#DIV/0!</v>
      </c>
      <c r="Q267" s="315" t="e">
        <f>EXP(P267)</f>
        <v>#DIV/0!</v>
      </c>
      <c r="R267" s="315" t="e">
        <f>SQRT(1/M267)</f>
        <v>#DIV/0!</v>
      </c>
      <c r="S267" s="316">
        <f>$H$2</f>
        <v>1.9599639845400536</v>
      </c>
      <c r="T267" s="317" t="e">
        <f>P267-(R267*S267)</f>
        <v>#DIV/0!</v>
      </c>
      <c r="U267" s="317" t="e">
        <f>P267+(R267*S267)</f>
        <v>#DIV/0!</v>
      </c>
      <c r="V267" s="318" t="e">
        <f>EXP(T267)</f>
        <v>#DIV/0!</v>
      </c>
      <c r="W267" s="113" t="e">
        <f>EXP(U267)</f>
        <v>#DIV/0!</v>
      </c>
      <c r="X267" s="9"/>
      <c r="Z267" s="319" t="e">
        <f>(N267-P271)^2</f>
        <v>#DIV/0!</v>
      </c>
      <c r="AA267" s="320" t="e">
        <f>M267*Z267</f>
        <v>#DIV/0!</v>
      </c>
      <c r="AB267" s="321">
        <v>1</v>
      </c>
      <c r="AC267" s="309"/>
      <c r="AD267" s="309"/>
      <c r="AE267" s="314" t="e">
        <f>M267^2</f>
        <v>#DIV/0!</v>
      </c>
      <c r="AF267" s="322"/>
      <c r="AG267" s="323" t="e">
        <f>AG271</f>
        <v>#DIV/0!</v>
      </c>
      <c r="AH267" s="323" t="e">
        <f>AH271</f>
        <v>#DIV/0!</v>
      </c>
      <c r="AI267" s="320" t="e">
        <f>1/M267</f>
        <v>#DIV/0!</v>
      </c>
      <c r="AJ267" s="324" t="e">
        <f>1/(AH267+AI267)</f>
        <v>#DIV/0!</v>
      </c>
      <c r="AK267" s="325" t="e">
        <f>AJ267/AJ271</f>
        <v>#DIV/0!</v>
      </c>
      <c r="AL267" s="326" t="e">
        <f>AJ267*N267</f>
        <v>#DIV/0!</v>
      </c>
      <c r="AM267" s="327" t="e">
        <f>AL267/AJ267</f>
        <v>#DIV/0!</v>
      </c>
      <c r="AN267" s="113" t="e">
        <f>EXP(AM267)</f>
        <v>#DIV/0!</v>
      </c>
      <c r="AO267" s="328" t="e">
        <f>1/AJ267</f>
        <v>#DIV/0!</v>
      </c>
      <c r="AP267" s="113" t="e">
        <f>SQRT(AO267)</f>
        <v>#DIV/0!</v>
      </c>
      <c r="AQ267" s="316">
        <f>$H$2</f>
        <v>1.9599639845400536</v>
      </c>
      <c r="AR267" s="317" t="e">
        <f>AM267-(AQ267*AP267)</f>
        <v>#DIV/0!</v>
      </c>
      <c r="AS267" s="317" t="e">
        <f>AM267+(1.96*AP267)</f>
        <v>#DIV/0!</v>
      </c>
      <c r="AT267" s="329" t="e">
        <f>EXP(AR267)</f>
        <v>#DIV/0!</v>
      </c>
      <c r="AU267" s="329" t="e">
        <f>EXP(AS267)</f>
        <v>#DIV/0!</v>
      </c>
      <c r="AV267" s="293"/>
      <c r="AX267" s="330"/>
      <c r="AY267" s="330">
        <v>1</v>
      </c>
      <c r="AZ267" s="331"/>
      <c r="BA267" s="331"/>
      <c r="BC267" s="309"/>
      <c r="BD267" s="309"/>
      <c r="BE267" s="321"/>
      <c r="BF267" s="321"/>
      <c r="BG267" s="321"/>
      <c r="BH267" s="321"/>
      <c r="BI267" s="321"/>
      <c r="BJ267" s="321"/>
      <c r="BK267" s="321"/>
      <c r="BL267" s="321"/>
      <c r="BM267" s="309"/>
      <c r="BN267" s="309"/>
      <c r="BO267" s="309"/>
      <c r="BP267" s="309"/>
      <c r="BQ267" s="309"/>
      <c r="BR267" s="309"/>
      <c r="BS267" s="332"/>
      <c r="BT267" s="332"/>
      <c r="BU267" s="332"/>
      <c r="BV267" s="309"/>
      <c r="BW267" s="309"/>
    </row>
    <row r="268" spans="2:75" ht="12.75">
      <c r="B268" s="310" t="s">
        <v>167</v>
      </c>
      <c r="C268" s="584"/>
      <c r="D268" s="493">
        <f>E268-C268</f>
        <v>0</v>
      </c>
      <c r="E268" s="585"/>
      <c r="F268" s="584"/>
      <c r="G268" s="493">
        <f>H268-F268</f>
        <v>0</v>
      </c>
      <c r="H268" s="585"/>
      <c r="I268" s="311"/>
      <c r="K268" s="312" t="e">
        <f>(C268/E268)/(F268/H268)</f>
        <v>#DIV/0!</v>
      </c>
      <c r="L268" s="313" t="e">
        <f>(D268/(C268*E268)+(G268/(F268*H268)))</f>
        <v>#DIV/0!</v>
      </c>
      <c r="M268" s="314" t="e">
        <f>1/L268</f>
        <v>#DIV/0!</v>
      </c>
      <c r="N268" s="277" t="e">
        <f>LN(K268)</f>
        <v>#DIV/0!</v>
      </c>
      <c r="O268" s="277" t="e">
        <f>M268*N268</f>
        <v>#DIV/0!</v>
      </c>
      <c r="P268" s="277" t="e">
        <f>LN(K268)</f>
        <v>#DIV/0!</v>
      </c>
      <c r="Q268" s="315" t="e">
        <f>EXP(P268)</f>
        <v>#DIV/0!</v>
      </c>
      <c r="R268" s="315" t="e">
        <f>SQRT(1/M268)</f>
        <v>#DIV/0!</v>
      </c>
      <c r="S268" s="316">
        <f>$H$2</f>
        <v>1.9599639845400536</v>
      </c>
      <c r="T268" s="317" t="e">
        <f>P268-(R268*S268)</f>
        <v>#DIV/0!</v>
      </c>
      <c r="U268" s="317" t="e">
        <f>P268+(R268*S268)</f>
        <v>#DIV/0!</v>
      </c>
      <c r="V268" s="318" t="e">
        <f aca="true" t="shared" si="378" ref="V268:W270">EXP(T268)</f>
        <v>#DIV/0!</v>
      </c>
      <c r="W268" s="113" t="e">
        <f t="shared" si="378"/>
        <v>#DIV/0!</v>
      </c>
      <c r="X268" s="9"/>
      <c r="Z268" s="319" t="e">
        <f>(N268-P271)^2</f>
        <v>#DIV/0!</v>
      </c>
      <c r="AA268" s="320" t="e">
        <f>M268*Z268</f>
        <v>#DIV/0!</v>
      </c>
      <c r="AB268" s="321">
        <v>1</v>
      </c>
      <c r="AC268" s="309"/>
      <c r="AD268" s="309"/>
      <c r="AE268" s="314" t="e">
        <f>M268^2</f>
        <v>#DIV/0!</v>
      </c>
      <c r="AF268" s="322"/>
      <c r="AG268" s="323" t="e">
        <f>AG271</f>
        <v>#DIV/0!</v>
      </c>
      <c r="AH268" s="323" t="e">
        <f>AH271</f>
        <v>#DIV/0!</v>
      </c>
      <c r="AI268" s="320" t="e">
        <f>1/M268</f>
        <v>#DIV/0!</v>
      </c>
      <c r="AJ268" s="324" t="e">
        <f>1/(AH268+AI268)</f>
        <v>#DIV/0!</v>
      </c>
      <c r="AK268" s="325" t="e">
        <f>AJ268/AJ271</f>
        <v>#DIV/0!</v>
      </c>
      <c r="AL268" s="326" t="e">
        <f>AJ268*N268</f>
        <v>#DIV/0!</v>
      </c>
      <c r="AM268" s="327" t="e">
        <f>AL268/AJ268</f>
        <v>#DIV/0!</v>
      </c>
      <c r="AN268" s="113" t="e">
        <f>EXP(AM268)</f>
        <v>#DIV/0!</v>
      </c>
      <c r="AO268" s="328" t="e">
        <f>1/AJ268</f>
        <v>#DIV/0!</v>
      </c>
      <c r="AP268" s="113" t="e">
        <f>SQRT(AO268)</f>
        <v>#DIV/0!</v>
      </c>
      <c r="AQ268" s="316">
        <f>$H$2</f>
        <v>1.9599639845400536</v>
      </c>
      <c r="AR268" s="317" t="e">
        <f>AM268-(AQ268*AP268)</f>
        <v>#DIV/0!</v>
      </c>
      <c r="AS268" s="317" t="e">
        <f>AM268+(1.96*AP268)</f>
        <v>#DIV/0!</v>
      </c>
      <c r="AT268" s="329" t="e">
        <f aca="true" t="shared" si="379" ref="AT268:AU270">EXP(AR268)</f>
        <v>#DIV/0!</v>
      </c>
      <c r="AU268" s="329" t="e">
        <f t="shared" si="379"/>
        <v>#DIV/0!</v>
      </c>
      <c r="AV268" s="293"/>
      <c r="AX268" s="330"/>
      <c r="AY268" s="330">
        <v>1</v>
      </c>
      <c r="AZ268" s="331"/>
      <c r="BA268" s="331"/>
      <c r="BC268" s="309"/>
      <c r="BD268" s="309"/>
      <c r="BE268" s="321"/>
      <c r="BF268" s="321"/>
      <c r="BG268" s="321"/>
      <c r="BH268" s="321"/>
      <c r="BI268" s="321"/>
      <c r="BJ268" s="321"/>
      <c r="BK268" s="321"/>
      <c r="BL268" s="321"/>
      <c r="BM268" s="309"/>
      <c r="BN268" s="309"/>
      <c r="BO268" s="309"/>
      <c r="BP268" s="309"/>
      <c r="BQ268" s="309"/>
      <c r="BR268" s="309"/>
      <c r="BS268" s="332"/>
      <c r="BT268" s="332"/>
      <c r="BU268" s="332"/>
      <c r="BV268" s="309"/>
      <c r="BW268" s="309"/>
    </row>
    <row r="269" spans="2:75" ht="12.75">
      <c r="B269" s="310" t="s">
        <v>168</v>
      </c>
      <c r="C269" s="584"/>
      <c r="D269" s="493">
        <f>E269-C269</f>
        <v>0</v>
      </c>
      <c r="E269" s="585"/>
      <c r="F269" s="584"/>
      <c r="G269" s="493">
        <f>H269-F269</f>
        <v>0</v>
      </c>
      <c r="H269" s="585"/>
      <c r="I269" s="311"/>
      <c r="K269" s="312" t="e">
        <f>(C269/E269)/(F269/H269)</f>
        <v>#DIV/0!</v>
      </c>
      <c r="L269" s="313" t="e">
        <f>(D269/(C269*E269)+(G269/(F269*H269)))</f>
        <v>#DIV/0!</v>
      </c>
      <c r="M269" s="314" t="e">
        <f>1/L269</f>
        <v>#DIV/0!</v>
      </c>
      <c r="N269" s="277" t="e">
        <f>LN(K269)</f>
        <v>#DIV/0!</v>
      </c>
      <c r="O269" s="277" t="e">
        <f>M269*N269</f>
        <v>#DIV/0!</v>
      </c>
      <c r="P269" s="277" t="e">
        <f>LN(K269)</f>
        <v>#DIV/0!</v>
      </c>
      <c r="Q269" s="315" t="e">
        <f>EXP(P269)</f>
        <v>#DIV/0!</v>
      </c>
      <c r="R269" s="315" t="e">
        <f>SQRT(1/M269)</f>
        <v>#DIV/0!</v>
      </c>
      <c r="S269" s="316">
        <f>$H$2</f>
        <v>1.9599639845400536</v>
      </c>
      <c r="T269" s="317" t="e">
        <f>P269-(R269*S269)</f>
        <v>#DIV/0!</v>
      </c>
      <c r="U269" s="317" t="e">
        <f>P269+(R269*S269)</f>
        <v>#DIV/0!</v>
      </c>
      <c r="V269" s="318" t="e">
        <f t="shared" si="378"/>
        <v>#DIV/0!</v>
      </c>
      <c r="W269" s="113" t="e">
        <f t="shared" si="378"/>
        <v>#DIV/0!</v>
      </c>
      <c r="X269" s="9"/>
      <c r="Z269" s="319" t="e">
        <f>(N269-P271)^2</f>
        <v>#DIV/0!</v>
      </c>
      <c r="AA269" s="320" t="e">
        <f>M269*Z269</f>
        <v>#DIV/0!</v>
      </c>
      <c r="AB269" s="321">
        <v>1</v>
      </c>
      <c r="AC269" s="309"/>
      <c r="AD269" s="309"/>
      <c r="AE269" s="314" t="e">
        <f>M269^2</f>
        <v>#DIV/0!</v>
      </c>
      <c r="AF269" s="322"/>
      <c r="AG269" s="323" t="e">
        <f>AG271</f>
        <v>#DIV/0!</v>
      </c>
      <c r="AH269" s="323" t="e">
        <f>AH271</f>
        <v>#DIV/0!</v>
      </c>
      <c r="AI269" s="320" t="e">
        <f>1/M269</f>
        <v>#DIV/0!</v>
      </c>
      <c r="AJ269" s="324" t="e">
        <f>1/(AH269+AI269)</f>
        <v>#DIV/0!</v>
      </c>
      <c r="AK269" s="325" t="e">
        <f>AJ269/AJ271</f>
        <v>#DIV/0!</v>
      </c>
      <c r="AL269" s="326" t="e">
        <f>AJ269*N269</f>
        <v>#DIV/0!</v>
      </c>
      <c r="AM269" s="327" t="e">
        <f>AL269/AJ269</f>
        <v>#DIV/0!</v>
      </c>
      <c r="AN269" s="113" t="e">
        <f>EXP(AM269)</f>
        <v>#DIV/0!</v>
      </c>
      <c r="AO269" s="328" t="e">
        <f>1/AJ269</f>
        <v>#DIV/0!</v>
      </c>
      <c r="AP269" s="113" t="e">
        <f>SQRT(AO269)</f>
        <v>#DIV/0!</v>
      </c>
      <c r="AQ269" s="316">
        <f>$H$2</f>
        <v>1.9599639845400536</v>
      </c>
      <c r="AR269" s="317" t="e">
        <f>AM269-(AQ269*AP269)</f>
        <v>#DIV/0!</v>
      </c>
      <c r="AS269" s="317" t="e">
        <f>AM269+(1.96*AP269)</f>
        <v>#DIV/0!</v>
      </c>
      <c r="AT269" s="329" t="e">
        <f t="shared" si="379"/>
        <v>#DIV/0!</v>
      </c>
      <c r="AU269" s="329" t="e">
        <f t="shared" si="379"/>
        <v>#DIV/0!</v>
      </c>
      <c r="AV269" s="293"/>
      <c r="AX269" s="330"/>
      <c r="AY269" s="330">
        <v>1</v>
      </c>
      <c r="AZ269" s="331"/>
      <c r="BA269" s="331"/>
      <c r="BC269" s="309"/>
      <c r="BD269" s="309"/>
      <c r="BE269" s="321"/>
      <c r="BF269" s="321"/>
      <c r="BG269" s="321"/>
      <c r="BH269" s="321"/>
      <c r="BI269" s="321"/>
      <c r="BJ269" s="321"/>
      <c r="BK269" s="321"/>
      <c r="BL269" s="321"/>
      <c r="BM269" s="309"/>
      <c r="BN269" s="309"/>
      <c r="BO269" s="309"/>
      <c r="BP269" s="309"/>
      <c r="BQ269" s="309"/>
      <c r="BR269" s="309"/>
      <c r="BS269" s="332"/>
      <c r="BT269" s="332"/>
      <c r="BU269" s="332"/>
      <c r="BV269" s="309"/>
      <c r="BW269" s="309"/>
    </row>
    <row r="270" spans="2:75" ht="12.75">
      <c r="B270" s="310" t="s">
        <v>169</v>
      </c>
      <c r="C270" s="584"/>
      <c r="D270" s="493">
        <f>E270-C270</f>
        <v>0</v>
      </c>
      <c r="E270" s="585"/>
      <c r="F270" s="584"/>
      <c r="G270" s="493">
        <f>H270-F270</f>
        <v>0</v>
      </c>
      <c r="H270" s="585"/>
      <c r="I270" s="311"/>
      <c r="K270" s="312" t="e">
        <f>(C270/E270)/(F270/H270)</f>
        <v>#DIV/0!</v>
      </c>
      <c r="L270" s="313" t="e">
        <f>(D270/(C270*E270)+(G270/(F270*H270)))</f>
        <v>#DIV/0!</v>
      </c>
      <c r="M270" s="314" t="e">
        <f>1/L270</f>
        <v>#DIV/0!</v>
      </c>
      <c r="N270" s="277" t="e">
        <f>LN(K270)</f>
        <v>#DIV/0!</v>
      </c>
      <c r="O270" s="277" t="e">
        <f>M270*N270</f>
        <v>#DIV/0!</v>
      </c>
      <c r="P270" s="277" t="e">
        <f>LN(K270)</f>
        <v>#DIV/0!</v>
      </c>
      <c r="Q270" s="315" t="e">
        <f>EXP(P270)</f>
        <v>#DIV/0!</v>
      </c>
      <c r="R270" s="315" t="e">
        <f>SQRT(1/M270)</f>
        <v>#DIV/0!</v>
      </c>
      <c r="S270" s="316">
        <f>$H$2</f>
        <v>1.9599639845400536</v>
      </c>
      <c r="T270" s="317" t="e">
        <f>P270-(R270*S270)</f>
        <v>#DIV/0!</v>
      </c>
      <c r="U270" s="317" t="e">
        <f>P270+(R270*S270)</f>
        <v>#DIV/0!</v>
      </c>
      <c r="V270" s="318" t="e">
        <f t="shared" si="378"/>
        <v>#DIV/0!</v>
      </c>
      <c r="W270" s="113" t="e">
        <f t="shared" si="378"/>
        <v>#DIV/0!</v>
      </c>
      <c r="X270" s="9"/>
      <c r="Z270" s="319" t="e">
        <f>(N270-P271)^2</f>
        <v>#DIV/0!</v>
      </c>
      <c r="AA270" s="320" t="e">
        <f>M270*Z270</f>
        <v>#DIV/0!</v>
      </c>
      <c r="AB270" s="321">
        <v>1</v>
      </c>
      <c r="AC270" s="309"/>
      <c r="AD270" s="309"/>
      <c r="AE270" s="314" t="e">
        <f>M270^2</f>
        <v>#DIV/0!</v>
      </c>
      <c r="AF270" s="322"/>
      <c r="AG270" s="323" t="e">
        <f>AG271</f>
        <v>#DIV/0!</v>
      </c>
      <c r="AH270" s="323" t="e">
        <f>AH271</f>
        <v>#DIV/0!</v>
      </c>
      <c r="AI270" s="320" t="e">
        <f>1/M270</f>
        <v>#DIV/0!</v>
      </c>
      <c r="AJ270" s="324" t="e">
        <f>1/(AH270+AI270)</f>
        <v>#DIV/0!</v>
      </c>
      <c r="AK270" s="325" t="e">
        <f>AJ270/AJ271</f>
        <v>#DIV/0!</v>
      </c>
      <c r="AL270" s="326" t="e">
        <f>AJ270*N270</f>
        <v>#DIV/0!</v>
      </c>
      <c r="AM270" s="327" t="e">
        <f>AL270/AJ270</f>
        <v>#DIV/0!</v>
      </c>
      <c r="AN270" s="113" t="e">
        <f>EXP(AM270)</f>
        <v>#DIV/0!</v>
      </c>
      <c r="AO270" s="328" t="e">
        <f>1/AJ270</f>
        <v>#DIV/0!</v>
      </c>
      <c r="AP270" s="113" t="e">
        <f>SQRT(AO270)</f>
        <v>#DIV/0!</v>
      </c>
      <c r="AQ270" s="316">
        <f>$H$2</f>
        <v>1.9599639845400536</v>
      </c>
      <c r="AR270" s="317" t="e">
        <f>AM270-(AQ270*AP270)</f>
        <v>#DIV/0!</v>
      </c>
      <c r="AS270" s="317" t="e">
        <f>AM270+(1.96*AP270)</f>
        <v>#DIV/0!</v>
      </c>
      <c r="AT270" s="329" t="e">
        <f t="shared" si="379"/>
        <v>#DIV/0!</v>
      </c>
      <c r="AU270" s="329" t="e">
        <f t="shared" si="379"/>
        <v>#DIV/0!</v>
      </c>
      <c r="AV270" s="293"/>
      <c r="AX270" s="330"/>
      <c r="AY270" s="330">
        <v>1</v>
      </c>
      <c r="AZ270" s="331"/>
      <c r="BA270" s="331"/>
      <c r="BC270" s="309"/>
      <c r="BD270" s="309"/>
      <c r="BE270" s="321"/>
      <c r="BF270" s="321"/>
      <c r="BG270" s="321"/>
      <c r="BH270" s="321"/>
      <c r="BI270" s="321"/>
      <c r="BJ270" s="321"/>
      <c r="BK270" s="321"/>
      <c r="BL270" s="321"/>
      <c r="BM270" s="309"/>
      <c r="BN270" s="309"/>
      <c r="BO270" s="309"/>
      <c r="BP270" s="309"/>
      <c r="BQ270" s="309"/>
      <c r="BR270" s="309"/>
      <c r="BS270" s="332"/>
      <c r="BT270" s="332"/>
      <c r="BU270" s="332"/>
      <c r="BV270" s="309"/>
      <c r="BW270" s="309"/>
    </row>
    <row r="271" spans="2:75" ht="12.75">
      <c r="B271" s="333">
        <f>COUNT(D267:D270)</f>
        <v>4</v>
      </c>
      <c r="C271" s="586">
        <f aca="true" t="shared" si="380" ref="C271:H271">SUM(C267:C270)</f>
        <v>0</v>
      </c>
      <c r="D271" s="586">
        <f t="shared" si="380"/>
        <v>0</v>
      </c>
      <c r="E271" s="586">
        <f t="shared" si="380"/>
        <v>0</v>
      </c>
      <c r="F271" s="586">
        <f t="shared" si="380"/>
        <v>0</v>
      </c>
      <c r="G271" s="586">
        <f t="shared" si="380"/>
        <v>0</v>
      </c>
      <c r="H271" s="586">
        <f t="shared" si="380"/>
        <v>0</v>
      </c>
      <c r="I271" s="335"/>
      <c r="K271" s="336"/>
      <c r="L271" s="394"/>
      <c r="M271" s="338" t="e">
        <f>SUM(M267:M270)</f>
        <v>#DIV/0!</v>
      </c>
      <c r="N271" s="339"/>
      <c r="O271" s="340" t="e">
        <f>SUM(O267:O270)</f>
        <v>#DIV/0!</v>
      </c>
      <c r="P271" s="22" t="e">
        <f>O271/M271</f>
        <v>#DIV/0!</v>
      </c>
      <c r="Q271" s="341" t="e">
        <f>EXP(P271)</f>
        <v>#DIV/0!</v>
      </c>
      <c r="R271" s="334" t="e">
        <f>SQRT(1/M271)</f>
        <v>#DIV/0!</v>
      </c>
      <c r="S271" s="316">
        <f>$H$2</f>
        <v>1.9599639845400536</v>
      </c>
      <c r="T271" s="342" t="e">
        <f>P271-(R271*S271)</f>
        <v>#DIV/0!</v>
      </c>
      <c r="U271" s="342" t="e">
        <f>P271+(R271*S271)</f>
        <v>#DIV/0!</v>
      </c>
      <c r="V271" s="343" t="e">
        <f>EXP(T271)</f>
        <v>#DIV/0!</v>
      </c>
      <c r="W271" s="344" t="e">
        <f>EXP(U271)</f>
        <v>#DIV/0!</v>
      </c>
      <c r="X271" s="345"/>
      <c r="Y271" s="345"/>
      <c r="Z271" s="346"/>
      <c r="AA271" s="347" t="e">
        <f>SUM(AA267:AA270)</f>
        <v>#DIV/0!</v>
      </c>
      <c r="AB271" s="348">
        <f>SUM(AB267:AB270)</f>
        <v>4</v>
      </c>
      <c r="AC271" s="349" t="e">
        <f>AA271-(AB271-1)</f>
        <v>#DIV/0!</v>
      </c>
      <c r="AD271" s="338" t="e">
        <f>M271</f>
        <v>#DIV/0!</v>
      </c>
      <c r="AE271" s="338" t="e">
        <f>SUM(AE267:AE270)</f>
        <v>#DIV/0!</v>
      </c>
      <c r="AF271" s="350" t="e">
        <f>AE271/AD271</f>
        <v>#DIV/0!</v>
      </c>
      <c r="AG271" s="351" t="e">
        <f>AC271/(AD271-AF271)</f>
        <v>#DIV/0!</v>
      </c>
      <c r="AH271" s="351" t="e">
        <f>IF(AA271&lt;AB271-1,"0",AG271)</f>
        <v>#DIV/0!</v>
      </c>
      <c r="AI271" s="346"/>
      <c r="AJ271" s="338" t="e">
        <f>SUM(AJ267:AJ270)</f>
        <v>#DIV/0!</v>
      </c>
      <c r="AK271" s="352" t="e">
        <f>SUM(AK267:AK270)</f>
        <v>#DIV/0!</v>
      </c>
      <c r="AL271" s="349" t="e">
        <f>SUM(AL267:AL270)</f>
        <v>#DIV/0!</v>
      </c>
      <c r="AM271" s="349" t="e">
        <f>AL271/AJ271</f>
        <v>#DIV/0!</v>
      </c>
      <c r="AN271" s="395" t="e">
        <f>EXP(AM271)</f>
        <v>#DIV/0!</v>
      </c>
      <c r="AO271" s="354" t="e">
        <f>1/AJ271</f>
        <v>#DIV/0!</v>
      </c>
      <c r="AP271" s="355" t="e">
        <f>SQRT(AO271)</f>
        <v>#DIV/0!</v>
      </c>
      <c r="AQ271" s="316">
        <f>$H$2</f>
        <v>1.9599639845400536</v>
      </c>
      <c r="AR271" s="342" t="e">
        <f>AM271-(AQ271*AP271)</f>
        <v>#DIV/0!</v>
      </c>
      <c r="AS271" s="342" t="e">
        <f>AM271+(1.96*AP271)</f>
        <v>#DIV/0!</v>
      </c>
      <c r="AT271" s="396" t="e">
        <f>EXP(AR271)</f>
        <v>#DIV/0!</v>
      </c>
      <c r="AU271" s="397" t="e">
        <f>EXP(AS271)</f>
        <v>#DIV/0!</v>
      </c>
      <c r="AV271" s="398"/>
      <c r="AW271" s="15"/>
      <c r="AX271" s="359" t="e">
        <f>AA271</f>
        <v>#DIV/0!</v>
      </c>
      <c r="AY271" s="333">
        <f>SUM(AY267:AY270)</f>
        <v>4</v>
      </c>
      <c r="AZ271" s="360" t="e">
        <f>(AX271-(AY271-1))/AX271</f>
        <v>#DIV/0!</v>
      </c>
      <c r="BA271" s="361" t="e">
        <f>IF(AA271&lt;AB271-1,"0%",AZ271)</f>
        <v>#DIV/0!</v>
      </c>
      <c r="BB271" s="172"/>
      <c r="BC271" s="340" t="e">
        <f>AX271/(AY271-1)</f>
        <v>#DIV/0!</v>
      </c>
      <c r="BD271" s="362" t="e">
        <f>LN(BC271)</f>
        <v>#DIV/0!</v>
      </c>
      <c r="BE271" s="340" t="e">
        <f>LN(AX271)</f>
        <v>#DIV/0!</v>
      </c>
      <c r="BF271" s="340">
        <f>LN(AY271-1)</f>
        <v>1.0986122886681098</v>
      </c>
      <c r="BG271" s="340" t="e">
        <f>SQRT(2*AX271)</f>
        <v>#DIV/0!</v>
      </c>
      <c r="BH271" s="340">
        <f>SQRT(2*AY271-3)</f>
        <v>2.23606797749979</v>
      </c>
      <c r="BI271" s="340">
        <f>2*(AY271-2)</f>
        <v>4</v>
      </c>
      <c r="BJ271" s="340">
        <f>3*(AY271-2)^2</f>
        <v>12</v>
      </c>
      <c r="BK271" s="340">
        <f>1/BI271</f>
        <v>0.25</v>
      </c>
      <c r="BL271" s="363">
        <f>1/BJ271</f>
        <v>0.08333333333333333</v>
      </c>
      <c r="BM271" s="363">
        <f>SQRT(BK271*(1-BL271))</f>
        <v>0.47871355387816905</v>
      </c>
      <c r="BN271" s="364" t="e">
        <f>0.5*(BE271-BF271)/(BG271-BH271)</f>
        <v>#DIV/0!</v>
      </c>
      <c r="BO271" s="364" t="e">
        <f>IF(AA271&lt;=AB271,BM271,BN271)</f>
        <v>#DIV/0!</v>
      </c>
      <c r="BP271" s="365" t="e">
        <f>BD271-(1.96*BO271)</f>
        <v>#DIV/0!</v>
      </c>
      <c r="BQ271" s="365" t="e">
        <f>BD271+(1.96*BO271)</f>
        <v>#DIV/0!</v>
      </c>
      <c r="BR271" s="365"/>
      <c r="BS271" s="362" t="e">
        <f>EXP(BP271)</f>
        <v>#DIV/0!</v>
      </c>
      <c r="BT271" s="362" t="e">
        <f>EXP(BQ271)</f>
        <v>#DIV/0!</v>
      </c>
      <c r="BU271" s="366" t="e">
        <f>BA271</f>
        <v>#DIV/0!</v>
      </c>
      <c r="BV271" s="366" t="e">
        <f>(BS271-1)/BS271</f>
        <v>#DIV/0!</v>
      </c>
      <c r="BW271" s="366" t="e">
        <f>(BT271-1)/BT271</f>
        <v>#DIV/0!</v>
      </c>
    </row>
    <row r="272" spans="2:75" ht="13.5" thickBot="1">
      <c r="B272" s="7"/>
      <c r="C272" s="587"/>
      <c r="D272" s="587"/>
      <c r="E272" s="587"/>
      <c r="F272" s="587"/>
      <c r="G272" s="587"/>
      <c r="H272" s="587"/>
      <c r="I272" s="367"/>
      <c r="J272" s="7"/>
      <c r="K272" s="7"/>
      <c r="L272" s="2"/>
      <c r="M272" s="2"/>
      <c r="N272" s="2"/>
      <c r="O272" s="2"/>
      <c r="P272" s="2"/>
      <c r="Q272" s="2"/>
      <c r="R272" s="368"/>
      <c r="S272" s="368"/>
      <c r="T272" s="368"/>
      <c r="U272" s="368"/>
      <c r="V272" s="368"/>
      <c r="W272" s="368"/>
      <c r="X272" s="368"/>
      <c r="Z272" s="2"/>
      <c r="AA272" s="2"/>
      <c r="AB272" s="369"/>
      <c r="AC272" s="370"/>
      <c r="AD272" s="370"/>
      <c r="AE272" s="370"/>
      <c r="AF272" s="372"/>
      <c r="AG272" s="372"/>
      <c r="AH272" s="372"/>
      <c r="AI272" s="37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373"/>
      <c r="AU272" s="373"/>
      <c r="AV272" s="373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18"/>
      <c r="BH272" s="2"/>
      <c r="BI272" s="2"/>
      <c r="BJ272" s="2"/>
      <c r="BK272" s="2"/>
      <c r="BN272" s="370" t="s">
        <v>184</v>
      </c>
      <c r="BT272" s="374" t="s">
        <v>185</v>
      </c>
      <c r="BU272" s="375" t="e">
        <f>BU271</f>
        <v>#DIV/0!</v>
      </c>
      <c r="BV272" s="376" t="e">
        <f>IF(BV271&lt;0,"0%",BV271)</f>
        <v>#DIV/0!</v>
      </c>
      <c r="BW272" s="377" t="e">
        <f>IF(BW271&lt;0,"0%",BW271)</f>
        <v>#DIV/0!</v>
      </c>
    </row>
    <row r="273" spans="2:69" ht="26.25" thickBot="1">
      <c r="B273" s="283"/>
      <c r="C273" s="588"/>
      <c r="D273" s="588"/>
      <c r="E273" s="588"/>
      <c r="F273" s="588"/>
      <c r="G273" s="588"/>
      <c r="H273" s="588"/>
      <c r="I273" s="378"/>
      <c r="J273" s="283"/>
      <c r="K273" s="283"/>
      <c r="L273" s="2"/>
      <c r="M273" s="2"/>
      <c r="N273" s="2"/>
      <c r="O273" s="2"/>
      <c r="P273" s="2"/>
      <c r="Q273" s="2"/>
      <c r="R273" s="379"/>
      <c r="S273" s="379"/>
      <c r="T273" s="379"/>
      <c r="U273" s="379"/>
      <c r="V273" s="379"/>
      <c r="W273" s="379"/>
      <c r="X273" s="379"/>
      <c r="Z273" s="2"/>
      <c r="AA273" s="2"/>
      <c r="AB273" s="2"/>
      <c r="AC273" s="2"/>
      <c r="AD273" s="2"/>
      <c r="AE273" s="2"/>
      <c r="AF273" s="2"/>
      <c r="AG273" s="2"/>
      <c r="AH273" s="2"/>
      <c r="AI273" s="18"/>
      <c r="AJ273" s="144"/>
      <c r="AK273" s="144"/>
      <c r="AL273" s="380"/>
      <c r="AM273" s="149"/>
      <c r="AN273" s="381"/>
      <c r="AO273" s="382" t="s">
        <v>186</v>
      </c>
      <c r="AP273" s="383">
        <f>TINV((1-$H$1),(AB271-2))</f>
        <v>4.302652729749462</v>
      </c>
      <c r="AQ273" s="2"/>
      <c r="AR273" s="603" t="s">
        <v>293</v>
      </c>
      <c r="AS273" s="604">
        <f>$H$1</f>
        <v>0.95</v>
      </c>
      <c r="AT273" s="384" t="e">
        <f>EXP(AM271-AP273*SQRT((1/AD271)+AH271))</f>
        <v>#DIV/0!</v>
      </c>
      <c r="AU273" s="385" t="e">
        <f>EXP(AM271+AP273*SQRT((1/AD271)+AH271))</f>
        <v>#DIV/0!</v>
      </c>
      <c r="AV273" s="293"/>
      <c r="AW273" s="2"/>
      <c r="AX273" s="2"/>
      <c r="AY273" s="2"/>
      <c r="AZ273" s="2"/>
      <c r="BB273" s="2"/>
      <c r="BC273" s="2"/>
      <c r="BD273" s="2"/>
      <c r="BF273" s="386"/>
      <c r="BG273" s="18"/>
      <c r="BH273" s="18"/>
      <c r="BJ273" s="9"/>
      <c r="BK273" s="2"/>
      <c r="BL273" s="4"/>
      <c r="BM273" s="387"/>
      <c r="BN273" s="2"/>
      <c r="BQ273" s="4"/>
    </row>
    <row r="274" spans="2:68" ht="12.75">
      <c r="B274" s="7"/>
      <c r="C274" s="587"/>
      <c r="D274" s="587"/>
      <c r="E274" s="587"/>
      <c r="F274" s="587"/>
      <c r="G274" s="587"/>
      <c r="H274" s="587"/>
      <c r="I274" s="367"/>
      <c r="J274" s="7"/>
      <c r="K274" s="7"/>
      <c r="L274" s="2"/>
      <c r="M274" s="2"/>
      <c r="N274" s="2"/>
      <c r="O274" s="2"/>
      <c r="P274" s="2"/>
      <c r="Q274" s="2"/>
      <c r="R274" s="368"/>
      <c r="S274" s="368"/>
      <c r="T274" s="368"/>
      <c r="U274" s="368"/>
      <c r="V274" s="368"/>
      <c r="W274" s="368"/>
      <c r="X274" s="368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149"/>
      <c r="AK274" s="149"/>
      <c r="AL274" s="2"/>
      <c r="AR274" s="175"/>
      <c r="AS274" s="175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P274" s="4"/>
    </row>
    <row r="275" spans="3:75" ht="12.75">
      <c r="C275" s="590"/>
      <c r="D275" s="590"/>
      <c r="E275" s="590"/>
      <c r="F275" s="590"/>
      <c r="G275" s="590"/>
      <c r="H275" s="590"/>
      <c r="I275" s="404"/>
      <c r="J275" s="613" t="s">
        <v>106</v>
      </c>
      <c r="K275" s="614"/>
      <c r="L275" s="614"/>
      <c r="M275" s="614"/>
      <c r="N275" s="614"/>
      <c r="O275" s="614"/>
      <c r="P275" s="614"/>
      <c r="Q275" s="614"/>
      <c r="R275" s="614"/>
      <c r="S275" s="614"/>
      <c r="T275" s="614"/>
      <c r="U275" s="614"/>
      <c r="V275" s="614"/>
      <c r="W275" s="615"/>
      <c r="X275" s="289"/>
      <c r="Y275" s="616" t="s">
        <v>107</v>
      </c>
      <c r="Z275" s="617"/>
      <c r="AA275" s="617"/>
      <c r="AB275" s="617"/>
      <c r="AC275" s="617"/>
      <c r="AD275" s="617"/>
      <c r="AE275" s="617"/>
      <c r="AF275" s="617"/>
      <c r="AG275" s="617"/>
      <c r="AH275" s="617"/>
      <c r="AI275" s="617"/>
      <c r="AJ275" s="617"/>
      <c r="AK275" s="617"/>
      <c r="AL275" s="617"/>
      <c r="AM275" s="617"/>
      <c r="AN275" s="617"/>
      <c r="AO275" s="617"/>
      <c r="AP275" s="617"/>
      <c r="AQ275" s="617"/>
      <c r="AR275" s="617"/>
      <c r="AS275" s="617"/>
      <c r="AT275" s="617"/>
      <c r="AU275" s="618"/>
      <c r="AV275" s="289"/>
      <c r="AW275" s="613" t="s">
        <v>108</v>
      </c>
      <c r="AX275" s="614"/>
      <c r="AY275" s="614"/>
      <c r="AZ275" s="614"/>
      <c r="BA275" s="614"/>
      <c r="BB275" s="614"/>
      <c r="BC275" s="614"/>
      <c r="BD275" s="614"/>
      <c r="BE275" s="614"/>
      <c r="BF275" s="614"/>
      <c r="BG275" s="614"/>
      <c r="BH275" s="614"/>
      <c r="BI275" s="614"/>
      <c r="BJ275" s="614"/>
      <c r="BK275" s="614"/>
      <c r="BL275" s="614"/>
      <c r="BM275" s="614"/>
      <c r="BN275" s="614"/>
      <c r="BO275" s="614"/>
      <c r="BP275" s="614"/>
      <c r="BQ275" s="614"/>
      <c r="BR275" s="614"/>
      <c r="BS275" s="614"/>
      <c r="BT275" s="614"/>
      <c r="BU275" s="614"/>
      <c r="BV275" s="614"/>
      <c r="BW275" s="615"/>
    </row>
    <row r="276" spans="1:256" ht="12.75">
      <c r="A276" s="290"/>
      <c r="B276" s="291" t="s">
        <v>109</v>
      </c>
      <c r="C276" s="619" t="s">
        <v>110</v>
      </c>
      <c r="D276" s="619"/>
      <c r="E276" s="619"/>
      <c r="F276" s="619" t="s">
        <v>111</v>
      </c>
      <c r="G276" s="619"/>
      <c r="H276" s="619"/>
      <c r="I276" s="159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160"/>
      <c r="BB276" s="160"/>
      <c r="BC276" s="160"/>
      <c r="BD276" s="160"/>
      <c r="BE276" s="160"/>
      <c r="BF276" s="160"/>
      <c r="BG276" s="160"/>
      <c r="BH276" s="160"/>
      <c r="BI276" s="160"/>
      <c r="BJ276" s="160"/>
      <c r="BK276" s="160"/>
      <c r="BL276" s="160"/>
      <c r="BM276" s="160"/>
      <c r="BN276" s="160"/>
      <c r="BO276" s="160"/>
      <c r="BP276" s="160"/>
      <c r="BQ276" s="160"/>
      <c r="BR276" s="160"/>
      <c r="BS276" s="160"/>
      <c r="BT276" s="160"/>
      <c r="BU276" s="160"/>
      <c r="BV276" s="160"/>
      <c r="BW276" s="160"/>
      <c r="BX276" s="160"/>
      <c r="BY276" s="160"/>
      <c r="BZ276" s="160"/>
      <c r="CA276" s="160"/>
      <c r="CB276" s="160"/>
      <c r="CC276" s="160"/>
      <c r="CD276" s="160"/>
      <c r="CE276" s="160"/>
      <c r="CF276" s="160"/>
      <c r="CG276" s="160"/>
      <c r="CH276" s="160"/>
      <c r="CI276" s="160"/>
      <c r="CJ276" s="160"/>
      <c r="CK276" s="160"/>
      <c r="CL276" s="160"/>
      <c r="CM276" s="160"/>
      <c r="CN276" s="160"/>
      <c r="CO276" s="160"/>
      <c r="CP276" s="160"/>
      <c r="CQ276" s="160"/>
      <c r="CR276" s="160"/>
      <c r="CS276" s="160"/>
      <c r="CT276" s="160"/>
      <c r="CU276" s="160"/>
      <c r="CV276" s="160"/>
      <c r="CW276" s="160"/>
      <c r="CX276" s="160"/>
      <c r="CY276" s="160"/>
      <c r="CZ276" s="160"/>
      <c r="DA276" s="160"/>
      <c r="DB276" s="160"/>
      <c r="DC276" s="160"/>
      <c r="DD276" s="160"/>
      <c r="DE276" s="160"/>
      <c r="DF276" s="160"/>
      <c r="DG276" s="160"/>
      <c r="DH276" s="160"/>
      <c r="DI276" s="160"/>
      <c r="DJ276" s="160"/>
      <c r="DK276" s="160"/>
      <c r="DL276" s="160"/>
      <c r="DM276" s="160"/>
      <c r="DN276" s="160"/>
      <c r="DO276" s="160"/>
      <c r="DP276" s="160"/>
      <c r="DQ276" s="160"/>
      <c r="DR276" s="160"/>
      <c r="DS276" s="160"/>
      <c r="DT276" s="160"/>
      <c r="DU276" s="160"/>
      <c r="DV276" s="160"/>
      <c r="DW276" s="160"/>
      <c r="DX276" s="160"/>
      <c r="DY276" s="160"/>
      <c r="DZ276" s="160"/>
      <c r="EA276" s="160"/>
      <c r="EB276" s="160"/>
      <c r="EC276" s="160"/>
      <c r="ED276" s="160"/>
      <c r="EE276" s="160"/>
      <c r="EF276" s="160"/>
      <c r="EG276" s="160"/>
      <c r="EH276" s="160"/>
      <c r="EI276" s="160"/>
      <c r="EJ276" s="160"/>
      <c r="EK276" s="160"/>
      <c r="EL276" s="160"/>
      <c r="EM276" s="160"/>
      <c r="EN276" s="160"/>
      <c r="EO276" s="160"/>
      <c r="EP276" s="160"/>
      <c r="EQ276" s="160"/>
      <c r="ER276" s="160"/>
      <c r="ES276" s="160"/>
      <c r="ET276" s="160"/>
      <c r="EU276" s="160"/>
      <c r="EV276" s="160"/>
      <c r="EW276" s="160"/>
      <c r="EX276" s="160"/>
      <c r="EY276" s="160"/>
      <c r="EZ276" s="160"/>
      <c r="FA276" s="160"/>
      <c r="FB276" s="160"/>
      <c r="FC276" s="160"/>
      <c r="FD276" s="160"/>
      <c r="FE276" s="160"/>
      <c r="FF276" s="160"/>
      <c r="FG276" s="160"/>
      <c r="FH276" s="160"/>
      <c r="FI276" s="160"/>
      <c r="FJ276" s="160"/>
      <c r="FK276" s="160"/>
      <c r="FL276" s="160"/>
      <c r="FM276" s="160"/>
      <c r="FN276" s="160"/>
      <c r="FO276" s="160"/>
      <c r="FP276" s="160"/>
      <c r="FQ276" s="160"/>
      <c r="FR276" s="160"/>
      <c r="FS276" s="160"/>
      <c r="FT276" s="160"/>
      <c r="FU276" s="160"/>
      <c r="FV276" s="160"/>
      <c r="FW276" s="160"/>
      <c r="FX276" s="160"/>
      <c r="FY276" s="160"/>
      <c r="FZ276" s="160"/>
      <c r="GA276" s="160"/>
      <c r="GB276" s="160"/>
      <c r="GC276" s="160"/>
      <c r="GD276" s="160"/>
      <c r="GE276" s="160"/>
      <c r="GF276" s="160"/>
      <c r="GG276" s="160"/>
      <c r="GH276" s="160"/>
      <c r="GI276" s="160"/>
      <c r="GJ276" s="160"/>
      <c r="GK276" s="160"/>
      <c r="GL276" s="160"/>
      <c r="GM276" s="160"/>
      <c r="GN276" s="160"/>
      <c r="GO276" s="160"/>
      <c r="GP276" s="160"/>
      <c r="GQ276" s="160"/>
      <c r="GR276" s="160"/>
      <c r="GS276" s="160"/>
      <c r="GT276" s="160"/>
      <c r="GU276" s="160"/>
      <c r="GV276" s="160"/>
      <c r="GW276" s="160"/>
      <c r="GX276" s="160"/>
      <c r="GY276" s="160"/>
      <c r="GZ276" s="160"/>
      <c r="HA276" s="160"/>
      <c r="HB276" s="160"/>
      <c r="HC276" s="160"/>
      <c r="HD276" s="160"/>
      <c r="HE276" s="160"/>
      <c r="HF276" s="160"/>
      <c r="HG276" s="160"/>
      <c r="HH276" s="160"/>
      <c r="HI276" s="160"/>
      <c r="HJ276" s="160"/>
      <c r="HK276" s="160"/>
      <c r="HL276" s="160"/>
      <c r="HM276" s="160"/>
      <c r="HN276" s="160"/>
      <c r="HO276" s="160"/>
      <c r="HP276" s="160"/>
      <c r="HQ276" s="160"/>
      <c r="HR276" s="160"/>
      <c r="HS276" s="160"/>
      <c r="HT276" s="160"/>
      <c r="HU276" s="160"/>
      <c r="HV276" s="160"/>
      <c r="HW276" s="160"/>
      <c r="HX276" s="160"/>
      <c r="HY276" s="160"/>
      <c r="HZ276" s="160"/>
      <c r="IA276" s="160"/>
      <c r="IB276" s="160"/>
      <c r="IC276" s="160"/>
      <c r="ID276" s="160"/>
      <c r="IE276" s="160"/>
      <c r="IF276" s="160"/>
      <c r="IG276" s="160"/>
      <c r="IH276" s="160"/>
      <c r="II276" s="160"/>
      <c r="IJ276" s="160"/>
      <c r="IK276" s="160"/>
      <c r="IL276" s="160"/>
      <c r="IM276" s="160"/>
      <c r="IN276" s="160"/>
      <c r="IO276" s="160"/>
      <c r="IP276" s="160"/>
      <c r="IQ276" s="160"/>
      <c r="IR276" s="160"/>
      <c r="IS276" s="160"/>
      <c r="IT276" s="160"/>
      <c r="IU276" s="160"/>
      <c r="IV276" s="160"/>
    </row>
    <row r="277" spans="1:75" ht="65.25">
      <c r="A277" s="7"/>
      <c r="B277" s="292"/>
      <c r="C277" s="583" t="s">
        <v>112</v>
      </c>
      <c r="D277" s="583" t="s">
        <v>113</v>
      </c>
      <c r="E277" s="583" t="s">
        <v>19</v>
      </c>
      <c r="F277" s="583" t="s">
        <v>112</v>
      </c>
      <c r="G277" s="583" t="s">
        <v>113</v>
      </c>
      <c r="H277" s="583" t="s">
        <v>19</v>
      </c>
      <c r="I277" s="293"/>
      <c r="K277" s="294" t="s">
        <v>114</v>
      </c>
      <c r="L277" s="294" t="s">
        <v>115</v>
      </c>
      <c r="M277" s="294" t="s">
        <v>116</v>
      </c>
      <c r="N277" s="295" t="s">
        <v>117</v>
      </c>
      <c r="O277" s="295" t="s">
        <v>118</v>
      </c>
      <c r="P277" s="295" t="s">
        <v>119</v>
      </c>
      <c r="Q277" s="296" t="s">
        <v>120</v>
      </c>
      <c r="R277" s="294" t="s">
        <v>121</v>
      </c>
      <c r="S277" s="302" t="s">
        <v>272</v>
      </c>
      <c r="T277" s="297" t="s">
        <v>122</v>
      </c>
      <c r="U277" s="297" t="s">
        <v>123</v>
      </c>
      <c r="V277" s="298" t="s">
        <v>275</v>
      </c>
      <c r="W277" s="299" t="s">
        <v>275</v>
      </c>
      <c r="X277" s="300"/>
      <c r="Y277" s="16"/>
      <c r="Z277" s="301" t="s">
        <v>126</v>
      </c>
      <c r="AA277" s="295" t="s">
        <v>127</v>
      </c>
      <c r="AB277" s="302" t="s">
        <v>128</v>
      </c>
      <c r="AC277" s="302" t="s">
        <v>129</v>
      </c>
      <c r="AD277" s="302" t="s">
        <v>130</v>
      </c>
      <c r="AE277" s="295" t="s">
        <v>131</v>
      </c>
      <c r="AF277" s="295" t="s">
        <v>132</v>
      </c>
      <c r="AG277" s="303" t="s">
        <v>133</v>
      </c>
      <c r="AH277" s="303" t="s">
        <v>134</v>
      </c>
      <c r="AI277" s="302" t="s">
        <v>135</v>
      </c>
      <c r="AJ277" s="295" t="s">
        <v>136</v>
      </c>
      <c r="AK277" s="295" t="s">
        <v>137</v>
      </c>
      <c r="AL277" s="295" t="s">
        <v>138</v>
      </c>
      <c r="AM277" s="302" t="s">
        <v>139</v>
      </c>
      <c r="AN277" s="304" t="s">
        <v>140</v>
      </c>
      <c r="AO277" s="295" t="s">
        <v>141</v>
      </c>
      <c r="AP277" s="295" t="s">
        <v>142</v>
      </c>
      <c r="AQ277" s="302" t="s">
        <v>272</v>
      </c>
      <c r="AR277" s="297" t="s">
        <v>143</v>
      </c>
      <c r="AS277" s="297" t="s">
        <v>144</v>
      </c>
      <c r="AT277" s="298" t="s">
        <v>275</v>
      </c>
      <c r="AU277" s="299" t="s">
        <v>275</v>
      </c>
      <c r="AV277" s="300"/>
      <c r="AX277" s="525" t="s">
        <v>145</v>
      </c>
      <c r="AY277" s="525" t="s">
        <v>128</v>
      </c>
      <c r="AZ277" s="306" t="s">
        <v>146</v>
      </c>
      <c r="BA277" s="307" t="s">
        <v>147</v>
      </c>
      <c r="BC277" s="302" t="s">
        <v>148</v>
      </c>
      <c r="BD277" s="302" t="s">
        <v>149</v>
      </c>
      <c r="BE277" s="302" t="s">
        <v>150</v>
      </c>
      <c r="BF277" s="302" t="s">
        <v>151</v>
      </c>
      <c r="BG277" s="302" t="s">
        <v>152</v>
      </c>
      <c r="BH277" s="302" t="s">
        <v>153</v>
      </c>
      <c r="BI277" s="302" t="s">
        <v>154</v>
      </c>
      <c r="BJ277" s="302" t="s">
        <v>155</v>
      </c>
      <c r="BK277" s="302" t="s">
        <v>156</v>
      </c>
      <c r="BL277" s="302" t="s">
        <v>157</v>
      </c>
      <c r="BM277" s="308" t="s">
        <v>158</v>
      </c>
      <c r="BN277" s="308" t="s">
        <v>159</v>
      </c>
      <c r="BO277" s="308" t="s">
        <v>160</v>
      </c>
      <c r="BP277" s="308" t="s">
        <v>161</v>
      </c>
      <c r="BQ277" s="308" t="s">
        <v>162</v>
      </c>
      <c r="BR277" s="309"/>
      <c r="BS277" s="297" t="s">
        <v>163</v>
      </c>
      <c r="BT277" s="297" t="s">
        <v>164</v>
      </c>
      <c r="BU277" s="296" t="s">
        <v>165</v>
      </c>
      <c r="BV277" s="298" t="s">
        <v>276</v>
      </c>
      <c r="BW277" s="299" t="s">
        <v>277</v>
      </c>
    </row>
    <row r="278" spans="1:75" ht="12.75">
      <c r="A278" s="283"/>
      <c r="B278" s="310" t="s">
        <v>166</v>
      </c>
      <c r="C278" s="584"/>
      <c r="D278" s="493">
        <f>E278-C278</f>
        <v>0</v>
      </c>
      <c r="E278" s="585"/>
      <c r="F278" s="584"/>
      <c r="G278" s="493">
        <f>H278-F278</f>
        <v>0</v>
      </c>
      <c r="H278" s="585"/>
      <c r="I278" s="311"/>
      <c r="K278" s="312" t="e">
        <f>(C278/E278)/(F278/H278)</f>
        <v>#DIV/0!</v>
      </c>
      <c r="L278" s="313" t="e">
        <f>(D278/(C278*E278)+(G278/(F278*H278)))</f>
        <v>#DIV/0!</v>
      </c>
      <c r="M278" s="314" t="e">
        <f>1/L278</f>
        <v>#DIV/0!</v>
      </c>
      <c r="N278" s="277" t="e">
        <f>LN(K278)</f>
        <v>#DIV/0!</v>
      </c>
      <c r="O278" s="277" t="e">
        <f>M278*N278</f>
        <v>#DIV/0!</v>
      </c>
      <c r="P278" s="277" t="e">
        <f>LN(K278)</f>
        <v>#DIV/0!</v>
      </c>
      <c r="Q278" s="392" t="e">
        <f>K278</f>
        <v>#DIV/0!</v>
      </c>
      <c r="R278" s="315" t="e">
        <f>SQRT(1/M278)</f>
        <v>#DIV/0!</v>
      </c>
      <c r="S278" s="316">
        <f>$H$2</f>
        <v>1.9599639845400536</v>
      </c>
      <c r="T278" s="317" t="e">
        <f>P278-(R278*S278)</f>
        <v>#DIV/0!</v>
      </c>
      <c r="U278" s="317" t="e">
        <f>P278+(R278*S278)</f>
        <v>#DIV/0!</v>
      </c>
      <c r="V278" s="318" t="e">
        <f aca="true" t="shared" si="381" ref="V278:W281">EXP(T278)</f>
        <v>#DIV/0!</v>
      </c>
      <c r="W278" s="113" t="e">
        <f t="shared" si="381"/>
        <v>#DIV/0!</v>
      </c>
      <c r="X278" s="9"/>
      <c r="Z278" s="319" t="e">
        <f>(N278-P281)^2</f>
        <v>#DIV/0!</v>
      </c>
      <c r="AA278" s="320" t="e">
        <f>M278*Z278</f>
        <v>#DIV/0!</v>
      </c>
      <c r="AB278" s="321">
        <v>1</v>
      </c>
      <c r="AC278" s="309"/>
      <c r="AD278" s="309"/>
      <c r="AE278" s="314" t="e">
        <f>M278^2</f>
        <v>#DIV/0!</v>
      </c>
      <c r="AF278" s="322"/>
      <c r="AG278" s="323" t="e">
        <f>AG281</f>
        <v>#DIV/0!</v>
      </c>
      <c r="AH278" s="323" t="e">
        <f>AH281</f>
        <v>#DIV/0!</v>
      </c>
      <c r="AI278" s="320" t="e">
        <f>1/M278</f>
        <v>#DIV/0!</v>
      </c>
      <c r="AJ278" s="324" t="e">
        <f>1/(AH278+AI278)</f>
        <v>#DIV/0!</v>
      </c>
      <c r="AK278" s="325" t="e">
        <f>AJ278/AJ281</f>
        <v>#DIV/0!</v>
      </c>
      <c r="AL278" s="326" t="e">
        <f>AJ278*N278</f>
        <v>#DIV/0!</v>
      </c>
      <c r="AM278" s="327" t="e">
        <f>AL278/AJ278</f>
        <v>#DIV/0!</v>
      </c>
      <c r="AN278" s="113" t="e">
        <f>EXP(AM278)</f>
        <v>#DIV/0!</v>
      </c>
      <c r="AO278" s="328" t="e">
        <f>1/AJ278</f>
        <v>#DIV/0!</v>
      </c>
      <c r="AP278" s="113" t="e">
        <f>SQRT(AO278)</f>
        <v>#DIV/0!</v>
      </c>
      <c r="AQ278" s="316">
        <f>$H$2</f>
        <v>1.9599639845400536</v>
      </c>
      <c r="AR278" s="317" t="e">
        <f>AM278-(AQ278*AP278)</f>
        <v>#DIV/0!</v>
      </c>
      <c r="AS278" s="317" t="e">
        <f>AM278+(1.96*AP278)</f>
        <v>#DIV/0!</v>
      </c>
      <c r="AT278" s="329" t="e">
        <f aca="true" t="shared" si="382" ref="AT278:AU281">EXP(AR278)</f>
        <v>#DIV/0!</v>
      </c>
      <c r="AU278" s="329" t="e">
        <f t="shared" si="382"/>
        <v>#DIV/0!</v>
      </c>
      <c r="AV278" s="293"/>
      <c r="AX278" s="330"/>
      <c r="AY278" s="330">
        <v>1</v>
      </c>
      <c r="AZ278" s="331"/>
      <c r="BA278" s="331"/>
      <c r="BC278" s="309"/>
      <c r="BD278" s="309"/>
      <c r="BE278" s="321"/>
      <c r="BF278" s="321"/>
      <c r="BG278" s="321"/>
      <c r="BH278" s="321"/>
      <c r="BI278" s="321"/>
      <c r="BJ278" s="321"/>
      <c r="BK278" s="321"/>
      <c r="BL278" s="321"/>
      <c r="BM278" s="309"/>
      <c r="BN278" s="309"/>
      <c r="BO278" s="309"/>
      <c r="BP278" s="309"/>
      <c r="BQ278" s="309"/>
      <c r="BR278" s="309"/>
      <c r="BS278" s="332"/>
      <c r="BT278" s="332"/>
      <c r="BU278" s="332"/>
      <c r="BV278" s="309"/>
      <c r="BW278" s="309"/>
    </row>
    <row r="279" spans="1:75" ht="12.75">
      <c r="A279" s="7"/>
      <c r="B279" s="310" t="s">
        <v>167</v>
      </c>
      <c r="C279" s="584"/>
      <c r="D279" s="493">
        <f>E279-C279</f>
        <v>0</v>
      </c>
      <c r="E279" s="585"/>
      <c r="F279" s="584"/>
      <c r="G279" s="493">
        <f>H279-F279</f>
        <v>0</v>
      </c>
      <c r="H279" s="585"/>
      <c r="I279" s="311"/>
      <c r="K279" s="312" t="e">
        <f>(C279/E279)/(F279/H279)</f>
        <v>#DIV/0!</v>
      </c>
      <c r="L279" s="313" t="e">
        <f>(D279/(C279*E279)+(G279/(F279*H279)))</f>
        <v>#DIV/0!</v>
      </c>
      <c r="M279" s="314" t="e">
        <f>1/L279</f>
        <v>#DIV/0!</v>
      </c>
      <c r="N279" s="277" t="e">
        <f>LN(K279)</f>
        <v>#DIV/0!</v>
      </c>
      <c r="O279" s="277" t="e">
        <f>M279*N279</f>
        <v>#DIV/0!</v>
      </c>
      <c r="P279" s="277" t="e">
        <f>LN(K279)</f>
        <v>#DIV/0!</v>
      </c>
      <c r="Q279" s="392" t="e">
        <f>K279</f>
        <v>#DIV/0!</v>
      </c>
      <c r="R279" s="315" t="e">
        <f>SQRT(1/M279)</f>
        <v>#DIV/0!</v>
      </c>
      <c r="S279" s="316">
        <f>$H$2</f>
        <v>1.9599639845400536</v>
      </c>
      <c r="T279" s="317" t="e">
        <f>P279-(R279*S279)</f>
        <v>#DIV/0!</v>
      </c>
      <c r="U279" s="317" t="e">
        <f>P279+(R279*S279)</f>
        <v>#DIV/0!</v>
      </c>
      <c r="V279" s="318" t="e">
        <f t="shared" si="381"/>
        <v>#DIV/0!</v>
      </c>
      <c r="W279" s="113" t="e">
        <f t="shared" si="381"/>
        <v>#DIV/0!</v>
      </c>
      <c r="X279" s="9"/>
      <c r="Z279" s="319" t="e">
        <f>(N279-P281)^2</f>
        <v>#DIV/0!</v>
      </c>
      <c r="AA279" s="320" t="e">
        <f>M279*Z279</f>
        <v>#DIV/0!</v>
      </c>
      <c r="AB279" s="321">
        <v>1</v>
      </c>
      <c r="AC279" s="309"/>
      <c r="AD279" s="309"/>
      <c r="AE279" s="314" t="e">
        <f>M279^2</f>
        <v>#DIV/0!</v>
      </c>
      <c r="AF279" s="322"/>
      <c r="AG279" s="323" t="e">
        <f>AG281</f>
        <v>#DIV/0!</v>
      </c>
      <c r="AH279" s="323" t="e">
        <f>AH281</f>
        <v>#DIV/0!</v>
      </c>
      <c r="AI279" s="320" t="e">
        <f>1/M279</f>
        <v>#DIV/0!</v>
      </c>
      <c r="AJ279" s="324" t="e">
        <f>1/(AH279+AI279)</f>
        <v>#DIV/0!</v>
      </c>
      <c r="AK279" s="325" t="e">
        <f>AJ279/AJ281</f>
        <v>#DIV/0!</v>
      </c>
      <c r="AL279" s="326" t="e">
        <f>AJ279*N279</f>
        <v>#DIV/0!</v>
      </c>
      <c r="AM279" s="327" t="e">
        <f>AL279/AJ279</f>
        <v>#DIV/0!</v>
      </c>
      <c r="AN279" s="113" t="e">
        <f>EXP(AM279)</f>
        <v>#DIV/0!</v>
      </c>
      <c r="AO279" s="328" t="e">
        <f>1/AJ279</f>
        <v>#DIV/0!</v>
      </c>
      <c r="AP279" s="113" t="e">
        <f>SQRT(AO279)</f>
        <v>#DIV/0!</v>
      </c>
      <c r="AQ279" s="316">
        <f>$H$2</f>
        <v>1.9599639845400536</v>
      </c>
      <c r="AR279" s="317" t="e">
        <f>AM279-(AQ279*AP279)</f>
        <v>#DIV/0!</v>
      </c>
      <c r="AS279" s="317" t="e">
        <f>AM279+(1.96*AP279)</f>
        <v>#DIV/0!</v>
      </c>
      <c r="AT279" s="329" t="e">
        <f t="shared" si="382"/>
        <v>#DIV/0!</v>
      </c>
      <c r="AU279" s="329" t="e">
        <f t="shared" si="382"/>
        <v>#DIV/0!</v>
      </c>
      <c r="AV279" s="293"/>
      <c r="AX279" s="330"/>
      <c r="AY279" s="330">
        <v>1</v>
      </c>
      <c r="AZ279" s="331"/>
      <c r="BA279" s="331"/>
      <c r="BC279" s="309"/>
      <c r="BD279" s="309"/>
      <c r="BE279" s="321"/>
      <c r="BF279" s="321"/>
      <c r="BG279" s="321"/>
      <c r="BH279" s="321"/>
      <c r="BI279" s="321"/>
      <c r="BJ279" s="321"/>
      <c r="BK279" s="321"/>
      <c r="BL279" s="321"/>
      <c r="BM279" s="309"/>
      <c r="BN279" s="309"/>
      <c r="BO279" s="309"/>
      <c r="BP279" s="309"/>
      <c r="BQ279" s="309"/>
      <c r="BR279" s="309"/>
      <c r="BS279" s="332"/>
      <c r="BT279" s="332"/>
      <c r="BU279" s="332"/>
      <c r="BV279" s="309"/>
      <c r="BW279" s="309"/>
    </row>
    <row r="280" spans="1:75" ht="12.75">
      <c r="A280" s="7"/>
      <c r="B280" s="310" t="s">
        <v>168</v>
      </c>
      <c r="C280" s="584"/>
      <c r="D280" s="493">
        <f>E280-C280</f>
        <v>0</v>
      </c>
      <c r="E280" s="585"/>
      <c r="F280" s="584"/>
      <c r="G280" s="493">
        <f>H280-F280</f>
        <v>0</v>
      </c>
      <c r="H280" s="585"/>
      <c r="I280" s="311"/>
      <c r="K280" s="312" t="e">
        <f>(C280/E280)/(F280/H280)</f>
        <v>#DIV/0!</v>
      </c>
      <c r="L280" s="313" t="e">
        <f>(D280/(C280*E280)+(G280/(F280*H280)))</f>
        <v>#DIV/0!</v>
      </c>
      <c r="M280" s="314" t="e">
        <f>1/L280</f>
        <v>#DIV/0!</v>
      </c>
      <c r="N280" s="277" t="e">
        <f>LN(K280)</f>
        <v>#DIV/0!</v>
      </c>
      <c r="O280" s="277" t="e">
        <f>M280*N280</f>
        <v>#DIV/0!</v>
      </c>
      <c r="P280" s="277" t="e">
        <f>LN(K280)</f>
        <v>#DIV/0!</v>
      </c>
      <c r="Q280" s="392" t="e">
        <f>K280</f>
        <v>#DIV/0!</v>
      </c>
      <c r="R280" s="315" t="e">
        <f>SQRT(1/M280)</f>
        <v>#DIV/0!</v>
      </c>
      <c r="S280" s="316">
        <f>$H$2</f>
        <v>1.9599639845400536</v>
      </c>
      <c r="T280" s="317" t="e">
        <f>P280-(R280*S280)</f>
        <v>#DIV/0!</v>
      </c>
      <c r="U280" s="317" t="e">
        <f>P280+(R280*S280)</f>
        <v>#DIV/0!</v>
      </c>
      <c r="V280" s="318" t="e">
        <f t="shared" si="381"/>
        <v>#DIV/0!</v>
      </c>
      <c r="W280" s="113" t="e">
        <f t="shared" si="381"/>
        <v>#DIV/0!</v>
      </c>
      <c r="X280" s="9"/>
      <c r="Z280" s="319" t="e">
        <f>(N280-P281)^2</f>
        <v>#DIV/0!</v>
      </c>
      <c r="AA280" s="320" t="e">
        <f>M280*Z280</f>
        <v>#DIV/0!</v>
      </c>
      <c r="AB280" s="321">
        <v>1</v>
      </c>
      <c r="AC280" s="309"/>
      <c r="AD280" s="309"/>
      <c r="AE280" s="314" t="e">
        <f>M280^2</f>
        <v>#DIV/0!</v>
      </c>
      <c r="AF280" s="322"/>
      <c r="AG280" s="323" t="e">
        <f>AG281</f>
        <v>#DIV/0!</v>
      </c>
      <c r="AH280" s="323" t="e">
        <f>AH281</f>
        <v>#DIV/0!</v>
      </c>
      <c r="AI280" s="320" t="e">
        <f>1/M280</f>
        <v>#DIV/0!</v>
      </c>
      <c r="AJ280" s="324" t="e">
        <f>1/(AH280+AI280)</f>
        <v>#DIV/0!</v>
      </c>
      <c r="AK280" s="325" t="e">
        <f>AJ280/AJ281</f>
        <v>#DIV/0!</v>
      </c>
      <c r="AL280" s="326" t="e">
        <f>AJ280*N280</f>
        <v>#DIV/0!</v>
      </c>
      <c r="AM280" s="327" t="e">
        <f>AL280/AJ280</f>
        <v>#DIV/0!</v>
      </c>
      <c r="AN280" s="113" t="e">
        <f>EXP(AM280)</f>
        <v>#DIV/0!</v>
      </c>
      <c r="AO280" s="328" t="e">
        <f>1/AJ280</f>
        <v>#DIV/0!</v>
      </c>
      <c r="AP280" s="113" t="e">
        <f>SQRT(AO280)</f>
        <v>#DIV/0!</v>
      </c>
      <c r="AQ280" s="316">
        <f>$H$2</f>
        <v>1.9599639845400536</v>
      </c>
      <c r="AR280" s="317" t="e">
        <f>AM280-(AQ280*AP280)</f>
        <v>#DIV/0!</v>
      </c>
      <c r="AS280" s="317" t="e">
        <f>AM280+(1.96*AP280)</f>
        <v>#DIV/0!</v>
      </c>
      <c r="AT280" s="329" t="e">
        <f t="shared" si="382"/>
        <v>#DIV/0!</v>
      </c>
      <c r="AU280" s="329" t="e">
        <f t="shared" si="382"/>
        <v>#DIV/0!</v>
      </c>
      <c r="AV280" s="293"/>
      <c r="AX280" s="330"/>
      <c r="AY280" s="330">
        <v>1</v>
      </c>
      <c r="AZ280" s="331"/>
      <c r="BA280" s="331"/>
      <c r="BC280" s="309"/>
      <c r="BD280" s="309"/>
      <c r="BE280" s="321"/>
      <c r="BF280" s="321"/>
      <c r="BG280" s="321"/>
      <c r="BH280" s="321"/>
      <c r="BI280" s="321"/>
      <c r="BJ280" s="321"/>
      <c r="BK280" s="321"/>
      <c r="BL280" s="321"/>
      <c r="BM280" s="309"/>
      <c r="BN280" s="309"/>
      <c r="BO280" s="309"/>
      <c r="BP280" s="309"/>
      <c r="BQ280" s="309"/>
      <c r="BR280" s="309"/>
      <c r="BS280" s="332"/>
      <c r="BT280" s="332"/>
      <c r="BU280" s="332"/>
      <c r="BV280" s="309"/>
      <c r="BW280" s="309"/>
    </row>
    <row r="281" spans="1:75" ht="12.75">
      <c r="A281" s="283"/>
      <c r="B281" s="333">
        <f>COUNT(D278:D280)</f>
        <v>3</v>
      </c>
      <c r="C281" s="586">
        <f aca="true" t="shared" si="383" ref="C281:H281">SUM(C278:C280)</f>
        <v>0</v>
      </c>
      <c r="D281" s="586">
        <f t="shared" si="383"/>
        <v>0</v>
      </c>
      <c r="E281" s="586">
        <f t="shared" si="383"/>
        <v>0</v>
      </c>
      <c r="F281" s="586">
        <f t="shared" si="383"/>
        <v>0</v>
      </c>
      <c r="G281" s="586">
        <f t="shared" si="383"/>
        <v>0</v>
      </c>
      <c r="H281" s="586">
        <f t="shared" si="383"/>
        <v>0</v>
      </c>
      <c r="I281" s="335"/>
      <c r="K281" s="336"/>
      <c r="L281" s="337"/>
      <c r="M281" s="338" t="e">
        <f>SUM(M278:M280)</f>
        <v>#DIV/0!</v>
      </c>
      <c r="N281" s="339"/>
      <c r="O281" s="340" t="e">
        <f>SUM(O278:O280)</f>
        <v>#DIV/0!</v>
      </c>
      <c r="P281" s="22" t="e">
        <f>O281/M281</f>
        <v>#DIV/0!</v>
      </c>
      <c r="Q281" s="341" t="e">
        <f>EXP(P281)</f>
        <v>#DIV/0!</v>
      </c>
      <c r="R281" s="334" t="e">
        <f>SQRT(1/M281)</f>
        <v>#DIV/0!</v>
      </c>
      <c r="S281" s="316">
        <f>$H$2</f>
        <v>1.9599639845400536</v>
      </c>
      <c r="T281" s="342" t="e">
        <f>P281-(R281*S281)</f>
        <v>#DIV/0!</v>
      </c>
      <c r="U281" s="342" t="e">
        <f>P281+(R281*S281)</f>
        <v>#DIV/0!</v>
      </c>
      <c r="V281" s="343" t="e">
        <f t="shared" si="381"/>
        <v>#DIV/0!</v>
      </c>
      <c r="W281" s="344" t="e">
        <f t="shared" si="381"/>
        <v>#DIV/0!</v>
      </c>
      <c r="X281" s="345"/>
      <c r="Y281" s="345"/>
      <c r="Z281" s="346"/>
      <c r="AA281" s="347" t="e">
        <f>SUM(AA278:AA280)</f>
        <v>#DIV/0!</v>
      </c>
      <c r="AB281" s="348">
        <f>SUM(AB278:AB280)</f>
        <v>3</v>
      </c>
      <c r="AC281" s="349" t="e">
        <f>AA281-(AB281-1)</f>
        <v>#DIV/0!</v>
      </c>
      <c r="AD281" s="338" t="e">
        <f>M281</f>
        <v>#DIV/0!</v>
      </c>
      <c r="AE281" s="338" t="e">
        <f>SUM(AE278:AE280)</f>
        <v>#DIV/0!</v>
      </c>
      <c r="AF281" s="350" t="e">
        <f>AE281/AD281</f>
        <v>#DIV/0!</v>
      </c>
      <c r="AG281" s="351" t="e">
        <f>AC281/(AD281-AF281)</f>
        <v>#DIV/0!</v>
      </c>
      <c r="AH281" s="351" t="e">
        <f>IF(AA281&lt;AB281-1,"0",AG281)</f>
        <v>#DIV/0!</v>
      </c>
      <c r="AI281" s="346"/>
      <c r="AJ281" s="338" t="e">
        <f>SUM(AJ278:AJ280)</f>
        <v>#DIV/0!</v>
      </c>
      <c r="AK281" s="352" t="e">
        <f>SUM(AK278:AK280)</f>
        <v>#DIV/0!</v>
      </c>
      <c r="AL281" s="349" t="e">
        <f>SUM(AL278:AL280)</f>
        <v>#DIV/0!</v>
      </c>
      <c r="AM281" s="349" t="e">
        <f>AL281/AJ281</f>
        <v>#DIV/0!</v>
      </c>
      <c r="AN281" s="353" t="e">
        <f>EXP(AM281)</f>
        <v>#DIV/0!</v>
      </c>
      <c r="AO281" s="354" t="e">
        <f>1/AJ281</f>
        <v>#DIV/0!</v>
      </c>
      <c r="AP281" s="355" t="e">
        <f>SQRT(AO281)</f>
        <v>#DIV/0!</v>
      </c>
      <c r="AQ281" s="316">
        <f>$H$2</f>
        <v>1.9599639845400536</v>
      </c>
      <c r="AR281" s="342" t="e">
        <f>AM281-(AQ281*AP281)</f>
        <v>#DIV/0!</v>
      </c>
      <c r="AS281" s="342" t="e">
        <f>AM281+(1.96*AP281)</f>
        <v>#DIV/0!</v>
      </c>
      <c r="AT281" s="356" t="e">
        <f t="shared" si="382"/>
        <v>#DIV/0!</v>
      </c>
      <c r="AU281" s="357" t="e">
        <f t="shared" si="382"/>
        <v>#DIV/0!</v>
      </c>
      <c r="AV281" s="358"/>
      <c r="AW281" s="15"/>
      <c r="AX281" s="359" t="e">
        <f>AA281</f>
        <v>#DIV/0!</v>
      </c>
      <c r="AY281" s="333">
        <f>SUM(AY278:AY280)</f>
        <v>3</v>
      </c>
      <c r="AZ281" s="360" t="e">
        <f>(AX281-(AY281-1))/AX281</f>
        <v>#DIV/0!</v>
      </c>
      <c r="BA281" s="361" t="e">
        <f>IF(AA281&lt;AB281-1,"0%",AZ281)</f>
        <v>#DIV/0!</v>
      </c>
      <c r="BB281" s="172"/>
      <c r="BC281" s="340" t="e">
        <f>AX281/(AY281-1)</f>
        <v>#DIV/0!</v>
      </c>
      <c r="BD281" s="362" t="e">
        <f>LN(BC281)</f>
        <v>#DIV/0!</v>
      </c>
      <c r="BE281" s="340" t="e">
        <f>LN(AX281)</f>
        <v>#DIV/0!</v>
      </c>
      <c r="BF281" s="340">
        <f>LN(AY281-1)</f>
        <v>0.6931471805599453</v>
      </c>
      <c r="BG281" s="340" t="e">
        <f>SQRT(2*AX281)</f>
        <v>#DIV/0!</v>
      </c>
      <c r="BH281" s="340">
        <f>SQRT(2*AY281-3)</f>
        <v>1.7320508075688772</v>
      </c>
      <c r="BI281" s="340">
        <f>2*(AY281-2)</f>
        <v>2</v>
      </c>
      <c r="BJ281" s="340">
        <f>3*(AY281-2)^2</f>
        <v>3</v>
      </c>
      <c r="BK281" s="340">
        <f>1/BI281</f>
        <v>0.5</v>
      </c>
      <c r="BL281" s="363">
        <f>1/BJ281</f>
        <v>0.3333333333333333</v>
      </c>
      <c r="BM281" s="363">
        <f>SQRT(BK281*(1-BL281))</f>
        <v>0.5773502691896258</v>
      </c>
      <c r="BN281" s="364" t="e">
        <f>0.5*(BE281-BF281)/(BG281-BH281)</f>
        <v>#DIV/0!</v>
      </c>
      <c r="BO281" s="364" t="e">
        <f>IF(AA281&lt;=AB281,BM281,BN281)</f>
        <v>#DIV/0!</v>
      </c>
      <c r="BP281" s="365" t="e">
        <f>BD281-(1.96*BO281)</f>
        <v>#DIV/0!</v>
      </c>
      <c r="BQ281" s="365" t="e">
        <f>BD281+(1.96*BO281)</f>
        <v>#DIV/0!</v>
      </c>
      <c r="BR281" s="365"/>
      <c r="BS281" s="362" t="e">
        <f>EXP(BP281)</f>
        <v>#DIV/0!</v>
      </c>
      <c r="BT281" s="362" t="e">
        <f>EXP(BQ281)</f>
        <v>#DIV/0!</v>
      </c>
      <c r="BU281" s="366" t="e">
        <f>BA281</f>
        <v>#DIV/0!</v>
      </c>
      <c r="BV281" s="366" t="e">
        <f>(BS281-1)/BS281</f>
        <v>#DIV/0!</v>
      </c>
      <c r="BW281" s="366" t="e">
        <f>(BT281-1)/BT281</f>
        <v>#DIV/0!</v>
      </c>
    </row>
    <row r="282" spans="1:75" ht="13.5" thickBot="1">
      <c r="A282" s="7"/>
      <c r="B282" s="7"/>
      <c r="C282" s="587"/>
      <c r="D282" s="587"/>
      <c r="E282" s="587"/>
      <c r="F282" s="587"/>
      <c r="G282" s="587"/>
      <c r="H282" s="587"/>
      <c r="I282" s="367"/>
      <c r="J282" s="7"/>
      <c r="K282" s="7"/>
      <c r="L282" s="2"/>
      <c r="M282" s="2"/>
      <c r="N282" s="2"/>
      <c r="O282" s="2"/>
      <c r="P282" s="2"/>
      <c r="Q282" s="2"/>
      <c r="R282" s="368"/>
      <c r="S282" s="368"/>
      <c r="T282" s="368"/>
      <c r="U282" s="368"/>
      <c r="V282" s="368"/>
      <c r="W282" s="368"/>
      <c r="X282" s="368"/>
      <c r="Z282" s="2"/>
      <c r="AA282" s="2"/>
      <c r="AB282" s="369"/>
      <c r="AC282" s="370"/>
      <c r="AD282" s="371"/>
      <c r="AE282" s="370"/>
      <c r="AF282" s="372"/>
      <c r="AG282" s="372"/>
      <c r="AH282" s="372"/>
      <c r="AI282" s="37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373"/>
      <c r="AU282" s="373"/>
      <c r="AV282" s="373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18"/>
      <c r="BH282" s="2"/>
      <c r="BI282" s="2"/>
      <c r="BJ282" s="2"/>
      <c r="BK282" s="2"/>
      <c r="BN282" s="370" t="s">
        <v>184</v>
      </c>
      <c r="BT282" s="374" t="s">
        <v>185</v>
      </c>
      <c r="BU282" s="375" t="e">
        <f>BU281</f>
        <v>#DIV/0!</v>
      </c>
      <c r="BV282" s="376" t="e">
        <f>IF(BV281&lt;0,"0%",BV281)</f>
        <v>#DIV/0!</v>
      </c>
      <c r="BW282" s="377" t="e">
        <f>IF(BW281&lt;0,"0%",BW281)</f>
        <v>#DIV/0!</v>
      </c>
    </row>
    <row r="283" spans="1:69" ht="26.25" thickBot="1">
      <c r="A283" s="283"/>
      <c r="B283" s="283"/>
      <c r="C283" s="588"/>
      <c r="D283" s="588"/>
      <c r="E283" s="588"/>
      <c r="F283" s="588"/>
      <c r="G283" s="588"/>
      <c r="H283" s="588"/>
      <c r="I283" s="378"/>
      <c r="J283" s="283"/>
      <c r="K283" s="283"/>
      <c r="L283" s="283"/>
      <c r="M283" s="2"/>
      <c r="N283" s="2"/>
      <c r="O283" s="2"/>
      <c r="P283" s="2"/>
      <c r="Q283" s="2"/>
      <c r="R283" s="379"/>
      <c r="S283" s="379"/>
      <c r="T283" s="379"/>
      <c r="U283" s="379"/>
      <c r="V283" s="379"/>
      <c r="W283" s="379"/>
      <c r="X283" s="379"/>
      <c r="Z283" s="2"/>
      <c r="AA283" s="2"/>
      <c r="AB283" s="2"/>
      <c r="AC283" s="2"/>
      <c r="AD283" s="2"/>
      <c r="AE283" s="2"/>
      <c r="AF283" s="2"/>
      <c r="AG283" s="2"/>
      <c r="AH283" s="2"/>
      <c r="AI283" s="18"/>
      <c r="AJ283" s="144"/>
      <c r="AK283" s="144"/>
      <c r="AL283" s="380"/>
      <c r="AM283" s="149"/>
      <c r="AN283" s="381"/>
      <c r="AO283" s="382" t="s">
        <v>186</v>
      </c>
      <c r="AP283" s="383">
        <f>TINV((1-$H$1),(AB281-2))</f>
        <v>12.706204736174694</v>
      </c>
      <c r="AQ283" s="2"/>
      <c r="AR283" s="603" t="s">
        <v>293</v>
      </c>
      <c r="AS283" s="604">
        <f>$H$1</f>
        <v>0.95</v>
      </c>
      <c r="AT283" s="384" t="e">
        <f>EXP(AM281-AP283*SQRT((1/AD281)+AH281))</f>
        <v>#DIV/0!</v>
      </c>
      <c r="AU283" s="385" t="e">
        <f>EXP(AM281+AP283*SQRT((1/AD281)+AH281))</f>
        <v>#DIV/0!</v>
      </c>
      <c r="AV283" s="293"/>
      <c r="AW283" s="2"/>
      <c r="AX283" s="2"/>
      <c r="AY283" s="2"/>
      <c r="AZ283" s="2"/>
      <c r="BB283" s="2"/>
      <c r="BC283" s="2"/>
      <c r="BD283" s="2"/>
      <c r="BF283" s="386"/>
      <c r="BG283" s="18"/>
      <c r="BH283" s="18"/>
      <c r="BJ283" s="9"/>
      <c r="BK283" s="2"/>
      <c r="BL283" s="4"/>
      <c r="BM283" s="387"/>
      <c r="BN283" s="2"/>
      <c r="BQ283" s="4"/>
    </row>
    <row r="284" spans="1:68" ht="12.75">
      <c r="A284" s="7"/>
      <c r="B284" s="7"/>
      <c r="C284" s="587"/>
      <c r="D284" s="587"/>
      <c r="E284" s="587"/>
      <c r="F284" s="587"/>
      <c r="G284" s="587"/>
      <c r="H284" s="587"/>
      <c r="I284" s="367"/>
      <c r="J284" s="7"/>
      <c r="K284" s="7"/>
      <c r="L284" s="2"/>
      <c r="M284" s="2"/>
      <c r="N284" s="2"/>
      <c r="O284" s="2"/>
      <c r="P284" s="2"/>
      <c r="Q284" s="2"/>
      <c r="R284" s="368"/>
      <c r="S284" s="368"/>
      <c r="T284" s="368"/>
      <c r="U284" s="368"/>
      <c r="V284" s="368"/>
      <c r="W284" s="368"/>
      <c r="X284" s="368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L284" s="393"/>
      <c r="AM284" s="393"/>
      <c r="AR284" s="175"/>
      <c r="AS284" s="175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P284" s="4"/>
    </row>
    <row r="285" spans="1:75" ht="12.75">
      <c r="A285" s="7"/>
      <c r="B285" s="7"/>
      <c r="C285" s="587"/>
      <c r="D285" s="587"/>
      <c r="E285" s="587"/>
      <c r="F285" s="587"/>
      <c r="G285" s="587"/>
      <c r="H285" s="587"/>
      <c r="I285" s="367"/>
      <c r="J285" s="613" t="s">
        <v>106</v>
      </c>
      <c r="K285" s="614"/>
      <c r="L285" s="614"/>
      <c r="M285" s="614"/>
      <c r="N285" s="614"/>
      <c r="O285" s="614"/>
      <c r="P285" s="614"/>
      <c r="Q285" s="614"/>
      <c r="R285" s="614"/>
      <c r="S285" s="614"/>
      <c r="T285" s="614"/>
      <c r="U285" s="614"/>
      <c r="V285" s="614"/>
      <c r="W285" s="615"/>
      <c r="X285" s="289"/>
      <c r="Y285" s="616" t="s">
        <v>107</v>
      </c>
      <c r="Z285" s="617"/>
      <c r="AA285" s="617"/>
      <c r="AB285" s="617"/>
      <c r="AC285" s="617"/>
      <c r="AD285" s="617"/>
      <c r="AE285" s="617"/>
      <c r="AF285" s="617"/>
      <c r="AG285" s="617"/>
      <c r="AH285" s="617"/>
      <c r="AI285" s="617"/>
      <c r="AJ285" s="617"/>
      <c r="AK285" s="617"/>
      <c r="AL285" s="617"/>
      <c r="AM285" s="617"/>
      <c r="AN285" s="617"/>
      <c r="AO285" s="617"/>
      <c r="AP285" s="617"/>
      <c r="AQ285" s="617"/>
      <c r="AR285" s="617"/>
      <c r="AS285" s="617"/>
      <c r="AT285" s="617"/>
      <c r="AU285" s="618"/>
      <c r="AV285" s="289"/>
      <c r="AW285" s="613" t="s">
        <v>108</v>
      </c>
      <c r="AX285" s="614"/>
      <c r="AY285" s="614"/>
      <c r="AZ285" s="614"/>
      <c r="BA285" s="614"/>
      <c r="BB285" s="614"/>
      <c r="BC285" s="614"/>
      <c r="BD285" s="614"/>
      <c r="BE285" s="614"/>
      <c r="BF285" s="614"/>
      <c r="BG285" s="614"/>
      <c r="BH285" s="614"/>
      <c r="BI285" s="614"/>
      <c r="BJ285" s="614"/>
      <c r="BK285" s="614"/>
      <c r="BL285" s="614"/>
      <c r="BM285" s="614"/>
      <c r="BN285" s="614"/>
      <c r="BO285" s="614"/>
      <c r="BP285" s="614"/>
      <c r="BQ285" s="614"/>
      <c r="BR285" s="614"/>
      <c r="BS285" s="614"/>
      <c r="BT285" s="614"/>
      <c r="BU285" s="614"/>
      <c r="BV285" s="614"/>
      <c r="BW285" s="615"/>
    </row>
    <row r="286" spans="1:256" ht="12.75">
      <c r="A286" s="290"/>
      <c r="B286" s="291" t="s">
        <v>109</v>
      </c>
      <c r="C286" s="619" t="s">
        <v>110</v>
      </c>
      <c r="D286" s="619"/>
      <c r="E286" s="619"/>
      <c r="F286" s="619" t="s">
        <v>111</v>
      </c>
      <c r="G286" s="619"/>
      <c r="H286" s="619"/>
      <c r="I286" s="159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1"/>
      <c r="Y286" s="160"/>
      <c r="Z286" s="160"/>
      <c r="AA286" s="160"/>
      <c r="AB286" s="160"/>
      <c r="AC286" s="160"/>
      <c r="AD286" s="160"/>
      <c r="AE286" s="160"/>
      <c r="AF286" s="160"/>
      <c r="AG286" s="160"/>
      <c r="AH286" s="160"/>
      <c r="AI286" s="160"/>
      <c r="AJ286" s="160"/>
      <c r="AK286" s="160"/>
      <c r="AL286" s="160"/>
      <c r="AM286" s="160"/>
      <c r="AN286" s="160"/>
      <c r="AO286" s="160"/>
      <c r="AP286" s="160"/>
      <c r="AQ286" s="160"/>
      <c r="AR286" s="160"/>
      <c r="AS286" s="160"/>
      <c r="AT286" s="160"/>
      <c r="AU286" s="160"/>
      <c r="AV286" s="161"/>
      <c r="AW286" s="160"/>
      <c r="AX286" s="160"/>
      <c r="AY286" s="160"/>
      <c r="AZ286" s="160"/>
      <c r="BA286" s="160"/>
      <c r="BB286" s="160"/>
      <c r="BC286" s="160"/>
      <c r="BD286" s="160"/>
      <c r="BE286" s="160"/>
      <c r="BF286" s="160"/>
      <c r="BG286" s="160"/>
      <c r="BH286" s="160"/>
      <c r="BI286" s="160"/>
      <c r="BJ286" s="160"/>
      <c r="BK286" s="160"/>
      <c r="BL286" s="160"/>
      <c r="BM286" s="160"/>
      <c r="BN286" s="160"/>
      <c r="BO286" s="160"/>
      <c r="BP286" s="160"/>
      <c r="BQ286" s="160"/>
      <c r="BR286" s="160"/>
      <c r="BS286" s="160"/>
      <c r="BT286" s="160"/>
      <c r="BU286" s="160"/>
      <c r="BV286" s="160"/>
      <c r="BW286" s="160"/>
      <c r="BX286" s="160"/>
      <c r="BY286" s="160"/>
      <c r="BZ286" s="160"/>
      <c r="CA286" s="160"/>
      <c r="CB286" s="160"/>
      <c r="CC286" s="160"/>
      <c r="CD286" s="160"/>
      <c r="CE286" s="160"/>
      <c r="CF286" s="160"/>
      <c r="CG286" s="160"/>
      <c r="CH286" s="160"/>
      <c r="CI286" s="160"/>
      <c r="CJ286" s="160"/>
      <c r="CK286" s="160"/>
      <c r="CL286" s="160"/>
      <c r="CM286" s="160"/>
      <c r="CN286" s="160"/>
      <c r="CO286" s="160"/>
      <c r="CP286" s="160"/>
      <c r="CQ286" s="160"/>
      <c r="CR286" s="160"/>
      <c r="CS286" s="160"/>
      <c r="CT286" s="160"/>
      <c r="CU286" s="160"/>
      <c r="CV286" s="160"/>
      <c r="CW286" s="160"/>
      <c r="CX286" s="160"/>
      <c r="CY286" s="160"/>
      <c r="CZ286" s="160"/>
      <c r="DA286" s="160"/>
      <c r="DB286" s="160"/>
      <c r="DC286" s="160"/>
      <c r="DD286" s="160"/>
      <c r="DE286" s="160"/>
      <c r="DF286" s="160"/>
      <c r="DG286" s="160"/>
      <c r="DH286" s="160"/>
      <c r="DI286" s="160"/>
      <c r="DJ286" s="160"/>
      <c r="DK286" s="160"/>
      <c r="DL286" s="160"/>
      <c r="DM286" s="160"/>
      <c r="DN286" s="160"/>
      <c r="DO286" s="160"/>
      <c r="DP286" s="160"/>
      <c r="DQ286" s="160"/>
      <c r="DR286" s="160"/>
      <c r="DS286" s="160"/>
      <c r="DT286" s="160"/>
      <c r="DU286" s="160"/>
      <c r="DV286" s="160"/>
      <c r="DW286" s="160"/>
      <c r="DX286" s="160"/>
      <c r="DY286" s="160"/>
      <c r="DZ286" s="160"/>
      <c r="EA286" s="160"/>
      <c r="EB286" s="160"/>
      <c r="EC286" s="160"/>
      <c r="ED286" s="160"/>
      <c r="EE286" s="160"/>
      <c r="EF286" s="160"/>
      <c r="EG286" s="160"/>
      <c r="EH286" s="160"/>
      <c r="EI286" s="160"/>
      <c r="EJ286" s="160"/>
      <c r="EK286" s="160"/>
      <c r="EL286" s="160"/>
      <c r="EM286" s="160"/>
      <c r="EN286" s="160"/>
      <c r="EO286" s="160"/>
      <c r="EP286" s="160"/>
      <c r="EQ286" s="160"/>
      <c r="ER286" s="160"/>
      <c r="ES286" s="160"/>
      <c r="ET286" s="160"/>
      <c r="EU286" s="160"/>
      <c r="EV286" s="160"/>
      <c r="EW286" s="160"/>
      <c r="EX286" s="160"/>
      <c r="EY286" s="160"/>
      <c r="EZ286" s="160"/>
      <c r="FA286" s="160"/>
      <c r="FB286" s="160"/>
      <c r="FC286" s="160"/>
      <c r="FD286" s="160"/>
      <c r="FE286" s="160"/>
      <c r="FF286" s="160"/>
      <c r="FG286" s="160"/>
      <c r="FH286" s="160"/>
      <c r="FI286" s="160"/>
      <c r="FJ286" s="160"/>
      <c r="FK286" s="160"/>
      <c r="FL286" s="160"/>
      <c r="FM286" s="160"/>
      <c r="FN286" s="160"/>
      <c r="FO286" s="160"/>
      <c r="FP286" s="160"/>
      <c r="FQ286" s="160"/>
      <c r="FR286" s="160"/>
      <c r="FS286" s="160"/>
      <c r="FT286" s="160"/>
      <c r="FU286" s="160"/>
      <c r="FV286" s="160"/>
      <c r="FW286" s="160"/>
      <c r="FX286" s="160"/>
      <c r="FY286" s="160"/>
      <c r="FZ286" s="160"/>
      <c r="GA286" s="160"/>
      <c r="GB286" s="160"/>
      <c r="GC286" s="160"/>
      <c r="GD286" s="160"/>
      <c r="GE286" s="160"/>
      <c r="GF286" s="160"/>
      <c r="GG286" s="160"/>
      <c r="GH286" s="160"/>
      <c r="GI286" s="160"/>
      <c r="GJ286" s="160"/>
      <c r="GK286" s="160"/>
      <c r="GL286" s="160"/>
      <c r="GM286" s="160"/>
      <c r="GN286" s="160"/>
      <c r="GO286" s="160"/>
      <c r="GP286" s="160"/>
      <c r="GQ286" s="160"/>
      <c r="GR286" s="160"/>
      <c r="GS286" s="160"/>
      <c r="GT286" s="160"/>
      <c r="GU286" s="160"/>
      <c r="GV286" s="160"/>
      <c r="GW286" s="160"/>
      <c r="GX286" s="160"/>
      <c r="GY286" s="160"/>
      <c r="GZ286" s="160"/>
      <c r="HA286" s="160"/>
      <c r="HB286" s="160"/>
      <c r="HC286" s="160"/>
      <c r="HD286" s="160"/>
      <c r="HE286" s="160"/>
      <c r="HF286" s="160"/>
      <c r="HG286" s="160"/>
      <c r="HH286" s="160"/>
      <c r="HI286" s="160"/>
      <c r="HJ286" s="160"/>
      <c r="HK286" s="160"/>
      <c r="HL286" s="160"/>
      <c r="HM286" s="160"/>
      <c r="HN286" s="160"/>
      <c r="HO286" s="160"/>
      <c r="HP286" s="160"/>
      <c r="HQ286" s="160"/>
      <c r="HR286" s="160"/>
      <c r="HS286" s="160"/>
      <c r="HT286" s="160"/>
      <c r="HU286" s="160"/>
      <c r="HV286" s="160"/>
      <c r="HW286" s="160"/>
      <c r="HX286" s="160"/>
      <c r="HY286" s="160"/>
      <c r="HZ286" s="160"/>
      <c r="IA286" s="160"/>
      <c r="IB286" s="160"/>
      <c r="IC286" s="160"/>
      <c r="ID286" s="160"/>
      <c r="IE286" s="160"/>
      <c r="IF286" s="160"/>
      <c r="IG286" s="160"/>
      <c r="IH286" s="160"/>
      <c r="II286" s="160"/>
      <c r="IJ286" s="160"/>
      <c r="IK286" s="160"/>
      <c r="IL286" s="160"/>
      <c r="IM286" s="160"/>
      <c r="IN286" s="160"/>
      <c r="IO286" s="160"/>
      <c r="IP286" s="160"/>
      <c r="IQ286" s="160"/>
      <c r="IR286" s="160"/>
      <c r="IS286" s="160"/>
      <c r="IT286" s="160"/>
      <c r="IU286" s="160"/>
      <c r="IV286" s="160"/>
    </row>
    <row r="287" spans="1:75" ht="65.25">
      <c r="A287" s="7"/>
      <c r="B287" s="292"/>
      <c r="C287" s="583" t="s">
        <v>112</v>
      </c>
      <c r="D287" s="583" t="s">
        <v>113</v>
      </c>
      <c r="E287" s="583" t="s">
        <v>19</v>
      </c>
      <c r="F287" s="583" t="s">
        <v>112</v>
      </c>
      <c r="G287" s="583" t="s">
        <v>113</v>
      </c>
      <c r="H287" s="583" t="s">
        <v>19</v>
      </c>
      <c r="I287" s="293"/>
      <c r="K287" s="294" t="s">
        <v>114</v>
      </c>
      <c r="L287" s="294" t="s">
        <v>115</v>
      </c>
      <c r="M287" s="294" t="s">
        <v>116</v>
      </c>
      <c r="N287" s="295" t="s">
        <v>117</v>
      </c>
      <c r="O287" s="295" t="s">
        <v>118</v>
      </c>
      <c r="P287" s="295" t="s">
        <v>119</v>
      </c>
      <c r="Q287" s="296" t="s">
        <v>120</v>
      </c>
      <c r="R287" s="294" t="s">
        <v>121</v>
      </c>
      <c r="S287" s="302" t="s">
        <v>272</v>
      </c>
      <c r="T287" s="297" t="s">
        <v>122</v>
      </c>
      <c r="U287" s="297" t="s">
        <v>123</v>
      </c>
      <c r="V287" s="298" t="s">
        <v>275</v>
      </c>
      <c r="W287" s="299" t="s">
        <v>275</v>
      </c>
      <c r="X287" s="300"/>
      <c r="Y287" s="16"/>
      <c r="Z287" s="301" t="s">
        <v>126</v>
      </c>
      <c r="AA287" s="295" t="s">
        <v>127</v>
      </c>
      <c r="AB287" s="302" t="s">
        <v>128</v>
      </c>
      <c r="AC287" s="302" t="s">
        <v>129</v>
      </c>
      <c r="AD287" s="302" t="s">
        <v>130</v>
      </c>
      <c r="AE287" s="295" t="s">
        <v>131</v>
      </c>
      <c r="AF287" s="295" t="s">
        <v>132</v>
      </c>
      <c r="AG287" s="303" t="s">
        <v>133</v>
      </c>
      <c r="AH287" s="303" t="s">
        <v>134</v>
      </c>
      <c r="AI287" s="302" t="s">
        <v>135</v>
      </c>
      <c r="AJ287" s="295" t="s">
        <v>136</v>
      </c>
      <c r="AK287" s="295" t="s">
        <v>137</v>
      </c>
      <c r="AL287" s="295" t="s">
        <v>138</v>
      </c>
      <c r="AM287" s="302" t="s">
        <v>139</v>
      </c>
      <c r="AN287" s="304" t="s">
        <v>140</v>
      </c>
      <c r="AO287" s="295" t="s">
        <v>141</v>
      </c>
      <c r="AP287" s="295" t="s">
        <v>142</v>
      </c>
      <c r="AQ287" s="302" t="s">
        <v>272</v>
      </c>
      <c r="AR287" s="297" t="s">
        <v>143</v>
      </c>
      <c r="AS287" s="297" t="s">
        <v>144</v>
      </c>
      <c r="AT287" s="298" t="s">
        <v>275</v>
      </c>
      <c r="AU287" s="299" t="s">
        <v>275</v>
      </c>
      <c r="AV287" s="300"/>
      <c r="AX287" s="525" t="s">
        <v>145</v>
      </c>
      <c r="AY287" s="525" t="s">
        <v>128</v>
      </c>
      <c r="AZ287" s="306" t="s">
        <v>146</v>
      </c>
      <c r="BA287" s="307" t="s">
        <v>147</v>
      </c>
      <c r="BC287" s="302" t="s">
        <v>148</v>
      </c>
      <c r="BD287" s="302" t="s">
        <v>149</v>
      </c>
      <c r="BE287" s="302" t="s">
        <v>150</v>
      </c>
      <c r="BF287" s="302" t="s">
        <v>151</v>
      </c>
      <c r="BG287" s="302" t="s">
        <v>152</v>
      </c>
      <c r="BH287" s="302" t="s">
        <v>153</v>
      </c>
      <c r="BI287" s="302" t="s">
        <v>154</v>
      </c>
      <c r="BJ287" s="302" t="s">
        <v>155</v>
      </c>
      <c r="BK287" s="302" t="s">
        <v>156</v>
      </c>
      <c r="BL287" s="302" t="s">
        <v>157</v>
      </c>
      <c r="BM287" s="308" t="s">
        <v>158</v>
      </c>
      <c r="BN287" s="308" t="s">
        <v>159</v>
      </c>
      <c r="BO287" s="308" t="s">
        <v>160</v>
      </c>
      <c r="BP287" s="308" t="s">
        <v>161</v>
      </c>
      <c r="BQ287" s="308" t="s">
        <v>162</v>
      </c>
      <c r="BR287" s="309"/>
      <c r="BS287" s="297" t="s">
        <v>163</v>
      </c>
      <c r="BT287" s="297" t="s">
        <v>164</v>
      </c>
      <c r="BU287" s="296" t="s">
        <v>165</v>
      </c>
      <c r="BV287" s="298" t="s">
        <v>276</v>
      </c>
      <c r="BW287" s="299" t="s">
        <v>277</v>
      </c>
    </row>
    <row r="288" spans="1:75" ht="12.75">
      <c r="A288" s="283"/>
      <c r="B288" s="310" t="s">
        <v>166</v>
      </c>
      <c r="C288" s="584"/>
      <c r="D288" s="493">
        <f>E288-C288</f>
        <v>0</v>
      </c>
      <c r="E288" s="585"/>
      <c r="F288" s="584"/>
      <c r="G288" s="493">
        <f>H288-F288</f>
        <v>0</v>
      </c>
      <c r="H288" s="585"/>
      <c r="I288" s="311"/>
      <c r="K288" s="312" t="e">
        <f>(C288/E288)/(F288/H288)</f>
        <v>#DIV/0!</v>
      </c>
      <c r="L288" s="313" t="e">
        <f>(D288/(C288*E288)+(G288/(F288*H288)))</f>
        <v>#DIV/0!</v>
      </c>
      <c r="M288" s="314" t="e">
        <f>1/L288</f>
        <v>#DIV/0!</v>
      </c>
      <c r="N288" s="277" t="e">
        <f>LN(K288)</f>
        <v>#DIV/0!</v>
      </c>
      <c r="O288" s="277" t="e">
        <f>M288*N288</f>
        <v>#DIV/0!</v>
      </c>
      <c r="P288" s="277" t="e">
        <f>LN(K288)</f>
        <v>#DIV/0!</v>
      </c>
      <c r="Q288" s="392" t="e">
        <f>K288</f>
        <v>#DIV/0!</v>
      </c>
      <c r="R288" s="315" t="e">
        <f>SQRT(1/M288)</f>
        <v>#DIV/0!</v>
      </c>
      <c r="S288" s="316">
        <f>$H$2</f>
        <v>1.9599639845400536</v>
      </c>
      <c r="T288" s="317" t="e">
        <f>P288-(R288*S288)</f>
        <v>#DIV/0!</v>
      </c>
      <c r="U288" s="317" t="e">
        <f>P288+(R288*S288)</f>
        <v>#DIV/0!</v>
      </c>
      <c r="V288" s="318" t="e">
        <f aca="true" t="shared" si="384" ref="V288:W290">EXP(T288)</f>
        <v>#DIV/0!</v>
      </c>
      <c r="W288" s="113" t="e">
        <f t="shared" si="384"/>
        <v>#DIV/0!</v>
      </c>
      <c r="X288" s="9"/>
      <c r="Z288" s="319" t="e">
        <f>(N288-P290)^2</f>
        <v>#DIV/0!</v>
      </c>
      <c r="AA288" s="320" t="e">
        <f>M288*Z288</f>
        <v>#DIV/0!</v>
      </c>
      <c r="AB288" s="321">
        <v>1</v>
      </c>
      <c r="AC288" s="309"/>
      <c r="AD288" s="309"/>
      <c r="AE288" s="314" t="e">
        <f>M288^2</f>
        <v>#DIV/0!</v>
      </c>
      <c r="AF288" s="322"/>
      <c r="AG288" s="323" t="e">
        <f>AG290</f>
        <v>#DIV/0!</v>
      </c>
      <c r="AH288" s="323" t="e">
        <f>AH290</f>
        <v>#DIV/0!</v>
      </c>
      <c r="AI288" s="320" t="e">
        <f>1/M288</f>
        <v>#DIV/0!</v>
      </c>
      <c r="AJ288" s="324" t="e">
        <f>1/(AH288+AI288)</f>
        <v>#DIV/0!</v>
      </c>
      <c r="AK288" s="325" t="e">
        <f>AJ288/AJ290</f>
        <v>#DIV/0!</v>
      </c>
      <c r="AL288" s="326" t="e">
        <f>AJ288*N288</f>
        <v>#DIV/0!</v>
      </c>
      <c r="AM288" s="327" t="e">
        <f>AL288/AJ288</f>
        <v>#DIV/0!</v>
      </c>
      <c r="AN288" s="113" t="e">
        <f>EXP(AM288)</f>
        <v>#DIV/0!</v>
      </c>
      <c r="AO288" s="328" t="e">
        <f>1/AJ288</f>
        <v>#DIV/0!</v>
      </c>
      <c r="AP288" s="113" t="e">
        <f>SQRT(AO288)</f>
        <v>#DIV/0!</v>
      </c>
      <c r="AQ288" s="316">
        <f>$H$2</f>
        <v>1.9599639845400536</v>
      </c>
      <c r="AR288" s="317" t="e">
        <f>AM288-(AQ288*AP288)</f>
        <v>#DIV/0!</v>
      </c>
      <c r="AS288" s="317" t="e">
        <f>AM288+(1.96*AP288)</f>
        <v>#DIV/0!</v>
      </c>
      <c r="AT288" s="329" t="e">
        <f aca="true" t="shared" si="385" ref="AT288:AU290">EXP(AR288)</f>
        <v>#DIV/0!</v>
      </c>
      <c r="AU288" s="329" t="e">
        <f t="shared" si="385"/>
        <v>#DIV/0!</v>
      </c>
      <c r="AV288" s="293"/>
      <c r="AX288" s="330"/>
      <c r="AY288" s="330">
        <v>1</v>
      </c>
      <c r="AZ288" s="331"/>
      <c r="BA288" s="331"/>
      <c r="BC288" s="309"/>
      <c r="BD288" s="309"/>
      <c r="BE288" s="321"/>
      <c r="BF288" s="321"/>
      <c r="BG288" s="321"/>
      <c r="BH288" s="321"/>
      <c r="BI288" s="321"/>
      <c r="BJ288" s="321"/>
      <c r="BK288" s="321"/>
      <c r="BL288" s="321"/>
      <c r="BM288" s="309"/>
      <c r="BN288" s="309"/>
      <c r="BO288" s="309"/>
      <c r="BP288" s="309"/>
      <c r="BQ288" s="309"/>
      <c r="BR288" s="309"/>
      <c r="BS288" s="332"/>
      <c r="BT288" s="332"/>
      <c r="BU288" s="332"/>
      <c r="BV288" s="309"/>
      <c r="BW288" s="309"/>
    </row>
    <row r="289" spans="1:75" ht="12.75">
      <c r="A289" s="7"/>
      <c r="B289" s="310" t="s">
        <v>167</v>
      </c>
      <c r="C289" s="584"/>
      <c r="D289" s="493">
        <f>E289-C289</f>
        <v>0</v>
      </c>
      <c r="E289" s="585"/>
      <c r="F289" s="584"/>
      <c r="G289" s="493">
        <f>H289-F289</f>
        <v>0</v>
      </c>
      <c r="H289" s="585"/>
      <c r="I289" s="311"/>
      <c r="K289" s="312" t="e">
        <f>(C289/E289)/(F289/H289)</f>
        <v>#DIV/0!</v>
      </c>
      <c r="L289" s="313" t="e">
        <f>(D289/(C289*E289)+(G289/(F289*H289)))</f>
        <v>#DIV/0!</v>
      </c>
      <c r="M289" s="314" t="e">
        <f>1/L289</f>
        <v>#DIV/0!</v>
      </c>
      <c r="N289" s="277" t="e">
        <f>LN(K289)</f>
        <v>#DIV/0!</v>
      </c>
      <c r="O289" s="277" t="e">
        <f>M289*N289</f>
        <v>#DIV/0!</v>
      </c>
      <c r="P289" s="277" t="e">
        <f>LN(K289)</f>
        <v>#DIV/0!</v>
      </c>
      <c r="Q289" s="392" t="e">
        <f>K289</f>
        <v>#DIV/0!</v>
      </c>
      <c r="R289" s="315" t="e">
        <f>SQRT(1/M289)</f>
        <v>#DIV/0!</v>
      </c>
      <c r="S289" s="316">
        <f>$H$2</f>
        <v>1.9599639845400536</v>
      </c>
      <c r="T289" s="317" t="e">
        <f>P289-(R289*S289)</f>
        <v>#DIV/0!</v>
      </c>
      <c r="U289" s="317" t="e">
        <f>P289+(R289*S289)</f>
        <v>#DIV/0!</v>
      </c>
      <c r="V289" s="318" t="e">
        <f t="shared" si="384"/>
        <v>#DIV/0!</v>
      </c>
      <c r="W289" s="113" t="e">
        <f t="shared" si="384"/>
        <v>#DIV/0!</v>
      </c>
      <c r="X289" s="9"/>
      <c r="Z289" s="319" t="e">
        <f>(N289-P290)^2</f>
        <v>#DIV/0!</v>
      </c>
      <c r="AA289" s="320" t="e">
        <f>M289*Z289</f>
        <v>#DIV/0!</v>
      </c>
      <c r="AB289" s="321">
        <v>1</v>
      </c>
      <c r="AC289" s="309"/>
      <c r="AD289" s="309"/>
      <c r="AE289" s="314" t="e">
        <f>M289^2</f>
        <v>#DIV/0!</v>
      </c>
      <c r="AF289" s="322"/>
      <c r="AG289" s="323" t="e">
        <f>AG290</f>
        <v>#DIV/0!</v>
      </c>
      <c r="AH289" s="323" t="e">
        <f>AH290</f>
        <v>#DIV/0!</v>
      </c>
      <c r="AI289" s="320" t="e">
        <f>1/M289</f>
        <v>#DIV/0!</v>
      </c>
      <c r="AJ289" s="324" t="e">
        <f>1/(AH289+AI289)</f>
        <v>#DIV/0!</v>
      </c>
      <c r="AK289" s="325" t="e">
        <f>AJ289/AJ290</f>
        <v>#DIV/0!</v>
      </c>
      <c r="AL289" s="326" t="e">
        <f>AJ289*N289</f>
        <v>#DIV/0!</v>
      </c>
      <c r="AM289" s="327" t="e">
        <f>AL289/AJ289</f>
        <v>#DIV/0!</v>
      </c>
      <c r="AN289" s="113" t="e">
        <f>EXP(AM289)</f>
        <v>#DIV/0!</v>
      </c>
      <c r="AO289" s="328" t="e">
        <f>1/AJ289</f>
        <v>#DIV/0!</v>
      </c>
      <c r="AP289" s="113" t="e">
        <f>SQRT(AO289)</f>
        <v>#DIV/0!</v>
      </c>
      <c r="AQ289" s="316">
        <f>$H$2</f>
        <v>1.9599639845400536</v>
      </c>
      <c r="AR289" s="317" t="e">
        <f>AM289-(AQ289*AP289)</f>
        <v>#DIV/0!</v>
      </c>
      <c r="AS289" s="317" t="e">
        <f>AM289+(1.96*AP289)</f>
        <v>#DIV/0!</v>
      </c>
      <c r="AT289" s="329" t="e">
        <f t="shared" si="385"/>
        <v>#DIV/0!</v>
      </c>
      <c r="AU289" s="329" t="e">
        <f t="shared" si="385"/>
        <v>#DIV/0!</v>
      </c>
      <c r="AV289" s="293"/>
      <c r="AX289" s="330"/>
      <c r="AY289" s="330">
        <v>1</v>
      </c>
      <c r="AZ289" s="331"/>
      <c r="BA289" s="331"/>
      <c r="BC289" s="309"/>
      <c r="BD289" s="309"/>
      <c r="BE289" s="321"/>
      <c r="BF289" s="321"/>
      <c r="BG289" s="321"/>
      <c r="BH289" s="321"/>
      <c r="BI289" s="321"/>
      <c r="BJ289" s="321"/>
      <c r="BK289" s="321"/>
      <c r="BL289" s="321"/>
      <c r="BM289" s="309"/>
      <c r="BN289" s="309"/>
      <c r="BO289" s="309"/>
      <c r="BP289" s="309"/>
      <c r="BQ289" s="309"/>
      <c r="BR289" s="309"/>
      <c r="BS289" s="332"/>
      <c r="BT289" s="332"/>
      <c r="BU289" s="332"/>
      <c r="BV289" s="309"/>
      <c r="BW289" s="309"/>
    </row>
    <row r="290" spans="1:75" ht="12.75">
      <c r="A290" s="283"/>
      <c r="B290" s="333">
        <f>COUNT(D288:D289)</f>
        <v>2</v>
      </c>
      <c r="C290" s="586">
        <f aca="true" t="shared" si="386" ref="C290:H290">SUM(C288:C289)</f>
        <v>0</v>
      </c>
      <c r="D290" s="586">
        <f t="shared" si="386"/>
        <v>0</v>
      </c>
      <c r="E290" s="586">
        <f t="shared" si="386"/>
        <v>0</v>
      </c>
      <c r="F290" s="586">
        <f t="shared" si="386"/>
        <v>0</v>
      </c>
      <c r="G290" s="586">
        <f t="shared" si="386"/>
        <v>0</v>
      </c>
      <c r="H290" s="586">
        <f t="shared" si="386"/>
        <v>0</v>
      </c>
      <c r="I290" s="335"/>
      <c r="K290" s="336"/>
      <c r="L290" s="337"/>
      <c r="M290" s="338" t="e">
        <f>SUM(M288:M289)</f>
        <v>#DIV/0!</v>
      </c>
      <c r="N290" s="339"/>
      <c r="O290" s="340" t="e">
        <f>SUM(O288:O289)</f>
        <v>#DIV/0!</v>
      </c>
      <c r="P290" s="22" t="e">
        <f>O290/M290</f>
        <v>#DIV/0!</v>
      </c>
      <c r="Q290" s="341" t="e">
        <f>EXP(P290)</f>
        <v>#DIV/0!</v>
      </c>
      <c r="R290" s="334" t="e">
        <f>SQRT(1/M290)</f>
        <v>#DIV/0!</v>
      </c>
      <c r="S290" s="316">
        <f>$H$2</f>
        <v>1.9599639845400536</v>
      </c>
      <c r="T290" s="342" t="e">
        <f>P290-(R290*S290)</f>
        <v>#DIV/0!</v>
      </c>
      <c r="U290" s="342" t="e">
        <f>P290+(R290*S290)</f>
        <v>#DIV/0!</v>
      </c>
      <c r="V290" s="343" t="e">
        <f t="shared" si="384"/>
        <v>#DIV/0!</v>
      </c>
      <c r="W290" s="344" t="e">
        <f t="shared" si="384"/>
        <v>#DIV/0!</v>
      </c>
      <c r="X290" s="345"/>
      <c r="Y290" s="345"/>
      <c r="Z290" s="346"/>
      <c r="AA290" s="347" t="e">
        <f>SUM(AA288:AA289)</f>
        <v>#DIV/0!</v>
      </c>
      <c r="AB290" s="348">
        <f>SUM(AB288:AB289)</f>
        <v>2</v>
      </c>
      <c r="AC290" s="349" t="e">
        <f>AA290-(AB290-1)</f>
        <v>#DIV/0!</v>
      </c>
      <c r="AD290" s="338" t="e">
        <f>M290</f>
        <v>#DIV/0!</v>
      </c>
      <c r="AE290" s="338" t="e">
        <f>SUM(AE288:AE289)</f>
        <v>#DIV/0!</v>
      </c>
      <c r="AF290" s="350" t="e">
        <f>AE290/AD290</f>
        <v>#DIV/0!</v>
      </c>
      <c r="AG290" s="351" t="e">
        <f>AC290/(AD290-AF290)</f>
        <v>#DIV/0!</v>
      </c>
      <c r="AH290" s="351" t="e">
        <f>IF(AA290&lt;AB290-1,"0",AG290)</f>
        <v>#DIV/0!</v>
      </c>
      <c r="AI290" s="346"/>
      <c r="AJ290" s="338" t="e">
        <f>SUM(AJ288:AJ289)</f>
        <v>#DIV/0!</v>
      </c>
      <c r="AK290" s="352" t="e">
        <f>SUM(AK288:AK289)</f>
        <v>#DIV/0!</v>
      </c>
      <c r="AL290" s="349" t="e">
        <f>SUM(AL288:AL289)</f>
        <v>#DIV/0!</v>
      </c>
      <c r="AM290" s="349" t="e">
        <f>AL290/AJ290</f>
        <v>#DIV/0!</v>
      </c>
      <c r="AN290" s="353" t="e">
        <f>EXP(AM290)</f>
        <v>#DIV/0!</v>
      </c>
      <c r="AO290" s="354" t="e">
        <f>1/AJ290</f>
        <v>#DIV/0!</v>
      </c>
      <c r="AP290" s="355" t="e">
        <f>SQRT(AO290)</f>
        <v>#DIV/0!</v>
      </c>
      <c r="AQ290" s="316">
        <f>$H$2</f>
        <v>1.9599639845400536</v>
      </c>
      <c r="AR290" s="342" t="e">
        <f>AM290-(AQ290*AP290)</f>
        <v>#DIV/0!</v>
      </c>
      <c r="AS290" s="342" t="e">
        <f>AM290+(1.96*AP290)</f>
        <v>#DIV/0!</v>
      </c>
      <c r="AT290" s="356" t="e">
        <f t="shared" si="385"/>
        <v>#DIV/0!</v>
      </c>
      <c r="AU290" s="357" t="e">
        <f t="shared" si="385"/>
        <v>#DIV/0!</v>
      </c>
      <c r="AV290" s="358"/>
      <c r="AW290" s="15"/>
      <c r="AX290" s="359" t="e">
        <f>AA290</f>
        <v>#DIV/0!</v>
      </c>
      <c r="AY290" s="333">
        <f>SUM(AY288:AY289)</f>
        <v>2</v>
      </c>
      <c r="AZ290" s="360" t="e">
        <f>(AX290-(AY290-1))/AX290</f>
        <v>#DIV/0!</v>
      </c>
      <c r="BA290" s="361" t="e">
        <f>IF(AA290&lt;AB290-1,"0%",AZ290)</f>
        <v>#DIV/0!</v>
      </c>
      <c r="BB290" s="172"/>
      <c r="BC290" s="340" t="e">
        <f>AX290/(AY290-1)</f>
        <v>#DIV/0!</v>
      </c>
      <c r="BD290" s="362" t="e">
        <f>LN(BC290)</f>
        <v>#DIV/0!</v>
      </c>
      <c r="BE290" s="340" t="e">
        <f>LN(AX290)</f>
        <v>#DIV/0!</v>
      </c>
      <c r="BF290" s="340">
        <f>LN(AY290-1)</f>
        <v>0</v>
      </c>
      <c r="BG290" s="340" t="e">
        <f>SQRT(2*AX290)</f>
        <v>#DIV/0!</v>
      </c>
      <c r="BH290" s="340">
        <f>SQRT(2*AY290-3)</f>
        <v>1</v>
      </c>
      <c r="BI290" s="340">
        <f>2*(AY290-2)</f>
        <v>0</v>
      </c>
      <c r="BJ290" s="340">
        <f>3*(AY290-2)^2</f>
        <v>0</v>
      </c>
      <c r="BK290" s="340" t="e">
        <f>1/BI290</f>
        <v>#DIV/0!</v>
      </c>
      <c r="BL290" s="363" t="e">
        <f>1/BJ290</f>
        <v>#DIV/0!</v>
      </c>
      <c r="BM290" s="363" t="e">
        <f>SQRT(BK290*(1-BL290))</f>
        <v>#DIV/0!</v>
      </c>
      <c r="BN290" s="364" t="e">
        <f>0.5*(BE290-BF290)/(BG290-BH290)</f>
        <v>#DIV/0!</v>
      </c>
      <c r="BO290" s="364" t="e">
        <f>IF(AA290&lt;=AB290,BM290,BN290)</f>
        <v>#DIV/0!</v>
      </c>
      <c r="BP290" s="365" t="e">
        <f>BD290-(1.96*BO290)</f>
        <v>#DIV/0!</v>
      </c>
      <c r="BQ290" s="365" t="e">
        <f>BD290+(1.96*BO290)</f>
        <v>#DIV/0!</v>
      </c>
      <c r="BR290" s="365"/>
      <c r="BS290" s="362" t="e">
        <f>EXP(BP290)</f>
        <v>#DIV/0!</v>
      </c>
      <c r="BT290" s="362" t="e">
        <f>EXP(BQ290)</f>
        <v>#DIV/0!</v>
      </c>
      <c r="BU290" s="366" t="e">
        <f>BA290</f>
        <v>#DIV/0!</v>
      </c>
      <c r="BV290" s="366" t="e">
        <f>(BS290-1)/BS290</f>
        <v>#DIV/0!</v>
      </c>
      <c r="BW290" s="366" t="e">
        <f>(BT290-1)/BT290</f>
        <v>#DIV/0!</v>
      </c>
    </row>
    <row r="291" spans="1:75" ht="13.5" thickBot="1">
      <c r="A291" s="7"/>
      <c r="B291" s="7"/>
      <c r="C291" s="587"/>
      <c r="D291" s="587"/>
      <c r="E291" s="587"/>
      <c r="F291" s="587"/>
      <c r="G291" s="587"/>
      <c r="H291" s="587"/>
      <c r="I291" s="367"/>
      <c r="J291" s="7"/>
      <c r="K291" s="7"/>
      <c r="L291" s="2"/>
      <c r="M291" s="2"/>
      <c r="N291" s="2"/>
      <c r="O291" s="2"/>
      <c r="P291" s="2"/>
      <c r="Q291" s="2"/>
      <c r="R291" s="368"/>
      <c r="S291" s="368"/>
      <c r="T291" s="368"/>
      <c r="U291" s="368"/>
      <c r="V291" s="368"/>
      <c r="W291" s="368"/>
      <c r="X291" s="368"/>
      <c r="Z291" s="2"/>
      <c r="AA291" s="2"/>
      <c r="AB291" s="369"/>
      <c r="AC291" s="370"/>
      <c r="AD291" s="371"/>
      <c r="AE291" s="370"/>
      <c r="AF291" s="372"/>
      <c r="AG291" s="372"/>
      <c r="AH291" s="372"/>
      <c r="AI291" s="37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373"/>
      <c r="AU291" s="373"/>
      <c r="AV291" s="373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18"/>
      <c r="BH291" s="2"/>
      <c r="BI291" s="2"/>
      <c r="BJ291" s="2"/>
      <c r="BK291" s="2"/>
      <c r="BN291" s="370" t="s">
        <v>184</v>
      </c>
      <c r="BT291" s="374" t="s">
        <v>185</v>
      </c>
      <c r="BU291" s="375" t="e">
        <f>BU290</f>
        <v>#DIV/0!</v>
      </c>
      <c r="BV291" s="376" t="e">
        <f>IF(BV290&lt;0,"0%",BV290)</f>
        <v>#DIV/0!</v>
      </c>
      <c r="BW291" s="377" t="e">
        <f>IF(BW290&lt;0,"0%",BW290)</f>
        <v>#DIV/0!</v>
      </c>
    </row>
    <row r="292" spans="1:69" ht="27.75" customHeight="1" thickBot="1">
      <c r="A292" s="283"/>
      <c r="B292" s="283"/>
      <c r="C292" s="588"/>
      <c r="D292" s="588"/>
      <c r="E292" s="588"/>
      <c r="F292" s="588"/>
      <c r="G292" s="588"/>
      <c r="H292" s="588"/>
      <c r="I292" s="378"/>
      <c r="J292" s="283"/>
      <c r="K292" s="283"/>
      <c r="L292" s="283"/>
      <c r="M292" s="2"/>
      <c r="N292" s="2"/>
      <c r="O292" s="2"/>
      <c r="P292" s="2"/>
      <c r="Q292" s="2"/>
      <c r="R292" s="379"/>
      <c r="S292" s="379"/>
      <c r="T292" s="379"/>
      <c r="U292" s="379"/>
      <c r="V292" s="379"/>
      <c r="W292" s="379"/>
      <c r="X292" s="379"/>
      <c r="Z292" s="2"/>
      <c r="AA292" s="2"/>
      <c r="AB292" s="2"/>
      <c r="AC292" s="2"/>
      <c r="AD292" s="2"/>
      <c r="AE292" s="2"/>
      <c r="AF292" s="2"/>
      <c r="AG292" s="2"/>
      <c r="AH292" s="2"/>
      <c r="AI292" s="18"/>
      <c r="AJ292" s="144"/>
      <c r="AK292" s="144"/>
      <c r="AL292" s="380"/>
      <c r="AM292" s="149"/>
      <c r="AN292" s="381"/>
      <c r="AO292" s="382" t="s">
        <v>186</v>
      </c>
      <c r="AP292" s="383" t="e">
        <f>TINV((1-$H$1),(AB290-2))</f>
        <v>#NUM!</v>
      </c>
      <c r="AQ292" s="2"/>
      <c r="AR292" s="603" t="s">
        <v>293</v>
      </c>
      <c r="AS292" s="604">
        <f>$H$1</f>
        <v>0.95</v>
      </c>
      <c r="AT292" s="384" t="e">
        <f>EXP(AM290-AP292*SQRT((1/AD290)+AH290))</f>
        <v>#DIV/0!</v>
      </c>
      <c r="AU292" s="385" t="e">
        <f>EXP(AM290+AP292*SQRT((1/AD290)+AH290))</f>
        <v>#DIV/0!</v>
      </c>
      <c r="AV292" s="293"/>
      <c r="AW292" s="2"/>
      <c r="AX292" s="2"/>
      <c r="AY292" s="2"/>
      <c r="AZ292" s="2"/>
      <c r="BB292" s="2"/>
      <c r="BC292" s="2"/>
      <c r="BD292" s="2"/>
      <c r="BF292" s="386"/>
      <c r="BG292" s="18"/>
      <c r="BH292" s="18"/>
      <c r="BJ292" s="9"/>
      <c r="BK292" s="2"/>
      <c r="BL292" s="4"/>
      <c r="BM292" s="387"/>
      <c r="BN292" s="2"/>
      <c r="BQ292" s="4"/>
    </row>
    <row r="293" spans="1:68" ht="12.75">
      <c r="A293" s="7"/>
      <c r="B293" s="7"/>
      <c r="C293" s="587"/>
      <c r="D293" s="587"/>
      <c r="E293" s="587"/>
      <c r="F293" s="587"/>
      <c r="G293" s="587"/>
      <c r="H293" s="587"/>
      <c r="I293" s="367"/>
      <c r="J293" s="7"/>
      <c r="K293" s="7"/>
      <c r="L293" s="2"/>
      <c r="M293" s="2"/>
      <c r="N293" s="2"/>
      <c r="O293" s="2"/>
      <c r="P293" s="2"/>
      <c r="Q293" s="2"/>
      <c r="R293" s="368"/>
      <c r="S293" s="368"/>
      <c r="T293" s="368"/>
      <c r="U293" s="368"/>
      <c r="V293" s="368"/>
      <c r="W293" s="368"/>
      <c r="X293" s="368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L293" s="393"/>
      <c r="AM293" s="393"/>
      <c r="AR293" s="175"/>
      <c r="AS293" s="175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P293" s="4"/>
    </row>
    <row r="294" spans="1:74" ht="12.75">
      <c r="A294" s="7"/>
      <c r="B294" s="7"/>
      <c r="C294" s="587"/>
      <c r="D294" s="587"/>
      <c r="E294" s="587"/>
      <c r="F294" s="587"/>
      <c r="G294" s="587"/>
      <c r="H294" s="587"/>
      <c r="I294" s="367"/>
      <c r="J294" s="7"/>
      <c r="K294" s="7"/>
      <c r="M294" s="405"/>
      <c r="P294" s="3"/>
      <c r="Q294" s="3"/>
      <c r="R294" s="3"/>
      <c r="S294" s="3"/>
      <c r="T294" s="3"/>
      <c r="U294" s="3"/>
      <c r="V294" s="3"/>
      <c r="W294" s="3"/>
      <c r="AA294" s="7"/>
      <c r="AE294" s="406"/>
      <c r="AF294" s="174"/>
      <c r="BS294" s="174"/>
      <c r="BT294" s="174"/>
      <c r="BU294" s="3"/>
      <c r="BV294" s="3"/>
    </row>
    <row r="295" spans="3:9" ht="12.75">
      <c r="C295" s="590"/>
      <c r="D295" s="590"/>
      <c r="E295" s="590"/>
      <c r="F295" s="590"/>
      <c r="G295" s="590"/>
      <c r="H295" s="590"/>
      <c r="I295" s="404"/>
    </row>
    <row r="296" spans="3:9" ht="12.75">
      <c r="C296" s="590"/>
      <c r="D296" s="590"/>
      <c r="E296" s="590"/>
      <c r="F296" s="590"/>
      <c r="G296" s="590"/>
      <c r="H296" s="590"/>
      <c r="I296" s="404"/>
    </row>
    <row r="297" spans="3:9" ht="12.75">
      <c r="C297" s="590"/>
      <c r="D297" s="590"/>
      <c r="E297" s="590"/>
      <c r="F297" s="590"/>
      <c r="G297" s="590"/>
      <c r="H297" s="590"/>
      <c r="I297" s="404"/>
    </row>
    <row r="298" spans="3:9" ht="12.75">
      <c r="C298" s="590"/>
      <c r="D298" s="590"/>
      <c r="E298" s="590"/>
      <c r="F298" s="590"/>
      <c r="G298" s="590"/>
      <c r="H298" s="590"/>
      <c r="I298" s="404"/>
    </row>
    <row r="299" spans="3:9" ht="12.75">
      <c r="C299" s="590"/>
      <c r="D299" s="590"/>
      <c r="E299" s="590"/>
      <c r="F299" s="590"/>
      <c r="G299" s="590"/>
      <c r="H299" s="590"/>
      <c r="I299" s="404"/>
    </row>
    <row r="300" spans="3:9" ht="12.75">
      <c r="C300" s="590"/>
      <c r="D300" s="590"/>
      <c r="E300" s="590"/>
      <c r="F300" s="590"/>
      <c r="G300" s="590"/>
      <c r="H300" s="590"/>
      <c r="I300" s="404"/>
    </row>
    <row r="301" spans="3:9" ht="12.75">
      <c r="C301" s="590"/>
      <c r="D301" s="590"/>
      <c r="E301" s="590"/>
      <c r="F301" s="590"/>
      <c r="G301" s="590"/>
      <c r="H301" s="590"/>
      <c r="I301" s="404"/>
    </row>
    <row r="302" spans="3:9" ht="12.75">
      <c r="C302" s="590"/>
      <c r="D302" s="590"/>
      <c r="E302" s="590"/>
      <c r="F302" s="590"/>
      <c r="G302" s="590"/>
      <c r="H302" s="590"/>
      <c r="I302" s="404"/>
    </row>
    <row r="303" spans="3:9" ht="12.75">
      <c r="C303" s="590"/>
      <c r="D303" s="590"/>
      <c r="E303" s="590"/>
      <c r="F303" s="590"/>
      <c r="G303" s="590"/>
      <c r="H303" s="590"/>
      <c r="I303" s="404"/>
    </row>
    <row r="304" spans="3:9" ht="12.75">
      <c r="C304" s="590"/>
      <c r="D304" s="590"/>
      <c r="E304" s="590"/>
      <c r="F304" s="590"/>
      <c r="G304" s="590"/>
      <c r="H304" s="590"/>
      <c r="I304" s="404"/>
    </row>
    <row r="305" spans="3:9" ht="12.75">
      <c r="C305" s="590"/>
      <c r="D305" s="590"/>
      <c r="E305" s="590"/>
      <c r="F305" s="590"/>
      <c r="G305" s="590"/>
      <c r="H305" s="590"/>
      <c r="I305" s="404"/>
    </row>
    <row r="306" spans="3:9" ht="12.75">
      <c r="C306" s="590"/>
      <c r="D306" s="590"/>
      <c r="E306" s="590"/>
      <c r="F306" s="590"/>
      <c r="G306" s="590"/>
      <c r="H306" s="590"/>
      <c r="I306" s="404"/>
    </row>
    <row r="307" spans="3:9" ht="12.75">
      <c r="C307" s="590"/>
      <c r="D307" s="590"/>
      <c r="E307" s="590"/>
      <c r="F307" s="590"/>
      <c r="G307" s="590"/>
      <c r="H307" s="590"/>
      <c r="I307" s="404"/>
    </row>
    <row r="308" spans="3:9" ht="12.75">
      <c r="C308" s="590"/>
      <c r="D308" s="590"/>
      <c r="E308" s="590"/>
      <c r="F308" s="590"/>
      <c r="G308" s="590"/>
      <c r="H308" s="590"/>
      <c r="I308" s="404"/>
    </row>
    <row r="309" spans="3:9" ht="12.75">
      <c r="C309" s="590"/>
      <c r="D309" s="590"/>
      <c r="E309" s="590"/>
      <c r="F309" s="590"/>
      <c r="G309" s="590"/>
      <c r="H309" s="590"/>
      <c r="I309" s="404"/>
    </row>
    <row r="310" spans="3:9" ht="12.75">
      <c r="C310" s="590"/>
      <c r="D310" s="590"/>
      <c r="E310" s="590"/>
      <c r="F310" s="590"/>
      <c r="G310" s="590"/>
      <c r="H310" s="590"/>
      <c r="I310" s="404"/>
    </row>
    <row r="311" spans="3:9" ht="12.75">
      <c r="C311" s="590"/>
      <c r="D311" s="590"/>
      <c r="E311" s="590"/>
      <c r="F311" s="590"/>
      <c r="G311" s="590"/>
      <c r="H311" s="590"/>
      <c r="I311" s="404"/>
    </row>
    <row r="312" spans="3:9" ht="12.75">
      <c r="C312" s="590"/>
      <c r="D312" s="590"/>
      <c r="E312" s="590"/>
      <c r="F312" s="590"/>
      <c r="G312" s="590"/>
      <c r="H312" s="590"/>
      <c r="I312" s="404"/>
    </row>
    <row r="313" spans="3:9" ht="12.75">
      <c r="C313" s="590"/>
      <c r="D313" s="590"/>
      <c r="E313" s="590"/>
      <c r="F313" s="590"/>
      <c r="G313" s="590"/>
      <c r="H313" s="590"/>
      <c r="I313" s="404"/>
    </row>
    <row r="314" spans="3:9" ht="12.75">
      <c r="C314" s="590"/>
      <c r="D314" s="590"/>
      <c r="E314" s="590"/>
      <c r="F314" s="590"/>
      <c r="G314" s="590"/>
      <c r="H314" s="590"/>
      <c r="I314" s="404"/>
    </row>
    <row r="315" spans="3:9" ht="12.75">
      <c r="C315" s="590"/>
      <c r="D315" s="590"/>
      <c r="E315" s="590"/>
      <c r="F315" s="590"/>
      <c r="G315" s="590"/>
      <c r="H315" s="590"/>
      <c r="I315" s="404"/>
    </row>
    <row r="316" spans="3:9" ht="12.75">
      <c r="C316" s="590"/>
      <c r="D316" s="590"/>
      <c r="E316" s="590"/>
      <c r="F316" s="590"/>
      <c r="G316" s="590"/>
      <c r="H316" s="590"/>
      <c r="I316" s="404"/>
    </row>
    <row r="317" spans="3:9" ht="12.75">
      <c r="C317" s="590"/>
      <c r="D317" s="590"/>
      <c r="E317" s="590"/>
      <c r="F317" s="590"/>
      <c r="G317" s="590"/>
      <c r="H317" s="590"/>
      <c r="I317" s="404"/>
    </row>
    <row r="318" spans="3:9" ht="12.75">
      <c r="C318" s="590"/>
      <c r="D318" s="590"/>
      <c r="E318" s="590"/>
      <c r="F318" s="590"/>
      <c r="G318" s="590"/>
      <c r="H318" s="590"/>
      <c r="I318" s="404"/>
    </row>
    <row r="319" spans="3:9" ht="12.75">
      <c r="C319" s="590"/>
      <c r="D319" s="590"/>
      <c r="E319" s="590"/>
      <c r="F319" s="590"/>
      <c r="G319" s="590"/>
      <c r="H319" s="590"/>
      <c r="I319" s="404"/>
    </row>
    <row r="320" spans="3:9" ht="12.75">
      <c r="C320" s="590"/>
      <c r="D320" s="590"/>
      <c r="E320" s="590"/>
      <c r="F320" s="590"/>
      <c r="G320" s="590"/>
      <c r="H320" s="590"/>
      <c r="I320" s="404"/>
    </row>
    <row r="321" spans="3:9" ht="12.75">
      <c r="C321" s="590"/>
      <c r="D321" s="590"/>
      <c r="E321" s="590"/>
      <c r="F321" s="590"/>
      <c r="G321" s="590"/>
      <c r="H321" s="590"/>
      <c r="I321" s="404"/>
    </row>
    <row r="322" spans="3:9" ht="12.75">
      <c r="C322" s="590"/>
      <c r="D322" s="590"/>
      <c r="E322" s="590"/>
      <c r="F322" s="590"/>
      <c r="G322" s="590"/>
      <c r="H322" s="590"/>
      <c r="I322" s="404"/>
    </row>
    <row r="323" spans="3:9" ht="12.75">
      <c r="C323" s="590"/>
      <c r="D323" s="590"/>
      <c r="E323" s="590"/>
      <c r="F323" s="590"/>
      <c r="G323" s="590"/>
      <c r="H323" s="590"/>
      <c r="I323" s="404"/>
    </row>
    <row r="324" spans="3:9" ht="12.75">
      <c r="C324" s="590"/>
      <c r="D324" s="590"/>
      <c r="E324" s="590"/>
      <c r="F324" s="590"/>
      <c r="G324" s="590"/>
      <c r="H324" s="590"/>
      <c r="I324" s="404"/>
    </row>
    <row r="325" spans="3:9" ht="12.75">
      <c r="C325" s="590"/>
      <c r="D325" s="590"/>
      <c r="E325" s="590"/>
      <c r="F325" s="590"/>
      <c r="G325" s="590"/>
      <c r="H325" s="590"/>
      <c r="I325" s="404"/>
    </row>
    <row r="326" spans="3:9" ht="12.75">
      <c r="C326" s="590"/>
      <c r="D326" s="590"/>
      <c r="E326" s="590"/>
      <c r="F326" s="590"/>
      <c r="G326" s="590"/>
      <c r="H326" s="590"/>
      <c r="I326" s="404"/>
    </row>
    <row r="327" spans="3:9" ht="12.75">
      <c r="C327" s="590"/>
      <c r="D327" s="590"/>
      <c r="E327" s="590"/>
      <c r="F327" s="590"/>
      <c r="G327" s="590"/>
      <c r="H327" s="590"/>
      <c r="I327" s="404"/>
    </row>
    <row r="328" spans="3:9" ht="12.75">
      <c r="C328" s="590"/>
      <c r="D328" s="590"/>
      <c r="E328" s="590"/>
      <c r="F328" s="590"/>
      <c r="G328" s="590"/>
      <c r="H328" s="590"/>
      <c r="I328" s="404"/>
    </row>
    <row r="329" spans="3:9" ht="12.75">
      <c r="C329" s="590"/>
      <c r="D329" s="590"/>
      <c r="E329" s="590"/>
      <c r="F329" s="590"/>
      <c r="G329" s="590"/>
      <c r="H329" s="590"/>
      <c r="I329" s="404"/>
    </row>
    <row r="330" spans="3:9" ht="12.75">
      <c r="C330" s="590"/>
      <c r="D330" s="590"/>
      <c r="E330" s="590"/>
      <c r="F330" s="590"/>
      <c r="G330" s="590"/>
      <c r="H330" s="590"/>
      <c r="I330" s="404"/>
    </row>
    <row r="331" spans="3:9" ht="12.75">
      <c r="C331" s="590"/>
      <c r="D331" s="590"/>
      <c r="E331" s="590"/>
      <c r="F331" s="590"/>
      <c r="G331" s="590"/>
      <c r="H331" s="590"/>
      <c r="I331" s="404"/>
    </row>
    <row r="332" spans="3:9" ht="12.75">
      <c r="C332" s="590"/>
      <c r="D332" s="590"/>
      <c r="E332" s="590"/>
      <c r="F332" s="590"/>
      <c r="G332" s="590"/>
      <c r="H332" s="590"/>
      <c r="I332" s="404"/>
    </row>
    <row r="333" spans="3:9" ht="12.75">
      <c r="C333" s="590"/>
      <c r="D333" s="590"/>
      <c r="E333" s="590"/>
      <c r="F333" s="590"/>
      <c r="G333" s="590"/>
      <c r="H333" s="590"/>
      <c r="I333" s="404"/>
    </row>
    <row r="334" spans="3:9" ht="12.75">
      <c r="C334" s="590"/>
      <c r="D334" s="590"/>
      <c r="E334" s="590"/>
      <c r="F334" s="590"/>
      <c r="G334" s="590"/>
      <c r="H334" s="590"/>
      <c r="I334" s="404"/>
    </row>
    <row r="335" spans="3:9" ht="12.75">
      <c r="C335" s="590"/>
      <c r="D335" s="590"/>
      <c r="E335" s="590"/>
      <c r="F335" s="590"/>
      <c r="G335" s="590"/>
      <c r="H335" s="590"/>
      <c r="I335" s="404"/>
    </row>
    <row r="336" spans="3:9" ht="12.75">
      <c r="C336" s="590"/>
      <c r="D336" s="590"/>
      <c r="E336" s="590"/>
      <c r="F336" s="590"/>
      <c r="G336" s="590"/>
      <c r="H336" s="590"/>
      <c r="I336" s="404"/>
    </row>
    <row r="337" spans="3:9" ht="12.75">
      <c r="C337" s="590"/>
      <c r="D337" s="590"/>
      <c r="E337" s="590"/>
      <c r="F337" s="590"/>
      <c r="G337" s="590"/>
      <c r="H337" s="590"/>
      <c r="I337" s="404"/>
    </row>
    <row r="338" spans="3:9" ht="12.75">
      <c r="C338" s="590"/>
      <c r="D338" s="590"/>
      <c r="E338" s="590"/>
      <c r="F338" s="590"/>
      <c r="G338" s="590"/>
      <c r="H338" s="590"/>
      <c r="I338" s="404"/>
    </row>
    <row r="339" spans="3:9" ht="12.75">
      <c r="C339" s="590"/>
      <c r="D339" s="590"/>
      <c r="E339" s="590"/>
      <c r="F339" s="590"/>
      <c r="G339" s="590"/>
      <c r="H339" s="590"/>
      <c r="I339" s="404"/>
    </row>
    <row r="340" spans="3:9" ht="12.75">
      <c r="C340" s="590"/>
      <c r="D340" s="590"/>
      <c r="E340" s="590"/>
      <c r="F340" s="590"/>
      <c r="G340" s="590"/>
      <c r="H340" s="590"/>
      <c r="I340" s="404"/>
    </row>
    <row r="341" spans="3:9" ht="12.75">
      <c r="C341" s="590"/>
      <c r="D341" s="590"/>
      <c r="E341" s="590"/>
      <c r="F341" s="590"/>
      <c r="G341" s="590"/>
      <c r="H341" s="590"/>
      <c r="I341" s="404"/>
    </row>
    <row r="342" spans="3:9" ht="12.75">
      <c r="C342" s="590"/>
      <c r="D342" s="590"/>
      <c r="E342" s="590"/>
      <c r="F342" s="590"/>
      <c r="G342" s="590"/>
      <c r="H342" s="590"/>
      <c r="I342" s="404"/>
    </row>
    <row r="343" spans="3:9" ht="12.75">
      <c r="C343" s="590"/>
      <c r="D343" s="590"/>
      <c r="E343" s="590"/>
      <c r="F343" s="590"/>
      <c r="G343" s="590"/>
      <c r="H343" s="590"/>
      <c r="I343" s="404"/>
    </row>
    <row r="344" spans="3:9" ht="12.75">
      <c r="C344" s="590"/>
      <c r="D344" s="590"/>
      <c r="E344" s="590"/>
      <c r="F344" s="590"/>
      <c r="G344" s="590"/>
      <c r="H344" s="590"/>
      <c r="I344" s="404"/>
    </row>
    <row r="345" spans="3:9" ht="12.75">
      <c r="C345" s="590"/>
      <c r="D345" s="590"/>
      <c r="E345" s="590"/>
      <c r="F345" s="590"/>
      <c r="G345" s="590"/>
      <c r="H345" s="590"/>
      <c r="I345" s="404"/>
    </row>
    <row r="346" spans="3:9" ht="12.75">
      <c r="C346" s="590"/>
      <c r="D346" s="590"/>
      <c r="E346" s="590"/>
      <c r="F346" s="590"/>
      <c r="G346" s="590"/>
      <c r="H346" s="590"/>
      <c r="I346" s="404"/>
    </row>
    <row r="347" spans="3:9" ht="12.75">
      <c r="C347" s="590"/>
      <c r="D347" s="590"/>
      <c r="E347" s="590"/>
      <c r="F347" s="590"/>
      <c r="G347" s="590"/>
      <c r="H347" s="590"/>
      <c r="I347" s="404"/>
    </row>
    <row r="348" spans="3:9" ht="12.75">
      <c r="C348" s="590"/>
      <c r="D348" s="590"/>
      <c r="E348" s="590"/>
      <c r="F348" s="590"/>
      <c r="G348" s="590"/>
      <c r="H348" s="590"/>
      <c r="I348" s="404"/>
    </row>
    <row r="349" spans="3:9" ht="12.75">
      <c r="C349" s="590"/>
      <c r="D349" s="590"/>
      <c r="E349" s="590"/>
      <c r="F349" s="590"/>
      <c r="G349" s="590"/>
      <c r="H349" s="590"/>
      <c r="I349" s="404"/>
    </row>
    <row r="350" spans="3:9" ht="12.75">
      <c r="C350" s="590"/>
      <c r="D350" s="590"/>
      <c r="E350" s="590"/>
      <c r="F350" s="590"/>
      <c r="G350" s="590"/>
      <c r="H350" s="590"/>
      <c r="I350" s="404"/>
    </row>
    <row r="351" spans="3:9" ht="12.75">
      <c r="C351" s="590"/>
      <c r="D351" s="590"/>
      <c r="E351" s="590"/>
      <c r="F351" s="590"/>
      <c r="G351" s="590"/>
      <c r="H351" s="590"/>
      <c r="I351" s="404"/>
    </row>
    <row r="352" spans="3:9" ht="12.75">
      <c r="C352" s="403"/>
      <c r="D352" s="403"/>
      <c r="E352" s="403"/>
      <c r="F352" s="403"/>
      <c r="G352" s="403"/>
      <c r="H352" s="403"/>
      <c r="I352" s="404"/>
    </row>
    <row r="353" spans="3:9" ht="12.75">
      <c r="C353" s="403"/>
      <c r="D353" s="403"/>
      <c r="E353" s="403"/>
      <c r="F353" s="403"/>
      <c r="G353" s="403"/>
      <c r="H353" s="403"/>
      <c r="I353" s="404"/>
    </row>
    <row r="354" spans="3:9" ht="12.75">
      <c r="C354" s="403"/>
      <c r="D354" s="403"/>
      <c r="E354" s="403"/>
      <c r="F354" s="403"/>
      <c r="G354" s="403"/>
      <c r="H354" s="403"/>
      <c r="I354" s="404"/>
    </row>
    <row r="355" spans="3:9" ht="12.75">
      <c r="C355" s="403"/>
      <c r="D355" s="403"/>
      <c r="E355" s="403"/>
      <c r="F355" s="403"/>
      <c r="G355" s="403"/>
      <c r="H355" s="403"/>
      <c r="I355" s="404"/>
    </row>
    <row r="356" spans="3:9" ht="12.75">
      <c r="C356" s="403"/>
      <c r="D356" s="403"/>
      <c r="E356" s="403"/>
      <c r="F356" s="403"/>
      <c r="G356" s="403"/>
      <c r="H356" s="403"/>
      <c r="I356" s="404"/>
    </row>
    <row r="357" spans="3:9" ht="12.75">
      <c r="C357" s="403"/>
      <c r="D357" s="403"/>
      <c r="E357" s="403"/>
      <c r="F357" s="403"/>
      <c r="G357" s="403"/>
      <c r="H357" s="403"/>
      <c r="I357" s="404"/>
    </row>
    <row r="358" spans="3:9" ht="12.75">
      <c r="C358" s="403"/>
      <c r="D358" s="403"/>
      <c r="E358" s="403"/>
      <c r="F358" s="403"/>
      <c r="G358" s="403"/>
      <c r="H358" s="403"/>
      <c r="I358" s="404"/>
    </row>
    <row r="359" spans="3:9" ht="12.75">
      <c r="C359" s="403"/>
      <c r="D359" s="403"/>
      <c r="E359" s="403"/>
      <c r="F359" s="403"/>
      <c r="G359" s="403"/>
      <c r="H359" s="403"/>
      <c r="I359" s="404"/>
    </row>
    <row r="360" spans="3:9" ht="12.75">
      <c r="C360" s="403"/>
      <c r="D360" s="403"/>
      <c r="E360" s="403"/>
      <c r="F360" s="403"/>
      <c r="G360" s="403"/>
      <c r="H360" s="403"/>
      <c r="I360" s="404"/>
    </row>
    <row r="361" spans="3:9" ht="12.75">
      <c r="C361" s="403"/>
      <c r="D361" s="403"/>
      <c r="E361" s="403"/>
      <c r="F361" s="403"/>
      <c r="G361" s="403"/>
      <c r="H361" s="403"/>
      <c r="I361" s="404"/>
    </row>
    <row r="362" spans="3:9" ht="12.75">
      <c r="C362" s="403"/>
      <c r="D362" s="403"/>
      <c r="E362" s="403"/>
      <c r="F362" s="403"/>
      <c r="G362" s="403"/>
      <c r="H362" s="403"/>
      <c r="I362" s="404"/>
    </row>
    <row r="363" spans="3:9" ht="12.75">
      <c r="C363" s="403"/>
      <c r="D363" s="403"/>
      <c r="E363" s="403"/>
      <c r="F363" s="403"/>
      <c r="G363" s="403"/>
      <c r="H363" s="403"/>
      <c r="I363" s="404"/>
    </row>
    <row r="364" spans="3:9" ht="12.75">
      <c r="C364" s="403"/>
      <c r="D364" s="403"/>
      <c r="E364" s="403"/>
      <c r="F364" s="403"/>
      <c r="G364" s="403"/>
      <c r="H364" s="403"/>
      <c r="I364" s="404"/>
    </row>
    <row r="365" spans="3:9" ht="12.75">
      <c r="C365" s="403"/>
      <c r="D365" s="403"/>
      <c r="E365" s="403"/>
      <c r="F365" s="403"/>
      <c r="G365" s="403"/>
      <c r="H365" s="403"/>
      <c r="I365" s="404"/>
    </row>
    <row r="366" spans="3:9" ht="12.75">
      <c r="C366" s="403"/>
      <c r="D366" s="403"/>
      <c r="E366" s="403"/>
      <c r="F366" s="403"/>
      <c r="G366" s="403"/>
      <c r="H366" s="403"/>
      <c r="I366" s="404"/>
    </row>
    <row r="367" spans="3:9" ht="12.75">
      <c r="C367" s="403"/>
      <c r="D367" s="403"/>
      <c r="E367" s="403"/>
      <c r="F367" s="403"/>
      <c r="G367" s="403"/>
      <c r="H367" s="403"/>
      <c r="I367" s="404"/>
    </row>
    <row r="368" spans="3:9" ht="12.75">
      <c r="C368" s="403"/>
      <c r="D368" s="403"/>
      <c r="E368" s="403"/>
      <c r="F368" s="403"/>
      <c r="G368" s="403"/>
      <c r="H368" s="403"/>
      <c r="I368" s="404"/>
    </row>
    <row r="369" spans="3:9" ht="12.75">
      <c r="C369" s="403"/>
      <c r="D369" s="403"/>
      <c r="E369" s="403"/>
      <c r="F369" s="403"/>
      <c r="G369" s="403"/>
      <c r="H369" s="403"/>
      <c r="I369" s="404"/>
    </row>
    <row r="370" spans="3:9" ht="12.75">
      <c r="C370" s="403"/>
      <c r="D370" s="403"/>
      <c r="E370" s="403"/>
      <c r="F370" s="403"/>
      <c r="G370" s="403"/>
      <c r="H370" s="403"/>
      <c r="I370" s="404"/>
    </row>
    <row r="371" spans="3:9" ht="12.75">
      <c r="C371" s="403"/>
      <c r="D371" s="403"/>
      <c r="E371" s="403"/>
      <c r="F371" s="403"/>
      <c r="G371" s="403"/>
      <c r="H371" s="403"/>
      <c r="I371" s="404"/>
    </row>
    <row r="372" spans="3:9" ht="12.75">
      <c r="C372" s="403"/>
      <c r="D372" s="403"/>
      <c r="E372" s="403"/>
      <c r="F372" s="403"/>
      <c r="G372" s="403"/>
      <c r="H372" s="403"/>
      <c r="I372" s="404"/>
    </row>
    <row r="373" spans="3:9" ht="12.75">
      <c r="C373" s="403"/>
      <c r="D373" s="403"/>
      <c r="E373" s="403"/>
      <c r="F373" s="403"/>
      <c r="G373" s="403"/>
      <c r="H373" s="403"/>
      <c r="I373" s="404"/>
    </row>
    <row r="374" spans="3:9" ht="12.75">
      <c r="C374" s="403"/>
      <c r="D374" s="403"/>
      <c r="E374" s="403"/>
      <c r="F374" s="403"/>
      <c r="G374" s="403"/>
      <c r="H374" s="403"/>
      <c r="I374" s="404"/>
    </row>
    <row r="375" spans="3:9" ht="12.75">
      <c r="C375" s="403"/>
      <c r="D375" s="403"/>
      <c r="E375" s="403"/>
      <c r="F375" s="403"/>
      <c r="G375" s="403"/>
      <c r="H375" s="403"/>
      <c r="I375" s="404"/>
    </row>
    <row r="376" spans="3:9" ht="12.75">
      <c r="C376" s="403"/>
      <c r="D376" s="403"/>
      <c r="E376" s="403"/>
      <c r="F376" s="403"/>
      <c r="G376" s="403"/>
      <c r="H376" s="403"/>
      <c r="I376" s="404"/>
    </row>
    <row r="377" spans="3:9" ht="12.75">
      <c r="C377" s="403"/>
      <c r="D377" s="403"/>
      <c r="E377" s="403"/>
      <c r="F377" s="403"/>
      <c r="G377" s="403"/>
      <c r="H377" s="403"/>
      <c r="I377" s="404"/>
    </row>
    <row r="378" spans="3:9" ht="12.75">
      <c r="C378" s="403"/>
      <c r="D378" s="403"/>
      <c r="E378" s="403"/>
      <c r="F378" s="403"/>
      <c r="G378" s="403"/>
      <c r="H378" s="403"/>
      <c r="I378" s="404"/>
    </row>
    <row r="379" spans="3:9" ht="12.75">
      <c r="C379" s="403"/>
      <c r="D379" s="403"/>
      <c r="E379" s="403"/>
      <c r="F379" s="403"/>
      <c r="G379" s="403"/>
      <c r="H379" s="403"/>
      <c r="I379" s="404"/>
    </row>
    <row r="380" spans="3:9" ht="12.75">
      <c r="C380" s="403"/>
      <c r="D380" s="403"/>
      <c r="E380" s="403"/>
      <c r="F380" s="403"/>
      <c r="G380" s="403"/>
      <c r="H380" s="403"/>
      <c r="I380" s="404"/>
    </row>
    <row r="381" spans="3:9" ht="12.75">
      <c r="C381" s="403"/>
      <c r="D381" s="403"/>
      <c r="E381" s="403"/>
      <c r="F381" s="403"/>
      <c r="G381" s="403"/>
      <c r="H381" s="403"/>
      <c r="I381" s="404"/>
    </row>
    <row r="382" spans="3:9" ht="12.75">
      <c r="C382" s="403"/>
      <c r="D382" s="403"/>
      <c r="E382" s="403"/>
      <c r="F382" s="403"/>
      <c r="G382" s="403"/>
      <c r="H382" s="403"/>
      <c r="I382" s="404"/>
    </row>
    <row r="383" spans="3:9" ht="12.75">
      <c r="C383" s="403"/>
      <c r="D383" s="403"/>
      <c r="E383" s="403"/>
      <c r="F383" s="403"/>
      <c r="G383" s="403"/>
      <c r="H383" s="403"/>
      <c r="I383" s="404"/>
    </row>
    <row r="384" spans="3:9" ht="12.75">
      <c r="C384" s="403"/>
      <c r="D384" s="403"/>
      <c r="E384" s="403"/>
      <c r="F384" s="403"/>
      <c r="G384" s="403"/>
      <c r="H384" s="403"/>
      <c r="I384" s="404"/>
    </row>
    <row r="385" spans="3:9" ht="12.75">
      <c r="C385" s="403"/>
      <c r="D385" s="403"/>
      <c r="E385" s="403"/>
      <c r="F385" s="403"/>
      <c r="G385" s="403"/>
      <c r="H385" s="403"/>
      <c r="I385" s="404"/>
    </row>
    <row r="386" spans="3:9" ht="12.75">
      <c r="C386" s="403"/>
      <c r="D386" s="403"/>
      <c r="E386" s="403"/>
      <c r="F386" s="403"/>
      <c r="G386" s="403"/>
      <c r="H386" s="403"/>
      <c r="I386" s="404"/>
    </row>
    <row r="387" spans="3:9" ht="12.75">
      <c r="C387" s="403"/>
      <c r="D387" s="403"/>
      <c r="E387" s="403"/>
      <c r="F387" s="403"/>
      <c r="G387" s="403"/>
      <c r="H387" s="403"/>
      <c r="I387" s="404"/>
    </row>
    <row r="388" spans="3:9" ht="12.75">
      <c r="C388" s="403"/>
      <c r="D388" s="403"/>
      <c r="E388" s="403"/>
      <c r="F388" s="403"/>
      <c r="G388" s="403"/>
      <c r="H388" s="403"/>
      <c r="I388" s="404"/>
    </row>
    <row r="389" spans="3:9" ht="12.75">
      <c r="C389" s="403"/>
      <c r="D389" s="403"/>
      <c r="E389" s="403"/>
      <c r="F389" s="403"/>
      <c r="G389" s="403"/>
      <c r="H389" s="403"/>
      <c r="I389" s="404"/>
    </row>
    <row r="390" spans="3:9" ht="12.75">
      <c r="C390" s="403"/>
      <c r="D390" s="403"/>
      <c r="E390" s="403"/>
      <c r="F390" s="403"/>
      <c r="G390" s="403"/>
      <c r="H390" s="403"/>
      <c r="I390" s="404"/>
    </row>
    <row r="391" spans="3:9" ht="12.75">
      <c r="C391" s="403"/>
      <c r="D391" s="403"/>
      <c r="E391" s="403"/>
      <c r="F391" s="403"/>
      <c r="G391" s="403"/>
      <c r="H391" s="403"/>
      <c r="I391" s="404"/>
    </row>
    <row r="392" spans="3:9" ht="12.75">
      <c r="C392" s="403"/>
      <c r="D392" s="403"/>
      <c r="E392" s="403"/>
      <c r="F392" s="403"/>
      <c r="G392" s="403"/>
      <c r="H392" s="403"/>
      <c r="I392" s="404"/>
    </row>
    <row r="393" spans="3:9" ht="12.75">
      <c r="C393" s="403"/>
      <c r="D393" s="403"/>
      <c r="E393" s="403"/>
      <c r="F393" s="403"/>
      <c r="G393" s="403"/>
      <c r="H393" s="403"/>
      <c r="I393" s="404"/>
    </row>
    <row r="394" spans="3:9" ht="12.75">
      <c r="C394" s="403"/>
      <c r="D394" s="403"/>
      <c r="E394" s="403"/>
      <c r="F394" s="403"/>
      <c r="G394" s="403"/>
      <c r="H394" s="403"/>
      <c r="I394" s="404"/>
    </row>
    <row r="395" spans="3:9" ht="12.75">
      <c r="C395" s="403"/>
      <c r="D395" s="403"/>
      <c r="E395" s="403"/>
      <c r="F395" s="403"/>
      <c r="G395" s="403"/>
      <c r="H395" s="403"/>
      <c r="I395" s="404"/>
    </row>
    <row r="396" spans="3:9" ht="12.75">
      <c r="C396" s="403"/>
      <c r="D396" s="403"/>
      <c r="E396" s="403"/>
      <c r="F396" s="403"/>
      <c r="G396" s="403"/>
      <c r="H396" s="403"/>
      <c r="I396" s="404"/>
    </row>
    <row r="397" spans="3:9" ht="12.75">
      <c r="C397" s="403"/>
      <c r="D397" s="403"/>
      <c r="E397" s="403"/>
      <c r="F397" s="403"/>
      <c r="G397" s="403"/>
      <c r="H397" s="403"/>
      <c r="I397" s="404"/>
    </row>
    <row r="398" spans="3:9" ht="12.75">
      <c r="C398" s="403"/>
      <c r="D398" s="403"/>
      <c r="E398" s="403"/>
      <c r="F398" s="403"/>
      <c r="G398" s="403"/>
      <c r="H398" s="403"/>
      <c r="I398" s="404"/>
    </row>
    <row r="399" spans="3:9" ht="12.75">
      <c r="C399" s="403"/>
      <c r="D399" s="403"/>
      <c r="E399" s="403"/>
      <c r="F399" s="403"/>
      <c r="G399" s="403"/>
      <c r="H399" s="403"/>
      <c r="I399" s="404"/>
    </row>
    <row r="400" spans="3:9" ht="12.75">
      <c r="C400" s="403"/>
      <c r="D400" s="403"/>
      <c r="E400" s="403"/>
      <c r="F400" s="403"/>
      <c r="G400" s="403"/>
      <c r="H400" s="403"/>
      <c r="I400" s="404"/>
    </row>
    <row r="401" spans="3:9" ht="12.75">
      <c r="C401" s="403"/>
      <c r="D401" s="403"/>
      <c r="E401" s="403"/>
      <c r="F401" s="403"/>
      <c r="G401" s="403"/>
      <c r="H401" s="403"/>
      <c r="I401" s="404"/>
    </row>
    <row r="402" spans="3:9" ht="12.75">
      <c r="C402" s="403"/>
      <c r="D402" s="403"/>
      <c r="E402" s="403"/>
      <c r="F402" s="403"/>
      <c r="G402" s="403"/>
      <c r="H402" s="403"/>
      <c r="I402" s="404"/>
    </row>
    <row r="403" spans="3:9" ht="12.75">
      <c r="C403" s="403"/>
      <c r="D403" s="403"/>
      <c r="E403" s="403"/>
      <c r="F403" s="403"/>
      <c r="G403" s="403"/>
      <c r="H403" s="403"/>
      <c r="I403" s="404"/>
    </row>
    <row r="404" spans="3:9" ht="12.75">
      <c r="C404" s="403"/>
      <c r="D404" s="403"/>
      <c r="E404" s="403"/>
      <c r="F404" s="403"/>
      <c r="G404" s="403"/>
      <c r="H404" s="403"/>
      <c r="I404" s="404"/>
    </row>
    <row r="405" spans="3:9" ht="12.75">
      <c r="C405" s="403"/>
      <c r="D405" s="403"/>
      <c r="E405" s="403"/>
      <c r="F405" s="403"/>
      <c r="G405" s="403"/>
      <c r="H405" s="403"/>
      <c r="I405" s="404"/>
    </row>
    <row r="406" spans="3:9" ht="12.75">
      <c r="C406" s="403"/>
      <c r="D406" s="403"/>
      <c r="E406" s="403"/>
      <c r="F406" s="403"/>
      <c r="G406" s="403"/>
      <c r="H406" s="403"/>
      <c r="I406" s="404"/>
    </row>
    <row r="407" spans="3:9" ht="12.75">
      <c r="C407" s="403"/>
      <c r="D407" s="403"/>
      <c r="E407" s="403"/>
      <c r="F407" s="403"/>
      <c r="G407" s="403"/>
      <c r="H407" s="403"/>
      <c r="I407" s="404"/>
    </row>
    <row r="408" spans="3:9" ht="12.75">
      <c r="C408" s="403"/>
      <c r="D408" s="403"/>
      <c r="E408" s="403"/>
      <c r="F408" s="403"/>
      <c r="G408" s="403"/>
      <c r="H408" s="403"/>
      <c r="I408" s="404"/>
    </row>
    <row r="409" spans="3:9" ht="12.75">
      <c r="C409" s="403"/>
      <c r="D409" s="403"/>
      <c r="E409" s="403"/>
      <c r="F409" s="403"/>
      <c r="G409" s="403"/>
      <c r="H409" s="403"/>
      <c r="I409" s="404"/>
    </row>
    <row r="410" spans="3:9" ht="12.75">
      <c r="C410" s="403"/>
      <c r="D410" s="403"/>
      <c r="E410" s="403"/>
      <c r="F410" s="403"/>
      <c r="G410" s="403"/>
      <c r="H410" s="403"/>
      <c r="I410" s="404"/>
    </row>
    <row r="411" spans="3:9" ht="12.75">
      <c r="C411" s="403"/>
      <c r="D411" s="403"/>
      <c r="E411" s="403"/>
      <c r="F411" s="403"/>
      <c r="G411" s="403"/>
      <c r="H411" s="403"/>
      <c r="I411" s="404"/>
    </row>
    <row r="412" spans="3:9" ht="12.75">
      <c r="C412" s="403"/>
      <c r="D412" s="403"/>
      <c r="E412" s="403"/>
      <c r="F412" s="403"/>
      <c r="G412" s="403"/>
      <c r="H412" s="403"/>
      <c r="I412" s="404"/>
    </row>
    <row r="413" spans="3:9" ht="12.75">
      <c r="C413" s="403"/>
      <c r="D413" s="403"/>
      <c r="E413" s="403"/>
      <c r="F413" s="403"/>
      <c r="G413" s="403"/>
      <c r="H413" s="403"/>
      <c r="I413" s="404"/>
    </row>
    <row r="414" spans="3:9" ht="12.75">
      <c r="C414" s="403"/>
      <c r="D414" s="403"/>
      <c r="E414" s="403"/>
      <c r="F414" s="403"/>
      <c r="G414" s="403"/>
      <c r="H414" s="403"/>
      <c r="I414" s="404"/>
    </row>
    <row r="415" spans="3:9" ht="12.75">
      <c r="C415" s="403"/>
      <c r="D415" s="403"/>
      <c r="E415" s="403"/>
      <c r="F415" s="403"/>
      <c r="G415" s="403"/>
      <c r="H415" s="403"/>
      <c r="I415" s="404"/>
    </row>
    <row r="416" spans="3:9" ht="12.75">
      <c r="C416" s="403"/>
      <c r="D416" s="403"/>
      <c r="E416" s="403"/>
      <c r="F416" s="403"/>
      <c r="G416" s="403"/>
      <c r="H416" s="403"/>
      <c r="I416" s="404"/>
    </row>
    <row r="417" spans="3:9" ht="12.75">
      <c r="C417" s="403"/>
      <c r="D417" s="403"/>
      <c r="E417" s="403"/>
      <c r="F417" s="403"/>
      <c r="G417" s="403"/>
      <c r="H417" s="403"/>
      <c r="I417" s="404"/>
    </row>
    <row r="418" spans="3:9" ht="12.75">
      <c r="C418" s="403"/>
      <c r="D418" s="403"/>
      <c r="E418" s="403"/>
      <c r="F418" s="403"/>
      <c r="G418" s="403"/>
      <c r="H418" s="403"/>
      <c r="I418" s="404"/>
    </row>
    <row r="419" spans="3:9" ht="12.75">
      <c r="C419" s="403"/>
      <c r="D419" s="403"/>
      <c r="E419" s="403"/>
      <c r="F419" s="403"/>
      <c r="G419" s="403"/>
      <c r="H419" s="403"/>
      <c r="I419" s="404"/>
    </row>
    <row r="420" spans="3:9" ht="12.75">
      <c r="C420" s="403"/>
      <c r="D420" s="403"/>
      <c r="E420" s="403"/>
      <c r="F420" s="403"/>
      <c r="G420" s="403"/>
      <c r="H420" s="403"/>
      <c r="I420" s="404"/>
    </row>
    <row r="421" spans="3:9" ht="12.75">
      <c r="C421" s="403"/>
      <c r="D421" s="403"/>
      <c r="E421" s="403"/>
      <c r="F421" s="403"/>
      <c r="G421" s="403"/>
      <c r="H421" s="403"/>
      <c r="I421" s="404"/>
    </row>
    <row r="422" spans="3:9" ht="12.75">
      <c r="C422" s="403"/>
      <c r="D422" s="403"/>
      <c r="E422" s="403"/>
      <c r="F422" s="403"/>
      <c r="G422" s="403"/>
      <c r="H422" s="403"/>
      <c r="I422" s="404"/>
    </row>
    <row r="423" spans="3:9" ht="12.75">
      <c r="C423" s="403"/>
      <c r="D423" s="403"/>
      <c r="E423" s="403"/>
      <c r="F423" s="403"/>
      <c r="G423" s="403"/>
      <c r="H423" s="403"/>
      <c r="I423" s="404"/>
    </row>
    <row r="424" spans="3:9" ht="12.75">
      <c r="C424" s="403"/>
      <c r="D424" s="403"/>
      <c r="E424" s="403"/>
      <c r="F424" s="403"/>
      <c r="G424" s="403"/>
      <c r="H424" s="403"/>
      <c r="I424" s="404"/>
    </row>
    <row r="425" spans="3:9" ht="12.75">
      <c r="C425" s="403"/>
      <c r="D425" s="403"/>
      <c r="E425" s="403"/>
      <c r="F425" s="403"/>
      <c r="G425" s="403"/>
      <c r="H425" s="403"/>
      <c r="I425" s="404"/>
    </row>
    <row r="426" spans="3:9" ht="12.75">
      <c r="C426" s="403"/>
      <c r="D426" s="403"/>
      <c r="E426" s="403"/>
      <c r="F426" s="403"/>
      <c r="G426" s="403"/>
      <c r="H426" s="403"/>
      <c r="I426" s="404"/>
    </row>
    <row r="427" spans="3:9" ht="12.75">
      <c r="C427" s="403"/>
      <c r="D427" s="403"/>
      <c r="E427" s="403"/>
      <c r="F427" s="403"/>
      <c r="G427" s="403"/>
      <c r="H427" s="403"/>
      <c r="I427" s="404"/>
    </row>
    <row r="428" spans="3:9" ht="12.75">
      <c r="C428" s="403"/>
      <c r="D428" s="403"/>
      <c r="E428" s="403"/>
      <c r="F428" s="403"/>
      <c r="G428" s="403"/>
      <c r="H428" s="403"/>
      <c r="I428" s="404"/>
    </row>
    <row r="429" spans="3:9" ht="12.75">
      <c r="C429" s="403"/>
      <c r="D429" s="403"/>
      <c r="E429" s="403"/>
      <c r="F429" s="403"/>
      <c r="G429" s="403"/>
      <c r="H429" s="403"/>
      <c r="I429" s="404"/>
    </row>
    <row r="430" spans="3:9" ht="12.75">
      <c r="C430" s="403"/>
      <c r="D430" s="403"/>
      <c r="E430" s="403"/>
      <c r="F430" s="403"/>
      <c r="G430" s="403"/>
      <c r="H430" s="403"/>
      <c r="I430" s="404"/>
    </row>
    <row r="431" spans="3:9" ht="12.75">
      <c r="C431" s="403"/>
      <c r="D431" s="403"/>
      <c r="E431" s="403"/>
      <c r="F431" s="403"/>
      <c r="G431" s="403"/>
      <c r="H431" s="403"/>
      <c r="I431" s="404"/>
    </row>
    <row r="432" spans="3:9" ht="12.75">
      <c r="C432" s="403"/>
      <c r="D432" s="403"/>
      <c r="E432" s="403"/>
      <c r="F432" s="403"/>
      <c r="G432" s="403"/>
      <c r="H432" s="403"/>
      <c r="I432" s="404"/>
    </row>
    <row r="433" spans="3:9" ht="12.75">
      <c r="C433" s="403"/>
      <c r="D433" s="403"/>
      <c r="E433" s="403"/>
      <c r="F433" s="403"/>
      <c r="G433" s="403"/>
      <c r="H433" s="403"/>
      <c r="I433" s="404"/>
    </row>
    <row r="434" spans="3:9" ht="12.75">
      <c r="C434" s="403"/>
      <c r="D434" s="403"/>
      <c r="E434" s="403"/>
      <c r="F434" s="403"/>
      <c r="G434" s="403"/>
      <c r="H434" s="403"/>
      <c r="I434" s="404"/>
    </row>
    <row r="435" spans="3:9" ht="12.75">
      <c r="C435" s="403"/>
      <c r="D435" s="403"/>
      <c r="E435" s="403"/>
      <c r="F435" s="403"/>
      <c r="G435" s="403"/>
      <c r="H435" s="403"/>
      <c r="I435" s="404"/>
    </row>
    <row r="436" spans="3:9" ht="12.75">
      <c r="C436" s="403"/>
      <c r="D436" s="403"/>
      <c r="E436" s="403"/>
      <c r="F436" s="403"/>
      <c r="G436" s="403"/>
      <c r="H436" s="403"/>
      <c r="I436" s="404"/>
    </row>
    <row r="437" spans="3:9" ht="12.75">
      <c r="C437" s="403"/>
      <c r="D437" s="403"/>
      <c r="E437" s="403"/>
      <c r="F437" s="403"/>
      <c r="G437" s="403"/>
      <c r="H437" s="403"/>
      <c r="I437" s="404"/>
    </row>
    <row r="438" spans="3:9" ht="12.75">
      <c r="C438" s="403"/>
      <c r="D438" s="403"/>
      <c r="E438" s="403"/>
      <c r="F438" s="403"/>
      <c r="G438" s="403"/>
      <c r="H438" s="403"/>
      <c r="I438" s="404"/>
    </row>
    <row r="439" spans="3:9" ht="12.75">
      <c r="C439" s="403"/>
      <c r="D439" s="403"/>
      <c r="E439" s="403"/>
      <c r="F439" s="403"/>
      <c r="G439" s="403"/>
      <c r="H439" s="403"/>
      <c r="I439" s="404"/>
    </row>
    <row r="440" spans="3:9" ht="12.75">
      <c r="C440" s="403"/>
      <c r="D440" s="403"/>
      <c r="E440" s="403"/>
      <c r="F440" s="403"/>
      <c r="G440" s="403"/>
      <c r="H440" s="403"/>
      <c r="I440" s="404"/>
    </row>
    <row r="441" spans="3:9" ht="12.75">
      <c r="C441" s="403"/>
      <c r="D441" s="403"/>
      <c r="E441" s="403"/>
      <c r="F441" s="403"/>
      <c r="G441" s="403"/>
      <c r="H441" s="403"/>
      <c r="I441" s="404"/>
    </row>
    <row r="442" spans="3:9" ht="12.75">
      <c r="C442" s="403"/>
      <c r="D442" s="403"/>
      <c r="E442" s="403"/>
      <c r="F442" s="403"/>
      <c r="G442" s="403"/>
      <c r="H442" s="403"/>
      <c r="I442" s="404"/>
    </row>
    <row r="443" spans="3:9" ht="12.75">
      <c r="C443" s="403"/>
      <c r="D443" s="403"/>
      <c r="E443" s="403"/>
      <c r="F443" s="403"/>
      <c r="G443" s="403"/>
      <c r="H443" s="403"/>
      <c r="I443" s="404"/>
    </row>
    <row r="444" spans="3:9" ht="12.75">
      <c r="C444" s="403"/>
      <c r="D444" s="403"/>
      <c r="E444" s="403"/>
      <c r="F444" s="403"/>
      <c r="G444" s="403"/>
      <c r="H444" s="403"/>
      <c r="I444" s="404"/>
    </row>
    <row r="445" spans="3:9" ht="12.75">
      <c r="C445" s="403"/>
      <c r="D445" s="403"/>
      <c r="E445" s="403"/>
      <c r="F445" s="403"/>
      <c r="G445" s="403"/>
      <c r="H445" s="403"/>
      <c r="I445" s="404"/>
    </row>
    <row r="446" spans="3:9" ht="12.75">
      <c r="C446" s="403"/>
      <c r="D446" s="403"/>
      <c r="E446" s="403"/>
      <c r="F446" s="403"/>
      <c r="G446" s="403"/>
      <c r="H446" s="403"/>
      <c r="I446" s="404"/>
    </row>
    <row r="447" spans="3:9" ht="12.75">
      <c r="C447" s="403"/>
      <c r="D447" s="403"/>
      <c r="E447" s="403"/>
      <c r="F447" s="403"/>
      <c r="G447" s="403"/>
      <c r="H447" s="403"/>
      <c r="I447" s="404"/>
    </row>
    <row r="448" spans="3:9" ht="12.75">
      <c r="C448" s="403"/>
      <c r="D448" s="403"/>
      <c r="E448" s="403"/>
      <c r="F448" s="403"/>
      <c r="G448" s="403"/>
      <c r="H448" s="403"/>
      <c r="I448" s="404"/>
    </row>
    <row r="449" spans="3:9" ht="12.75">
      <c r="C449" s="403"/>
      <c r="D449" s="403"/>
      <c r="E449" s="403"/>
      <c r="F449" s="403"/>
      <c r="G449" s="403"/>
      <c r="H449" s="403"/>
      <c r="I449" s="404"/>
    </row>
    <row r="450" spans="3:9" ht="12.75">
      <c r="C450" s="403"/>
      <c r="D450" s="403"/>
      <c r="E450" s="403"/>
      <c r="F450" s="403"/>
      <c r="G450" s="403"/>
      <c r="H450" s="403"/>
      <c r="I450" s="404"/>
    </row>
    <row r="451" spans="3:9" ht="12.75">
      <c r="C451" s="403"/>
      <c r="D451" s="403"/>
      <c r="E451" s="403"/>
      <c r="F451" s="403"/>
      <c r="G451" s="403"/>
      <c r="H451" s="403"/>
      <c r="I451" s="404"/>
    </row>
    <row r="452" spans="3:9" ht="12.75">
      <c r="C452" s="403"/>
      <c r="D452" s="403"/>
      <c r="E452" s="403"/>
      <c r="F452" s="403"/>
      <c r="G452" s="403"/>
      <c r="H452" s="403"/>
      <c r="I452" s="404"/>
    </row>
    <row r="453" spans="3:9" ht="12.75">
      <c r="C453" s="403"/>
      <c r="D453" s="403"/>
      <c r="E453" s="403"/>
      <c r="F453" s="403"/>
      <c r="G453" s="403"/>
      <c r="H453" s="403"/>
      <c r="I453" s="404"/>
    </row>
    <row r="454" spans="3:9" ht="12.75">
      <c r="C454" s="403"/>
      <c r="D454" s="403"/>
      <c r="E454" s="403"/>
      <c r="F454" s="403"/>
      <c r="G454" s="403"/>
      <c r="H454" s="403"/>
      <c r="I454" s="404"/>
    </row>
    <row r="455" spans="3:9" ht="12.75">
      <c r="C455" s="403"/>
      <c r="D455" s="403"/>
      <c r="E455" s="403"/>
      <c r="F455" s="403"/>
      <c r="G455" s="403"/>
      <c r="H455" s="403"/>
      <c r="I455" s="404"/>
    </row>
    <row r="456" spans="3:9" ht="12.75">
      <c r="C456" s="403"/>
      <c r="D456" s="403"/>
      <c r="E456" s="403"/>
      <c r="F456" s="403"/>
      <c r="G456" s="403"/>
      <c r="H456" s="403"/>
      <c r="I456" s="404"/>
    </row>
    <row r="457" spans="3:9" ht="12.75">
      <c r="C457" s="403"/>
      <c r="D457" s="403"/>
      <c r="E457" s="403"/>
      <c r="F457" s="403"/>
      <c r="G457" s="403"/>
      <c r="H457" s="403"/>
      <c r="I457" s="404"/>
    </row>
    <row r="458" spans="3:9" ht="12.75">
      <c r="C458" s="403"/>
      <c r="D458" s="403"/>
      <c r="E458" s="403"/>
      <c r="F458" s="403"/>
      <c r="G458" s="403"/>
      <c r="H458" s="403"/>
      <c r="I458" s="404"/>
    </row>
    <row r="459" spans="3:9" ht="12.75">
      <c r="C459" s="403"/>
      <c r="D459" s="403"/>
      <c r="E459" s="403"/>
      <c r="F459" s="403"/>
      <c r="G459" s="403"/>
      <c r="H459" s="403"/>
      <c r="I459" s="404"/>
    </row>
    <row r="460" spans="3:9" ht="12.75">
      <c r="C460" s="403"/>
      <c r="D460" s="403"/>
      <c r="E460" s="403"/>
      <c r="F460" s="403"/>
      <c r="G460" s="403"/>
      <c r="H460" s="403"/>
      <c r="I460" s="404"/>
    </row>
    <row r="461" spans="3:9" ht="12.75">
      <c r="C461" s="403"/>
      <c r="D461" s="403"/>
      <c r="E461" s="403"/>
      <c r="F461" s="403"/>
      <c r="G461" s="403"/>
      <c r="H461" s="403"/>
      <c r="I461" s="404"/>
    </row>
    <row r="462" spans="3:9" ht="12.75">
      <c r="C462" s="403"/>
      <c r="D462" s="403"/>
      <c r="E462" s="403"/>
      <c r="F462" s="403"/>
      <c r="G462" s="403"/>
      <c r="H462" s="403"/>
      <c r="I462" s="404"/>
    </row>
    <row r="463" spans="3:9" ht="12.75">
      <c r="C463" s="403"/>
      <c r="D463" s="403"/>
      <c r="E463" s="403"/>
      <c r="F463" s="403"/>
      <c r="G463" s="403"/>
      <c r="H463" s="403"/>
      <c r="I463" s="404"/>
    </row>
    <row r="464" spans="3:9" ht="12.75">
      <c r="C464" s="403"/>
      <c r="D464" s="403"/>
      <c r="E464" s="403"/>
      <c r="F464" s="403"/>
      <c r="G464" s="403"/>
      <c r="H464" s="403"/>
      <c r="I464" s="404"/>
    </row>
    <row r="465" spans="3:9" ht="12.75">
      <c r="C465" s="403"/>
      <c r="D465" s="403"/>
      <c r="E465" s="403"/>
      <c r="F465" s="403"/>
      <c r="G465" s="403"/>
      <c r="H465" s="403"/>
      <c r="I465" s="404"/>
    </row>
    <row r="466" spans="3:9" ht="12.75">
      <c r="C466" s="403"/>
      <c r="D466" s="403"/>
      <c r="E466" s="403"/>
      <c r="F466" s="403"/>
      <c r="G466" s="403"/>
      <c r="H466" s="403"/>
      <c r="I466" s="404"/>
    </row>
    <row r="467" spans="3:9" ht="12.75">
      <c r="C467" s="403"/>
      <c r="D467" s="403"/>
      <c r="E467" s="403"/>
      <c r="F467" s="403"/>
      <c r="G467" s="403"/>
      <c r="H467" s="403"/>
      <c r="I467" s="404"/>
    </row>
    <row r="468" spans="3:9" ht="12.75">
      <c r="C468" s="403"/>
      <c r="D468" s="403"/>
      <c r="E468" s="403"/>
      <c r="F468" s="403"/>
      <c r="G468" s="403"/>
      <c r="H468" s="403"/>
      <c r="I468" s="404"/>
    </row>
    <row r="469" spans="3:9" ht="12.75">
      <c r="C469" s="403"/>
      <c r="D469" s="403"/>
      <c r="E469" s="403"/>
      <c r="F469" s="403"/>
      <c r="G469" s="403"/>
      <c r="H469" s="403"/>
      <c r="I469" s="404"/>
    </row>
    <row r="470" spans="3:9" ht="12.75">
      <c r="C470" s="403"/>
      <c r="D470" s="403"/>
      <c r="E470" s="403"/>
      <c r="F470" s="403"/>
      <c r="G470" s="403"/>
      <c r="H470" s="403"/>
      <c r="I470" s="404"/>
    </row>
    <row r="471" spans="3:9" ht="12.75">
      <c r="C471" s="403"/>
      <c r="D471" s="403"/>
      <c r="E471" s="403"/>
      <c r="F471" s="403"/>
      <c r="G471" s="403"/>
      <c r="H471" s="403"/>
      <c r="I471" s="404"/>
    </row>
    <row r="472" spans="3:9" ht="12.75">
      <c r="C472" s="403"/>
      <c r="D472" s="403"/>
      <c r="E472" s="403"/>
      <c r="F472" s="403"/>
      <c r="G472" s="403"/>
      <c r="H472" s="403"/>
      <c r="I472" s="404"/>
    </row>
    <row r="473" spans="3:9" ht="12.75">
      <c r="C473" s="403"/>
      <c r="D473" s="403"/>
      <c r="E473" s="403"/>
      <c r="F473" s="403"/>
      <c r="G473" s="403"/>
      <c r="H473" s="403"/>
      <c r="I473" s="404"/>
    </row>
    <row r="474" spans="3:9" ht="12.75">
      <c r="C474" s="403"/>
      <c r="D474" s="403"/>
      <c r="E474" s="403"/>
      <c r="F474" s="403"/>
      <c r="G474" s="403"/>
      <c r="H474" s="403"/>
      <c r="I474" s="404"/>
    </row>
    <row r="475" spans="3:9" ht="12.75">
      <c r="C475" s="403"/>
      <c r="D475" s="403"/>
      <c r="E475" s="403"/>
      <c r="F475" s="403"/>
      <c r="G475" s="403"/>
      <c r="H475" s="403"/>
      <c r="I475" s="404"/>
    </row>
    <row r="476" spans="3:9" ht="12.75">
      <c r="C476" s="403"/>
      <c r="D476" s="403"/>
      <c r="E476" s="403"/>
      <c r="F476" s="403"/>
      <c r="G476" s="403"/>
      <c r="H476" s="403"/>
      <c r="I476" s="404"/>
    </row>
    <row r="477" spans="3:9" ht="12.75">
      <c r="C477" s="403"/>
      <c r="D477" s="403"/>
      <c r="E477" s="403"/>
      <c r="F477" s="403"/>
      <c r="G477" s="403"/>
      <c r="H477" s="403"/>
      <c r="I477" s="404"/>
    </row>
    <row r="478" spans="3:9" ht="12.75">
      <c r="C478" s="403"/>
      <c r="D478" s="403"/>
      <c r="E478" s="403"/>
      <c r="F478" s="403"/>
      <c r="G478" s="403"/>
      <c r="H478" s="403"/>
      <c r="I478" s="404"/>
    </row>
    <row r="479" spans="3:9" ht="12.75">
      <c r="C479" s="403"/>
      <c r="D479" s="403"/>
      <c r="E479" s="403"/>
      <c r="F479" s="403"/>
      <c r="G479" s="403"/>
      <c r="H479" s="403"/>
      <c r="I479" s="404"/>
    </row>
    <row r="480" spans="3:9" ht="12.75">
      <c r="C480" s="403"/>
      <c r="D480" s="403"/>
      <c r="E480" s="403"/>
      <c r="F480" s="403"/>
      <c r="G480" s="403"/>
      <c r="H480" s="403"/>
      <c r="I480" s="404"/>
    </row>
    <row r="481" spans="3:9" ht="12.75">
      <c r="C481" s="403"/>
      <c r="D481" s="403"/>
      <c r="E481" s="403"/>
      <c r="F481" s="403"/>
      <c r="G481" s="403"/>
      <c r="H481" s="403"/>
      <c r="I481" s="404"/>
    </row>
    <row r="482" spans="3:9" ht="12.75">
      <c r="C482" s="403"/>
      <c r="D482" s="403"/>
      <c r="E482" s="403"/>
      <c r="F482" s="403"/>
      <c r="G482" s="403"/>
      <c r="H482" s="403"/>
      <c r="I482" s="404"/>
    </row>
    <row r="483" spans="3:9" ht="12.75">
      <c r="C483" s="403"/>
      <c r="D483" s="403"/>
      <c r="E483" s="403"/>
      <c r="F483" s="403"/>
      <c r="G483" s="403"/>
      <c r="H483" s="403"/>
      <c r="I483" s="404"/>
    </row>
    <row r="484" spans="3:9" ht="12.75">
      <c r="C484" s="403"/>
      <c r="D484" s="403"/>
      <c r="E484" s="403"/>
      <c r="F484" s="403"/>
      <c r="G484" s="403"/>
      <c r="H484" s="403"/>
      <c r="I484" s="404"/>
    </row>
    <row r="485" spans="3:9" ht="12.75">
      <c r="C485" s="403"/>
      <c r="D485" s="403"/>
      <c r="E485" s="403"/>
      <c r="F485" s="403"/>
      <c r="G485" s="403"/>
      <c r="H485" s="403"/>
      <c r="I485" s="404"/>
    </row>
    <row r="486" spans="3:9" ht="12.75">
      <c r="C486" s="403"/>
      <c r="D486" s="403"/>
      <c r="E486" s="403"/>
      <c r="F486" s="403"/>
      <c r="G486" s="403"/>
      <c r="H486" s="403"/>
      <c r="I486" s="404"/>
    </row>
    <row r="487" spans="3:9" ht="12.75">
      <c r="C487" s="403"/>
      <c r="D487" s="403"/>
      <c r="E487" s="403"/>
      <c r="F487" s="403"/>
      <c r="G487" s="403"/>
      <c r="H487" s="403"/>
      <c r="I487" s="404"/>
    </row>
    <row r="488" spans="3:9" ht="12.75">
      <c r="C488" s="403"/>
      <c r="D488" s="403"/>
      <c r="E488" s="403"/>
      <c r="F488" s="403"/>
      <c r="G488" s="403"/>
      <c r="H488" s="403"/>
      <c r="I488" s="404"/>
    </row>
    <row r="489" spans="3:9" ht="12.75">
      <c r="C489" s="403"/>
      <c r="D489" s="403"/>
      <c r="E489" s="403"/>
      <c r="F489" s="403"/>
      <c r="G489" s="403"/>
      <c r="H489" s="403"/>
      <c r="I489" s="404"/>
    </row>
    <row r="490" spans="3:9" ht="12.75">
      <c r="C490" s="403"/>
      <c r="D490" s="403"/>
      <c r="E490" s="403"/>
      <c r="F490" s="403"/>
      <c r="G490" s="403"/>
      <c r="H490" s="403"/>
      <c r="I490" s="404"/>
    </row>
    <row r="491" spans="3:9" ht="12.75">
      <c r="C491" s="403"/>
      <c r="D491" s="403"/>
      <c r="E491" s="403"/>
      <c r="F491" s="403"/>
      <c r="G491" s="403"/>
      <c r="H491" s="403"/>
      <c r="I491" s="404"/>
    </row>
    <row r="492" spans="3:9" ht="12.75">
      <c r="C492" s="403"/>
      <c r="D492" s="403"/>
      <c r="E492" s="403"/>
      <c r="F492" s="403"/>
      <c r="G492" s="403"/>
      <c r="H492" s="403"/>
      <c r="I492" s="404"/>
    </row>
    <row r="493" spans="3:9" ht="12.75">
      <c r="C493" s="403"/>
      <c r="D493" s="403"/>
      <c r="E493" s="403"/>
      <c r="F493" s="403"/>
      <c r="G493" s="403"/>
      <c r="H493" s="403"/>
      <c r="I493" s="404"/>
    </row>
    <row r="494" spans="3:9" ht="12.75">
      <c r="C494" s="403"/>
      <c r="D494" s="403"/>
      <c r="E494" s="403"/>
      <c r="F494" s="403"/>
      <c r="G494" s="403"/>
      <c r="H494" s="403"/>
      <c r="I494" s="404"/>
    </row>
    <row r="495" spans="3:9" ht="12.75">
      <c r="C495" s="403"/>
      <c r="D495" s="403"/>
      <c r="E495" s="403"/>
      <c r="F495" s="403"/>
      <c r="G495" s="403"/>
      <c r="H495" s="403"/>
      <c r="I495" s="404"/>
    </row>
    <row r="496" spans="3:9" ht="12.75">
      <c r="C496" s="403"/>
      <c r="D496" s="403"/>
      <c r="E496" s="403"/>
      <c r="F496" s="403"/>
      <c r="G496" s="403"/>
      <c r="H496" s="403"/>
      <c r="I496" s="404"/>
    </row>
    <row r="497" spans="3:9" ht="12.75">
      <c r="C497" s="403"/>
      <c r="D497" s="403"/>
      <c r="E497" s="403"/>
      <c r="F497" s="403"/>
      <c r="G497" s="403"/>
      <c r="H497" s="403"/>
      <c r="I497" s="404"/>
    </row>
    <row r="498" spans="3:9" ht="12.75">
      <c r="C498" s="403"/>
      <c r="D498" s="403"/>
      <c r="E498" s="403"/>
      <c r="F498" s="403"/>
      <c r="G498" s="403"/>
      <c r="H498" s="403"/>
      <c r="I498" s="404"/>
    </row>
    <row r="499" spans="3:9" ht="12.75">
      <c r="C499" s="403"/>
      <c r="D499" s="403"/>
      <c r="E499" s="403"/>
      <c r="F499" s="403"/>
      <c r="G499" s="403"/>
      <c r="H499" s="403"/>
      <c r="I499" s="404"/>
    </row>
    <row r="500" spans="3:9" ht="12.75">
      <c r="C500" s="403"/>
      <c r="D500" s="403"/>
      <c r="E500" s="403"/>
      <c r="F500" s="403"/>
      <c r="G500" s="403"/>
      <c r="H500" s="403"/>
      <c r="I500" s="404"/>
    </row>
    <row r="501" spans="3:9" ht="12.75">
      <c r="C501" s="403"/>
      <c r="D501" s="403"/>
      <c r="E501" s="403"/>
      <c r="F501" s="403"/>
      <c r="G501" s="403"/>
      <c r="H501" s="403"/>
      <c r="I501" s="404"/>
    </row>
    <row r="502" spans="3:9" ht="12.75">
      <c r="C502" s="403"/>
      <c r="D502" s="403"/>
      <c r="E502" s="403"/>
      <c r="F502" s="403"/>
      <c r="G502" s="403"/>
      <c r="H502" s="403"/>
      <c r="I502" s="404"/>
    </row>
    <row r="503" spans="3:9" ht="12.75">
      <c r="C503" s="403"/>
      <c r="D503" s="403"/>
      <c r="E503" s="403"/>
      <c r="F503" s="403"/>
      <c r="G503" s="403"/>
      <c r="H503" s="403"/>
      <c r="I503" s="404"/>
    </row>
    <row r="504" spans="3:9" ht="12.75">
      <c r="C504" s="403"/>
      <c r="D504" s="403"/>
      <c r="E504" s="403"/>
      <c r="F504" s="403"/>
      <c r="G504" s="403"/>
      <c r="H504" s="403"/>
      <c r="I504" s="404"/>
    </row>
    <row r="505" spans="3:9" ht="12.75">
      <c r="C505" s="403"/>
      <c r="D505" s="403"/>
      <c r="E505" s="403"/>
      <c r="F505" s="403"/>
      <c r="G505" s="403"/>
      <c r="H505" s="403"/>
      <c r="I505" s="404"/>
    </row>
    <row r="506" spans="3:9" ht="12.75">
      <c r="C506" s="403"/>
      <c r="D506" s="403"/>
      <c r="E506" s="403"/>
      <c r="F506" s="403"/>
      <c r="G506" s="403"/>
      <c r="H506" s="403"/>
      <c r="I506" s="404"/>
    </row>
    <row r="507" spans="3:9" ht="12.75">
      <c r="C507" s="403"/>
      <c r="D507" s="403"/>
      <c r="E507" s="403"/>
      <c r="F507" s="403"/>
      <c r="G507" s="403"/>
      <c r="H507" s="403"/>
      <c r="I507" s="404"/>
    </row>
    <row r="508" spans="3:9" ht="12.75">
      <c r="C508" s="403"/>
      <c r="D508" s="403"/>
      <c r="E508" s="403"/>
      <c r="F508" s="403"/>
      <c r="G508" s="403"/>
      <c r="H508" s="403"/>
      <c r="I508" s="404"/>
    </row>
    <row r="509" spans="3:9" ht="12.75">
      <c r="C509" s="403"/>
      <c r="D509" s="403"/>
      <c r="E509" s="403"/>
      <c r="F509" s="403"/>
      <c r="G509" s="403"/>
      <c r="H509" s="403"/>
      <c r="I509" s="404"/>
    </row>
    <row r="510" spans="3:9" ht="12.75">
      <c r="C510" s="403"/>
      <c r="D510" s="403"/>
      <c r="E510" s="403"/>
      <c r="F510" s="403"/>
      <c r="G510" s="403"/>
      <c r="H510" s="403"/>
      <c r="I510" s="404"/>
    </row>
    <row r="511" spans="3:9" ht="12.75">
      <c r="C511" s="403"/>
      <c r="D511" s="403"/>
      <c r="E511" s="403"/>
      <c r="F511" s="403"/>
      <c r="G511" s="403"/>
      <c r="H511" s="403"/>
      <c r="I511" s="404"/>
    </row>
    <row r="512" spans="3:9" ht="12.75">
      <c r="C512" s="403"/>
      <c r="D512" s="403"/>
      <c r="E512" s="403"/>
      <c r="F512" s="403"/>
      <c r="G512" s="403"/>
      <c r="H512" s="403"/>
      <c r="I512" s="404"/>
    </row>
    <row r="513" spans="3:9" ht="12.75">
      <c r="C513" s="403"/>
      <c r="D513" s="403"/>
      <c r="E513" s="403"/>
      <c r="F513" s="403"/>
      <c r="G513" s="403"/>
      <c r="H513" s="403"/>
      <c r="I513" s="404"/>
    </row>
    <row r="514" spans="3:9" ht="12.75">
      <c r="C514" s="403"/>
      <c r="D514" s="403"/>
      <c r="E514" s="403"/>
      <c r="F514" s="403"/>
      <c r="G514" s="403"/>
      <c r="H514" s="403"/>
      <c r="I514" s="404"/>
    </row>
    <row r="515" spans="3:9" ht="12.75">
      <c r="C515" s="403"/>
      <c r="D515" s="403"/>
      <c r="E515" s="403"/>
      <c r="F515" s="403"/>
      <c r="G515" s="403"/>
      <c r="H515" s="403"/>
      <c r="I515" s="404"/>
    </row>
    <row r="516" spans="3:9" ht="12.75">
      <c r="C516" s="403"/>
      <c r="D516" s="403"/>
      <c r="E516" s="403"/>
      <c r="F516" s="403"/>
      <c r="G516" s="403"/>
      <c r="H516" s="403"/>
      <c r="I516" s="404"/>
    </row>
    <row r="517" spans="3:9" ht="12.75">
      <c r="C517" s="403"/>
      <c r="D517" s="403"/>
      <c r="E517" s="403"/>
      <c r="F517" s="403"/>
      <c r="G517" s="403"/>
      <c r="H517" s="403"/>
      <c r="I517" s="404"/>
    </row>
    <row r="518" spans="3:9" ht="12.75">
      <c r="C518" s="403"/>
      <c r="D518" s="403"/>
      <c r="E518" s="403"/>
      <c r="F518" s="403"/>
      <c r="G518" s="403"/>
      <c r="H518" s="403"/>
      <c r="I518" s="404"/>
    </row>
  </sheetData>
  <sheetProtection/>
  <mergeCells count="85">
    <mergeCell ref="C286:E286"/>
    <mergeCell ref="F286:H286"/>
    <mergeCell ref="J275:W275"/>
    <mergeCell ref="Y275:AU275"/>
    <mergeCell ref="AW275:BW275"/>
    <mergeCell ref="C276:E276"/>
    <mergeCell ref="F276:H276"/>
    <mergeCell ref="J285:W285"/>
    <mergeCell ref="Y285:AU285"/>
    <mergeCell ref="AW285:BW285"/>
    <mergeCell ref="C253:E253"/>
    <mergeCell ref="F253:H253"/>
    <mergeCell ref="J264:W264"/>
    <mergeCell ref="Y264:AU264"/>
    <mergeCell ref="AW264:BW264"/>
    <mergeCell ref="C265:E265"/>
    <mergeCell ref="F265:H265"/>
    <mergeCell ref="J239:W239"/>
    <mergeCell ref="Y239:AU239"/>
    <mergeCell ref="AW239:BW239"/>
    <mergeCell ref="C240:E240"/>
    <mergeCell ref="F240:H240"/>
    <mergeCell ref="J252:W252"/>
    <mergeCell ref="Y252:AU252"/>
    <mergeCell ref="AW252:BW252"/>
    <mergeCell ref="C211:E211"/>
    <mergeCell ref="F211:H211"/>
    <mergeCell ref="J225:W225"/>
    <mergeCell ref="Y225:AU225"/>
    <mergeCell ref="AW225:BW225"/>
    <mergeCell ref="C226:E226"/>
    <mergeCell ref="F226:H226"/>
    <mergeCell ref="J194:W194"/>
    <mergeCell ref="Y194:AU194"/>
    <mergeCell ref="AW194:BW194"/>
    <mergeCell ref="C195:E195"/>
    <mergeCell ref="F195:H195"/>
    <mergeCell ref="J210:W210"/>
    <mergeCell ref="Y210:AU210"/>
    <mergeCell ref="AW210:BW210"/>
    <mergeCell ref="C160:E160"/>
    <mergeCell ref="F160:H160"/>
    <mergeCell ref="J177:W177"/>
    <mergeCell ref="Y177:AU177"/>
    <mergeCell ref="AW177:BW177"/>
    <mergeCell ref="C178:E178"/>
    <mergeCell ref="F178:H178"/>
    <mergeCell ref="J140:W140"/>
    <mergeCell ref="Y140:AU140"/>
    <mergeCell ref="AW140:BW140"/>
    <mergeCell ref="C141:E141"/>
    <mergeCell ref="F141:H141"/>
    <mergeCell ref="J159:W159"/>
    <mergeCell ref="Y159:AU159"/>
    <mergeCell ref="AW159:BW159"/>
    <mergeCell ref="C100:E100"/>
    <mergeCell ref="F100:H100"/>
    <mergeCell ref="J120:W120"/>
    <mergeCell ref="Y120:AU120"/>
    <mergeCell ref="AW120:BW120"/>
    <mergeCell ref="C121:E121"/>
    <mergeCell ref="F121:H121"/>
    <mergeCell ref="J77:W77"/>
    <mergeCell ref="Y77:AU77"/>
    <mergeCell ref="AW77:BW77"/>
    <mergeCell ref="C78:E78"/>
    <mergeCell ref="F78:H78"/>
    <mergeCell ref="J99:W99"/>
    <mergeCell ref="Y99:AU99"/>
    <mergeCell ref="AW99:BW99"/>
    <mergeCell ref="C31:E31"/>
    <mergeCell ref="F31:H31"/>
    <mergeCell ref="J54:W54"/>
    <mergeCell ref="Y54:AU54"/>
    <mergeCell ref="AW54:BW54"/>
    <mergeCell ref="C55:E55"/>
    <mergeCell ref="F55:H55"/>
    <mergeCell ref="J5:W5"/>
    <mergeCell ref="Y5:AU5"/>
    <mergeCell ref="AW5:BW5"/>
    <mergeCell ref="C6:E6"/>
    <mergeCell ref="F6:H6"/>
    <mergeCell ref="J30:W30"/>
    <mergeCell ref="Y30:AU30"/>
    <mergeCell ref="AW30:BW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4"/>
  <sheetViews>
    <sheetView zoomScalePageLayoutView="0" workbookViewId="0" topLeftCell="A1">
      <selection activeCell="A1" sqref="A1"/>
    </sheetView>
  </sheetViews>
  <sheetFormatPr defaultColWidth="16.00390625" defaultRowHeight="12.75"/>
  <cols>
    <col min="1" max="1" width="21.421875" style="3" customWidth="1"/>
    <col min="2" max="2" width="23.57421875" style="177" customWidth="1"/>
    <col min="3" max="3" width="15.00390625" style="177" customWidth="1"/>
    <col min="4" max="4" width="15.140625" style="3" customWidth="1"/>
    <col min="5" max="5" width="16.00390625" style="3" customWidth="1"/>
    <col min="6" max="6" width="16.140625" style="3" customWidth="1"/>
    <col min="7" max="7" width="17.140625" style="3" customWidth="1"/>
    <col min="8" max="8" width="15.28125" style="3" customWidth="1"/>
    <col min="9" max="9" width="12.7109375" style="3" customWidth="1"/>
    <col min="10" max="10" width="15.140625" style="3" customWidth="1"/>
    <col min="11" max="11" width="15.28125" style="3" customWidth="1"/>
    <col min="12" max="12" width="23.8515625" style="3" customWidth="1"/>
    <col min="13" max="13" width="25.57421875" style="3" customWidth="1"/>
    <col min="14" max="14" width="20.57421875" style="3" customWidth="1"/>
    <col min="15" max="15" width="16.7109375" style="3" customWidth="1"/>
    <col min="16" max="16" width="16.00390625" style="3" customWidth="1"/>
    <col min="17" max="17" width="12.140625" style="3" customWidth="1"/>
    <col min="18" max="18" width="4.421875" style="3" customWidth="1"/>
    <col min="19" max="19" width="34.8515625" style="3" customWidth="1"/>
    <col min="20" max="16384" width="16.00390625" style="3" customWidth="1"/>
  </cols>
  <sheetData>
    <row r="1" spans="19:28" ht="15">
      <c r="S1" s="152"/>
      <c r="T1" s="174"/>
      <c r="U1" s="174"/>
      <c r="V1" s="174"/>
      <c r="W1" s="174"/>
      <c r="X1" s="174"/>
      <c r="Y1" s="174"/>
      <c r="Z1" s="174"/>
      <c r="AA1" s="174"/>
      <c r="AB1" s="174"/>
    </row>
    <row r="2" spans="1:28" ht="20.25" customHeight="1">
      <c r="A2" s="579" t="s">
        <v>265</v>
      </c>
      <c r="B2" s="565" t="str">
        <f>A4</f>
        <v>Mortalidad</v>
      </c>
      <c r="C2" s="566"/>
      <c r="D2" s="567"/>
      <c r="E2" s="567"/>
      <c r="F2" s="567"/>
      <c r="G2" s="567"/>
      <c r="O2" s="170"/>
      <c r="P2" s="173"/>
      <c r="Q2" s="2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1:28" ht="25.5">
      <c r="A3" s="291" t="s">
        <v>109</v>
      </c>
      <c r="B3" s="620" t="s">
        <v>263</v>
      </c>
      <c r="C3" s="621"/>
      <c r="D3" s="622"/>
      <c r="E3" s="620" t="s">
        <v>264</v>
      </c>
      <c r="F3" s="621"/>
      <c r="G3" s="622"/>
      <c r="H3" s="501" t="s">
        <v>187</v>
      </c>
      <c r="I3" s="620" t="s">
        <v>188</v>
      </c>
      <c r="J3" s="621"/>
      <c r="K3" s="622"/>
      <c r="L3" s="620" t="s">
        <v>189</v>
      </c>
      <c r="M3" s="622"/>
      <c r="N3" s="502" t="s">
        <v>190</v>
      </c>
      <c r="O3" s="173"/>
      <c r="T3" s="174"/>
      <c r="U3" s="174"/>
      <c r="W3" s="174"/>
      <c r="X3" s="174"/>
      <c r="Y3" s="174"/>
      <c r="Z3" s="174"/>
      <c r="AA3" s="174"/>
      <c r="AB3" s="174"/>
    </row>
    <row r="4" spans="1:28" ht="25.5">
      <c r="A4" s="609" t="s">
        <v>269</v>
      </c>
      <c r="B4" s="492" t="s">
        <v>112</v>
      </c>
      <c r="C4" s="492" t="s">
        <v>113</v>
      </c>
      <c r="D4" s="492" t="s">
        <v>221</v>
      </c>
      <c r="E4" s="492" t="s">
        <v>112</v>
      </c>
      <c r="F4" s="492" t="s">
        <v>113</v>
      </c>
      <c r="G4" s="492" t="s">
        <v>221</v>
      </c>
      <c r="H4" s="503" t="s">
        <v>191</v>
      </c>
      <c r="I4" s="434" t="s">
        <v>77</v>
      </c>
      <c r="J4" s="435" t="s">
        <v>78</v>
      </c>
      <c r="K4" s="434" t="s">
        <v>19</v>
      </c>
      <c r="L4" s="504" t="s">
        <v>77</v>
      </c>
      <c r="M4" s="505" t="s">
        <v>259</v>
      </c>
      <c r="N4" s="433" t="s">
        <v>191</v>
      </c>
      <c r="O4" s="173"/>
      <c r="P4" s="3" t="s">
        <v>53</v>
      </c>
      <c r="Q4" s="3" t="s">
        <v>53</v>
      </c>
      <c r="T4" s="174"/>
      <c r="U4" s="174"/>
      <c r="W4" s="174"/>
      <c r="X4" s="174"/>
      <c r="Y4" s="174"/>
      <c r="Z4" s="174"/>
      <c r="AA4" s="174"/>
      <c r="AB4" s="174"/>
    </row>
    <row r="5" spans="1:28" ht="12.75">
      <c r="A5" s="506" t="s">
        <v>238</v>
      </c>
      <c r="B5" s="584"/>
      <c r="C5" s="493">
        <f>D5-B5</f>
        <v>0</v>
      </c>
      <c r="D5" s="585"/>
      <c r="E5" s="584"/>
      <c r="F5" s="493">
        <f>G5-E5</f>
        <v>0</v>
      </c>
      <c r="G5" s="585"/>
      <c r="H5" s="558"/>
      <c r="I5" s="507">
        <f aca="true" t="shared" si="0" ref="I5:I22">D5*H5</f>
        <v>0</v>
      </c>
      <c r="J5" s="507">
        <f aca="true" t="shared" si="1" ref="J5:J22">G5*H5</f>
        <v>0</v>
      </c>
      <c r="K5" s="507">
        <f>I5+J5</f>
        <v>0</v>
      </c>
      <c r="L5" s="508" t="e">
        <f aca="true" t="shared" si="2" ref="L5:L23">B5/I5</f>
        <v>#DIV/0!</v>
      </c>
      <c r="M5" s="508" t="e">
        <f aca="true" t="shared" si="3" ref="M5:M23">E5/J5</f>
        <v>#DIV/0!</v>
      </c>
      <c r="N5" s="581"/>
      <c r="O5" s="591">
        <f>N5*(D5+G5)</f>
        <v>0</v>
      </c>
      <c r="P5" s="437" t="str">
        <f aca="true" t="shared" si="4" ref="P5:P23">CONCATENATE(B5," ",$P$4," ",D5)</f>
        <v> / </v>
      </c>
      <c r="Q5" s="437" t="str">
        <f aca="true" t="shared" si="5" ref="Q5:Q23">CONCATENATE(E5," ",$Q$4," ",G5)</f>
        <v> / </v>
      </c>
      <c r="T5" s="174"/>
      <c r="U5" s="174"/>
      <c r="W5" s="174"/>
      <c r="X5" s="174"/>
      <c r="Y5" s="174"/>
      <c r="Z5" s="174"/>
      <c r="AA5" s="174"/>
      <c r="AB5" s="174"/>
    </row>
    <row r="6" spans="1:28" ht="12.75">
      <c r="A6" s="509" t="s">
        <v>239</v>
      </c>
      <c r="B6" s="584"/>
      <c r="C6" s="493">
        <f aca="true" t="shared" si="6" ref="C6:C22">D6-B6</f>
        <v>0</v>
      </c>
      <c r="D6" s="585"/>
      <c r="E6" s="584"/>
      <c r="F6" s="493">
        <f aca="true" t="shared" si="7" ref="F6:F22">G6-E6</f>
        <v>0</v>
      </c>
      <c r="G6" s="585"/>
      <c r="H6" s="558"/>
      <c r="I6" s="507">
        <f t="shared" si="0"/>
        <v>0</v>
      </c>
      <c r="J6" s="507">
        <f t="shared" si="1"/>
        <v>0</v>
      </c>
      <c r="K6" s="507">
        <f aca="true" t="shared" si="8" ref="K6:K22">I6+J6</f>
        <v>0</v>
      </c>
      <c r="L6" s="508" t="e">
        <f t="shared" si="2"/>
        <v>#DIV/0!</v>
      </c>
      <c r="M6" s="508" t="e">
        <f t="shared" si="3"/>
        <v>#DIV/0!</v>
      </c>
      <c r="N6" s="581"/>
      <c r="O6" s="591">
        <f aca="true" t="shared" si="9" ref="O6:O22">N6*(D6+G6)</f>
        <v>0</v>
      </c>
      <c r="P6" s="437" t="str">
        <f t="shared" si="4"/>
        <v> / </v>
      </c>
      <c r="Q6" s="437" t="str">
        <f t="shared" si="5"/>
        <v> / </v>
      </c>
      <c r="T6" s="174"/>
      <c r="U6" s="174"/>
      <c r="W6" s="174"/>
      <c r="X6" s="174"/>
      <c r="Y6" s="174"/>
      <c r="Z6" s="174"/>
      <c r="AA6" s="174"/>
      <c r="AB6" s="174"/>
    </row>
    <row r="7" spans="1:28" ht="12.75">
      <c r="A7" s="506" t="s">
        <v>240</v>
      </c>
      <c r="B7" s="584"/>
      <c r="C7" s="493">
        <f t="shared" si="6"/>
        <v>0</v>
      </c>
      <c r="D7" s="585"/>
      <c r="E7" s="584"/>
      <c r="F7" s="493">
        <f t="shared" si="7"/>
        <v>0</v>
      </c>
      <c r="G7" s="585"/>
      <c r="H7" s="558"/>
      <c r="I7" s="507">
        <f t="shared" si="0"/>
        <v>0</v>
      </c>
      <c r="J7" s="507">
        <f t="shared" si="1"/>
        <v>0</v>
      </c>
      <c r="K7" s="507">
        <f t="shared" si="8"/>
        <v>0</v>
      </c>
      <c r="L7" s="508" t="e">
        <f t="shared" si="2"/>
        <v>#DIV/0!</v>
      </c>
      <c r="M7" s="508" t="e">
        <f t="shared" si="3"/>
        <v>#DIV/0!</v>
      </c>
      <c r="N7" s="581"/>
      <c r="O7" s="591">
        <f t="shared" si="9"/>
        <v>0</v>
      </c>
      <c r="P7" s="437" t="str">
        <f t="shared" si="4"/>
        <v> / </v>
      </c>
      <c r="Q7" s="437" t="str">
        <f t="shared" si="5"/>
        <v> / </v>
      </c>
      <c r="T7" s="174"/>
      <c r="U7" s="174"/>
      <c r="W7" s="174"/>
      <c r="X7" s="174"/>
      <c r="Y7" s="174"/>
      <c r="Z7" s="174"/>
      <c r="AA7" s="174"/>
      <c r="AB7" s="174"/>
    </row>
    <row r="8" spans="1:28" ht="12.75">
      <c r="A8" s="509" t="s">
        <v>241</v>
      </c>
      <c r="B8" s="584"/>
      <c r="C8" s="493">
        <f t="shared" si="6"/>
        <v>0</v>
      </c>
      <c r="D8" s="585"/>
      <c r="E8" s="584"/>
      <c r="F8" s="493">
        <f t="shared" si="7"/>
        <v>0</v>
      </c>
      <c r="G8" s="585"/>
      <c r="H8" s="558"/>
      <c r="I8" s="507">
        <f t="shared" si="0"/>
        <v>0</v>
      </c>
      <c r="J8" s="507">
        <f t="shared" si="1"/>
        <v>0</v>
      </c>
      <c r="K8" s="507">
        <f t="shared" si="8"/>
        <v>0</v>
      </c>
      <c r="L8" s="508" t="e">
        <f t="shared" si="2"/>
        <v>#DIV/0!</v>
      </c>
      <c r="M8" s="508" t="e">
        <f t="shared" si="3"/>
        <v>#DIV/0!</v>
      </c>
      <c r="N8" s="581"/>
      <c r="O8" s="591">
        <f t="shared" si="9"/>
        <v>0</v>
      </c>
      <c r="P8" s="437" t="str">
        <f t="shared" si="4"/>
        <v> / </v>
      </c>
      <c r="Q8" s="437" t="str">
        <f t="shared" si="5"/>
        <v> / </v>
      </c>
      <c r="T8" s="174"/>
      <c r="U8" s="174"/>
      <c r="W8" s="174"/>
      <c r="X8" s="174"/>
      <c r="Y8" s="174"/>
      <c r="Z8" s="174"/>
      <c r="AA8" s="174"/>
      <c r="AB8" s="174"/>
    </row>
    <row r="9" spans="1:28" ht="12.75">
      <c r="A9" s="506" t="s">
        <v>242</v>
      </c>
      <c r="B9" s="584"/>
      <c r="C9" s="493">
        <f t="shared" si="6"/>
        <v>0</v>
      </c>
      <c r="D9" s="585"/>
      <c r="E9" s="584"/>
      <c r="F9" s="493">
        <f t="shared" si="7"/>
        <v>0</v>
      </c>
      <c r="G9" s="585"/>
      <c r="H9" s="558"/>
      <c r="I9" s="507">
        <f t="shared" si="0"/>
        <v>0</v>
      </c>
      <c r="J9" s="507">
        <f t="shared" si="1"/>
        <v>0</v>
      </c>
      <c r="K9" s="507">
        <f t="shared" si="8"/>
        <v>0</v>
      </c>
      <c r="L9" s="508" t="e">
        <f t="shared" si="2"/>
        <v>#DIV/0!</v>
      </c>
      <c r="M9" s="508" t="e">
        <f t="shared" si="3"/>
        <v>#DIV/0!</v>
      </c>
      <c r="N9" s="581"/>
      <c r="O9" s="591">
        <f t="shared" si="9"/>
        <v>0</v>
      </c>
      <c r="P9" s="437" t="str">
        <f t="shared" si="4"/>
        <v> / </v>
      </c>
      <c r="Q9" s="437" t="str">
        <f t="shared" si="5"/>
        <v> / </v>
      </c>
      <c r="T9" s="174"/>
      <c r="U9" s="174"/>
      <c r="W9" s="174"/>
      <c r="X9" s="174"/>
      <c r="Y9" s="174"/>
      <c r="Z9" s="174"/>
      <c r="AA9" s="174"/>
      <c r="AB9" s="174"/>
    </row>
    <row r="10" spans="1:28" ht="12.75">
      <c r="A10" s="509" t="s">
        <v>243</v>
      </c>
      <c r="B10" s="584"/>
      <c r="C10" s="493">
        <f t="shared" si="6"/>
        <v>0</v>
      </c>
      <c r="D10" s="585"/>
      <c r="E10" s="584"/>
      <c r="F10" s="493">
        <f t="shared" si="7"/>
        <v>0</v>
      </c>
      <c r="G10" s="585"/>
      <c r="H10" s="558"/>
      <c r="I10" s="507">
        <f t="shared" si="0"/>
        <v>0</v>
      </c>
      <c r="J10" s="507">
        <f t="shared" si="1"/>
        <v>0</v>
      </c>
      <c r="K10" s="507">
        <f t="shared" si="8"/>
        <v>0</v>
      </c>
      <c r="L10" s="508" t="e">
        <f t="shared" si="2"/>
        <v>#DIV/0!</v>
      </c>
      <c r="M10" s="508" t="e">
        <f t="shared" si="3"/>
        <v>#DIV/0!</v>
      </c>
      <c r="N10" s="581"/>
      <c r="O10" s="591">
        <f t="shared" si="9"/>
        <v>0</v>
      </c>
      <c r="P10" s="437" t="str">
        <f t="shared" si="4"/>
        <v> / </v>
      </c>
      <c r="Q10" s="437" t="str">
        <f t="shared" si="5"/>
        <v> / </v>
      </c>
      <c r="T10" s="174"/>
      <c r="U10" s="174"/>
      <c r="W10" s="174"/>
      <c r="X10" s="174"/>
      <c r="Y10" s="174"/>
      <c r="Z10" s="174"/>
      <c r="AA10" s="174"/>
      <c r="AB10" s="174"/>
    </row>
    <row r="11" spans="1:28" ht="12.75">
      <c r="A11" s="506" t="s">
        <v>244</v>
      </c>
      <c r="B11" s="584"/>
      <c r="C11" s="493">
        <f t="shared" si="6"/>
        <v>0</v>
      </c>
      <c r="D11" s="585"/>
      <c r="E11" s="584"/>
      <c r="F11" s="493">
        <f t="shared" si="7"/>
        <v>0</v>
      </c>
      <c r="G11" s="585"/>
      <c r="H11" s="558"/>
      <c r="I11" s="507">
        <f t="shared" si="0"/>
        <v>0</v>
      </c>
      <c r="J11" s="507">
        <f t="shared" si="1"/>
        <v>0</v>
      </c>
      <c r="K11" s="507">
        <f t="shared" si="8"/>
        <v>0</v>
      </c>
      <c r="L11" s="508" t="e">
        <f t="shared" si="2"/>
        <v>#DIV/0!</v>
      </c>
      <c r="M11" s="508" t="e">
        <f t="shared" si="3"/>
        <v>#DIV/0!</v>
      </c>
      <c r="N11" s="581"/>
      <c r="O11" s="591">
        <f t="shared" si="9"/>
        <v>0</v>
      </c>
      <c r="P11" s="437" t="str">
        <f t="shared" si="4"/>
        <v> / </v>
      </c>
      <c r="Q11" s="437" t="str">
        <f t="shared" si="5"/>
        <v> / </v>
      </c>
      <c r="T11" s="174"/>
      <c r="U11" s="174"/>
      <c r="W11" s="174"/>
      <c r="X11" s="174"/>
      <c r="Y11" s="174"/>
      <c r="Z11" s="174"/>
      <c r="AA11" s="174"/>
      <c r="AB11" s="174"/>
    </row>
    <row r="12" spans="1:28" ht="12.75">
      <c r="A12" s="509" t="s">
        <v>245</v>
      </c>
      <c r="B12" s="584"/>
      <c r="C12" s="493">
        <f t="shared" si="6"/>
        <v>0</v>
      </c>
      <c r="D12" s="585"/>
      <c r="E12" s="584"/>
      <c r="F12" s="493">
        <f t="shared" si="7"/>
        <v>0</v>
      </c>
      <c r="G12" s="585"/>
      <c r="H12" s="558"/>
      <c r="I12" s="507">
        <f t="shared" si="0"/>
        <v>0</v>
      </c>
      <c r="J12" s="507">
        <f t="shared" si="1"/>
        <v>0</v>
      </c>
      <c r="K12" s="507">
        <f t="shared" si="8"/>
        <v>0</v>
      </c>
      <c r="L12" s="508" t="e">
        <f t="shared" si="2"/>
        <v>#DIV/0!</v>
      </c>
      <c r="M12" s="508" t="e">
        <f t="shared" si="3"/>
        <v>#DIV/0!</v>
      </c>
      <c r="N12" s="581"/>
      <c r="O12" s="591">
        <f t="shared" si="9"/>
        <v>0</v>
      </c>
      <c r="P12" s="437" t="str">
        <f t="shared" si="4"/>
        <v> / </v>
      </c>
      <c r="Q12" s="437" t="str">
        <f t="shared" si="5"/>
        <v> / </v>
      </c>
      <c r="T12" s="174"/>
      <c r="U12" s="174"/>
      <c r="W12" s="174"/>
      <c r="X12" s="174"/>
      <c r="Y12" s="174"/>
      <c r="Z12" s="174"/>
      <c r="AA12" s="174"/>
      <c r="AB12" s="174"/>
    </row>
    <row r="13" spans="1:28" ht="12.75">
      <c r="A13" s="506" t="s">
        <v>246</v>
      </c>
      <c r="B13" s="584"/>
      <c r="C13" s="493">
        <f t="shared" si="6"/>
        <v>0</v>
      </c>
      <c r="D13" s="585"/>
      <c r="E13" s="584"/>
      <c r="F13" s="493">
        <f t="shared" si="7"/>
        <v>0</v>
      </c>
      <c r="G13" s="585"/>
      <c r="H13" s="558"/>
      <c r="I13" s="507">
        <f t="shared" si="0"/>
        <v>0</v>
      </c>
      <c r="J13" s="507">
        <f t="shared" si="1"/>
        <v>0</v>
      </c>
      <c r="K13" s="507">
        <f t="shared" si="8"/>
        <v>0</v>
      </c>
      <c r="L13" s="508" t="e">
        <f t="shared" si="2"/>
        <v>#DIV/0!</v>
      </c>
      <c r="M13" s="508" t="e">
        <f t="shared" si="3"/>
        <v>#DIV/0!</v>
      </c>
      <c r="N13" s="581"/>
      <c r="O13" s="591">
        <f t="shared" si="9"/>
        <v>0</v>
      </c>
      <c r="P13" s="437" t="str">
        <f t="shared" si="4"/>
        <v> / </v>
      </c>
      <c r="Q13" s="437" t="str">
        <f t="shared" si="5"/>
        <v> / </v>
      </c>
      <c r="T13" s="174"/>
      <c r="U13" s="174"/>
      <c r="W13" s="174"/>
      <c r="X13" s="174"/>
      <c r="Y13" s="174"/>
      <c r="Z13" s="174"/>
      <c r="AA13" s="174"/>
      <c r="AB13" s="174"/>
    </row>
    <row r="14" spans="1:28" ht="12.75">
      <c r="A14" s="509" t="s">
        <v>247</v>
      </c>
      <c r="B14" s="584"/>
      <c r="C14" s="493">
        <f t="shared" si="6"/>
        <v>0</v>
      </c>
      <c r="D14" s="585"/>
      <c r="E14" s="584"/>
      <c r="F14" s="493">
        <f t="shared" si="7"/>
        <v>0</v>
      </c>
      <c r="G14" s="585"/>
      <c r="H14" s="558"/>
      <c r="I14" s="507">
        <f t="shared" si="0"/>
        <v>0</v>
      </c>
      <c r="J14" s="507">
        <f t="shared" si="1"/>
        <v>0</v>
      </c>
      <c r="K14" s="507">
        <f t="shared" si="8"/>
        <v>0</v>
      </c>
      <c r="L14" s="508" t="e">
        <f t="shared" si="2"/>
        <v>#DIV/0!</v>
      </c>
      <c r="M14" s="508" t="e">
        <f t="shared" si="3"/>
        <v>#DIV/0!</v>
      </c>
      <c r="N14" s="581"/>
      <c r="O14" s="591">
        <f t="shared" si="9"/>
        <v>0</v>
      </c>
      <c r="P14" s="437" t="str">
        <f t="shared" si="4"/>
        <v> / </v>
      </c>
      <c r="Q14" s="437" t="str">
        <f t="shared" si="5"/>
        <v> / </v>
      </c>
      <c r="T14" s="174"/>
      <c r="U14" s="174"/>
      <c r="W14" s="174"/>
      <c r="X14" s="174"/>
      <c r="Y14" s="174"/>
      <c r="Z14" s="174"/>
      <c r="AA14" s="174"/>
      <c r="AB14" s="174"/>
    </row>
    <row r="15" spans="1:28" ht="12.75">
      <c r="A15" s="506" t="s">
        <v>248</v>
      </c>
      <c r="B15" s="584"/>
      <c r="C15" s="493">
        <f t="shared" si="6"/>
        <v>0</v>
      </c>
      <c r="D15" s="585"/>
      <c r="E15" s="584"/>
      <c r="F15" s="493">
        <f t="shared" si="7"/>
        <v>0</v>
      </c>
      <c r="G15" s="585"/>
      <c r="H15" s="558"/>
      <c r="I15" s="507">
        <f t="shared" si="0"/>
        <v>0</v>
      </c>
      <c r="J15" s="507">
        <f t="shared" si="1"/>
        <v>0</v>
      </c>
      <c r="K15" s="507">
        <f t="shared" si="8"/>
        <v>0</v>
      </c>
      <c r="L15" s="508" t="e">
        <f t="shared" si="2"/>
        <v>#DIV/0!</v>
      </c>
      <c r="M15" s="508" t="e">
        <f t="shared" si="3"/>
        <v>#DIV/0!</v>
      </c>
      <c r="N15" s="581"/>
      <c r="O15" s="591">
        <f t="shared" si="9"/>
        <v>0</v>
      </c>
      <c r="P15" s="437" t="str">
        <f t="shared" si="4"/>
        <v> / </v>
      </c>
      <c r="Q15" s="437" t="str">
        <f t="shared" si="5"/>
        <v> / </v>
      </c>
      <c r="T15" s="174"/>
      <c r="U15" s="174"/>
      <c r="W15" s="174"/>
      <c r="X15" s="174"/>
      <c r="Y15" s="174"/>
      <c r="Z15" s="174"/>
      <c r="AA15" s="174"/>
      <c r="AB15" s="174"/>
    </row>
    <row r="16" spans="1:28" ht="12.75">
      <c r="A16" s="509" t="s">
        <v>249</v>
      </c>
      <c r="B16" s="584"/>
      <c r="C16" s="493">
        <f t="shared" si="6"/>
        <v>0</v>
      </c>
      <c r="D16" s="585"/>
      <c r="E16" s="584"/>
      <c r="F16" s="493">
        <f t="shared" si="7"/>
        <v>0</v>
      </c>
      <c r="G16" s="585"/>
      <c r="H16" s="558"/>
      <c r="I16" s="507">
        <f t="shared" si="0"/>
        <v>0</v>
      </c>
      <c r="J16" s="507">
        <f t="shared" si="1"/>
        <v>0</v>
      </c>
      <c r="K16" s="507">
        <f t="shared" si="8"/>
        <v>0</v>
      </c>
      <c r="L16" s="508" t="e">
        <f t="shared" si="2"/>
        <v>#DIV/0!</v>
      </c>
      <c r="M16" s="508" t="e">
        <f t="shared" si="3"/>
        <v>#DIV/0!</v>
      </c>
      <c r="N16" s="581"/>
      <c r="O16" s="591">
        <f t="shared" si="9"/>
        <v>0</v>
      </c>
      <c r="P16" s="437" t="str">
        <f t="shared" si="4"/>
        <v> / </v>
      </c>
      <c r="Q16" s="437" t="str">
        <f t="shared" si="5"/>
        <v> / </v>
      </c>
      <c r="T16" s="174"/>
      <c r="U16" s="174"/>
      <c r="W16" s="174"/>
      <c r="X16" s="174"/>
      <c r="Y16" s="174"/>
      <c r="Z16" s="174"/>
      <c r="AA16" s="174"/>
      <c r="AB16" s="174"/>
    </row>
    <row r="17" spans="1:28" ht="12.75">
      <c r="A17" s="506" t="s">
        <v>250</v>
      </c>
      <c r="B17" s="584"/>
      <c r="C17" s="493">
        <f t="shared" si="6"/>
        <v>0</v>
      </c>
      <c r="D17" s="585"/>
      <c r="E17" s="584"/>
      <c r="F17" s="493">
        <f t="shared" si="7"/>
        <v>0</v>
      </c>
      <c r="G17" s="585"/>
      <c r="H17" s="558"/>
      <c r="I17" s="507">
        <f t="shared" si="0"/>
        <v>0</v>
      </c>
      <c r="J17" s="507">
        <f t="shared" si="1"/>
        <v>0</v>
      </c>
      <c r="K17" s="507">
        <f t="shared" si="8"/>
        <v>0</v>
      </c>
      <c r="L17" s="508" t="e">
        <f t="shared" si="2"/>
        <v>#DIV/0!</v>
      </c>
      <c r="M17" s="508" t="e">
        <f t="shared" si="3"/>
        <v>#DIV/0!</v>
      </c>
      <c r="N17" s="581"/>
      <c r="O17" s="591">
        <f t="shared" si="9"/>
        <v>0</v>
      </c>
      <c r="P17" s="437" t="str">
        <f t="shared" si="4"/>
        <v> / </v>
      </c>
      <c r="Q17" s="437" t="str">
        <f t="shared" si="5"/>
        <v> / </v>
      </c>
      <c r="T17" s="174"/>
      <c r="U17" s="174"/>
      <c r="W17" s="174"/>
      <c r="X17" s="174"/>
      <c r="Y17" s="174"/>
      <c r="Z17" s="174"/>
      <c r="AA17" s="174"/>
      <c r="AB17" s="174"/>
    </row>
    <row r="18" spans="1:28" ht="12.75">
      <c r="A18" s="509" t="s">
        <v>251</v>
      </c>
      <c r="B18" s="584"/>
      <c r="C18" s="493">
        <f t="shared" si="6"/>
        <v>0</v>
      </c>
      <c r="D18" s="585"/>
      <c r="E18" s="584"/>
      <c r="F18" s="493">
        <f t="shared" si="7"/>
        <v>0</v>
      </c>
      <c r="G18" s="585"/>
      <c r="H18" s="558"/>
      <c r="I18" s="507">
        <f t="shared" si="0"/>
        <v>0</v>
      </c>
      <c r="J18" s="507">
        <f t="shared" si="1"/>
        <v>0</v>
      </c>
      <c r="K18" s="507">
        <f t="shared" si="8"/>
        <v>0</v>
      </c>
      <c r="L18" s="508" t="e">
        <f t="shared" si="2"/>
        <v>#DIV/0!</v>
      </c>
      <c r="M18" s="508" t="e">
        <f t="shared" si="3"/>
        <v>#DIV/0!</v>
      </c>
      <c r="N18" s="581"/>
      <c r="O18" s="591">
        <f t="shared" si="9"/>
        <v>0</v>
      </c>
      <c r="P18" s="437" t="str">
        <f t="shared" si="4"/>
        <v> / </v>
      </c>
      <c r="Q18" s="437" t="str">
        <f t="shared" si="5"/>
        <v> / </v>
      </c>
      <c r="T18" s="174"/>
      <c r="U18" s="174"/>
      <c r="W18" s="174"/>
      <c r="X18" s="174"/>
      <c r="Y18" s="174"/>
      <c r="Z18" s="174"/>
      <c r="AA18" s="174"/>
      <c r="AB18" s="174"/>
    </row>
    <row r="19" spans="1:28" ht="12.75">
      <c r="A19" s="506" t="s">
        <v>252</v>
      </c>
      <c r="B19" s="584"/>
      <c r="C19" s="493">
        <f t="shared" si="6"/>
        <v>0</v>
      </c>
      <c r="D19" s="585"/>
      <c r="E19" s="584"/>
      <c r="F19" s="493">
        <f t="shared" si="7"/>
        <v>0</v>
      </c>
      <c r="G19" s="585"/>
      <c r="H19" s="558"/>
      <c r="I19" s="507">
        <f t="shared" si="0"/>
        <v>0</v>
      </c>
      <c r="J19" s="507">
        <f t="shared" si="1"/>
        <v>0</v>
      </c>
      <c r="K19" s="507">
        <f t="shared" si="8"/>
        <v>0</v>
      </c>
      <c r="L19" s="508" t="e">
        <f t="shared" si="2"/>
        <v>#DIV/0!</v>
      </c>
      <c r="M19" s="508" t="e">
        <f t="shared" si="3"/>
        <v>#DIV/0!</v>
      </c>
      <c r="N19" s="581"/>
      <c r="O19" s="591">
        <f t="shared" si="9"/>
        <v>0</v>
      </c>
      <c r="P19" s="437" t="str">
        <f t="shared" si="4"/>
        <v> / </v>
      </c>
      <c r="Q19" s="437" t="str">
        <f t="shared" si="5"/>
        <v> / </v>
      </c>
      <c r="R19" s="161"/>
      <c r="T19" s="174"/>
      <c r="U19" s="174"/>
      <c r="W19" s="174"/>
      <c r="X19" s="174"/>
      <c r="Y19" s="174"/>
      <c r="Z19" s="174"/>
      <c r="AA19" s="174"/>
      <c r="AB19" s="174"/>
    </row>
    <row r="20" spans="1:28" ht="12.75">
      <c r="A20" s="509" t="s">
        <v>253</v>
      </c>
      <c r="B20" s="584"/>
      <c r="C20" s="493">
        <f t="shared" si="6"/>
        <v>0</v>
      </c>
      <c r="D20" s="585"/>
      <c r="E20" s="584"/>
      <c r="F20" s="493">
        <f t="shared" si="7"/>
        <v>0</v>
      </c>
      <c r="G20" s="585"/>
      <c r="H20" s="558"/>
      <c r="I20" s="507">
        <f t="shared" si="0"/>
        <v>0</v>
      </c>
      <c r="J20" s="507">
        <f t="shared" si="1"/>
        <v>0</v>
      </c>
      <c r="K20" s="507">
        <f t="shared" si="8"/>
        <v>0</v>
      </c>
      <c r="L20" s="508" t="e">
        <f t="shared" si="2"/>
        <v>#DIV/0!</v>
      </c>
      <c r="M20" s="508" t="e">
        <f t="shared" si="3"/>
        <v>#DIV/0!</v>
      </c>
      <c r="N20" s="581"/>
      <c r="O20" s="591">
        <f t="shared" si="9"/>
        <v>0</v>
      </c>
      <c r="P20" s="437" t="str">
        <f t="shared" si="4"/>
        <v> / </v>
      </c>
      <c r="Q20" s="437" t="str">
        <f t="shared" si="5"/>
        <v> / </v>
      </c>
      <c r="R20" s="161"/>
      <c r="T20" s="174"/>
      <c r="U20" s="174"/>
      <c r="W20" s="174"/>
      <c r="X20" s="174"/>
      <c r="Y20" s="174"/>
      <c r="Z20" s="174"/>
      <c r="AA20" s="174"/>
      <c r="AB20" s="174"/>
    </row>
    <row r="21" spans="1:28" ht="12.75">
      <c r="A21" s="506" t="s">
        <v>254</v>
      </c>
      <c r="B21" s="584"/>
      <c r="C21" s="493">
        <f t="shared" si="6"/>
        <v>0</v>
      </c>
      <c r="D21" s="585"/>
      <c r="E21" s="584"/>
      <c r="F21" s="493">
        <f t="shared" si="7"/>
        <v>0</v>
      </c>
      <c r="G21" s="585"/>
      <c r="H21" s="558"/>
      <c r="I21" s="507">
        <f t="shared" si="0"/>
        <v>0</v>
      </c>
      <c r="J21" s="507">
        <f t="shared" si="1"/>
        <v>0</v>
      </c>
      <c r="K21" s="507">
        <f t="shared" si="8"/>
        <v>0</v>
      </c>
      <c r="L21" s="508" t="e">
        <f t="shared" si="2"/>
        <v>#DIV/0!</v>
      </c>
      <c r="M21" s="508" t="e">
        <f t="shared" si="3"/>
        <v>#DIV/0!</v>
      </c>
      <c r="N21" s="581"/>
      <c r="O21" s="591">
        <f t="shared" si="9"/>
        <v>0</v>
      </c>
      <c r="P21" s="437" t="str">
        <f t="shared" si="4"/>
        <v> / </v>
      </c>
      <c r="Q21" s="437" t="str">
        <f t="shared" si="5"/>
        <v> / </v>
      </c>
      <c r="R21" s="161"/>
      <c r="T21" s="174"/>
      <c r="U21" s="174"/>
      <c r="W21" s="174"/>
      <c r="X21" s="174"/>
      <c r="Y21" s="174"/>
      <c r="Z21" s="174"/>
      <c r="AA21" s="174"/>
      <c r="AB21" s="174"/>
    </row>
    <row r="22" spans="1:28" ht="12.75">
      <c r="A22" s="509" t="s">
        <v>255</v>
      </c>
      <c r="B22" s="584"/>
      <c r="C22" s="493">
        <f t="shared" si="6"/>
        <v>0</v>
      </c>
      <c r="D22" s="585"/>
      <c r="E22" s="584"/>
      <c r="F22" s="493">
        <f t="shared" si="7"/>
        <v>0</v>
      </c>
      <c r="G22" s="585"/>
      <c r="H22" s="558"/>
      <c r="I22" s="507">
        <f t="shared" si="0"/>
        <v>0</v>
      </c>
      <c r="J22" s="507">
        <f t="shared" si="1"/>
        <v>0</v>
      </c>
      <c r="K22" s="507">
        <f t="shared" si="8"/>
        <v>0</v>
      </c>
      <c r="L22" s="508" t="e">
        <f t="shared" si="2"/>
        <v>#DIV/0!</v>
      </c>
      <c r="M22" s="508" t="e">
        <f t="shared" si="3"/>
        <v>#DIV/0!</v>
      </c>
      <c r="N22" s="581"/>
      <c r="O22" s="591">
        <f t="shared" si="9"/>
        <v>0</v>
      </c>
      <c r="P22" s="437" t="str">
        <f t="shared" si="4"/>
        <v> / </v>
      </c>
      <c r="Q22" s="437" t="str">
        <f t="shared" si="5"/>
        <v> / </v>
      </c>
      <c r="T22" s="174"/>
      <c r="U22" s="174"/>
      <c r="W22" s="174"/>
      <c r="X22" s="174"/>
      <c r="Y22" s="174"/>
      <c r="Z22" s="174"/>
      <c r="AA22" s="174"/>
      <c r="AB22" s="174"/>
    </row>
    <row r="23" spans="1:28" ht="12.75">
      <c r="A23" s="510">
        <f>COUNT(D5:D22)</f>
        <v>0</v>
      </c>
      <c r="B23" s="511">
        <f>SUM(B5:B22)</f>
        <v>0</v>
      </c>
      <c r="C23" s="512">
        <v>23009</v>
      </c>
      <c r="D23" s="511">
        <f>SUM(D5:D22)</f>
        <v>0</v>
      </c>
      <c r="E23" s="511">
        <f>SUM(E5:E22)</f>
        <v>0</v>
      </c>
      <c r="F23" s="512">
        <v>28669.98</v>
      </c>
      <c r="G23" s="511">
        <f>SUM(G5:G22)</f>
        <v>0</v>
      </c>
      <c r="H23" s="513" t="e">
        <f>K23/(D23+G23)</f>
        <v>#DIV/0!</v>
      </c>
      <c r="I23" s="514">
        <f>SUM(I5:I22)</f>
        <v>0</v>
      </c>
      <c r="J23" s="514">
        <f>SUM(J5:J22)</f>
        <v>0</v>
      </c>
      <c r="K23" s="514">
        <f>SUM(K5:K22)</f>
        <v>0</v>
      </c>
      <c r="L23" s="515" t="e">
        <f t="shared" si="2"/>
        <v>#DIV/0!</v>
      </c>
      <c r="M23" s="515" t="e">
        <f t="shared" si="3"/>
        <v>#DIV/0!</v>
      </c>
      <c r="N23" s="516" t="e">
        <f>O23/(D23+G23)</f>
        <v>#DIV/0!</v>
      </c>
      <c r="O23" s="592">
        <f>SUM(O5:O22)</f>
        <v>0</v>
      </c>
      <c r="P23" s="438" t="str">
        <f t="shared" si="4"/>
        <v>0 / 0</v>
      </c>
      <c r="Q23" s="438" t="str">
        <f t="shared" si="5"/>
        <v>0 / 0</v>
      </c>
      <c r="T23" s="174"/>
      <c r="U23" s="174"/>
      <c r="W23" s="174"/>
      <c r="X23" s="174"/>
      <c r="Y23" s="174"/>
      <c r="Z23" s="174"/>
      <c r="AA23" s="174"/>
      <c r="AB23" s="174"/>
    </row>
    <row r="24" spans="2:28" ht="15.75" thickBot="1">
      <c r="B24" s="3"/>
      <c r="C24" s="3"/>
      <c r="E24" s="11"/>
      <c r="F24" s="390"/>
      <c r="S24" s="152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1:28" ht="15.75" thickBot="1">
      <c r="A25" s="174"/>
      <c r="B25" s="408" t="s">
        <v>215</v>
      </c>
      <c r="C25" s="568"/>
      <c r="D25" s="623" t="s">
        <v>71</v>
      </c>
      <c r="E25" s="624"/>
      <c r="F25" s="625"/>
      <c r="S25" s="152"/>
      <c r="T25" s="174"/>
      <c r="U25" s="174"/>
      <c r="V25" s="174"/>
      <c r="W25" s="174"/>
      <c r="X25" s="174"/>
      <c r="Y25" s="174"/>
      <c r="Z25" s="174"/>
      <c r="AA25" s="174"/>
      <c r="AB25" s="174"/>
    </row>
    <row r="26" spans="1:28" ht="26.25" thickBot="1">
      <c r="A26" s="554" t="e">
        <f>I66</f>
        <v>#DIV/0!</v>
      </c>
      <c r="B26" s="555" t="s">
        <v>216</v>
      </c>
      <c r="C26" s="160"/>
      <c r="D26" s="154" t="s">
        <v>70</v>
      </c>
      <c r="E26" s="155" t="s">
        <v>124</v>
      </c>
      <c r="F26" s="154" t="s">
        <v>125</v>
      </c>
      <c r="S26" s="152"/>
      <c r="T26" s="174"/>
      <c r="U26" s="174"/>
      <c r="V26" s="174"/>
      <c r="W26" s="174"/>
      <c r="X26" s="174"/>
      <c r="Y26" s="174"/>
      <c r="Z26" s="174"/>
      <c r="AA26" s="174"/>
      <c r="AB26" s="174"/>
    </row>
    <row r="27" spans="1:28" ht="15.75" thickBot="1">
      <c r="A27" s="556" t="e">
        <f>E66</f>
        <v>#DIV/0!</v>
      </c>
      <c r="B27" s="557" t="s">
        <v>217</v>
      </c>
      <c r="C27" s="160"/>
      <c r="D27" s="569"/>
      <c r="E27" s="570"/>
      <c r="F27" s="571"/>
      <c r="G27" s="160"/>
      <c r="S27" s="152"/>
      <c r="T27" s="174"/>
      <c r="U27" s="174"/>
      <c r="V27" s="174"/>
      <c r="W27" s="174"/>
      <c r="X27" s="174"/>
      <c r="Y27" s="174"/>
      <c r="Z27" s="174"/>
      <c r="AA27" s="174"/>
      <c r="AB27" s="174"/>
    </row>
    <row r="28" spans="1:28" ht="15.75" hidden="1" thickBot="1">
      <c r="A28" s="410"/>
      <c r="B28" s="409"/>
      <c r="C28" s="174"/>
      <c r="D28" s="174"/>
      <c r="E28" s="174"/>
      <c r="F28" s="174"/>
      <c r="G28" s="174"/>
      <c r="S28" s="152"/>
      <c r="T28" s="174"/>
      <c r="U28" s="174"/>
      <c r="V28" s="174"/>
      <c r="W28" s="174"/>
      <c r="X28" s="174"/>
      <c r="Y28" s="174"/>
      <c r="Z28" s="174"/>
      <c r="AA28" s="174"/>
      <c r="AB28" s="174"/>
    </row>
    <row r="29" spans="1:28" ht="15.75" hidden="1" thickBot="1">
      <c r="A29" s="410"/>
      <c r="B29" s="411"/>
      <c r="C29" s="412"/>
      <c r="D29" s="413">
        <f>C25*D27</f>
        <v>0</v>
      </c>
      <c r="E29" s="414">
        <f>C25*E27</f>
        <v>0</v>
      </c>
      <c r="F29" s="415">
        <f>C25*F27</f>
        <v>0</v>
      </c>
      <c r="G29" s="174"/>
      <c r="S29" s="152"/>
      <c r="T29" s="174"/>
      <c r="U29" s="174"/>
      <c r="V29" s="174"/>
      <c r="W29" s="174"/>
      <c r="X29" s="174"/>
      <c r="Y29" s="174"/>
      <c r="Z29" s="174"/>
      <c r="AA29" s="174"/>
      <c r="AB29" s="174"/>
    </row>
    <row r="30" spans="1:28" ht="15.75" hidden="1" thickBot="1">
      <c r="A30" s="410"/>
      <c r="B30" s="409"/>
      <c r="C30" s="174"/>
      <c r="D30" s="174"/>
      <c r="E30" s="174"/>
      <c r="F30" s="174"/>
      <c r="G30" s="174"/>
      <c r="S30" s="152"/>
      <c r="T30" s="174"/>
      <c r="U30" s="174"/>
      <c r="V30" s="174"/>
      <c r="W30" s="174"/>
      <c r="X30" s="174"/>
      <c r="Y30" s="174"/>
      <c r="Z30" s="174"/>
      <c r="AA30" s="174"/>
      <c r="AB30" s="174"/>
    </row>
    <row r="31" spans="1:28" ht="15.75" hidden="1" thickBot="1">
      <c r="A31" s="410"/>
      <c r="B31" s="416"/>
      <c r="C31" s="417" t="s">
        <v>44</v>
      </c>
      <c r="D31" s="418">
        <f>C25-D29</f>
        <v>0</v>
      </c>
      <c r="E31" s="419">
        <f>C25-F29</f>
        <v>0</v>
      </c>
      <c r="F31" s="420">
        <f>C25-E29</f>
        <v>0</v>
      </c>
      <c r="G31" s="174"/>
      <c r="S31" s="152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1:28" ht="15.75" hidden="1" thickBot="1">
      <c r="A32" s="410"/>
      <c r="B32" s="421"/>
      <c r="C32" s="422" t="s">
        <v>45</v>
      </c>
      <c r="D32" s="423" t="e">
        <f>1/D31</f>
        <v>#DIV/0!</v>
      </c>
      <c r="E32" s="424" t="e">
        <f>1/F31</f>
        <v>#DIV/0!</v>
      </c>
      <c r="F32" s="425" t="e">
        <f>1/E31</f>
        <v>#DIV/0!</v>
      </c>
      <c r="G32" s="174"/>
      <c r="S32" s="152"/>
      <c r="T32" s="174"/>
      <c r="U32" s="174"/>
      <c r="V32" s="174"/>
      <c r="W32" s="174"/>
      <c r="X32" s="174"/>
      <c r="Y32" s="174"/>
      <c r="Z32" s="174"/>
      <c r="AA32" s="174"/>
      <c r="AB32" s="174"/>
    </row>
    <row r="33" spans="1:28" ht="15" hidden="1">
      <c r="A33" s="410"/>
      <c r="B33" s="409"/>
      <c r="C33" s="160"/>
      <c r="D33" s="160"/>
      <c r="E33" s="160"/>
      <c r="F33" s="160"/>
      <c r="G33" s="174"/>
      <c r="S33" s="152"/>
      <c r="T33" s="174"/>
      <c r="U33" s="174"/>
      <c r="V33" s="174"/>
      <c r="W33" s="174"/>
      <c r="X33" s="174"/>
      <c r="Y33" s="174"/>
      <c r="Z33" s="174"/>
      <c r="AA33" s="174"/>
      <c r="AB33" s="174"/>
    </row>
    <row r="34" spans="1:28" ht="15" hidden="1">
      <c r="A34" s="410"/>
      <c r="B34" s="494" t="s">
        <v>46</v>
      </c>
      <c r="C34" s="495"/>
      <c r="D34" s="495"/>
      <c r="E34" s="496">
        <f>ROUND(D27,2)</f>
        <v>0</v>
      </c>
      <c r="F34" s="497">
        <f>ROUND(D31,4)</f>
        <v>0</v>
      </c>
      <c r="G34" s="498" t="e">
        <f>ROUND(D32,0)</f>
        <v>#DIV/0!</v>
      </c>
      <c r="S34" s="152"/>
      <c r="T34" s="174"/>
      <c r="U34" s="174"/>
      <c r="V34" s="174"/>
      <c r="W34" s="174"/>
      <c r="X34" s="174"/>
      <c r="Y34" s="174"/>
      <c r="Z34" s="174"/>
      <c r="AA34" s="174"/>
      <c r="AB34" s="174"/>
    </row>
    <row r="35" spans="1:28" ht="15" hidden="1">
      <c r="A35" s="410"/>
      <c r="B35" s="426" t="s">
        <v>48</v>
      </c>
      <c r="C35" s="427">
        <f>ROUND(D29,4)</f>
        <v>0</v>
      </c>
      <c r="D35" s="428">
        <f>ROUND(C25,4)</f>
        <v>0</v>
      </c>
      <c r="E35" s="145">
        <f>ROUND(E27,2)</f>
        <v>0</v>
      </c>
      <c r="F35" s="146">
        <f>ROUND(E31,4)</f>
        <v>0</v>
      </c>
      <c r="G35" s="147" t="e">
        <f>ROUND(E32,0)</f>
        <v>#DIV/0!</v>
      </c>
      <c r="S35" s="152"/>
      <c r="T35" s="174"/>
      <c r="U35" s="174"/>
      <c r="V35" s="174"/>
      <c r="W35" s="174"/>
      <c r="X35" s="174"/>
      <c r="Y35" s="174"/>
      <c r="Z35" s="174"/>
      <c r="AA35" s="174"/>
      <c r="AB35" s="174"/>
    </row>
    <row r="36" spans="1:28" ht="15" hidden="1">
      <c r="A36" s="410"/>
      <c r="B36" s="426" t="s">
        <v>47</v>
      </c>
      <c r="C36" s="165"/>
      <c r="D36" s="165"/>
      <c r="E36" s="145">
        <f>ROUND(F27,2)</f>
        <v>0</v>
      </c>
      <c r="F36" s="146">
        <f>ROUND(F31,4)</f>
        <v>0</v>
      </c>
      <c r="G36" s="147" t="e">
        <f>ROUND(F32,0)</f>
        <v>#DIV/0!</v>
      </c>
      <c r="S36" s="152"/>
      <c r="T36" s="174"/>
      <c r="U36" s="174"/>
      <c r="V36" s="174"/>
      <c r="W36" s="174"/>
      <c r="X36" s="174"/>
      <c r="Y36" s="174"/>
      <c r="Z36" s="174"/>
      <c r="AA36" s="174"/>
      <c r="AB36" s="174"/>
    </row>
    <row r="37" spans="1:28" ht="15" hidden="1">
      <c r="A37" s="410"/>
      <c r="B37" s="426" t="s">
        <v>49</v>
      </c>
      <c r="C37" s="499" t="s">
        <v>218</v>
      </c>
      <c r="D37" s="499" t="s">
        <v>69</v>
      </c>
      <c r="E37" s="500" t="s">
        <v>50</v>
      </c>
      <c r="F37" s="500" t="s">
        <v>51</v>
      </c>
      <c r="G37" s="499" t="s">
        <v>45</v>
      </c>
      <c r="S37" s="152"/>
      <c r="T37" s="174"/>
      <c r="U37" s="174"/>
      <c r="V37" s="174"/>
      <c r="W37" s="174"/>
      <c r="X37" s="174"/>
      <c r="Y37" s="174"/>
      <c r="Z37" s="174"/>
      <c r="AA37" s="174"/>
      <c r="AB37" s="174"/>
    </row>
    <row r="38" spans="1:28" ht="15" hidden="1">
      <c r="A38" s="410"/>
      <c r="B38" s="429" t="s">
        <v>16</v>
      </c>
      <c r="C38" s="499" t="str">
        <f>CONCATENATE(C35*100,B37)</f>
        <v>0%</v>
      </c>
      <c r="D38" s="499" t="str">
        <f>CONCATENATE(D35*100,B37)</f>
        <v>0%</v>
      </c>
      <c r="E38" s="499" t="str">
        <f>CONCATENATE(E34," ",B34,E35,B35,E36,B36)</f>
        <v>0 (0-0)</v>
      </c>
      <c r="F38" s="499" t="str">
        <f>CONCATENATE(F34*100,B37," ",B34,F35*100,B37," ",B38," ",F36*100,B37,B36)</f>
        <v>0% (0% a 0%)</v>
      </c>
      <c r="G38" s="499" t="e">
        <f>CONCATENATE(G34," ",B34,G35," ",B38," ",G36,B36)</f>
        <v>#DIV/0!</v>
      </c>
      <c r="S38" s="152"/>
      <c r="T38" s="174"/>
      <c r="U38" s="174"/>
      <c r="V38" s="174"/>
      <c r="W38" s="174"/>
      <c r="X38" s="174"/>
      <c r="Y38" s="174"/>
      <c r="Z38" s="174"/>
      <c r="AA38" s="174"/>
      <c r="AB38" s="174"/>
    </row>
    <row r="39" spans="1:28" ht="15" hidden="1">
      <c r="A39" s="430"/>
      <c r="B39" s="69"/>
      <c r="C39" s="175"/>
      <c r="D39" s="175"/>
      <c r="E39" s="175"/>
      <c r="F39" s="175"/>
      <c r="G39" s="175"/>
      <c r="S39" s="152"/>
      <c r="T39" s="174"/>
      <c r="U39" s="174"/>
      <c r="V39" s="174"/>
      <c r="W39" s="174"/>
      <c r="X39" s="174"/>
      <c r="Y39" s="174"/>
      <c r="Z39" s="174"/>
      <c r="AA39" s="174"/>
      <c r="AB39" s="174"/>
    </row>
    <row r="40" spans="1:28" ht="15.75" thickBot="1">
      <c r="A40" s="554" t="e">
        <f>A26*A27</f>
        <v>#DIV/0!</v>
      </c>
      <c r="B40" s="555" t="s">
        <v>219</v>
      </c>
      <c r="C40" s="174"/>
      <c r="D40" s="174"/>
      <c r="E40" s="174"/>
      <c r="F40" s="174"/>
      <c r="G40" s="174"/>
      <c r="S40" s="152"/>
      <c r="T40" s="174"/>
      <c r="U40" s="174"/>
      <c r="V40" s="174"/>
      <c r="W40" s="174"/>
      <c r="X40" s="174"/>
      <c r="Y40" s="174"/>
      <c r="Z40" s="174"/>
      <c r="AA40" s="174"/>
      <c r="AB40" s="174"/>
    </row>
    <row r="41" spans="1:28" ht="15.75" thickBot="1">
      <c r="A41" s="431"/>
      <c r="B41" s="174"/>
      <c r="C41" s="562" t="s">
        <v>220</v>
      </c>
      <c r="D41" s="563" t="s">
        <v>69</v>
      </c>
      <c r="E41" s="563" t="s">
        <v>50</v>
      </c>
      <c r="F41" s="563" t="s">
        <v>44</v>
      </c>
      <c r="G41" s="564" t="s">
        <v>45</v>
      </c>
      <c r="S41" s="152"/>
      <c r="T41" s="174"/>
      <c r="U41" s="174"/>
      <c r="V41" s="174"/>
      <c r="W41" s="174"/>
      <c r="X41" s="174"/>
      <c r="Y41" s="174"/>
      <c r="Z41" s="174"/>
      <c r="AA41" s="174"/>
      <c r="AB41" s="174"/>
    </row>
    <row r="42" spans="1:28" ht="15.75" thickBot="1">
      <c r="A42" s="432"/>
      <c r="B42" s="166"/>
      <c r="C42" s="559" t="str">
        <f>C38</f>
        <v>0%</v>
      </c>
      <c r="D42" s="560" t="str">
        <f>D38</f>
        <v>0%</v>
      </c>
      <c r="E42" s="560" t="str">
        <f>E38</f>
        <v>0 (0-0)</v>
      </c>
      <c r="F42" s="560" t="str">
        <f>F38</f>
        <v>0% (0% a 0%)</v>
      </c>
      <c r="G42" s="561" t="e">
        <f>G38</f>
        <v>#DIV/0!</v>
      </c>
      <c r="S42" s="152"/>
      <c r="T42" s="174"/>
      <c r="U42" s="174"/>
      <c r="V42" s="174"/>
      <c r="W42" s="174"/>
      <c r="X42" s="174"/>
      <c r="Y42" s="174"/>
      <c r="Z42" s="174"/>
      <c r="AA42" s="174"/>
      <c r="AB42" s="174"/>
    </row>
    <row r="43" spans="2:28" ht="15">
      <c r="B43" s="3"/>
      <c r="C43" s="3"/>
      <c r="E43" s="11"/>
      <c r="F43" s="390"/>
      <c r="S43" s="152"/>
      <c r="T43" s="174"/>
      <c r="U43" s="174"/>
      <c r="V43" s="174"/>
      <c r="W43" s="174"/>
      <c r="X43" s="174"/>
      <c r="Y43" s="174"/>
      <c r="Z43" s="174"/>
      <c r="AA43" s="174"/>
      <c r="AB43" s="174"/>
    </row>
    <row r="44" spans="4:28" ht="15.75" thickBot="1">
      <c r="D44" s="11"/>
      <c r="E44" s="11"/>
      <c r="S44" s="152"/>
      <c r="T44" s="174"/>
      <c r="U44" s="174"/>
      <c r="V44" s="174"/>
      <c r="W44" s="174"/>
      <c r="X44" s="174"/>
      <c r="Y44" s="174"/>
      <c r="Z44" s="174"/>
      <c r="AA44" s="174"/>
      <c r="AB44" s="174"/>
    </row>
    <row r="45" spans="1:21" ht="22.5" customHeight="1" thickBot="1">
      <c r="A45" s="552" t="s">
        <v>266</v>
      </c>
      <c r="B45" s="553" t="str">
        <f>B2</f>
        <v>Mortalidad</v>
      </c>
      <c r="C45" s="550"/>
      <c r="D45" s="550"/>
      <c r="E45" s="550"/>
      <c r="F45" s="550"/>
      <c r="G45" s="550"/>
      <c r="H45" s="550"/>
      <c r="I45" s="550"/>
      <c r="J45" s="550"/>
      <c r="K45" s="550"/>
      <c r="L45" s="550"/>
      <c r="M45" s="550"/>
      <c r="N45" s="550"/>
      <c r="O45" s="551"/>
      <c r="S45" s="152"/>
      <c r="T45" s="174"/>
      <c r="U45" s="174"/>
    </row>
    <row r="46" spans="1:21" ht="36" customHeight="1" thickBot="1">
      <c r="A46" s="638" t="s">
        <v>192</v>
      </c>
      <c r="B46" s="629" t="s">
        <v>193</v>
      </c>
      <c r="C46" s="640" t="s">
        <v>194</v>
      </c>
      <c r="D46" s="638" t="s">
        <v>195</v>
      </c>
      <c r="E46" s="629" t="s">
        <v>196</v>
      </c>
      <c r="F46" s="629" t="s">
        <v>256</v>
      </c>
      <c r="G46" s="629" t="s">
        <v>257</v>
      </c>
      <c r="H46" s="629" t="s">
        <v>260</v>
      </c>
      <c r="I46" s="629" t="s">
        <v>261</v>
      </c>
      <c r="J46" s="629" t="s">
        <v>197</v>
      </c>
      <c r="K46" s="631" t="s">
        <v>198</v>
      </c>
      <c r="L46" s="626" t="s">
        <v>199</v>
      </c>
      <c r="M46" s="627"/>
      <c r="N46" s="627"/>
      <c r="O46" s="628"/>
      <c r="S46" s="152"/>
      <c r="T46" s="174"/>
      <c r="U46" s="174"/>
    </row>
    <row r="47" spans="1:21" ht="43.5" customHeight="1" thickBot="1">
      <c r="A47" s="639"/>
      <c r="B47" s="630"/>
      <c r="C47" s="641"/>
      <c r="D47" s="639"/>
      <c r="E47" s="630"/>
      <c r="F47" s="630"/>
      <c r="G47" s="630"/>
      <c r="H47" s="630"/>
      <c r="I47" s="630"/>
      <c r="J47" s="630"/>
      <c r="K47" s="632"/>
      <c r="L47" s="572" t="s">
        <v>200</v>
      </c>
      <c r="M47" s="573" t="s">
        <v>44</v>
      </c>
      <c r="N47" s="574" t="s">
        <v>45</v>
      </c>
      <c r="O47" s="575" t="s">
        <v>201</v>
      </c>
      <c r="S47" s="152"/>
      <c r="T47" s="174"/>
      <c r="U47" s="174"/>
    </row>
    <row r="48" spans="1:21" ht="15" customHeight="1">
      <c r="A48" s="610"/>
      <c r="B48" s="593" t="str">
        <f>A5</f>
        <v>ECA-1</v>
      </c>
      <c r="C48" s="439" t="s">
        <v>202</v>
      </c>
      <c r="D48" s="440"/>
      <c r="E48" s="517">
        <f aca="true" t="shared" si="10" ref="E48:E66">H5</f>
        <v>0</v>
      </c>
      <c r="F48" s="518" t="str">
        <f aca="true" t="shared" si="11" ref="F48:F66">P5</f>
        <v> / </v>
      </c>
      <c r="G48" s="519" t="e">
        <f aca="true" t="shared" si="12" ref="G48:G66">L5</f>
        <v>#DIV/0!</v>
      </c>
      <c r="H48" s="518" t="str">
        <f aca="true" t="shared" si="13" ref="H48:H66">Q5</f>
        <v> / </v>
      </c>
      <c r="I48" s="520" t="e">
        <f aca="true" t="shared" si="14" ref="I48:I66">M5</f>
        <v>#DIV/0!</v>
      </c>
      <c r="J48" s="521">
        <f aca="true" t="shared" si="15" ref="J48:J66">N5</f>
        <v>0</v>
      </c>
      <c r="K48" s="490"/>
      <c r="L48" s="441"/>
      <c r="M48" s="522"/>
      <c r="N48" s="523"/>
      <c r="O48" s="524"/>
      <c r="Q48" s="607"/>
      <c r="R48" s="442">
        <f>Q48*K48</f>
        <v>0</v>
      </c>
      <c r="S48" s="152"/>
      <c r="T48" s="174"/>
      <c r="U48" s="174"/>
    </row>
    <row r="49" spans="1:21" ht="15" customHeight="1">
      <c r="A49" s="611"/>
      <c r="B49" s="593" t="str">
        <f aca="true" t="shared" si="16" ref="B49:B65">A6</f>
        <v>ECA-2</v>
      </c>
      <c r="C49" s="439" t="s">
        <v>202</v>
      </c>
      <c r="D49" s="440"/>
      <c r="E49" s="517">
        <f t="shared" si="10"/>
        <v>0</v>
      </c>
      <c r="F49" s="518" t="str">
        <f t="shared" si="11"/>
        <v> / </v>
      </c>
      <c r="G49" s="519" t="e">
        <f t="shared" si="12"/>
        <v>#DIV/0!</v>
      </c>
      <c r="H49" s="518" t="str">
        <f t="shared" si="13"/>
        <v> / </v>
      </c>
      <c r="I49" s="519" t="e">
        <f t="shared" si="14"/>
        <v>#DIV/0!</v>
      </c>
      <c r="J49" s="521">
        <f t="shared" si="15"/>
        <v>0</v>
      </c>
      <c r="K49" s="490"/>
      <c r="L49" s="441"/>
      <c r="M49" s="522"/>
      <c r="N49" s="522"/>
      <c r="O49" s="491"/>
      <c r="Q49" s="607"/>
      <c r="R49" s="442">
        <f aca="true" t="shared" si="17" ref="R49:R65">Q49*K49</f>
        <v>0</v>
      </c>
      <c r="S49" s="152"/>
      <c r="T49" s="174"/>
      <c r="U49" s="174"/>
    </row>
    <row r="50" spans="1:21" ht="15" customHeight="1">
      <c r="A50" s="611"/>
      <c r="B50" s="593" t="str">
        <f t="shared" si="16"/>
        <v>ECA-3</v>
      </c>
      <c r="C50" s="439" t="s">
        <v>202</v>
      </c>
      <c r="D50" s="440"/>
      <c r="E50" s="517">
        <f t="shared" si="10"/>
        <v>0</v>
      </c>
      <c r="F50" s="518" t="str">
        <f t="shared" si="11"/>
        <v> / </v>
      </c>
      <c r="G50" s="519" t="e">
        <f t="shared" si="12"/>
        <v>#DIV/0!</v>
      </c>
      <c r="H50" s="518" t="str">
        <f t="shared" si="13"/>
        <v> / </v>
      </c>
      <c r="I50" s="519" t="e">
        <f t="shared" si="14"/>
        <v>#DIV/0!</v>
      </c>
      <c r="J50" s="521">
        <f t="shared" si="15"/>
        <v>0</v>
      </c>
      <c r="K50" s="490"/>
      <c r="L50" s="441"/>
      <c r="M50" s="522"/>
      <c r="N50" s="522"/>
      <c r="O50" s="491"/>
      <c r="Q50" s="607"/>
      <c r="R50" s="442">
        <f t="shared" si="17"/>
        <v>0</v>
      </c>
      <c r="S50" s="152"/>
      <c r="T50" s="174"/>
      <c r="U50" s="174"/>
    </row>
    <row r="51" spans="1:21" ht="15" customHeight="1">
      <c r="A51" s="611"/>
      <c r="B51" s="593" t="str">
        <f t="shared" si="16"/>
        <v>ECA-4</v>
      </c>
      <c r="C51" s="439" t="s">
        <v>202</v>
      </c>
      <c r="D51" s="440"/>
      <c r="E51" s="517">
        <f t="shared" si="10"/>
        <v>0</v>
      </c>
      <c r="F51" s="518" t="str">
        <f t="shared" si="11"/>
        <v> / </v>
      </c>
      <c r="G51" s="519" t="e">
        <f t="shared" si="12"/>
        <v>#DIV/0!</v>
      </c>
      <c r="H51" s="518" t="str">
        <f t="shared" si="13"/>
        <v> / </v>
      </c>
      <c r="I51" s="519" t="e">
        <f t="shared" si="14"/>
        <v>#DIV/0!</v>
      </c>
      <c r="J51" s="521">
        <f t="shared" si="15"/>
        <v>0</v>
      </c>
      <c r="K51" s="490"/>
      <c r="L51" s="441"/>
      <c r="M51" s="522"/>
      <c r="N51" s="522"/>
      <c r="O51" s="491"/>
      <c r="Q51" s="607"/>
      <c r="R51" s="442">
        <f t="shared" si="17"/>
        <v>0</v>
      </c>
      <c r="S51" s="152"/>
      <c r="T51" s="174"/>
      <c r="U51" s="174"/>
    </row>
    <row r="52" spans="1:21" ht="15" customHeight="1">
      <c r="A52" s="611"/>
      <c r="B52" s="593" t="str">
        <f t="shared" si="16"/>
        <v>ECA-5</v>
      </c>
      <c r="C52" s="439" t="s">
        <v>202</v>
      </c>
      <c r="D52" s="440"/>
      <c r="E52" s="517">
        <f t="shared" si="10"/>
        <v>0</v>
      </c>
      <c r="F52" s="518" t="str">
        <f t="shared" si="11"/>
        <v> / </v>
      </c>
      <c r="G52" s="519" t="e">
        <f t="shared" si="12"/>
        <v>#DIV/0!</v>
      </c>
      <c r="H52" s="518" t="str">
        <f t="shared" si="13"/>
        <v> / </v>
      </c>
      <c r="I52" s="519" t="e">
        <f t="shared" si="14"/>
        <v>#DIV/0!</v>
      </c>
      <c r="J52" s="521">
        <f t="shared" si="15"/>
        <v>0</v>
      </c>
      <c r="K52" s="490"/>
      <c r="L52" s="441"/>
      <c r="M52" s="522"/>
      <c r="N52" s="522"/>
      <c r="O52" s="491"/>
      <c r="Q52" s="607"/>
      <c r="R52" s="442">
        <f t="shared" si="17"/>
        <v>0</v>
      </c>
      <c r="S52" s="152"/>
      <c r="T52" s="174"/>
      <c r="U52" s="174"/>
    </row>
    <row r="53" spans="1:21" ht="15" customHeight="1">
      <c r="A53" s="611"/>
      <c r="B53" s="593" t="str">
        <f t="shared" si="16"/>
        <v>ECA-6</v>
      </c>
      <c r="C53" s="439" t="s">
        <v>202</v>
      </c>
      <c r="D53" s="440"/>
      <c r="E53" s="517">
        <f t="shared" si="10"/>
        <v>0</v>
      </c>
      <c r="F53" s="518" t="str">
        <f t="shared" si="11"/>
        <v> / </v>
      </c>
      <c r="G53" s="519" t="e">
        <f t="shared" si="12"/>
        <v>#DIV/0!</v>
      </c>
      <c r="H53" s="518" t="str">
        <f t="shared" si="13"/>
        <v> / </v>
      </c>
      <c r="I53" s="519" t="e">
        <f t="shared" si="14"/>
        <v>#DIV/0!</v>
      </c>
      <c r="J53" s="521">
        <f t="shared" si="15"/>
        <v>0</v>
      </c>
      <c r="K53" s="490"/>
      <c r="L53" s="441"/>
      <c r="M53" s="522"/>
      <c r="N53" s="522"/>
      <c r="O53" s="524"/>
      <c r="Q53" s="607"/>
      <c r="R53" s="442">
        <f t="shared" si="17"/>
        <v>0</v>
      </c>
      <c r="S53" s="152"/>
      <c r="T53" s="174"/>
      <c r="U53" s="174"/>
    </row>
    <row r="54" spans="1:21" ht="15" customHeight="1">
      <c r="A54" s="611"/>
      <c r="B54" s="593" t="str">
        <f t="shared" si="16"/>
        <v>ECA-7</v>
      </c>
      <c r="C54" s="439" t="s">
        <v>202</v>
      </c>
      <c r="D54" s="440"/>
      <c r="E54" s="517">
        <f t="shared" si="10"/>
        <v>0</v>
      </c>
      <c r="F54" s="518" t="str">
        <f t="shared" si="11"/>
        <v> / </v>
      </c>
      <c r="G54" s="519" t="e">
        <f t="shared" si="12"/>
        <v>#DIV/0!</v>
      </c>
      <c r="H54" s="518" t="str">
        <f t="shared" si="13"/>
        <v> / </v>
      </c>
      <c r="I54" s="519" t="e">
        <f t="shared" si="14"/>
        <v>#DIV/0!</v>
      </c>
      <c r="J54" s="521">
        <f t="shared" si="15"/>
        <v>0</v>
      </c>
      <c r="K54" s="490"/>
      <c r="L54" s="441"/>
      <c r="M54" s="522"/>
      <c r="N54" s="522"/>
      <c r="O54" s="524"/>
      <c r="Q54" s="607"/>
      <c r="R54" s="442">
        <f t="shared" si="17"/>
        <v>0</v>
      </c>
      <c r="S54" s="152"/>
      <c r="T54" s="174"/>
      <c r="U54" s="174"/>
    </row>
    <row r="55" spans="1:21" ht="15" customHeight="1">
      <c r="A55" s="611"/>
      <c r="B55" s="593" t="str">
        <f t="shared" si="16"/>
        <v>ECA-8</v>
      </c>
      <c r="C55" s="439" t="s">
        <v>202</v>
      </c>
      <c r="D55" s="440"/>
      <c r="E55" s="517">
        <f t="shared" si="10"/>
        <v>0</v>
      </c>
      <c r="F55" s="518" t="str">
        <f t="shared" si="11"/>
        <v> / </v>
      </c>
      <c r="G55" s="519" t="e">
        <f t="shared" si="12"/>
        <v>#DIV/0!</v>
      </c>
      <c r="H55" s="518" t="str">
        <f t="shared" si="13"/>
        <v> / </v>
      </c>
      <c r="I55" s="519" t="e">
        <f t="shared" si="14"/>
        <v>#DIV/0!</v>
      </c>
      <c r="J55" s="521">
        <f t="shared" si="15"/>
        <v>0</v>
      </c>
      <c r="K55" s="490"/>
      <c r="L55" s="441"/>
      <c r="M55" s="522"/>
      <c r="N55" s="523"/>
      <c r="O55" s="524"/>
      <c r="Q55" s="607"/>
      <c r="R55" s="442">
        <f t="shared" si="17"/>
        <v>0</v>
      </c>
      <c r="S55" s="152"/>
      <c r="T55" s="174"/>
      <c r="U55" s="174"/>
    </row>
    <row r="56" spans="1:21" ht="15" customHeight="1">
      <c r="A56" s="611"/>
      <c r="B56" s="593" t="str">
        <f t="shared" si="16"/>
        <v>ECA-9</v>
      </c>
      <c r="C56" s="439" t="s">
        <v>202</v>
      </c>
      <c r="D56" s="440"/>
      <c r="E56" s="517">
        <f t="shared" si="10"/>
        <v>0</v>
      </c>
      <c r="F56" s="518" t="str">
        <f t="shared" si="11"/>
        <v> / </v>
      </c>
      <c r="G56" s="519" t="e">
        <f t="shared" si="12"/>
        <v>#DIV/0!</v>
      </c>
      <c r="H56" s="518" t="str">
        <f t="shared" si="13"/>
        <v> / </v>
      </c>
      <c r="I56" s="519" t="e">
        <f t="shared" si="14"/>
        <v>#DIV/0!</v>
      </c>
      <c r="J56" s="521">
        <f t="shared" si="15"/>
        <v>0</v>
      </c>
      <c r="K56" s="490"/>
      <c r="L56" s="441"/>
      <c r="M56" s="522"/>
      <c r="N56" s="522"/>
      <c r="O56" s="525"/>
      <c r="Q56" s="607"/>
      <c r="R56" s="442">
        <f t="shared" si="17"/>
        <v>0</v>
      </c>
      <c r="S56" s="152"/>
      <c r="T56" s="174"/>
      <c r="U56" s="174"/>
    </row>
    <row r="57" spans="1:21" ht="15" customHeight="1">
      <c r="A57" s="611"/>
      <c r="B57" s="593" t="str">
        <f t="shared" si="16"/>
        <v>ECA-10</v>
      </c>
      <c r="C57" s="439" t="s">
        <v>202</v>
      </c>
      <c r="D57" s="440"/>
      <c r="E57" s="517">
        <f t="shared" si="10"/>
        <v>0</v>
      </c>
      <c r="F57" s="518" t="str">
        <f t="shared" si="11"/>
        <v> / </v>
      </c>
      <c r="G57" s="519" t="e">
        <f t="shared" si="12"/>
        <v>#DIV/0!</v>
      </c>
      <c r="H57" s="518" t="str">
        <f t="shared" si="13"/>
        <v> / </v>
      </c>
      <c r="I57" s="519" t="e">
        <f t="shared" si="14"/>
        <v>#DIV/0!</v>
      </c>
      <c r="J57" s="521">
        <f t="shared" si="15"/>
        <v>0</v>
      </c>
      <c r="K57" s="490"/>
      <c r="L57" s="441"/>
      <c r="M57" s="522"/>
      <c r="N57" s="522"/>
      <c r="O57" s="525"/>
      <c r="Q57" s="607"/>
      <c r="R57" s="442">
        <f t="shared" si="17"/>
        <v>0</v>
      </c>
      <c r="S57" s="152"/>
      <c r="T57" s="174"/>
      <c r="U57" s="174"/>
    </row>
    <row r="58" spans="1:21" ht="15" customHeight="1">
      <c r="A58" s="611"/>
      <c r="B58" s="593" t="str">
        <f t="shared" si="16"/>
        <v>ECA-11</v>
      </c>
      <c r="C58" s="439" t="s">
        <v>202</v>
      </c>
      <c r="D58" s="440"/>
      <c r="E58" s="517">
        <f t="shared" si="10"/>
        <v>0</v>
      </c>
      <c r="F58" s="518" t="str">
        <f t="shared" si="11"/>
        <v> / </v>
      </c>
      <c r="G58" s="519" t="e">
        <f t="shared" si="12"/>
        <v>#DIV/0!</v>
      </c>
      <c r="H58" s="518" t="str">
        <f t="shared" si="13"/>
        <v> / </v>
      </c>
      <c r="I58" s="519" t="e">
        <f t="shared" si="14"/>
        <v>#DIV/0!</v>
      </c>
      <c r="J58" s="521">
        <f t="shared" si="15"/>
        <v>0</v>
      </c>
      <c r="K58" s="490"/>
      <c r="L58" s="526"/>
      <c r="M58" s="527"/>
      <c r="N58" s="527"/>
      <c r="O58" s="525"/>
      <c r="Q58" s="607"/>
      <c r="R58" s="442">
        <f t="shared" si="17"/>
        <v>0</v>
      </c>
      <c r="S58" s="152"/>
      <c r="T58" s="174"/>
      <c r="U58" s="174"/>
    </row>
    <row r="59" spans="1:21" ht="15" customHeight="1">
      <c r="A59" s="611"/>
      <c r="B59" s="593" t="str">
        <f t="shared" si="16"/>
        <v>ECA-12</v>
      </c>
      <c r="C59" s="439" t="s">
        <v>202</v>
      </c>
      <c r="D59" s="440"/>
      <c r="E59" s="517">
        <f t="shared" si="10"/>
        <v>0</v>
      </c>
      <c r="F59" s="518" t="str">
        <f t="shared" si="11"/>
        <v> / </v>
      </c>
      <c r="G59" s="519" t="e">
        <f t="shared" si="12"/>
        <v>#DIV/0!</v>
      </c>
      <c r="H59" s="518" t="str">
        <f t="shared" si="13"/>
        <v> / </v>
      </c>
      <c r="I59" s="519" t="e">
        <f t="shared" si="14"/>
        <v>#DIV/0!</v>
      </c>
      <c r="J59" s="521">
        <f t="shared" si="15"/>
        <v>0</v>
      </c>
      <c r="K59" s="490"/>
      <c r="L59" s="526"/>
      <c r="M59" s="527"/>
      <c r="N59" s="527"/>
      <c r="O59" s="525"/>
      <c r="Q59" s="607"/>
      <c r="R59" s="442">
        <f t="shared" si="17"/>
        <v>0</v>
      </c>
      <c r="S59" s="152"/>
      <c r="T59" s="174"/>
      <c r="U59" s="174"/>
    </row>
    <row r="60" spans="1:21" ht="15" customHeight="1">
      <c r="A60" s="611"/>
      <c r="B60" s="593" t="str">
        <f t="shared" si="16"/>
        <v>ECA-13</v>
      </c>
      <c r="C60" s="439" t="s">
        <v>202</v>
      </c>
      <c r="D60" s="440"/>
      <c r="E60" s="517">
        <f t="shared" si="10"/>
        <v>0</v>
      </c>
      <c r="F60" s="518" t="str">
        <f t="shared" si="11"/>
        <v> / </v>
      </c>
      <c r="G60" s="519" t="e">
        <f t="shared" si="12"/>
        <v>#DIV/0!</v>
      </c>
      <c r="H60" s="518" t="str">
        <f t="shared" si="13"/>
        <v> / </v>
      </c>
      <c r="I60" s="519" t="e">
        <f t="shared" si="14"/>
        <v>#DIV/0!</v>
      </c>
      <c r="J60" s="521">
        <f t="shared" si="15"/>
        <v>0</v>
      </c>
      <c r="K60" s="490"/>
      <c r="L60" s="526"/>
      <c r="M60" s="527"/>
      <c r="N60" s="527"/>
      <c r="O60" s="525"/>
      <c r="Q60" s="607"/>
      <c r="R60" s="442">
        <f t="shared" si="17"/>
        <v>0</v>
      </c>
      <c r="S60" s="152"/>
      <c r="T60" s="174"/>
      <c r="U60" s="174"/>
    </row>
    <row r="61" spans="1:21" ht="15" customHeight="1">
      <c r="A61" s="611"/>
      <c r="B61" s="593" t="str">
        <f t="shared" si="16"/>
        <v>ECA-14</v>
      </c>
      <c r="C61" s="439" t="s">
        <v>202</v>
      </c>
      <c r="D61" s="440"/>
      <c r="E61" s="517">
        <f t="shared" si="10"/>
        <v>0</v>
      </c>
      <c r="F61" s="518" t="str">
        <f t="shared" si="11"/>
        <v> / </v>
      </c>
      <c r="G61" s="519" t="e">
        <f t="shared" si="12"/>
        <v>#DIV/0!</v>
      </c>
      <c r="H61" s="518" t="str">
        <f t="shared" si="13"/>
        <v> / </v>
      </c>
      <c r="I61" s="519" t="e">
        <f t="shared" si="14"/>
        <v>#DIV/0!</v>
      </c>
      <c r="J61" s="521">
        <f t="shared" si="15"/>
        <v>0</v>
      </c>
      <c r="K61" s="490"/>
      <c r="L61" s="526"/>
      <c r="M61" s="527"/>
      <c r="N61" s="527"/>
      <c r="O61" s="525"/>
      <c r="Q61" s="607"/>
      <c r="R61" s="442">
        <f t="shared" si="17"/>
        <v>0</v>
      </c>
      <c r="S61" s="152"/>
      <c r="T61" s="174"/>
      <c r="U61" s="174"/>
    </row>
    <row r="62" spans="1:21" ht="15" customHeight="1">
      <c r="A62" s="611"/>
      <c r="B62" s="593" t="str">
        <f t="shared" si="16"/>
        <v>ECA-15</v>
      </c>
      <c r="C62" s="439" t="s">
        <v>202</v>
      </c>
      <c r="D62" s="440"/>
      <c r="E62" s="517">
        <f t="shared" si="10"/>
        <v>0</v>
      </c>
      <c r="F62" s="518" t="str">
        <f t="shared" si="11"/>
        <v> / </v>
      </c>
      <c r="G62" s="519" t="e">
        <f t="shared" si="12"/>
        <v>#DIV/0!</v>
      </c>
      <c r="H62" s="518" t="str">
        <f t="shared" si="13"/>
        <v> / </v>
      </c>
      <c r="I62" s="519" t="e">
        <f t="shared" si="14"/>
        <v>#DIV/0!</v>
      </c>
      <c r="J62" s="521">
        <f t="shared" si="15"/>
        <v>0</v>
      </c>
      <c r="K62" s="490"/>
      <c r="L62" s="526"/>
      <c r="M62" s="527"/>
      <c r="N62" s="527"/>
      <c r="O62" s="525"/>
      <c r="Q62" s="607"/>
      <c r="R62" s="442">
        <f t="shared" si="17"/>
        <v>0</v>
      </c>
      <c r="S62" s="152"/>
      <c r="T62" s="174"/>
      <c r="U62" s="174"/>
    </row>
    <row r="63" spans="1:21" ht="15" customHeight="1">
      <c r="A63" s="611"/>
      <c r="B63" s="593" t="str">
        <f t="shared" si="16"/>
        <v>ECA-16</v>
      </c>
      <c r="C63" s="439" t="s">
        <v>202</v>
      </c>
      <c r="D63" s="440"/>
      <c r="E63" s="517">
        <f t="shared" si="10"/>
        <v>0</v>
      </c>
      <c r="F63" s="518" t="str">
        <f t="shared" si="11"/>
        <v> / </v>
      </c>
      <c r="G63" s="519" t="e">
        <f t="shared" si="12"/>
        <v>#DIV/0!</v>
      </c>
      <c r="H63" s="518" t="str">
        <f t="shared" si="13"/>
        <v> / </v>
      </c>
      <c r="I63" s="519" t="e">
        <f t="shared" si="14"/>
        <v>#DIV/0!</v>
      </c>
      <c r="J63" s="521">
        <f t="shared" si="15"/>
        <v>0</v>
      </c>
      <c r="K63" s="490"/>
      <c r="L63" s="526"/>
      <c r="M63" s="527"/>
      <c r="N63" s="527"/>
      <c r="O63" s="525"/>
      <c r="Q63" s="607"/>
      <c r="R63" s="442">
        <f t="shared" si="17"/>
        <v>0</v>
      </c>
      <c r="S63" s="152"/>
      <c r="T63" s="174"/>
      <c r="U63" s="174"/>
    </row>
    <row r="64" spans="1:21" ht="15" customHeight="1">
      <c r="A64" s="611"/>
      <c r="B64" s="593" t="str">
        <f t="shared" si="16"/>
        <v>ECA-17</v>
      </c>
      <c r="C64" s="439" t="s">
        <v>202</v>
      </c>
      <c r="D64" s="440"/>
      <c r="E64" s="517">
        <f t="shared" si="10"/>
        <v>0</v>
      </c>
      <c r="F64" s="518" t="str">
        <f t="shared" si="11"/>
        <v> / </v>
      </c>
      <c r="G64" s="519" t="e">
        <f t="shared" si="12"/>
        <v>#DIV/0!</v>
      </c>
      <c r="H64" s="518" t="str">
        <f t="shared" si="13"/>
        <v> / </v>
      </c>
      <c r="I64" s="519" t="e">
        <f t="shared" si="14"/>
        <v>#DIV/0!</v>
      </c>
      <c r="J64" s="521">
        <f t="shared" si="15"/>
        <v>0</v>
      </c>
      <c r="K64" s="490"/>
      <c r="L64" s="526"/>
      <c r="M64" s="527"/>
      <c r="N64" s="527"/>
      <c r="O64" s="525"/>
      <c r="Q64" s="607"/>
      <c r="R64" s="442">
        <f t="shared" si="17"/>
        <v>0</v>
      </c>
      <c r="S64" s="152"/>
      <c r="T64" s="174"/>
      <c r="U64" s="174"/>
    </row>
    <row r="65" spans="1:21" ht="15.75" customHeight="1" thickBot="1">
      <c r="A65" s="612"/>
      <c r="B65" s="593" t="str">
        <f t="shared" si="16"/>
        <v>ECA-18</v>
      </c>
      <c r="C65" s="439" t="s">
        <v>202</v>
      </c>
      <c r="D65" s="440"/>
      <c r="E65" s="517">
        <f t="shared" si="10"/>
        <v>0</v>
      </c>
      <c r="F65" s="518" t="str">
        <f t="shared" si="11"/>
        <v> / </v>
      </c>
      <c r="G65" s="519" t="e">
        <f t="shared" si="12"/>
        <v>#DIV/0!</v>
      </c>
      <c r="H65" s="518" t="str">
        <f t="shared" si="13"/>
        <v> / </v>
      </c>
      <c r="I65" s="519" t="e">
        <f t="shared" si="14"/>
        <v>#DIV/0!</v>
      </c>
      <c r="J65" s="521">
        <f t="shared" si="15"/>
        <v>0</v>
      </c>
      <c r="K65" s="490"/>
      <c r="L65" s="528"/>
      <c r="M65" s="527"/>
      <c r="N65" s="527"/>
      <c r="O65" s="529"/>
      <c r="Q65" s="607"/>
      <c r="R65" s="442">
        <f t="shared" si="17"/>
        <v>0</v>
      </c>
      <c r="S65" s="152"/>
      <c r="T65" s="174"/>
      <c r="U65" s="174"/>
    </row>
    <row r="66" spans="1:21" ht="21.75" thickBot="1">
      <c r="A66" s="530" t="s">
        <v>203</v>
      </c>
      <c r="B66" s="531">
        <f>COUNT(E48:E65)</f>
        <v>18</v>
      </c>
      <c r="C66" s="532"/>
      <c r="D66" s="594" t="s">
        <v>270</v>
      </c>
      <c r="E66" s="533" t="e">
        <f t="shared" si="10"/>
        <v>#DIV/0!</v>
      </c>
      <c r="F66" s="534" t="str">
        <f t="shared" si="11"/>
        <v>0 / 0</v>
      </c>
      <c r="G66" s="535" t="e">
        <f t="shared" si="12"/>
        <v>#DIV/0!</v>
      </c>
      <c r="H66" s="534" t="str">
        <f t="shared" si="13"/>
        <v>0 / 0</v>
      </c>
      <c r="I66" s="535" t="e">
        <f t="shared" si="14"/>
        <v>#DIV/0!</v>
      </c>
      <c r="J66" s="533" t="e">
        <f t="shared" si="15"/>
        <v>#DIV/0!</v>
      </c>
      <c r="K66" s="536"/>
      <c r="L66" s="486"/>
      <c r="M66" s="443"/>
      <c r="N66" s="444"/>
      <c r="O66" s="445"/>
      <c r="R66" s="537">
        <f>SUM(R48:R65)</f>
        <v>0</v>
      </c>
      <c r="S66" s="152"/>
      <c r="T66" s="174"/>
      <c r="U66" s="174"/>
    </row>
    <row r="67" spans="1:15" ht="13.5" thickBot="1">
      <c r="A67" s="446"/>
      <c r="B67" s="446"/>
      <c r="C67" s="447"/>
      <c r="D67" s="448"/>
      <c r="E67" s="449"/>
      <c r="F67" s="450"/>
      <c r="G67" s="451"/>
      <c r="H67" s="450"/>
      <c r="I67" s="452"/>
      <c r="J67" s="453"/>
      <c r="K67" s="454"/>
      <c r="L67" s="443"/>
      <c r="M67" s="444"/>
      <c r="N67" s="444"/>
      <c r="O67" s="454"/>
    </row>
    <row r="68" spans="1:256" ht="48" thickBot="1">
      <c r="A68" s="455"/>
      <c r="B68" s="633" t="s">
        <v>267</v>
      </c>
      <c r="C68" s="634"/>
      <c r="D68" s="634"/>
      <c r="E68" s="634"/>
      <c r="F68" s="634"/>
      <c r="G68" s="634"/>
      <c r="H68" s="634"/>
      <c r="I68" s="635"/>
      <c r="J68" s="456" t="s">
        <v>258</v>
      </c>
      <c r="K68" s="538" t="s">
        <v>262</v>
      </c>
      <c r="L68" s="457" t="s">
        <v>200</v>
      </c>
      <c r="M68" s="458" t="s">
        <v>44</v>
      </c>
      <c r="N68" s="459" t="s">
        <v>45</v>
      </c>
      <c r="O68" s="44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15" ht="19.5" customHeight="1">
      <c r="A69" s="636" t="s">
        <v>204</v>
      </c>
      <c r="B69" s="460" t="s">
        <v>205</v>
      </c>
      <c r="C69" s="461" t="e">
        <f>I66</f>
        <v>#DIV/0!</v>
      </c>
      <c r="D69" s="462" t="s">
        <v>206</v>
      </c>
      <c r="E69" s="462"/>
      <c r="F69" s="462"/>
      <c r="G69" s="462"/>
      <c r="H69" s="463" t="e">
        <f>J66</f>
        <v>#DIV/0!</v>
      </c>
      <c r="I69" s="464" t="s">
        <v>207</v>
      </c>
      <c r="J69" s="465"/>
      <c r="K69" s="466"/>
      <c r="L69" s="487"/>
      <c r="M69" s="467"/>
      <c r="N69" s="467"/>
      <c r="O69" s="468" t="s">
        <v>208</v>
      </c>
    </row>
    <row r="70" spans="1:15" ht="19.5" thickBot="1">
      <c r="A70" s="637"/>
      <c r="B70" s="539" t="s">
        <v>205</v>
      </c>
      <c r="C70" s="540" t="e">
        <f>I66*E66</f>
        <v>#DIV/0!</v>
      </c>
      <c r="D70" s="541" t="s">
        <v>209</v>
      </c>
      <c r="E70" s="542"/>
      <c r="F70" s="543"/>
      <c r="G70" s="544" t="e">
        <f>E66</f>
        <v>#DIV/0!</v>
      </c>
      <c r="H70" s="541" t="s">
        <v>210</v>
      </c>
      <c r="I70" s="545"/>
      <c r="J70" s="546"/>
      <c r="K70" s="547"/>
      <c r="L70" s="548"/>
      <c r="M70" s="549"/>
      <c r="N70" s="549"/>
      <c r="O70" s="605" t="s">
        <v>294</v>
      </c>
    </row>
    <row r="71" spans="1:15" ht="19.5" thickBot="1">
      <c r="A71" s="469"/>
      <c r="B71" s="470"/>
      <c r="C71" s="471"/>
      <c r="D71" s="472"/>
      <c r="E71" s="473"/>
      <c r="F71" s="474"/>
      <c r="G71" s="475"/>
      <c r="H71" s="472"/>
      <c r="I71" s="474"/>
      <c r="J71" s="476"/>
      <c r="K71" s="476"/>
      <c r="L71" s="477"/>
      <c r="M71" s="478"/>
      <c r="N71" s="478"/>
      <c r="O71" s="479"/>
    </row>
    <row r="72" spans="1:15" ht="19.5" thickBot="1">
      <c r="A72" s="480"/>
      <c r="B72" s="480"/>
      <c r="C72" s="454"/>
      <c r="D72" s="454"/>
      <c r="E72" s="454"/>
      <c r="F72" s="454"/>
      <c r="G72" s="454"/>
      <c r="H72" s="454"/>
      <c r="I72" s="576"/>
      <c r="J72" s="577"/>
      <c r="K72" s="578" t="s">
        <v>211</v>
      </c>
      <c r="L72" s="488" t="s">
        <v>237</v>
      </c>
      <c r="M72" s="481"/>
      <c r="N72" s="482"/>
      <c r="O72" s="483"/>
    </row>
    <row r="73" spans="1:11" ht="12.75">
      <c r="A73" s="177"/>
      <c r="C73" s="3"/>
      <c r="I73" s="143" t="s">
        <v>212</v>
      </c>
      <c r="J73" s="580" t="e">
        <f>G70</f>
        <v>#DIV/0!</v>
      </c>
      <c r="K73" s="580" t="e">
        <f>J73</f>
        <v>#DIV/0!</v>
      </c>
    </row>
    <row r="74" spans="1:12" ht="12.75">
      <c r="A74" s="177"/>
      <c r="C74" s="3"/>
      <c r="I74" s="161"/>
      <c r="J74" s="436" t="s">
        <v>77</v>
      </c>
      <c r="K74" s="436" t="s">
        <v>78</v>
      </c>
      <c r="L74" s="436" t="s">
        <v>213</v>
      </c>
    </row>
    <row r="75" spans="9:14" ht="17.25">
      <c r="I75" s="484" t="s">
        <v>214</v>
      </c>
      <c r="J75" s="606" t="e">
        <f>J69*1000*J73</f>
        <v>#DIV/0!</v>
      </c>
      <c r="K75" s="606" t="e">
        <f>K69*1000*K73</f>
        <v>#DIV/0!</v>
      </c>
      <c r="L75" s="489" t="e">
        <f>((J75*I23)+(K75*J23))/K23</f>
        <v>#DIV/0!</v>
      </c>
      <c r="M75" s="485"/>
      <c r="N75" s="485"/>
    </row>
    <row r="76" spans="1:7" ht="12.75">
      <c r="A76" s="174"/>
      <c r="B76" s="174"/>
      <c r="C76" s="174"/>
      <c r="D76" s="174"/>
      <c r="E76" s="174"/>
      <c r="F76" s="174"/>
      <c r="G76" s="174"/>
    </row>
    <row r="77" spans="1:7" ht="12.75">
      <c r="A77" s="174"/>
      <c r="B77" s="174"/>
      <c r="C77" s="174"/>
      <c r="D77" s="174"/>
      <c r="E77" s="174"/>
      <c r="F77" s="174"/>
      <c r="G77" s="174"/>
    </row>
    <row r="78" spans="1:7" ht="12.75">
      <c r="A78" s="174"/>
      <c r="B78" s="174"/>
      <c r="C78" s="174"/>
      <c r="D78" s="174"/>
      <c r="E78" s="174"/>
      <c r="F78" s="174"/>
      <c r="G78" s="174"/>
    </row>
    <row r="79" spans="1:7" ht="12.75">
      <c r="A79" s="174"/>
      <c r="B79" s="174"/>
      <c r="C79" s="174"/>
      <c r="D79" s="174"/>
      <c r="E79" s="174"/>
      <c r="F79" s="174"/>
      <c r="G79" s="174"/>
    </row>
    <row r="80" spans="1:7" ht="12.75">
      <c r="A80" s="174"/>
      <c r="B80" s="174"/>
      <c r="C80" s="174"/>
      <c r="D80" s="174"/>
      <c r="E80" s="174"/>
      <c r="F80" s="174"/>
      <c r="G80" s="174"/>
    </row>
    <row r="81" spans="1:7" ht="12.75">
      <c r="A81" s="174"/>
      <c r="B81" s="174"/>
      <c r="C81" s="174"/>
      <c r="D81" s="174"/>
      <c r="E81" s="174"/>
      <c r="F81" s="174"/>
      <c r="G81" s="174"/>
    </row>
    <row r="82" spans="1:7" ht="12.75">
      <c r="A82" s="174"/>
      <c r="B82" s="174"/>
      <c r="C82" s="174"/>
      <c r="D82" s="174"/>
      <c r="E82" s="174"/>
      <c r="F82" s="174"/>
      <c r="G82" s="174"/>
    </row>
    <row r="83" spans="1:7" ht="12.75">
      <c r="A83" s="174"/>
      <c r="B83" s="174"/>
      <c r="C83" s="174"/>
      <c r="D83" s="174"/>
      <c r="E83" s="174"/>
      <c r="F83" s="174"/>
      <c r="G83" s="174"/>
    </row>
    <row r="84" spans="1:7" ht="12.75">
      <c r="A84" s="174"/>
      <c r="B84" s="174"/>
      <c r="C84" s="174"/>
      <c r="D84" s="174"/>
      <c r="E84" s="174"/>
      <c r="F84" s="174"/>
      <c r="G84" s="174"/>
    </row>
    <row r="85" spans="1:7" ht="12.75">
      <c r="A85" s="174"/>
      <c r="B85" s="174"/>
      <c r="C85" s="174"/>
      <c r="D85" s="174"/>
      <c r="E85" s="174"/>
      <c r="F85" s="174"/>
      <c r="G85" s="174"/>
    </row>
    <row r="86" spans="1:7" ht="12.75">
      <c r="A86" s="174"/>
      <c r="B86" s="174"/>
      <c r="C86" s="174"/>
      <c r="D86" s="174"/>
      <c r="E86" s="174"/>
      <c r="F86" s="174"/>
      <c r="G86" s="174"/>
    </row>
    <row r="87" spans="1:7" ht="12.75">
      <c r="A87" s="174"/>
      <c r="B87" s="174"/>
      <c r="C87" s="174"/>
      <c r="D87" s="174"/>
      <c r="E87" s="174"/>
      <c r="F87" s="174"/>
      <c r="G87" s="174"/>
    </row>
    <row r="88" spans="1:7" ht="12.75">
      <c r="A88" s="174"/>
      <c r="B88" s="174"/>
      <c r="C88" s="174"/>
      <c r="D88" s="174"/>
      <c r="E88" s="174"/>
      <c r="F88" s="174"/>
      <c r="G88" s="174"/>
    </row>
    <row r="89" spans="1:7" ht="12.75">
      <c r="A89" s="174"/>
      <c r="B89" s="174"/>
      <c r="C89" s="174"/>
      <c r="D89" s="174"/>
      <c r="E89" s="174"/>
      <c r="F89" s="174"/>
      <c r="G89" s="174"/>
    </row>
    <row r="90" spans="1:7" ht="12.75">
      <c r="A90" s="174"/>
      <c r="B90" s="174"/>
      <c r="C90" s="174"/>
      <c r="D90" s="174"/>
      <c r="E90" s="174"/>
      <c r="F90" s="174"/>
      <c r="G90" s="174"/>
    </row>
    <row r="91" spans="1:7" ht="12.75">
      <c r="A91" s="174"/>
      <c r="B91" s="174"/>
      <c r="C91" s="174"/>
      <c r="D91" s="174"/>
      <c r="E91" s="174"/>
      <c r="F91" s="174"/>
      <c r="G91" s="174"/>
    </row>
    <row r="92" spans="1:7" ht="12.75">
      <c r="A92" s="174"/>
      <c r="B92" s="174"/>
      <c r="C92" s="174"/>
      <c r="D92" s="174"/>
      <c r="E92" s="174"/>
      <c r="F92" s="174"/>
      <c r="G92" s="174"/>
    </row>
    <row r="93" spans="1:7" ht="12.75">
      <c r="A93" s="174"/>
      <c r="B93" s="174"/>
      <c r="C93" s="174"/>
      <c r="D93" s="174"/>
      <c r="E93" s="174"/>
      <c r="F93" s="174"/>
      <c r="G93" s="174"/>
    </row>
    <row r="94" spans="1:7" ht="12.75">
      <c r="A94" s="174"/>
      <c r="B94" s="174"/>
      <c r="C94" s="174"/>
      <c r="D94" s="174"/>
      <c r="E94" s="174"/>
      <c r="F94" s="174"/>
      <c r="G94" s="174"/>
    </row>
  </sheetData>
  <sheetProtection/>
  <mergeCells count="19">
    <mergeCell ref="B68:I68"/>
    <mergeCell ref="A69:A70"/>
    <mergeCell ref="F46:F47"/>
    <mergeCell ref="G46:G47"/>
    <mergeCell ref="H46:H47"/>
    <mergeCell ref="I46:I47"/>
    <mergeCell ref="A46:A47"/>
    <mergeCell ref="B46:B47"/>
    <mergeCell ref="C46:C47"/>
    <mergeCell ref="D46:D47"/>
    <mergeCell ref="I3:K3"/>
    <mergeCell ref="L3:M3"/>
    <mergeCell ref="D25:F25"/>
    <mergeCell ref="E3:G3"/>
    <mergeCell ref="L46:O46"/>
    <mergeCell ref="J46:J47"/>
    <mergeCell ref="K46:K47"/>
    <mergeCell ref="B3:D3"/>
    <mergeCell ref="E46:E47"/>
  </mergeCells>
  <printOptions/>
  <pageMargins left="0.7" right="0.7" top="0.75" bottom="0.75" header="0.3" footer="0.3"/>
  <pageSetup horizontalDpi="300" verticalDpi="300" orientation="portrait" paperSize="9" r:id="rId2"/>
  <ignoredErrors>
    <ignoredError sqref="H2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28125" style="152" customWidth="1"/>
    <col min="2" max="2" width="19.8515625" style="152" customWidth="1"/>
    <col min="3" max="3" width="20.140625" style="152" customWidth="1"/>
    <col min="4" max="4" width="17.00390625" style="152" customWidth="1"/>
    <col min="5" max="5" width="17.421875" style="152" customWidth="1"/>
    <col min="6" max="6" width="17.7109375" style="152" customWidth="1"/>
    <col min="7" max="7" width="11.421875" style="152" customWidth="1"/>
    <col min="8" max="8" width="2.7109375" style="152" customWidth="1"/>
    <col min="9" max="9" width="15.57421875" style="152" customWidth="1"/>
    <col min="10" max="10" width="22.57421875" style="152" customWidth="1"/>
    <col min="11" max="11" width="19.7109375" style="152" customWidth="1"/>
    <col min="12" max="12" width="10.28125" style="152" bestFit="1" customWidth="1"/>
    <col min="13" max="13" width="12.7109375" style="152" bestFit="1" customWidth="1"/>
    <col min="14" max="14" width="12.421875" style="153" bestFit="1" customWidth="1"/>
    <col min="15" max="15" width="11.421875" style="153" customWidth="1"/>
    <col min="16" max="16" width="12.140625" style="152" bestFit="1" customWidth="1"/>
    <col min="17" max="17" width="11.421875" style="152" customWidth="1"/>
    <col min="18" max="18" width="12.140625" style="152" bestFit="1" customWidth="1"/>
    <col min="19" max="19" width="11.421875" style="152" customWidth="1"/>
    <col min="20" max="21" width="11.421875" style="153" customWidth="1"/>
    <col min="22" max="22" width="11.421875" style="152" customWidth="1"/>
    <col min="23" max="23" width="11.140625" style="152" customWidth="1"/>
    <col min="24" max="16384" width="11.421875" style="152" customWidth="1"/>
  </cols>
  <sheetData>
    <row r="1" ht="15.75" thickBot="1"/>
    <row r="2" spans="1:256" ht="26.25" customHeight="1" thickBot="1">
      <c r="A2" s="647" t="s">
        <v>83</v>
      </c>
      <c r="B2" s="648"/>
      <c r="C2" s="648"/>
      <c r="D2" s="648"/>
      <c r="E2" s="648"/>
      <c r="F2" s="649"/>
      <c r="G2" s="179"/>
      <c r="H2" s="180"/>
      <c r="I2" s="181"/>
      <c r="J2" s="182"/>
      <c r="K2" s="183"/>
      <c r="L2" s="183"/>
      <c r="M2" s="184"/>
      <c r="N2" s="185"/>
      <c r="O2" s="185"/>
      <c r="P2" s="186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  <c r="HQ2" s="164"/>
      <c r="HR2" s="164"/>
      <c r="HS2" s="164"/>
      <c r="HT2" s="164"/>
      <c r="HU2" s="164"/>
      <c r="HV2" s="164"/>
      <c r="HW2" s="164"/>
      <c r="HX2" s="164"/>
      <c r="HY2" s="164"/>
      <c r="HZ2" s="164"/>
      <c r="IA2" s="164"/>
      <c r="IB2" s="164"/>
      <c r="IC2" s="164"/>
      <c r="ID2" s="164"/>
      <c r="IE2" s="164"/>
      <c r="IF2" s="164"/>
      <c r="IG2" s="164"/>
      <c r="IH2" s="164"/>
      <c r="II2" s="164"/>
      <c r="IJ2" s="164"/>
      <c r="IK2" s="164"/>
      <c r="IL2" s="164"/>
      <c r="IM2" s="164"/>
      <c r="IN2" s="164"/>
      <c r="IO2" s="164"/>
      <c r="IP2" s="164"/>
      <c r="IQ2" s="164"/>
      <c r="IR2" s="164"/>
      <c r="IS2" s="164"/>
      <c r="IT2" s="164"/>
      <c r="IU2" s="164"/>
      <c r="IV2" s="164"/>
    </row>
    <row r="3" spans="1:29" ht="30" customHeight="1">
      <c r="A3" s="650" t="s">
        <v>295</v>
      </c>
      <c r="B3" s="650"/>
      <c r="C3" s="650"/>
      <c r="D3" s="650"/>
      <c r="E3" s="650"/>
      <c r="F3" s="650"/>
      <c r="G3" s="187"/>
      <c r="H3" s="187"/>
      <c r="I3" s="179"/>
      <c r="J3" s="182"/>
      <c r="K3" s="183"/>
      <c r="L3" s="183"/>
      <c r="M3" s="184"/>
      <c r="O3" s="188"/>
      <c r="P3" s="189"/>
      <c r="Q3" s="188"/>
      <c r="R3" s="188"/>
      <c r="S3" s="188"/>
      <c r="T3" s="188"/>
      <c r="U3" s="188"/>
      <c r="V3" s="188"/>
      <c r="W3" s="153"/>
      <c r="X3" s="153"/>
      <c r="Y3" s="153"/>
      <c r="Z3" s="153"/>
      <c r="AA3" s="153"/>
      <c r="AB3" s="153"/>
      <c r="AC3" s="153"/>
    </row>
    <row r="4" spans="1:29" ht="15">
      <c r="A4" s="190"/>
      <c r="B4" s="191"/>
      <c r="C4" s="191"/>
      <c r="D4" s="191"/>
      <c r="E4" s="191"/>
      <c r="F4" s="191"/>
      <c r="G4" s="192"/>
      <c r="H4" s="193"/>
      <c r="I4" s="179"/>
      <c r="J4" s="198"/>
      <c r="K4" s="162"/>
      <c r="L4" s="167"/>
      <c r="O4" s="167"/>
      <c r="P4" s="167"/>
      <c r="Q4" s="153"/>
      <c r="R4" s="153"/>
      <c r="S4" s="194"/>
      <c r="U4" s="194"/>
      <c r="V4" s="194"/>
      <c r="W4" s="153"/>
      <c r="X4" s="194"/>
      <c r="Y4" s="256"/>
      <c r="Z4" s="153"/>
      <c r="AA4" s="153"/>
      <c r="AB4" s="153"/>
      <c r="AC4" s="153"/>
    </row>
    <row r="5" spans="1:256" ht="25.5">
      <c r="A5" s="6"/>
      <c r="B5" s="195"/>
      <c r="C5" s="196" t="s">
        <v>84</v>
      </c>
      <c r="D5" s="196" t="s">
        <v>85</v>
      </c>
      <c r="E5" s="196" t="s">
        <v>19</v>
      </c>
      <c r="F5" s="197"/>
      <c r="G5" s="198"/>
      <c r="H5" s="198"/>
      <c r="I5" s="179"/>
      <c r="J5" s="198"/>
      <c r="K5" s="198"/>
      <c r="L5" s="199"/>
      <c r="M5" s="199"/>
      <c r="N5" s="200"/>
      <c r="O5" s="200"/>
      <c r="P5" s="200"/>
      <c r="Q5" s="200"/>
      <c r="R5" s="200"/>
      <c r="S5" s="201"/>
      <c r="T5" s="161"/>
      <c r="U5" s="201"/>
      <c r="V5" s="201"/>
      <c r="W5" s="161"/>
      <c r="X5" s="201"/>
      <c r="Y5" s="257"/>
      <c r="Z5" s="161"/>
      <c r="AA5" s="161"/>
      <c r="AB5" s="161"/>
      <c r="AC5" s="3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74"/>
      <c r="FZ5" s="174"/>
      <c r="GA5" s="174"/>
      <c r="GB5" s="174"/>
      <c r="GC5" s="174"/>
      <c r="GD5" s="174"/>
      <c r="GE5" s="174"/>
      <c r="GF5" s="174"/>
      <c r="GG5" s="174"/>
      <c r="GH5" s="174"/>
      <c r="GI5" s="174"/>
      <c r="GJ5" s="174"/>
      <c r="GK5" s="174"/>
      <c r="GL5" s="174"/>
      <c r="GM5" s="174"/>
      <c r="GN5" s="174"/>
      <c r="GO5" s="174"/>
      <c r="GP5" s="174"/>
      <c r="GQ5" s="174"/>
      <c r="GR5" s="174"/>
      <c r="GS5" s="174"/>
      <c r="GT5" s="174"/>
      <c r="GU5" s="174"/>
      <c r="GV5" s="174"/>
      <c r="GW5" s="174"/>
      <c r="GX5" s="174"/>
      <c r="GY5" s="174"/>
      <c r="GZ5" s="174"/>
      <c r="HA5" s="174"/>
      <c r="HB5" s="174"/>
      <c r="HC5" s="174"/>
      <c r="HD5" s="174"/>
      <c r="HE5" s="174"/>
      <c r="HF5" s="174"/>
      <c r="HG5" s="174"/>
      <c r="HH5" s="174"/>
      <c r="HI5" s="174"/>
      <c r="HJ5" s="174"/>
      <c r="HK5" s="174"/>
      <c r="HL5" s="174"/>
      <c r="HM5" s="174"/>
      <c r="HN5" s="174"/>
      <c r="HO5" s="174"/>
      <c r="HP5" s="174"/>
      <c r="HQ5" s="174"/>
      <c r="HR5" s="174"/>
      <c r="HS5" s="174"/>
      <c r="HT5" s="174"/>
      <c r="HU5" s="174"/>
      <c r="HV5" s="174"/>
      <c r="HW5" s="174"/>
      <c r="HX5" s="174"/>
      <c r="HY5" s="174"/>
      <c r="HZ5" s="174"/>
      <c r="IA5" s="174"/>
      <c r="IB5" s="174"/>
      <c r="IC5" s="174"/>
      <c r="ID5" s="174"/>
      <c r="IE5" s="174"/>
      <c r="IF5" s="174"/>
      <c r="IG5" s="174"/>
      <c r="IH5" s="174"/>
      <c r="II5" s="174"/>
      <c r="IJ5" s="174"/>
      <c r="IK5" s="174"/>
      <c r="IL5" s="174"/>
      <c r="IM5" s="174"/>
      <c r="IN5" s="174"/>
      <c r="IO5" s="174"/>
      <c r="IP5" s="174"/>
      <c r="IQ5" s="174"/>
      <c r="IR5" s="174"/>
      <c r="IS5" s="174"/>
      <c r="IT5" s="174"/>
      <c r="IU5" s="174"/>
      <c r="IV5" s="174"/>
    </row>
    <row r="6" spans="1:256" ht="15">
      <c r="A6" s="174"/>
      <c r="B6" s="202" t="s">
        <v>77</v>
      </c>
      <c r="C6" s="275">
        <f>B64</f>
        <v>1492</v>
      </c>
      <c r="D6" s="156">
        <f>E6-C6</f>
        <v>233906</v>
      </c>
      <c r="E6" s="157">
        <f>D64</f>
        <v>235398</v>
      </c>
      <c r="F6" s="199"/>
      <c r="G6" s="198"/>
      <c r="H6" s="198"/>
      <c r="I6" s="198"/>
      <c r="J6" s="198"/>
      <c r="K6" s="198"/>
      <c r="L6" s="198"/>
      <c r="M6" s="200"/>
      <c r="N6" s="200"/>
      <c r="O6" s="200"/>
      <c r="P6" s="200"/>
      <c r="Q6" s="200"/>
      <c r="R6" s="200"/>
      <c r="S6" s="201"/>
      <c r="T6" s="161"/>
      <c r="U6" s="201"/>
      <c r="V6" s="201"/>
      <c r="W6" s="161"/>
      <c r="X6" s="201"/>
      <c r="Y6" s="161"/>
      <c r="Z6" s="161"/>
      <c r="AA6" s="161"/>
      <c r="AB6" s="161"/>
      <c r="AC6" s="3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  <c r="GR6" s="174"/>
      <c r="GS6" s="174"/>
      <c r="GT6" s="174"/>
      <c r="GU6" s="174"/>
      <c r="GV6" s="174"/>
      <c r="GW6" s="174"/>
      <c r="GX6" s="174"/>
      <c r="GY6" s="174"/>
      <c r="GZ6" s="174"/>
      <c r="HA6" s="174"/>
      <c r="HB6" s="174"/>
      <c r="HC6" s="174"/>
      <c r="HD6" s="174"/>
      <c r="HE6" s="174"/>
      <c r="HF6" s="174"/>
      <c r="HG6" s="174"/>
      <c r="HH6" s="174"/>
      <c r="HI6" s="174"/>
      <c r="HJ6" s="174"/>
      <c r="HK6" s="174"/>
      <c r="HL6" s="174"/>
      <c r="HM6" s="174"/>
      <c r="HN6" s="174"/>
      <c r="HO6" s="174"/>
      <c r="HP6" s="174"/>
      <c r="HQ6" s="174"/>
      <c r="HR6" s="174"/>
      <c r="HS6" s="174"/>
      <c r="HT6" s="174"/>
      <c r="HU6" s="174"/>
      <c r="HV6" s="174"/>
      <c r="HW6" s="174"/>
      <c r="HX6" s="174"/>
      <c r="HY6" s="174"/>
      <c r="HZ6" s="174"/>
      <c r="IA6" s="174"/>
      <c r="IB6" s="174"/>
      <c r="IC6" s="174"/>
      <c r="ID6" s="174"/>
      <c r="IE6" s="174"/>
      <c r="IF6" s="174"/>
      <c r="IG6" s="174"/>
      <c r="IH6" s="174"/>
      <c r="II6" s="174"/>
      <c r="IJ6" s="174"/>
      <c r="IK6" s="174"/>
      <c r="IL6" s="174"/>
      <c r="IM6" s="174"/>
      <c r="IN6" s="174"/>
      <c r="IO6" s="174"/>
      <c r="IP6" s="174"/>
      <c r="IQ6" s="174"/>
      <c r="IR6" s="174"/>
      <c r="IS6" s="174"/>
      <c r="IT6" s="174"/>
      <c r="IU6" s="174"/>
      <c r="IV6" s="174"/>
    </row>
    <row r="7" spans="1:256" ht="15">
      <c r="A7" s="126"/>
      <c r="B7" s="202" t="s">
        <v>78</v>
      </c>
      <c r="C7" s="275">
        <f>E64</f>
        <v>3158</v>
      </c>
      <c r="D7" s="156">
        <f>E7-C7</f>
        <v>199733</v>
      </c>
      <c r="E7" s="157">
        <f>G64</f>
        <v>202891</v>
      </c>
      <c r="F7" s="199"/>
      <c r="G7" s="199"/>
      <c r="H7" s="198"/>
      <c r="I7" s="198"/>
      <c r="J7" s="198"/>
      <c r="K7" s="198"/>
      <c r="L7" s="198"/>
      <c r="M7" s="200"/>
      <c r="N7" s="200"/>
      <c r="O7" s="200"/>
      <c r="P7" s="200"/>
      <c r="Q7" s="200"/>
      <c r="R7" s="200"/>
      <c r="S7" s="201"/>
      <c r="T7" s="161"/>
      <c r="U7" s="201"/>
      <c r="V7" s="201"/>
      <c r="W7" s="161"/>
      <c r="X7" s="201"/>
      <c r="Y7" s="161"/>
      <c r="Z7" s="161"/>
      <c r="AA7" s="161"/>
      <c r="AB7" s="161"/>
      <c r="AC7" s="3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  <c r="ES7" s="174"/>
      <c r="ET7" s="174"/>
      <c r="EU7" s="174"/>
      <c r="EV7" s="174"/>
      <c r="EW7" s="174"/>
      <c r="EX7" s="174"/>
      <c r="EY7" s="174"/>
      <c r="EZ7" s="174"/>
      <c r="FA7" s="174"/>
      <c r="FB7" s="174"/>
      <c r="FC7" s="174"/>
      <c r="FD7" s="174"/>
      <c r="FE7" s="174"/>
      <c r="FF7" s="174"/>
      <c r="FG7" s="174"/>
      <c r="FH7" s="174"/>
      <c r="FI7" s="174"/>
      <c r="FJ7" s="174"/>
      <c r="FK7" s="174"/>
      <c r="FL7" s="174"/>
      <c r="FM7" s="174"/>
      <c r="FN7" s="174"/>
      <c r="FO7" s="174"/>
      <c r="FP7" s="174"/>
      <c r="FQ7" s="174"/>
      <c r="FR7" s="174"/>
      <c r="FS7" s="174"/>
      <c r="FT7" s="174"/>
      <c r="FU7" s="174"/>
      <c r="FV7" s="174"/>
      <c r="FW7" s="174"/>
      <c r="FX7" s="174"/>
      <c r="FY7" s="174"/>
      <c r="FZ7" s="174"/>
      <c r="GA7" s="174"/>
      <c r="GB7" s="174"/>
      <c r="GC7" s="174"/>
      <c r="GD7" s="174"/>
      <c r="GE7" s="174"/>
      <c r="GF7" s="174"/>
      <c r="GG7" s="174"/>
      <c r="GH7" s="174"/>
      <c r="GI7" s="174"/>
      <c r="GJ7" s="174"/>
      <c r="GK7" s="174"/>
      <c r="GL7" s="174"/>
      <c r="GM7" s="174"/>
      <c r="GN7" s="174"/>
      <c r="GO7" s="174"/>
      <c r="GP7" s="174"/>
      <c r="GQ7" s="174"/>
      <c r="GR7" s="174"/>
      <c r="GS7" s="174"/>
      <c r="GT7" s="174"/>
      <c r="GU7" s="174"/>
      <c r="GV7" s="174"/>
      <c r="GW7" s="174"/>
      <c r="GX7" s="174"/>
      <c r="GY7" s="174"/>
      <c r="GZ7" s="174"/>
      <c r="HA7" s="174"/>
      <c r="HB7" s="174"/>
      <c r="HC7" s="174"/>
      <c r="HD7" s="174"/>
      <c r="HE7" s="174"/>
      <c r="HF7" s="174"/>
      <c r="HG7" s="174"/>
      <c r="HH7" s="174"/>
      <c r="HI7" s="174"/>
      <c r="HJ7" s="174"/>
      <c r="HK7" s="174"/>
      <c r="HL7" s="174"/>
      <c r="HM7" s="174"/>
      <c r="HN7" s="174"/>
      <c r="HO7" s="174"/>
      <c r="HP7" s="174"/>
      <c r="HQ7" s="174"/>
      <c r="HR7" s="174"/>
      <c r="HS7" s="174"/>
      <c r="HT7" s="174"/>
      <c r="HU7" s="174"/>
      <c r="HV7" s="174"/>
      <c r="HW7" s="174"/>
      <c r="HX7" s="174"/>
      <c r="HY7" s="174"/>
      <c r="HZ7" s="174"/>
      <c r="IA7" s="174"/>
      <c r="IB7" s="174"/>
      <c r="IC7" s="174"/>
      <c r="ID7" s="174"/>
      <c r="IE7" s="174"/>
      <c r="IF7" s="174"/>
      <c r="IG7" s="174"/>
      <c r="IH7" s="174"/>
      <c r="II7" s="174"/>
      <c r="IJ7" s="174"/>
      <c r="IK7" s="174"/>
      <c r="IL7" s="174"/>
      <c r="IM7" s="174"/>
      <c r="IN7" s="174"/>
      <c r="IO7" s="174"/>
      <c r="IP7" s="174"/>
      <c r="IQ7" s="174"/>
      <c r="IR7" s="174"/>
      <c r="IS7" s="174"/>
      <c r="IT7" s="174"/>
      <c r="IU7" s="174"/>
      <c r="IV7" s="174"/>
    </row>
    <row r="8" spans="1:256" ht="15">
      <c r="A8" s="174"/>
      <c r="B8" s="203" t="s">
        <v>19</v>
      </c>
      <c r="C8" s="204">
        <f>SUM(C6:C7)</f>
        <v>4650</v>
      </c>
      <c r="D8" s="204">
        <f>SUM(D6:D7)</f>
        <v>433639</v>
      </c>
      <c r="E8" s="204">
        <f>SUM(E6:E7)</f>
        <v>438289</v>
      </c>
      <c r="F8" s="199"/>
      <c r="G8" s="198"/>
      <c r="H8" s="198"/>
      <c r="I8" s="198"/>
      <c r="J8" s="198"/>
      <c r="K8" s="198"/>
      <c r="L8" s="198"/>
      <c r="M8" s="199"/>
      <c r="N8" s="200"/>
      <c r="O8" s="200"/>
      <c r="P8" s="200"/>
      <c r="Q8" s="200"/>
      <c r="R8" s="200"/>
      <c r="S8" s="201"/>
      <c r="T8" s="161"/>
      <c r="U8" s="201"/>
      <c r="V8" s="201"/>
      <c r="W8" s="161"/>
      <c r="X8" s="201"/>
      <c r="Y8" s="161"/>
      <c r="Z8" s="161"/>
      <c r="AA8" s="161"/>
      <c r="AB8" s="161"/>
      <c r="AC8" s="3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P8" s="174"/>
      <c r="EQ8" s="174"/>
      <c r="ER8" s="174"/>
      <c r="ES8" s="174"/>
      <c r="ET8" s="174"/>
      <c r="EU8" s="174"/>
      <c r="EV8" s="174"/>
      <c r="EW8" s="174"/>
      <c r="EX8" s="174"/>
      <c r="EY8" s="174"/>
      <c r="EZ8" s="174"/>
      <c r="FA8" s="174"/>
      <c r="FB8" s="174"/>
      <c r="FC8" s="174"/>
      <c r="FD8" s="174"/>
      <c r="FE8" s="174"/>
      <c r="FF8" s="174"/>
      <c r="FG8" s="174"/>
      <c r="FH8" s="174"/>
      <c r="FI8" s="174"/>
      <c r="FJ8" s="174"/>
      <c r="FK8" s="174"/>
      <c r="FL8" s="174"/>
      <c r="FM8" s="174"/>
      <c r="FN8" s="174"/>
      <c r="FO8" s="174"/>
      <c r="FP8" s="174"/>
      <c r="FQ8" s="174"/>
      <c r="FR8" s="174"/>
      <c r="FS8" s="174"/>
      <c r="FT8" s="174"/>
      <c r="FU8" s="174"/>
      <c r="FV8" s="174"/>
      <c r="FW8" s="174"/>
      <c r="FX8" s="174"/>
      <c r="FY8" s="174"/>
      <c r="FZ8" s="174"/>
      <c r="GA8" s="174"/>
      <c r="GB8" s="174"/>
      <c r="GC8" s="174"/>
      <c r="GD8" s="174"/>
      <c r="GE8" s="174"/>
      <c r="GF8" s="174"/>
      <c r="GG8" s="174"/>
      <c r="GH8" s="174"/>
      <c r="GI8" s="174"/>
      <c r="GJ8" s="174"/>
      <c r="GK8" s="174"/>
      <c r="GL8" s="174"/>
      <c r="GM8" s="174"/>
      <c r="GN8" s="174"/>
      <c r="GO8" s="174"/>
      <c r="GP8" s="174"/>
      <c r="GQ8" s="174"/>
      <c r="GR8" s="174"/>
      <c r="GS8" s="174"/>
      <c r="GT8" s="174"/>
      <c r="GU8" s="174"/>
      <c r="GV8" s="174"/>
      <c r="GW8" s="174"/>
      <c r="GX8" s="174"/>
      <c r="GY8" s="174"/>
      <c r="GZ8" s="174"/>
      <c r="HA8" s="174"/>
      <c r="HB8" s="174"/>
      <c r="HC8" s="174"/>
      <c r="HD8" s="174"/>
      <c r="HE8" s="174"/>
      <c r="HF8" s="174"/>
      <c r="HG8" s="174"/>
      <c r="HH8" s="174"/>
      <c r="HI8" s="174"/>
      <c r="HJ8" s="174"/>
      <c r="HK8" s="174"/>
      <c r="HL8" s="174"/>
      <c r="HM8" s="174"/>
      <c r="HN8" s="174"/>
      <c r="HO8" s="174"/>
      <c r="HP8" s="174"/>
      <c r="HQ8" s="174"/>
      <c r="HR8" s="174"/>
      <c r="HS8" s="174"/>
      <c r="HT8" s="174"/>
      <c r="HU8" s="174"/>
      <c r="HV8" s="174"/>
      <c r="HW8" s="174"/>
      <c r="HX8" s="174"/>
      <c r="HY8" s="174"/>
      <c r="HZ8" s="174"/>
      <c r="IA8" s="174"/>
      <c r="IB8" s="174"/>
      <c r="IC8" s="174"/>
      <c r="ID8" s="174"/>
      <c r="IE8" s="174"/>
      <c r="IF8" s="174"/>
      <c r="IG8" s="174"/>
      <c r="IH8" s="174"/>
      <c r="II8" s="174"/>
      <c r="IJ8" s="174"/>
      <c r="IK8" s="174"/>
      <c r="IL8" s="174"/>
      <c r="IM8" s="174"/>
      <c r="IN8" s="174"/>
      <c r="IO8" s="174"/>
      <c r="IP8" s="174"/>
      <c r="IQ8" s="174"/>
      <c r="IR8" s="174"/>
      <c r="IS8" s="174"/>
      <c r="IT8" s="174"/>
      <c r="IU8" s="174"/>
      <c r="IV8" s="174"/>
    </row>
    <row r="9" spans="1:256" ht="15">
      <c r="A9" s="174"/>
      <c r="B9" s="12"/>
      <c r="C9" s="13"/>
      <c r="D9" s="10"/>
      <c r="E9" s="10"/>
      <c r="F9" s="174"/>
      <c r="G9" s="14"/>
      <c r="H9" s="1"/>
      <c r="I9" s="1"/>
      <c r="J9" s="1"/>
      <c r="K9" s="174"/>
      <c r="L9" s="9"/>
      <c r="M9" s="174"/>
      <c r="N9" s="3"/>
      <c r="O9" s="11"/>
      <c r="P9" s="178"/>
      <c r="Q9" s="178"/>
      <c r="R9" s="178"/>
      <c r="S9" s="5"/>
      <c r="T9" s="3"/>
      <c r="U9" s="5"/>
      <c r="V9" s="5"/>
      <c r="W9" s="3"/>
      <c r="X9" s="5"/>
      <c r="Y9" s="3"/>
      <c r="Z9" s="3"/>
      <c r="AA9" s="3"/>
      <c r="AB9" s="3"/>
      <c r="AC9" s="3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  <c r="FW9" s="174"/>
      <c r="FX9" s="174"/>
      <c r="FY9" s="174"/>
      <c r="FZ9" s="174"/>
      <c r="GA9" s="174"/>
      <c r="GB9" s="174"/>
      <c r="GC9" s="174"/>
      <c r="GD9" s="174"/>
      <c r="GE9" s="174"/>
      <c r="GF9" s="174"/>
      <c r="GG9" s="174"/>
      <c r="GH9" s="174"/>
      <c r="GI9" s="174"/>
      <c r="GJ9" s="174"/>
      <c r="GK9" s="174"/>
      <c r="GL9" s="174"/>
      <c r="GM9" s="174"/>
      <c r="GN9" s="174"/>
      <c r="GO9" s="174"/>
      <c r="GP9" s="174"/>
      <c r="GQ9" s="174"/>
      <c r="GR9" s="174"/>
      <c r="GS9" s="174"/>
      <c r="GT9" s="174"/>
      <c r="GU9" s="174"/>
      <c r="GV9" s="174"/>
      <c r="GW9" s="174"/>
      <c r="GX9" s="174"/>
      <c r="GY9" s="174"/>
      <c r="GZ9" s="174"/>
      <c r="HA9" s="174"/>
      <c r="HB9" s="174"/>
      <c r="HC9" s="174"/>
      <c r="HD9" s="174"/>
      <c r="HE9" s="174"/>
      <c r="HF9" s="174"/>
      <c r="HG9" s="174"/>
      <c r="HH9" s="174"/>
      <c r="HI9" s="174"/>
      <c r="HJ9" s="174"/>
      <c r="HK9" s="174"/>
      <c r="HL9" s="174"/>
      <c r="HM9" s="174"/>
      <c r="HN9" s="174"/>
      <c r="HO9" s="174"/>
      <c r="HP9" s="174"/>
      <c r="HQ9" s="174"/>
      <c r="HR9" s="174"/>
      <c r="HS9" s="174"/>
      <c r="HT9" s="174"/>
      <c r="HU9" s="174"/>
      <c r="HV9" s="174"/>
      <c r="HW9" s="174"/>
      <c r="HX9" s="174"/>
      <c r="HY9" s="174"/>
      <c r="HZ9" s="174"/>
      <c r="IA9" s="174"/>
      <c r="IB9" s="174"/>
      <c r="IC9" s="174"/>
      <c r="ID9" s="174"/>
      <c r="IE9" s="174"/>
      <c r="IF9" s="174"/>
      <c r="IG9" s="174"/>
      <c r="IH9" s="174"/>
      <c r="II9" s="174"/>
      <c r="IJ9" s="174"/>
      <c r="IK9" s="174"/>
      <c r="IL9" s="174"/>
      <c r="IM9" s="174"/>
      <c r="IN9" s="174"/>
      <c r="IO9" s="174"/>
      <c r="IP9" s="174"/>
      <c r="IQ9" s="174"/>
      <c r="IR9" s="174"/>
      <c r="IS9" s="174"/>
      <c r="IT9" s="174"/>
      <c r="IU9" s="174"/>
      <c r="IV9" s="174"/>
    </row>
    <row r="10" spans="1:256" ht="15" hidden="1">
      <c r="A10" s="15" t="s">
        <v>86</v>
      </c>
      <c r="B10" s="16"/>
      <c r="C10" s="17"/>
      <c r="D10" s="175"/>
      <c r="E10" s="9"/>
      <c r="F10" s="18"/>
      <c r="G10" s="9"/>
      <c r="H10" s="19"/>
      <c r="I10" s="9"/>
      <c r="J10" s="2"/>
      <c r="K10" s="2"/>
      <c r="L10" s="18"/>
      <c r="M10" s="2"/>
      <c r="N10" s="2"/>
      <c r="O10" s="175"/>
      <c r="P10" s="20"/>
      <c r="Q10" s="20"/>
      <c r="R10" s="20"/>
      <c r="S10" s="175"/>
      <c r="T10" s="175"/>
      <c r="U10" s="175"/>
      <c r="V10" s="175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5" hidden="1">
      <c r="A11" s="174" t="s">
        <v>79</v>
      </c>
      <c r="B11" s="16"/>
      <c r="C11" s="17"/>
      <c r="D11" s="175"/>
      <c r="E11" s="9"/>
      <c r="F11" s="18"/>
      <c r="G11" s="9"/>
      <c r="H11" s="19"/>
      <c r="I11" s="9"/>
      <c r="J11" s="21"/>
      <c r="K11" s="2"/>
      <c r="L11" s="2"/>
      <c r="M11" s="2"/>
      <c r="N11" s="2"/>
      <c r="O11" s="175"/>
      <c r="P11" s="176"/>
      <c r="Q11" s="176"/>
      <c r="R11" s="176"/>
      <c r="S11" s="175"/>
      <c r="T11" s="175"/>
      <c r="U11" s="175"/>
      <c r="V11" s="175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53" hidden="1">
      <c r="A12" s="158" t="s">
        <v>22</v>
      </c>
      <c r="B12" s="158" t="s">
        <v>80</v>
      </c>
      <c r="C12" s="158" t="s">
        <v>87</v>
      </c>
      <c r="D12" s="158" t="s">
        <v>81</v>
      </c>
      <c r="E12" s="158" t="s">
        <v>82</v>
      </c>
      <c r="F12" s="158" t="s">
        <v>5</v>
      </c>
      <c r="G12" s="158" t="s">
        <v>0</v>
      </c>
      <c r="H12" s="158" t="s">
        <v>1</v>
      </c>
      <c r="I12" s="9"/>
      <c r="J12" s="205" t="s">
        <v>42</v>
      </c>
      <c r="K12" s="206" t="s">
        <v>0</v>
      </c>
      <c r="L12" s="206" t="s">
        <v>1</v>
      </c>
      <c r="M12" s="2"/>
      <c r="N12" s="2"/>
      <c r="O12" s="175"/>
      <c r="P12" s="175"/>
      <c r="Q12" s="175"/>
      <c r="R12" s="175"/>
      <c r="S12" s="175"/>
      <c r="T12" s="175"/>
      <c r="U12" s="175"/>
      <c r="V12" s="175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5" hidden="1">
      <c r="A13" s="277">
        <f>LN((C6/E6)/(C7/E7))</f>
        <v>-0.8984302236432911</v>
      </c>
      <c r="B13" s="277">
        <f>SQRT((D6/(C6*E6)+(D7/(C7*E7))))</f>
        <v>0.03126852281487735</v>
      </c>
      <c r="C13" s="276">
        <f>-NORMSINV(2.5/100)</f>
        <v>1.9599639845400538</v>
      </c>
      <c r="D13" s="276">
        <f>A13-(C13*B13)</f>
        <v>-0.9597154022102197</v>
      </c>
      <c r="E13" s="278">
        <f>A13+(C13*B13)</f>
        <v>-0.8371450450763624</v>
      </c>
      <c r="F13" s="207">
        <f>(C6/E6)/(C7/E7)</f>
        <v>0.4072083843760687</v>
      </c>
      <c r="G13" s="208">
        <f>EXP(D13)</f>
        <v>0.3830018719520316</v>
      </c>
      <c r="H13" s="209">
        <f>EXP(E13)</f>
        <v>0.43294479857512497</v>
      </c>
      <c r="I13" s="9"/>
      <c r="J13" s="22">
        <f>1-F13</f>
        <v>0.5927916156239312</v>
      </c>
      <c r="K13" s="22">
        <f>1-G13</f>
        <v>0.6169981280479684</v>
      </c>
      <c r="L13" s="22">
        <f>1-H13</f>
        <v>0.5670552014248751</v>
      </c>
      <c r="M13" s="23"/>
      <c r="N13" s="2"/>
      <c r="O13" s="175"/>
      <c r="P13" s="175"/>
      <c r="Q13" s="175"/>
      <c r="R13" s="175"/>
      <c r="S13" s="175"/>
      <c r="T13" s="175"/>
      <c r="U13" s="175"/>
      <c r="V13" s="175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5" hidden="1">
      <c r="A14" s="2"/>
      <c r="B14" s="16"/>
      <c r="C14" s="210"/>
      <c r="D14" s="211"/>
      <c r="E14" s="25"/>
      <c r="F14" s="26"/>
      <c r="G14" s="25"/>
      <c r="H14" s="24"/>
      <c r="I14" s="9"/>
      <c r="J14" s="18"/>
      <c r="K14" s="18"/>
      <c r="L14" s="18"/>
      <c r="M14" s="2"/>
      <c r="N14" s="2"/>
      <c r="O14" s="175"/>
      <c r="P14" s="175"/>
      <c r="Q14" s="175"/>
      <c r="R14" s="175"/>
      <c r="S14" s="175"/>
      <c r="T14" s="175"/>
      <c r="U14" s="175"/>
      <c r="V14" s="175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5" hidden="1">
      <c r="A15" s="3"/>
      <c r="B15" s="27"/>
      <c r="C15" s="212"/>
      <c r="D15" s="28"/>
      <c r="E15" s="29"/>
      <c r="F15" s="213"/>
      <c r="G15" s="214"/>
      <c r="H15" s="30"/>
      <c r="I15" s="31"/>
      <c r="J15" s="3"/>
      <c r="K15" s="3"/>
      <c r="L15" s="32"/>
      <c r="M15" s="3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" hidden="1">
      <c r="A16" s="171" t="s">
        <v>27</v>
      </c>
      <c r="B16" s="33"/>
      <c r="C16" s="34"/>
      <c r="D16" s="35"/>
      <c r="E16" s="31"/>
      <c r="F16" s="31"/>
      <c r="G16" s="31"/>
      <c r="H16" s="36"/>
      <c r="I16" s="31"/>
      <c r="J16" s="3"/>
      <c r="K16" s="37"/>
      <c r="L16" s="175"/>
      <c r="M16" s="38"/>
      <c r="N16" s="38"/>
      <c r="O16" s="175"/>
      <c r="P16" s="175"/>
      <c r="Q16" s="39"/>
      <c r="R16" s="38"/>
      <c r="S16" s="40"/>
      <c r="T16" s="40"/>
      <c r="U16" s="40"/>
      <c r="V16" s="3"/>
      <c r="W16" s="3"/>
      <c r="X16" s="3"/>
      <c r="Y16" s="3"/>
      <c r="Z16" s="3"/>
      <c r="AA16" s="3"/>
      <c r="AB16" s="3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4"/>
      <c r="EB16" s="174"/>
      <c r="EC16" s="174"/>
      <c r="ED16" s="174"/>
      <c r="EE16" s="174"/>
      <c r="EF16" s="174"/>
      <c r="EG16" s="174"/>
      <c r="EH16" s="174"/>
      <c r="EI16" s="174"/>
      <c r="EJ16" s="174"/>
      <c r="EK16" s="174"/>
      <c r="EL16" s="174"/>
      <c r="EM16" s="174"/>
      <c r="EN16" s="174"/>
      <c r="EO16" s="174"/>
      <c r="EP16" s="174"/>
      <c r="EQ16" s="174"/>
      <c r="ER16" s="174"/>
      <c r="ES16" s="174"/>
      <c r="ET16" s="174"/>
      <c r="EU16" s="174"/>
      <c r="EV16" s="174"/>
      <c r="EW16" s="174"/>
      <c r="EX16" s="174"/>
      <c r="EY16" s="174"/>
      <c r="EZ16" s="174"/>
      <c r="FA16" s="174"/>
      <c r="FB16" s="174"/>
      <c r="FC16" s="174"/>
      <c r="FD16" s="174"/>
      <c r="FE16" s="174"/>
      <c r="FF16" s="174"/>
      <c r="FG16" s="174"/>
      <c r="FH16" s="174"/>
      <c r="FI16" s="174"/>
      <c r="FJ16" s="174"/>
      <c r="FK16" s="174"/>
      <c r="FL16" s="174"/>
      <c r="FM16" s="174"/>
      <c r="FN16" s="174"/>
      <c r="FO16" s="174"/>
      <c r="FP16" s="174"/>
      <c r="FQ16" s="174"/>
      <c r="FR16" s="174"/>
      <c r="FS16" s="174"/>
      <c r="FT16" s="174"/>
      <c r="FU16" s="174"/>
      <c r="FV16" s="174"/>
      <c r="FW16" s="174"/>
      <c r="FX16" s="174"/>
      <c r="FY16" s="174"/>
      <c r="FZ16" s="174"/>
      <c r="GA16" s="174"/>
      <c r="GB16" s="174"/>
      <c r="GC16" s="174"/>
      <c r="GD16" s="174"/>
      <c r="GE16" s="174"/>
      <c r="GF16" s="174"/>
      <c r="GG16" s="174"/>
      <c r="GH16" s="174"/>
      <c r="GI16" s="174"/>
      <c r="GJ16" s="174"/>
      <c r="GK16" s="174"/>
      <c r="GL16" s="174"/>
      <c r="GM16" s="174"/>
      <c r="GN16" s="174"/>
      <c r="GO16" s="174"/>
      <c r="GP16" s="174"/>
      <c r="GQ16" s="174"/>
      <c r="GR16" s="174"/>
      <c r="GS16" s="174"/>
      <c r="GT16" s="174"/>
      <c r="GU16" s="174"/>
      <c r="GV16" s="174"/>
      <c r="GW16" s="174"/>
      <c r="GX16" s="174"/>
      <c r="GY16" s="174"/>
      <c r="GZ16" s="174"/>
      <c r="HA16" s="174"/>
      <c r="HB16" s="174"/>
      <c r="HC16" s="174"/>
      <c r="HD16" s="174"/>
      <c r="HE16" s="174"/>
      <c r="HF16" s="174"/>
      <c r="HG16" s="174"/>
      <c r="HH16" s="174"/>
      <c r="HI16" s="174"/>
      <c r="HJ16" s="174"/>
      <c r="HK16" s="174"/>
      <c r="HL16" s="174"/>
      <c r="HM16" s="174"/>
      <c r="HN16" s="174"/>
      <c r="HO16" s="174"/>
      <c r="HP16" s="174"/>
      <c r="HQ16" s="174"/>
      <c r="HR16" s="174"/>
      <c r="HS16" s="174"/>
      <c r="HT16" s="174"/>
      <c r="HU16" s="174"/>
      <c r="HV16" s="174"/>
      <c r="HW16" s="174"/>
      <c r="HX16" s="174"/>
      <c r="HY16" s="174"/>
      <c r="HZ16" s="174"/>
      <c r="IA16" s="174"/>
      <c r="IB16" s="174"/>
      <c r="IC16" s="174"/>
      <c r="ID16" s="174"/>
      <c r="IE16" s="174"/>
      <c r="IF16" s="174"/>
      <c r="IG16" s="174"/>
      <c r="IH16" s="174"/>
      <c r="II16" s="174"/>
      <c r="IJ16" s="174"/>
      <c r="IK16" s="174"/>
      <c r="IL16" s="174"/>
      <c r="IM16" s="174"/>
      <c r="IN16" s="174"/>
      <c r="IO16" s="174"/>
      <c r="IP16" s="174"/>
      <c r="IQ16" s="174"/>
      <c r="IR16" s="174"/>
      <c r="IS16" s="174"/>
      <c r="IT16" s="174"/>
      <c r="IU16" s="174"/>
      <c r="IV16" s="174"/>
    </row>
    <row r="17" spans="1:256" ht="15" hidden="1">
      <c r="A17" s="41" t="s">
        <v>12</v>
      </c>
      <c r="B17" s="42" t="s">
        <v>11</v>
      </c>
      <c r="C17" s="43"/>
      <c r="D17" s="44"/>
      <c r="E17" s="45"/>
      <c r="F17" s="45"/>
      <c r="G17" s="45"/>
      <c r="H17" s="46"/>
      <c r="I17" s="45"/>
      <c r="J17" s="47"/>
      <c r="K17" s="48"/>
      <c r="L17" s="49"/>
      <c r="M17" s="38"/>
      <c r="N17" s="38"/>
      <c r="O17" s="175"/>
      <c r="P17" s="175"/>
      <c r="Q17" s="39"/>
      <c r="R17" s="38"/>
      <c r="S17" s="40"/>
      <c r="T17" s="40"/>
      <c r="U17" s="40"/>
      <c r="V17" s="3"/>
      <c r="W17" s="3" t="s">
        <v>25</v>
      </c>
      <c r="X17" s="3"/>
      <c r="Y17" s="3"/>
      <c r="Z17" s="3"/>
      <c r="AA17" s="3"/>
      <c r="AB17" s="3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  <c r="FB17" s="174"/>
      <c r="FC17" s="174"/>
      <c r="FD17" s="174"/>
      <c r="FE17" s="174"/>
      <c r="FF17" s="174"/>
      <c r="FG17" s="174"/>
      <c r="FH17" s="174"/>
      <c r="FI17" s="174"/>
      <c r="FJ17" s="174"/>
      <c r="FK17" s="174"/>
      <c r="FL17" s="174"/>
      <c r="FM17" s="174"/>
      <c r="FN17" s="174"/>
      <c r="FO17" s="174"/>
      <c r="FP17" s="174"/>
      <c r="FQ17" s="174"/>
      <c r="FR17" s="174"/>
      <c r="FS17" s="174"/>
      <c r="FT17" s="174"/>
      <c r="FU17" s="174"/>
      <c r="FV17" s="174"/>
      <c r="FW17" s="174"/>
      <c r="FX17" s="174"/>
      <c r="FY17" s="174"/>
      <c r="FZ17" s="174"/>
      <c r="GA17" s="174"/>
      <c r="GB17" s="174"/>
      <c r="GC17" s="174"/>
      <c r="GD17" s="174"/>
      <c r="GE17" s="174"/>
      <c r="GF17" s="174"/>
      <c r="GG17" s="174"/>
      <c r="GH17" s="174"/>
      <c r="GI17" s="174"/>
      <c r="GJ17" s="174"/>
      <c r="GK17" s="174"/>
      <c r="GL17" s="174"/>
      <c r="GM17" s="174"/>
      <c r="GN17" s="174"/>
      <c r="GO17" s="174"/>
      <c r="GP17" s="174"/>
      <c r="GQ17" s="174"/>
      <c r="GR17" s="174"/>
      <c r="GS17" s="174"/>
      <c r="GT17" s="174"/>
      <c r="GU17" s="174"/>
      <c r="GV17" s="174"/>
      <c r="GW17" s="174"/>
      <c r="GX17" s="174"/>
      <c r="GY17" s="174"/>
      <c r="GZ17" s="174"/>
      <c r="HA17" s="174"/>
      <c r="HB17" s="174"/>
      <c r="HC17" s="174"/>
      <c r="HD17" s="174"/>
      <c r="HE17" s="174"/>
      <c r="HF17" s="174"/>
      <c r="HG17" s="174"/>
      <c r="HH17" s="174"/>
      <c r="HI17" s="174"/>
      <c r="HJ17" s="174"/>
      <c r="HK17" s="174"/>
      <c r="HL17" s="174"/>
      <c r="HM17" s="174"/>
      <c r="HN17" s="174"/>
      <c r="HO17" s="174"/>
      <c r="HP17" s="174"/>
      <c r="HQ17" s="174"/>
      <c r="HR17" s="174"/>
      <c r="HS17" s="174"/>
      <c r="HT17" s="174"/>
      <c r="HU17" s="174"/>
      <c r="HV17" s="174"/>
      <c r="HW17" s="174"/>
      <c r="HX17" s="174"/>
      <c r="HY17" s="174"/>
      <c r="HZ17" s="174"/>
      <c r="IA17" s="174"/>
      <c r="IB17" s="174"/>
      <c r="IC17" s="174"/>
      <c r="ID17" s="174"/>
      <c r="IE17" s="174"/>
      <c r="IF17" s="174"/>
      <c r="IG17" s="174"/>
      <c r="IH17" s="174"/>
      <c r="II17" s="174"/>
      <c r="IJ17" s="174"/>
      <c r="IK17" s="174"/>
      <c r="IL17" s="174"/>
      <c r="IM17" s="174"/>
      <c r="IN17" s="174"/>
      <c r="IO17" s="174"/>
      <c r="IP17" s="174"/>
      <c r="IQ17" s="174"/>
      <c r="IR17" s="174"/>
      <c r="IS17" s="174"/>
      <c r="IT17" s="174"/>
      <c r="IU17" s="174"/>
      <c r="IV17" s="174"/>
    </row>
    <row r="18" spans="1:256" ht="15.75" hidden="1" thickBot="1">
      <c r="A18" s="50" t="s">
        <v>72</v>
      </c>
      <c r="B18" s="51" t="s">
        <v>8</v>
      </c>
      <c r="C18" s="52"/>
      <c r="D18" s="51" t="s">
        <v>73</v>
      </c>
      <c r="E18" s="51"/>
      <c r="F18" s="51" t="s">
        <v>6</v>
      </c>
      <c r="G18" s="51"/>
      <c r="H18" s="51" t="s">
        <v>7</v>
      </c>
      <c r="I18" s="53"/>
      <c r="J18" s="53"/>
      <c r="K18" s="53"/>
      <c r="L18" s="49"/>
      <c r="M18" s="38"/>
      <c r="N18" s="3"/>
      <c r="O18" s="3"/>
      <c r="P18" s="174"/>
      <c r="Q18" s="174"/>
      <c r="R18" s="174"/>
      <c r="S18" s="174"/>
      <c r="T18" s="3"/>
      <c r="U18" s="3"/>
      <c r="V18" s="174"/>
      <c r="W18" s="174" t="s">
        <v>26</v>
      </c>
      <c r="X18" s="174"/>
      <c r="Y18" s="54"/>
      <c r="Z18" s="54"/>
      <c r="AA18" s="54"/>
      <c r="AB18" s="54"/>
      <c r="AC18" s="54"/>
      <c r="AD18" s="5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4"/>
      <c r="EM18" s="174"/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4"/>
      <c r="FK18" s="174"/>
      <c r="FL18" s="174"/>
      <c r="FM18" s="174"/>
      <c r="FN18" s="174"/>
      <c r="FO18" s="174"/>
      <c r="FP18" s="174"/>
      <c r="FQ18" s="174"/>
      <c r="FR18" s="174"/>
      <c r="FS18" s="174"/>
      <c r="FT18" s="174"/>
      <c r="FU18" s="174"/>
      <c r="FV18" s="174"/>
      <c r="FW18" s="174"/>
      <c r="FX18" s="174"/>
      <c r="FY18" s="174"/>
      <c r="FZ18" s="174"/>
      <c r="GA18" s="174"/>
      <c r="GB18" s="174"/>
      <c r="GC18" s="174"/>
      <c r="GD18" s="174"/>
      <c r="GE18" s="174"/>
      <c r="GF18" s="174"/>
      <c r="GG18" s="174"/>
      <c r="GH18" s="174"/>
      <c r="GI18" s="174"/>
      <c r="GJ18" s="174"/>
      <c r="GK18" s="174"/>
      <c r="GL18" s="174"/>
      <c r="GM18" s="174"/>
      <c r="GN18" s="174"/>
      <c r="GO18" s="174"/>
      <c r="GP18" s="174"/>
      <c r="GQ18" s="174"/>
      <c r="GR18" s="174"/>
      <c r="GS18" s="174"/>
      <c r="GT18" s="174"/>
      <c r="GU18" s="174"/>
      <c r="GV18" s="174"/>
      <c r="GW18" s="174"/>
      <c r="GX18" s="174"/>
      <c r="GY18" s="174"/>
      <c r="GZ18" s="174"/>
      <c r="HA18" s="174"/>
      <c r="HB18" s="174"/>
      <c r="HC18" s="174"/>
      <c r="HD18" s="174"/>
      <c r="HE18" s="174"/>
      <c r="HF18" s="174"/>
      <c r="HG18" s="174"/>
      <c r="HH18" s="174"/>
      <c r="HI18" s="174"/>
      <c r="HJ18" s="174"/>
      <c r="HK18" s="174"/>
      <c r="HL18" s="174"/>
      <c r="HM18" s="174"/>
      <c r="HN18" s="174"/>
      <c r="HO18" s="174"/>
      <c r="HP18" s="174"/>
      <c r="HQ18" s="174"/>
      <c r="HR18" s="174"/>
      <c r="HS18" s="174"/>
      <c r="HT18" s="174"/>
      <c r="HU18" s="174"/>
      <c r="HV18" s="174"/>
      <c r="HW18" s="174"/>
      <c r="HX18" s="174"/>
      <c r="HY18" s="174"/>
      <c r="HZ18" s="174"/>
      <c r="IA18" s="174"/>
      <c r="IB18" s="174"/>
      <c r="IC18" s="174"/>
      <c r="ID18" s="174"/>
      <c r="IE18" s="174"/>
      <c r="IF18" s="174"/>
      <c r="IG18" s="174"/>
      <c r="IH18" s="174"/>
      <c r="II18" s="174"/>
      <c r="IJ18" s="174"/>
      <c r="IK18" s="174"/>
      <c r="IL18" s="174"/>
      <c r="IM18" s="174"/>
      <c r="IN18" s="174"/>
      <c r="IO18" s="174"/>
      <c r="IP18" s="174"/>
      <c r="IQ18" s="174"/>
      <c r="IR18" s="174"/>
      <c r="IS18" s="174"/>
      <c r="IT18" s="174"/>
      <c r="IU18" s="174"/>
      <c r="IV18" s="174"/>
    </row>
    <row r="19" spans="1:256" ht="27.75" customHeight="1" hidden="1">
      <c r="A19" s="55" t="s">
        <v>4</v>
      </c>
      <c r="B19" s="55" t="s">
        <v>23</v>
      </c>
      <c r="C19" s="56" t="s">
        <v>9</v>
      </c>
      <c r="D19" s="56" t="s">
        <v>8</v>
      </c>
      <c r="E19" s="56" t="s">
        <v>73</v>
      </c>
      <c r="F19" s="56" t="s">
        <v>6</v>
      </c>
      <c r="G19" s="56" t="s">
        <v>7</v>
      </c>
      <c r="H19" s="57" t="s">
        <v>87</v>
      </c>
      <c r="I19" s="58" t="s">
        <v>24</v>
      </c>
      <c r="J19" s="58" t="s">
        <v>0</v>
      </c>
      <c r="K19" s="215" t="s">
        <v>1</v>
      </c>
      <c r="L19" s="651" t="s">
        <v>88</v>
      </c>
      <c r="M19" s="38"/>
      <c r="N19" s="216" t="s">
        <v>89</v>
      </c>
      <c r="O19" s="217"/>
      <c r="P19" s="217"/>
      <c r="Q19" s="217"/>
      <c r="R19" s="217"/>
      <c r="S19" s="217"/>
      <c r="T19" s="217"/>
      <c r="U19" s="258"/>
      <c r="V19" s="3"/>
      <c r="W19" s="259" t="s">
        <v>100</v>
      </c>
      <c r="X19" s="260"/>
      <c r="Y19" s="261"/>
      <c r="Z19" s="262"/>
      <c r="AA19" s="262"/>
      <c r="AB19" s="262"/>
      <c r="AC19" s="262"/>
      <c r="AD19" s="59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DW19" s="174"/>
      <c r="DX19" s="174"/>
      <c r="DY19" s="174"/>
      <c r="DZ19" s="174"/>
      <c r="EA19" s="174"/>
      <c r="EB19" s="174"/>
      <c r="EC19" s="174"/>
      <c r="ED19" s="174"/>
      <c r="EE19" s="174"/>
      <c r="EF19" s="174"/>
      <c r="EG19" s="174"/>
      <c r="EH19" s="174"/>
      <c r="EI19" s="174"/>
      <c r="EJ19" s="174"/>
      <c r="EK19" s="174"/>
      <c r="EL19" s="174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4"/>
      <c r="EX19" s="174"/>
      <c r="EY19" s="174"/>
      <c r="EZ19" s="174"/>
      <c r="FA19" s="174"/>
      <c r="FB19" s="174"/>
      <c r="FC19" s="174"/>
      <c r="FD19" s="174"/>
      <c r="FE19" s="174"/>
      <c r="FF19" s="174"/>
      <c r="FG19" s="174"/>
      <c r="FH19" s="174"/>
      <c r="FI19" s="174"/>
      <c r="FJ19" s="174"/>
      <c r="FK19" s="174"/>
      <c r="FL19" s="174"/>
      <c r="FM19" s="174"/>
      <c r="FN19" s="174"/>
      <c r="FO19" s="174"/>
      <c r="FP19" s="174"/>
      <c r="FQ19" s="174"/>
      <c r="FR19" s="174"/>
      <c r="FS19" s="174"/>
      <c r="FT19" s="174"/>
      <c r="FU19" s="174"/>
      <c r="FV19" s="174"/>
      <c r="FW19" s="174"/>
      <c r="FX19" s="174"/>
      <c r="FY19" s="174"/>
      <c r="FZ19" s="174"/>
      <c r="GA19" s="174"/>
      <c r="GB19" s="174"/>
      <c r="GC19" s="174"/>
      <c r="GD19" s="174"/>
      <c r="GE19" s="174"/>
      <c r="GF19" s="174"/>
      <c r="GG19" s="174"/>
      <c r="GH19" s="174"/>
      <c r="GI19" s="174"/>
      <c r="GJ19" s="174"/>
      <c r="GK19" s="174"/>
      <c r="GL19" s="174"/>
      <c r="GM19" s="174"/>
      <c r="GN19" s="174"/>
      <c r="GO19" s="174"/>
      <c r="GP19" s="174"/>
      <c r="GQ19" s="174"/>
      <c r="GR19" s="174"/>
      <c r="GS19" s="174"/>
      <c r="GT19" s="174"/>
      <c r="GU19" s="174"/>
      <c r="GV19" s="174"/>
      <c r="GW19" s="174"/>
      <c r="GX19" s="174"/>
      <c r="GY19" s="174"/>
      <c r="GZ19" s="174"/>
      <c r="HA19" s="174"/>
      <c r="HB19" s="174"/>
      <c r="HC19" s="174"/>
      <c r="HD19" s="174"/>
      <c r="HE19" s="174"/>
      <c r="HF19" s="174"/>
      <c r="HG19" s="174"/>
      <c r="HH19" s="174"/>
      <c r="HI19" s="174"/>
      <c r="HJ19" s="174"/>
      <c r="HK19" s="174"/>
      <c r="HL19" s="174"/>
      <c r="HM19" s="174"/>
      <c r="HN19" s="174"/>
      <c r="HO19" s="174"/>
      <c r="HP19" s="174"/>
      <c r="HQ19" s="174"/>
      <c r="HR19" s="174"/>
      <c r="HS19" s="174"/>
      <c r="HT19" s="174"/>
      <c r="HU19" s="174"/>
      <c r="HV19" s="174"/>
      <c r="HW19" s="174"/>
      <c r="HX19" s="174"/>
      <c r="HY19" s="174"/>
      <c r="HZ19" s="174"/>
      <c r="IA19" s="174"/>
      <c r="IB19" s="174"/>
      <c r="IC19" s="174"/>
      <c r="ID19" s="174"/>
      <c r="IE19" s="174"/>
      <c r="IF19" s="174"/>
      <c r="IG19" s="174"/>
      <c r="IH19" s="174"/>
      <c r="II19" s="174"/>
      <c r="IJ19" s="174"/>
      <c r="IK19" s="174"/>
      <c r="IL19" s="174"/>
      <c r="IM19" s="174"/>
      <c r="IN19" s="174"/>
      <c r="IO19" s="174"/>
      <c r="IP19" s="174"/>
      <c r="IQ19" s="174"/>
      <c r="IR19" s="174"/>
      <c r="IS19" s="174"/>
      <c r="IT19" s="174"/>
      <c r="IU19" s="174"/>
      <c r="IV19" s="174"/>
    </row>
    <row r="20" spans="1:256" ht="21" customHeight="1" hidden="1">
      <c r="A20" s="60">
        <f>C6</f>
        <v>1492</v>
      </c>
      <c r="B20" s="60">
        <f>E6</f>
        <v>235398</v>
      </c>
      <c r="C20" s="61">
        <f>A20/B20</f>
        <v>0.006338201683956533</v>
      </c>
      <c r="D20" s="62">
        <f>2*A20+H20^2</f>
        <v>2987.8414588206942</v>
      </c>
      <c r="E20" s="62">
        <f>H20*SQRT((H20^2)+(4*A20*(1-C20)))</f>
        <v>150.98104032388008</v>
      </c>
      <c r="F20" s="63">
        <f>2*(B20+H20^2)</f>
        <v>470803.68291764136</v>
      </c>
      <c r="G20" s="64" t="s">
        <v>10</v>
      </c>
      <c r="H20" s="65">
        <f>-NORMSINV(2.5/100)</f>
        <v>1.9599639845400538</v>
      </c>
      <c r="I20" s="66">
        <f>C20</f>
        <v>0.006338201683956533</v>
      </c>
      <c r="J20" s="67">
        <f>(D20-E20)/F20</f>
        <v>0.006025569725615489</v>
      </c>
      <c r="K20" s="218">
        <f>(D20+E20)/F20</f>
        <v>0.006666945508354605</v>
      </c>
      <c r="L20" s="652"/>
      <c r="M20" s="38"/>
      <c r="N20" s="219">
        <f>B20</f>
        <v>235398</v>
      </c>
      <c r="O20" s="7" t="s">
        <v>90</v>
      </c>
      <c r="P20" s="175"/>
      <c r="Q20" s="39"/>
      <c r="R20" s="38"/>
      <c r="S20" s="40"/>
      <c r="T20" s="40"/>
      <c r="U20" s="263"/>
      <c r="V20" s="3"/>
      <c r="W20" s="264">
        <f>ABS(C20-C21)</f>
        <v>0.0092268061281199</v>
      </c>
      <c r="X20" s="7" t="s">
        <v>101</v>
      </c>
      <c r="Y20" s="175"/>
      <c r="Z20" s="7"/>
      <c r="AA20" s="7"/>
      <c r="AB20" s="7"/>
      <c r="AC20" s="7"/>
      <c r="AD20" s="68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5" hidden="1">
      <c r="A21" s="60">
        <f>C7</f>
        <v>3158</v>
      </c>
      <c r="B21" s="60">
        <f>E7</f>
        <v>202891</v>
      </c>
      <c r="C21" s="61">
        <f>A21/B21</f>
        <v>0.015565007812076434</v>
      </c>
      <c r="D21" s="62">
        <f>2*A21+H21^2</f>
        <v>6319.841458820694</v>
      </c>
      <c r="E21" s="62">
        <f>H21*SQRT((H21^2)+(4*A21*(1-C21)))</f>
        <v>218.59727316124216</v>
      </c>
      <c r="F21" s="63">
        <f>2*(B21+H21^2)</f>
        <v>405789.68291764136</v>
      </c>
      <c r="G21" s="64" t="s">
        <v>10</v>
      </c>
      <c r="H21" s="65">
        <f>-NORMSINV(2.5/100)</f>
        <v>1.9599639845400538</v>
      </c>
      <c r="I21" s="66">
        <f>C21</f>
        <v>0.015565007812076434</v>
      </c>
      <c r="J21" s="67">
        <f>(D21-E21)/F21</f>
        <v>0.015035483755504337</v>
      </c>
      <c r="K21" s="218">
        <f>(D21+E21)/F21</f>
        <v>0.016112875726584135</v>
      </c>
      <c r="L21" s="652"/>
      <c r="M21" s="174"/>
      <c r="N21" s="220">
        <f>I25</f>
        <v>0.0092268061281199</v>
      </c>
      <c r="O21" s="7" t="s">
        <v>91</v>
      </c>
      <c r="P21" s="7"/>
      <c r="Q21" s="7"/>
      <c r="R21" s="7"/>
      <c r="S21" s="7"/>
      <c r="T21" s="7"/>
      <c r="U21" s="265"/>
      <c r="V21" s="3"/>
      <c r="W21" s="266">
        <f>SQRT((C22*(1-C22)/B20)+(C22*(1-C22)/B21))</f>
        <v>0.0003103684607531092</v>
      </c>
      <c r="X21" s="69" t="s">
        <v>102</v>
      </c>
      <c r="Y21" s="7"/>
      <c r="Z21" s="7"/>
      <c r="AA21" s="7"/>
      <c r="AB21" s="7"/>
      <c r="AC21" s="7"/>
      <c r="AD21" s="68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4"/>
      <c r="FU21" s="174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4"/>
      <c r="GJ21" s="174"/>
      <c r="GK21" s="174"/>
      <c r="GL21" s="174"/>
      <c r="GM21" s="174"/>
      <c r="GN21" s="174"/>
      <c r="GO21" s="174"/>
      <c r="GP21" s="174"/>
      <c r="GQ21" s="174"/>
      <c r="GR21" s="174"/>
      <c r="GS21" s="174"/>
      <c r="GT21" s="174"/>
      <c r="GU21" s="174"/>
      <c r="GV21" s="174"/>
      <c r="GW21" s="174"/>
      <c r="GX21" s="174"/>
      <c r="GY21" s="174"/>
      <c r="GZ21" s="174"/>
      <c r="HA21" s="174"/>
      <c r="HB21" s="174"/>
      <c r="HC21" s="174"/>
      <c r="HD21" s="174"/>
      <c r="HE21" s="174"/>
      <c r="HF21" s="174"/>
      <c r="HG21" s="174"/>
      <c r="HH21" s="174"/>
      <c r="HI21" s="174"/>
      <c r="HJ21" s="174"/>
      <c r="HK21" s="174"/>
      <c r="HL21" s="174"/>
      <c r="HM21" s="174"/>
      <c r="HN21" s="174"/>
      <c r="HO21" s="174"/>
      <c r="HP21" s="174"/>
      <c r="HQ21" s="174"/>
      <c r="HR21" s="174"/>
      <c r="HS21" s="174"/>
      <c r="HT21" s="174"/>
      <c r="HU21" s="174"/>
      <c r="HV21" s="174"/>
      <c r="HW21" s="174"/>
      <c r="HX21" s="174"/>
      <c r="HY21" s="174"/>
      <c r="HZ21" s="174"/>
      <c r="IA21" s="174"/>
      <c r="IB21" s="174"/>
      <c r="IC21" s="174"/>
      <c r="ID21" s="174"/>
      <c r="IE21" s="174"/>
      <c r="IF21" s="174"/>
      <c r="IG21" s="174"/>
      <c r="IH21" s="174"/>
      <c r="II21" s="174"/>
      <c r="IJ21" s="174"/>
      <c r="IK21" s="174"/>
      <c r="IL21" s="174"/>
      <c r="IM21" s="174"/>
      <c r="IN21" s="174"/>
      <c r="IO21" s="174"/>
      <c r="IP21" s="174"/>
      <c r="IQ21" s="174"/>
      <c r="IR21" s="174"/>
      <c r="IS21" s="174"/>
      <c r="IT21" s="174"/>
      <c r="IU21" s="174"/>
      <c r="IV21" s="174"/>
    </row>
    <row r="22" spans="1:256" ht="15" hidden="1">
      <c r="A22" s="70">
        <f>A20+A21</f>
        <v>4650</v>
      </c>
      <c r="B22" s="70">
        <f>B20+B21</f>
        <v>438289</v>
      </c>
      <c r="C22" s="221">
        <f>A22/B22</f>
        <v>0.010609438064838496</v>
      </c>
      <c r="D22" s="71"/>
      <c r="E22" s="71"/>
      <c r="F22" s="72"/>
      <c r="G22" s="8"/>
      <c r="H22" s="73"/>
      <c r="I22" s="74"/>
      <c r="J22" s="74"/>
      <c r="K22" s="74"/>
      <c r="L22" s="652"/>
      <c r="M22" s="174"/>
      <c r="N22" s="222">
        <f>(A20+A21)/(B20+B21)</f>
        <v>0.010609438064838496</v>
      </c>
      <c r="O22" s="7" t="s">
        <v>92</v>
      </c>
      <c r="P22" s="175"/>
      <c r="Q22" s="39"/>
      <c r="R22" s="38"/>
      <c r="S22" s="40"/>
      <c r="T22" s="40"/>
      <c r="U22" s="68"/>
      <c r="V22" s="3"/>
      <c r="W22" s="267">
        <f>W20/W21</f>
        <v>29.72855587752393</v>
      </c>
      <c r="X22" s="7" t="s">
        <v>41</v>
      </c>
      <c r="Y22" s="175"/>
      <c r="Z22" s="7"/>
      <c r="AA22" s="7"/>
      <c r="AB22" s="7"/>
      <c r="AC22" s="7"/>
      <c r="AD22" s="68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4"/>
      <c r="EF22" s="174"/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4"/>
      <c r="ES22" s="174"/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4"/>
      <c r="FF22" s="174"/>
      <c r="FG22" s="174"/>
      <c r="FH22" s="174"/>
      <c r="FI22" s="174"/>
      <c r="FJ22" s="174"/>
      <c r="FK22" s="174"/>
      <c r="FL22" s="174"/>
      <c r="FM22" s="174"/>
      <c r="FN22" s="174"/>
      <c r="FO22" s="174"/>
      <c r="FP22" s="174"/>
      <c r="FQ22" s="174"/>
      <c r="FR22" s="174"/>
      <c r="FS22" s="174"/>
      <c r="FT22" s="174"/>
      <c r="FU22" s="174"/>
      <c r="FV22" s="174"/>
      <c r="FW22" s="174"/>
      <c r="FX22" s="174"/>
      <c r="FY22" s="174"/>
      <c r="FZ22" s="174"/>
      <c r="GA22" s="174"/>
      <c r="GB22" s="174"/>
      <c r="GC22" s="174"/>
      <c r="GD22" s="174"/>
      <c r="GE22" s="174"/>
      <c r="GF22" s="174"/>
      <c r="GG22" s="174"/>
      <c r="GH22" s="174"/>
      <c r="GI22" s="174"/>
      <c r="GJ22" s="174"/>
      <c r="GK22" s="174"/>
      <c r="GL22" s="174"/>
      <c r="GM22" s="174"/>
      <c r="GN22" s="174"/>
      <c r="GO22" s="174"/>
      <c r="GP22" s="174"/>
      <c r="GQ22" s="174"/>
      <c r="GR22" s="174"/>
      <c r="GS22" s="174"/>
      <c r="GT22" s="174"/>
      <c r="GU22" s="174"/>
      <c r="GV22" s="174"/>
      <c r="GW22" s="174"/>
      <c r="GX22" s="174"/>
      <c r="GY22" s="174"/>
      <c r="GZ22" s="174"/>
      <c r="HA22" s="174"/>
      <c r="HB22" s="174"/>
      <c r="HC22" s="174"/>
      <c r="HD22" s="174"/>
      <c r="HE22" s="174"/>
      <c r="HF22" s="174"/>
      <c r="HG22" s="174"/>
      <c r="HH22" s="174"/>
      <c r="HI22" s="174"/>
      <c r="HJ22" s="174"/>
      <c r="HK22" s="174"/>
      <c r="HL22" s="174"/>
      <c r="HM22" s="174"/>
      <c r="HN22" s="174"/>
      <c r="HO22" s="174"/>
      <c r="HP22" s="174"/>
      <c r="HQ22" s="174"/>
      <c r="HR22" s="174"/>
      <c r="HS22" s="174"/>
      <c r="HT22" s="174"/>
      <c r="HU22" s="174"/>
      <c r="HV22" s="174"/>
      <c r="HW22" s="174"/>
      <c r="HX22" s="174"/>
      <c r="HY22" s="174"/>
      <c r="HZ22" s="174"/>
      <c r="IA22" s="174"/>
      <c r="IB22" s="174"/>
      <c r="IC22" s="174"/>
      <c r="ID22" s="174"/>
      <c r="IE22" s="174"/>
      <c r="IF22" s="174"/>
      <c r="IG22" s="174"/>
      <c r="IH22" s="174"/>
      <c r="II22" s="174"/>
      <c r="IJ22" s="174"/>
      <c r="IK22" s="174"/>
      <c r="IL22" s="174"/>
      <c r="IM22" s="174"/>
      <c r="IN22" s="174"/>
      <c r="IO22" s="174"/>
      <c r="IP22" s="174"/>
      <c r="IQ22" s="174"/>
      <c r="IR22" s="174"/>
      <c r="IS22" s="174"/>
      <c r="IT22" s="174"/>
      <c r="IU22" s="174"/>
      <c r="IV22" s="174"/>
    </row>
    <row r="23" spans="1:256" ht="15" hidden="1">
      <c r="A23" s="51"/>
      <c r="B23" s="42" t="s">
        <v>13</v>
      </c>
      <c r="C23" s="51"/>
      <c r="D23" s="51"/>
      <c r="E23" s="45"/>
      <c r="F23" s="45"/>
      <c r="G23" s="45"/>
      <c r="H23" s="46"/>
      <c r="I23" s="45"/>
      <c r="J23" s="47"/>
      <c r="K23" s="51"/>
      <c r="L23" s="652"/>
      <c r="M23" s="174"/>
      <c r="N23" s="223">
        <f>SQRT(N20*N21^2/(2*N22*(1-N22)))-H20</f>
        <v>28.936423943069318</v>
      </c>
      <c r="O23" s="7" t="s">
        <v>93</v>
      </c>
      <c r="P23" s="7"/>
      <c r="Q23" s="7"/>
      <c r="R23" s="7"/>
      <c r="S23" s="7"/>
      <c r="T23" s="2"/>
      <c r="U23" s="263"/>
      <c r="V23" s="3"/>
      <c r="W23" s="268">
        <f>NORMSDIST(-W22)</f>
        <v>1.6418371914597526E-194</v>
      </c>
      <c r="X23" s="37" t="s">
        <v>103</v>
      </c>
      <c r="Y23" s="7"/>
      <c r="Z23" s="2"/>
      <c r="AA23" s="2"/>
      <c r="AB23" s="2"/>
      <c r="AC23" s="2"/>
      <c r="AD23" s="265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4"/>
      <c r="FU23" s="174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4"/>
      <c r="GJ23" s="174"/>
      <c r="GK23" s="174"/>
      <c r="GL23" s="174"/>
      <c r="GM23" s="174"/>
      <c r="GN23" s="174"/>
      <c r="GO23" s="174"/>
      <c r="GP23" s="174"/>
      <c r="GQ23" s="174"/>
      <c r="GR23" s="174"/>
      <c r="GS23" s="174"/>
      <c r="GT23" s="174"/>
      <c r="GU23" s="174"/>
      <c r="GV23" s="174"/>
      <c r="GW23" s="174"/>
      <c r="GX23" s="174"/>
      <c r="GY23" s="174"/>
      <c r="GZ23" s="174"/>
      <c r="HA23" s="174"/>
      <c r="HB23" s="174"/>
      <c r="HC23" s="174"/>
      <c r="HD23" s="174"/>
      <c r="HE23" s="174"/>
      <c r="HF23" s="174"/>
      <c r="HG23" s="174"/>
      <c r="HH23" s="174"/>
      <c r="HI23" s="174"/>
      <c r="HJ23" s="174"/>
      <c r="HK23" s="174"/>
      <c r="HL23" s="174"/>
      <c r="HM23" s="174"/>
      <c r="HN23" s="174"/>
      <c r="HO23" s="174"/>
      <c r="HP23" s="174"/>
      <c r="HQ23" s="174"/>
      <c r="HR23" s="174"/>
      <c r="HS23" s="174"/>
      <c r="HT23" s="174"/>
      <c r="HU23" s="174"/>
      <c r="HV23" s="174"/>
      <c r="HW23" s="174"/>
      <c r="HX23" s="174"/>
      <c r="HY23" s="174"/>
      <c r="HZ23" s="174"/>
      <c r="IA23" s="174"/>
      <c r="IB23" s="174"/>
      <c r="IC23" s="174"/>
      <c r="ID23" s="174"/>
      <c r="IE23" s="174"/>
      <c r="IF23" s="174"/>
      <c r="IG23" s="174"/>
      <c r="IH23" s="174"/>
      <c r="II23" s="174"/>
      <c r="IJ23" s="174"/>
      <c r="IK23" s="174"/>
      <c r="IL23" s="174"/>
      <c r="IM23" s="174"/>
      <c r="IN23" s="174"/>
      <c r="IO23" s="174"/>
      <c r="IP23" s="174"/>
      <c r="IQ23" s="174"/>
      <c r="IR23" s="174"/>
      <c r="IS23" s="174"/>
      <c r="IT23" s="174"/>
      <c r="IU23" s="174"/>
      <c r="IV23" s="174"/>
    </row>
    <row r="24" spans="1:256" ht="15.75" hidden="1" thickBot="1">
      <c r="A24" s="51"/>
      <c r="B24" s="42" t="s">
        <v>74</v>
      </c>
      <c r="C24" s="43"/>
      <c r="D24" s="44"/>
      <c r="E24" s="45"/>
      <c r="F24" s="45"/>
      <c r="G24" s="174"/>
      <c r="H24" s="174"/>
      <c r="I24" s="75"/>
      <c r="J24" s="75"/>
      <c r="K24" s="75"/>
      <c r="L24" s="652"/>
      <c r="M24" s="174"/>
      <c r="N24" s="224">
        <f>NORMSDIST(N23)</f>
        <v>1</v>
      </c>
      <c r="O24" s="37" t="s">
        <v>94</v>
      </c>
      <c r="P24" s="76"/>
      <c r="Q24" s="7"/>
      <c r="R24" s="7"/>
      <c r="S24" s="7"/>
      <c r="T24" s="7"/>
      <c r="U24" s="68"/>
      <c r="V24" s="3"/>
      <c r="W24" s="269">
        <f>1-W23</f>
        <v>1</v>
      </c>
      <c r="X24" s="77" t="s">
        <v>104</v>
      </c>
      <c r="Y24" s="76"/>
      <c r="Z24" s="2"/>
      <c r="AA24" s="2"/>
      <c r="AB24" s="2"/>
      <c r="AC24" s="2"/>
      <c r="AD24" s="265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4"/>
      <c r="FC24" s="174"/>
      <c r="FD24" s="174"/>
      <c r="FE24" s="174"/>
      <c r="FF24" s="174"/>
      <c r="FG24" s="174"/>
      <c r="FH24" s="174"/>
      <c r="FI24" s="174"/>
      <c r="FJ24" s="174"/>
      <c r="FK24" s="174"/>
      <c r="FL24" s="174"/>
      <c r="FM24" s="174"/>
      <c r="FN24" s="174"/>
      <c r="FO24" s="174"/>
      <c r="FP24" s="174"/>
      <c r="FQ24" s="174"/>
      <c r="FR24" s="174"/>
      <c r="FS24" s="174"/>
      <c r="FT24" s="174"/>
      <c r="FU24" s="174"/>
      <c r="FV24" s="174"/>
      <c r="FW24" s="174"/>
      <c r="FX24" s="174"/>
      <c r="FY24" s="174"/>
      <c r="FZ24" s="174"/>
      <c r="GA24" s="174"/>
      <c r="GB24" s="174"/>
      <c r="GC24" s="174"/>
      <c r="GD24" s="174"/>
      <c r="GE24" s="174"/>
      <c r="GF24" s="174"/>
      <c r="GG24" s="174"/>
      <c r="GH24" s="174"/>
      <c r="GI24" s="174"/>
      <c r="GJ24" s="174"/>
      <c r="GK24" s="174"/>
      <c r="GL24" s="174"/>
      <c r="GM24" s="174"/>
      <c r="GN24" s="174"/>
      <c r="GO24" s="174"/>
      <c r="GP24" s="174"/>
      <c r="GQ24" s="174"/>
      <c r="GR24" s="174"/>
      <c r="GS24" s="174"/>
      <c r="GT24" s="174"/>
      <c r="GU24" s="174"/>
      <c r="GV24" s="174"/>
      <c r="GW24" s="174"/>
      <c r="GX24" s="174"/>
      <c r="GY24" s="174"/>
      <c r="GZ24" s="174"/>
      <c r="HA24" s="174"/>
      <c r="HB24" s="174"/>
      <c r="HC24" s="174"/>
      <c r="HD24" s="174"/>
      <c r="HE24" s="174"/>
      <c r="HF24" s="174"/>
      <c r="HG24" s="174"/>
      <c r="HH24" s="174"/>
      <c r="HI24" s="174"/>
      <c r="HJ24" s="174"/>
      <c r="HK24" s="174"/>
      <c r="HL24" s="174"/>
      <c r="HM24" s="174"/>
      <c r="HN24" s="174"/>
      <c r="HO24" s="174"/>
      <c r="HP24" s="174"/>
      <c r="HQ24" s="174"/>
      <c r="HR24" s="174"/>
      <c r="HS24" s="174"/>
      <c r="HT24" s="174"/>
      <c r="HU24" s="174"/>
      <c r="HV24" s="174"/>
      <c r="HW24" s="174"/>
      <c r="HX24" s="174"/>
      <c r="HY24" s="174"/>
      <c r="HZ24" s="174"/>
      <c r="IA24" s="174"/>
      <c r="IB24" s="174"/>
      <c r="IC24" s="174"/>
      <c r="ID24" s="174"/>
      <c r="IE24" s="174"/>
      <c r="IF24" s="174"/>
      <c r="IG24" s="174"/>
      <c r="IH24" s="174"/>
      <c r="II24" s="174"/>
      <c r="IJ24" s="174"/>
      <c r="IK24" s="174"/>
      <c r="IL24" s="174"/>
      <c r="IM24" s="174"/>
      <c r="IN24" s="174"/>
      <c r="IO24" s="174"/>
      <c r="IP24" s="174"/>
      <c r="IQ24" s="174"/>
      <c r="IR24" s="174"/>
      <c r="IS24" s="174"/>
      <c r="IT24" s="174"/>
      <c r="IU24" s="174"/>
      <c r="IV24" s="174"/>
    </row>
    <row r="25" spans="1:256" ht="15.75" hidden="1" thickBot="1">
      <c r="A25" s="171" t="s">
        <v>66</v>
      </c>
      <c r="B25" s="78"/>
      <c r="C25" s="174"/>
      <c r="D25" s="43"/>
      <c r="E25" s="225" t="s">
        <v>43</v>
      </c>
      <c r="F25" s="51"/>
      <c r="G25" s="43"/>
      <c r="H25" s="79" t="s">
        <v>20</v>
      </c>
      <c r="I25" s="226">
        <f>C21-C20</f>
        <v>0.0092268061281199</v>
      </c>
      <c r="J25" s="227">
        <f>I25+SQRT((C21-J21)^2+(K20-C20)^2)</f>
        <v>0.009850078322725468</v>
      </c>
      <c r="K25" s="228">
        <f>I25-SQRT((C20-J20)^2+(K21-C21)^2)</f>
        <v>0.00859601456736217</v>
      </c>
      <c r="L25" s="652"/>
      <c r="M25" s="174"/>
      <c r="N25" s="229">
        <f>1-N24</f>
        <v>0</v>
      </c>
      <c r="O25" s="230" t="s">
        <v>95</v>
      </c>
      <c r="P25" s="231"/>
      <c r="Q25" s="232"/>
      <c r="R25" s="231"/>
      <c r="S25" s="231"/>
      <c r="T25" s="231"/>
      <c r="U25" s="270"/>
      <c r="V25" s="3"/>
      <c r="W25" s="271"/>
      <c r="X25" s="272"/>
      <c r="Y25" s="231"/>
      <c r="Z25" s="272"/>
      <c r="AA25" s="272"/>
      <c r="AB25" s="272"/>
      <c r="AC25" s="272"/>
      <c r="AD25" s="273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  <c r="FH25" s="174"/>
      <c r="FI25" s="174"/>
      <c r="FJ25" s="174"/>
      <c r="FK25" s="174"/>
      <c r="FL25" s="174"/>
      <c r="FM25" s="174"/>
      <c r="FN25" s="174"/>
      <c r="FO25" s="174"/>
      <c r="FP25" s="174"/>
      <c r="FQ25" s="174"/>
      <c r="FR25" s="174"/>
      <c r="FS25" s="174"/>
      <c r="FT25" s="174"/>
      <c r="FU25" s="174"/>
      <c r="FV25" s="174"/>
      <c r="FW25" s="174"/>
      <c r="FX25" s="174"/>
      <c r="FY25" s="174"/>
      <c r="FZ25" s="174"/>
      <c r="GA25" s="174"/>
      <c r="GB25" s="174"/>
      <c r="GC25" s="174"/>
      <c r="GD25" s="174"/>
      <c r="GE25" s="174"/>
      <c r="GF25" s="174"/>
      <c r="GG25" s="174"/>
      <c r="GH25" s="174"/>
      <c r="GI25" s="174"/>
      <c r="GJ25" s="174"/>
      <c r="GK25" s="174"/>
      <c r="GL25" s="174"/>
      <c r="GM25" s="174"/>
      <c r="GN25" s="174"/>
      <c r="GO25" s="174"/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  <c r="HF25" s="174"/>
      <c r="HG25" s="174"/>
      <c r="HH25" s="174"/>
      <c r="HI25" s="174"/>
      <c r="HJ25" s="174"/>
      <c r="HK25" s="174"/>
      <c r="HL25" s="174"/>
      <c r="HM25" s="174"/>
      <c r="HN25" s="174"/>
      <c r="HO25" s="174"/>
      <c r="HP25" s="174"/>
      <c r="HQ25" s="174"/>
      <c r="HR25" s="174"/>
      <c r="HS25" s="174"/>
      <c r="HT25" s="174"/>
      <c r="HU25" s="174"/>
      <c r="HV25" s="174"/>
      <c r="HW25" s="174"/>
      <c r="HX25" s="174"/>
      <c r="HY25" s="174"/>
      <c r="HZ25" s="174"/>
      <c r="IA25" s="174"/>
      <c r="IB25" s="174"/>
      <c r="IC25" s="174"/>
      <c r="ID25" s="174"/>
      <c r="IE25" s="174"/>
      <c r="IF25" s="174"/>
      <c r="IG25" s="174"/>
      <c r="IH25" s="174"/>
      <c r="II25" s="174"/>
      <c r="IJ25" s="174"/>
      <c r="IK25" s="174"/>
      <c r="IL25" s="174"/>
      <c r="IM25" s="174"/>
      <c r="IN25" s="174"/>
      <c r="IO25" s="174"/>
      <c r="IP25" s="174"/>
      <c r="IQ25" s="174"/>
      <c r="IR25" s="174"/>
      <c r="IS25" s="174"/>
      <c r="IT25" s="174"/>
      <c r="IU25" s="174"/>
      <c r="IV25" s="174"/>
    </row>
    <row r="26" spans="1:256" ht="15.75" hidden="1" thickBot="1">
      <c r="A26" s="174"/>
      <c r="B26" s="174"/>
      <c r="C26" s="80"/>
      <c r="D26" s="174"/>
      <c r="E26" s="81"/>
      <c r="F26" s="174"/>
      <c r="G26" s="174"/>
      <c r="H26" s="82" t="s">
        <v>21</v>
      </c>
      <c r="I26" s="83">
        <f>1/I25</f>
        <v>108.37986472397735</v>
      </c>
      <c r="J26" s="84">
        <f>1/J25</f>
        <v>101.52203538248668</v>
      </c>
      <c r="K26" s="233">
        <f>1/K25</f>
        <v>116.33298107670223</v>
      </c>
      <c r="L26" s="653"/>
      <c r="M26" s="174"/>
      <c r="N26" s="174"/>
      <c r="O26" s="174"/>
      <c r="P26" s="174"/>
      <c r="Q26" s="174"/>
      <c r="R26" s="174"/>
      <c r="S26" s="174"/>
      <c r="T26" s="174"/>
      <c r="U26" s="174"/>
      <c r="V26" s="3"/>
      <c r="W26" s="3"/>
      <c r="X26" s="3"/>
      <c r="Y26" s="3"/>
      <c r="Z26" s="3"/>
      <c r="AA26" s="3"/>
      <c r="AB26" s="3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174"/>
      <c r="FE26" s="174"/>
      <c r="FF26" s="174"/>
      <c r="FG26" s="174"/>
      <c r="FH26" s="174"/>
      <c r="FI26" s="174"/>
      <c r="FJ26" s="174"/>
      <c r="FK26" s="174"/>
      <c r="FL26" s="174"/>
      <c r="FM26" s="174"/>
      <c r="FN26" s="174"/>
      <c r="FO26" s="174"/>
      <c r="FP26" s="174"/>
      <c r="FQ26" s="174"/>
      <c r="FR26" s="174"/>
      <c r="FS26" s="174"/>
      <c r="FT26" s="174"/>
      <c r="FU26" s="174"/>
      <c r="FV26" s="174"/>
      <c r="FW26" s="174"/>
      <c r="FX26" s="174"/>
      <c r="FY26" s="174"/>
      <c r="FZ26" s="174"/>
      <c r="GA26" s="174"/>
      <c r="GB26" s="174"/>
      <c r="GC26" s="174"/>
      <c r="GD26" s="174"/>
      <c r="GE26" s="174"/>
      <c r="GF26" s="174"/>
      <c r="GG26" s="174"/>
      <c r="GH26" s="174"/>
      <c r="GI26" s="174"/>
      <c r="GJ26" s="174"/>
      <c r="GK26" s="174"/>
      <c r="GL26" s="174"/>
      <c r="GM26" s="174"/>
      <c r="GN26" s="174"/>
      <c r="GO26" s="174"/>
      <c r="GP26" s="174"/>
      <c r="GQ26" s="174"/>
      <c r="GR26" s="174"/>
      <c r="GS26" s="174"/>
      <c r="GT26" s="174"/>
      <c r="GU26" s="174"/>
      <c r="GV26" s="174"/>
      <c r="GW26" s="174"/>
      <c r="GX26" s="174"/>
      <c r="GY26" s="174"/>
      <c r="GZ26" s="174"/>
      <c r="HA26" s="174"/>
      <c r="HB26" s="174"/>
      <c r="HC26" s="174"/>
      <c r="HD26" s="174"/>
      <c r="HE26" s="174"/>
      <c r="HF26" s="174"/>
      <c r="HG26" s="174"/>
      <c r="HH26" s="174"/>
      <c r="HI26" s="174"/>
      <c r="HJ26" s="174"/>
      <c r="HK26" s="174"/>
      <c r="HL26" s="174"/>
      <c r="HM26" s="174"/>
      <c r="HN26" s="174"/>
      <c r="HO26" s="174"/>
      <c r="HP26" s="174"/>
      <c r="HQ26" s="174"/>
      <c r="HR26" s="174"/>
      <c r="HS26" s="174"/>
      <c r="HT26" s="174"/>
      <c r="HU26" s="174"/>
      <c r="HV26" s="174"/>
      <c r="HW26" s="174"/>
      <c r="HX26" s="174"/>
      <c r="HY26" s="174"/>
      <c r="HZ26" s="174"/>
      <c r="IA26" s="174"/>
      <c r="IB26" s="174"/>
      <c r="IC26" s="174"/>
      <c r="ID26" s="174"/>
      <c r="IE26" s="174"/>
      <c r="IF26" s="174"/>
      <c r="IG26" s="174"/>
      <c r="IH26" s="174"/>
      <c r="II26" s="174"/>
      <c r="IJ26" s="174"/>
      <c r="IK26" s="174"/>
      <c r="IL26" s="174"/>
      <c r="IM26" s="174"/>
      <c r="IN26" s="174"/>
      <c r="IO26" s="174"/>
      <c r="IP26" s="174"/>
      <c r="IQ26" s="174"/>
      <c r="IR26" s="174"/>
      <c r="IS26" s="174"/>
      <c r="IT26" s="174"/>
      <c r="IU26" s="174"/>
      <c r="IV26" s="174"/>
    </row>
    <row r="27" spans="1:256" ht="15" hidden="1">
      <c r="A27" s="2"/>
      <c r="B27" s="85"/>
      <c r="C27" s="80"/>
      <c r="D27" s="86"/>
      <c r="E27" s="81"/>
      <c r="F27" s="174"/>
      <c r="G27" s="174"/>
      <c r="H27" s="174"/>
      <c r="I27" s="87"/>
      <c r="J27" s="88"/>
      <c r="K27" s="88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  <c r="FB27" s="174"/>
      <c r="FC27" s="174"/>
      <c r="FD27" s="174"/>
      <c r="FE27" s="174"/>
      <c r="FF27" s="174"/>
      <c r="FG27" s="174"/>
      <c r="FH27" s="174"/>
      <c r="FI27" s="174"/>
      <c r="FJ27" s="174"/>
      <c r="FK27" s="174"/>
      <c r="FL27" s="174"/>
      <c r="FM27" s="174"/>
      <c r="FN27" s="174"/>
      <c r="FO27" s="174"/>
      <c r="FP27" s="174"/>
      <c r="FQ27" s="174"/>
      <c r="FR27" s="174"/>
      <c r="FS27" s="174"/>
      <c r="FT27" s="174"/>
      <c r="FU27" s="174"/>
      <c r="FV27" s="174"/>
      <c r="FW27" s="174"/>
      <c r="FX27" s="174"/>
      <c r="FY27" s="174"/>
      <c r="FZ27" s="174"/>
      <c r="GA27" s="174"/>
      <c r="GB27" s="174"/>
      <c r="GC27" s="174"/>
      <c r="GD27" s="174"/>
      <c r="GE27" s="174"/>
      <c r="GF27" s="174"/>
      <c r="GG27" s="174"/>
      <c r="GH27" s="174"/>
      <c r="GI27" s="174"/>
      <c r="GJ27" s="174"/>
      <c r="GK27" s="174"/>
      <c r="GL27" s="174"/>
      <c r="GM27" s="174"/>
      <c r="GN27" s="174"/>
      <c r="GO27" s="174"/>
      <c r="GP27" s="174"/>
      <c r="GQ27" s="174"/>
      <c r="GR27" s="174"/>
      <c r="GS27" s="174"/>
      <c r="GT27" s="174"/>
      <c r="GU27" s="174"/>
      <c r="GV27" s="174"/>
      <c r="GW27" s="174"/>
      <c r="GX27" s="174"/>
      <c r="GY27" s="174"/>
      <c r="GZ27" s="174"/>
      <c r="HA27" s="174"/>
      <c r="HB27" s="174"/>
      <c r="HC27" s="174"/>
      <c r="HD27" s="174"/>
      <c r="HE27" s="174"/>
      <c r="HF27" s="174"/>
      <c r="HG27" s="174"/>
      <c r="HH27" s="174"/>
      <c r="HI27" s="174"/>
      <c r="HJ27" s="174"/>
      <c r="HK27" s="174"/>
      <c r="HL27" s="174"/>
      <c r="HM27" s="174"/>
      <c r="HN27" s="174"/>
      <c r="HO27" s="174"/>
      <c r="HP27" s="174"/>
      <c r="HQ27" s="174"/>
      <c r="HR27" s="174"/>
      <c r="HS27" s="174"/>
      <c r="HT27" s="174"/>
      <c r="HU27" s="174"/>
      <c r="HV27" s="174"/>
      <c r="HW27" s="174"/>
      <c r="HX27" s="174"/>
      <c r="HY27" s="174"/>
      <c r="HZ27" s="174"/>
      <c r="IA27" s="174"/>
      <c r="IB27" s="174"/>
      <c r="IC27" s="174"/>
      <c r="ID27" s="174"/>
      <c r="IE27" s="174"/>
      <c r="IF27" s="174"/>
      <c r="IG27" s="174"/>
      <c r="IH27" s="174"/>
      <c r="II27" s="174"/>
      <c r="IJ27" s="174"/>
      <c r="IK27" s="174"/>
      <c r="IL27" s="174"/>
      <c r="IM27" s="174"/>
      <c r="IN27" s="174"/>
      <c r="IO27" s="174"/>
      <c r="IP27" s="174"/>
      <c r="IQ27" s="174"/>
      <c r="IR27" s="174"/>
      <c r="IS27" s="174"/>
      <c r="IT27" s="174"/>
      <c r="IU27" s="174"/>
      <c r="IV27" s="174"/>
    </row>
    <row r="28" spans="1:256" ht="15" hidden="1">
      <c r="A28" s="21"/>
      <c r="B28" s="21"/>
      <c r="C28" s="85"/>
      <c r="D28" s="86"/>
      <c r="E28" s="81"/>
      <c r="F28" s="169"/>
      <c r="G28" s="90" t="s">
        <v>57</v>
      </c>
      <c r="H28" s="234" t="s">
        <v>58</v>
      </c>
      <c r="I28" s="235">
        <f>I26</f>
        <v>108.37986472397735</v>
      </c>
      <c r="J28" s="235">
        <f>J26</f>
        <v>101.52203538248668</v>
      </c>
      <c r="K28" s="235">
        <f>K26</f>
        <v>116.33298107670223</v>
      </c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  <c r="DZ28" s="174"/>
      <c r="EA28" s="174"/>
      <c r="EB28" s="174"/>
      <c r="EC28" s="174"/>
      <c r="ED28" s="174"/>
      <c r="EE28" s="174"/>
      <c r="EF28" s="174"/>
      <c r="EG28" s="174"/>
      <c r="EH28" s="174"/>
      <c r="EI28" s="174"/>
      <c r="EJ28" s="174"/>
      <c r="EK28" s="174"/>
      <c r="EL28" s="174"/>
      <c r="EM28" s="174"/>
      <c r="EN28" s="174"/>
      <c r="EO28" s="174"/>
      <c r="EP28" s="174"/>
      <c r="EQ28" s="174"/>
      <c r="ER28" s="174"/>
      <c r="ES28" s="174"/>
      <c r="ET28" s="174"/>
      <c r="EU28" s="174"/>
      <c r="EV28" s="174"/>
      <c r="EW28" s="174"/>
      <c r="EX28" s="174"/>
      <c r="EY28" s="174"/>
      <c r="EZ28" s="174"/>
      <c r="FA28" s="174"/>
      <c r="FB28" s="174"/>
      <c r="FC28" s="174"/>
      <c r="FD28" s="174"/>
      <c r="FE28" s="174"/>
      <c r="FF28" s="174"/>
      <c r="FG28" s="174"/>
      <c r="FH28" s="174"/>
      <c r="FI28" s="174"/>
      <c r="FJ28" s="174"/>
      <c r="FK28" s="174"/>
      <c r="FL28" s="174"/>
      <c r="FM28" s="174"/>
      <c r="FN28" s="174"/>
      <c r="FO28" s="174"/>
      <c r="FP28" s="174"/>
      <c r="FQ28" s="174"/>
      <c r="FR28" s="174"/>
      <c r="FS28" s="174"/>
      <c r="FT28" s="174"/>
      <c r="FU28" s="174"/>
      <c r="FV28" s="174"/>
      <c r="FW28" s="174"/>
      <c r="FX28" s="174"/>
      <c r="FY28" s="174"/>
      <c r="FZ28" s="174"/>
      <c r="GA28" s="174"/>
      <c r="GB28" s="174"/>
      <c r="GC28" s="174"/>
      <c r="GD28" s="174"/>
      <c r="GE28" s="174"/>
      <c r="GF28" s="174"/>
      <c r="GG28" s="174"/>
      <c r="GH28" s="174"/>
      <c r="GI28" s="174"/>
      <c r="GJ28" s="174"/>
      <c r="GK28" s="174"/>
      <c r="GL28" s="174"/>
      <c r="GM28" s="174"/>
      <c r="GN28" s="174"/>
      <c r="GO28" s="174"/>
      <c r="GP28" s="174"/>
      <c r="GQ28" s="174"/>
      <c r="GR28" s="174"/>
      <c r="GS28" s="174"/>
      <c r="GT28" s="174"/>
      <c r="GU28" s="174"/>
      <c r="GV28" s="174"/>
      <c r="GW28" s="174"/>
      <c r="GX28" s="174"/>
      <c r="GY28" s="174"/>
      <c r="GZ28" s="174"/>
      <c r="HA28" s="174"/>
      <c r="HB28" s="174"/>
      <c r="HC28" s="174"/>
      <c r="HD28" s="174"/>
      <c r="HE28" s="174"/>
      <c r="HF28" s="174"/>
      <c r="HG28" s="174"/>
      <c r="HH28" s="174"/>
      <c r="HI28" s="174"/>
      <c r="HJ28" s="174"/>
      <c r="HK28" s="174"/>
      <c r="HL28" s="174"/>
      <c r="HM28" s="174"/>
      <c r="HN28" s="174"/>
      <c r="HO28" s="174"/>
      <c r="HP28" s="174"/>
      <c r="HQ28" s="174"/>
      <c r="HR28" s="174"/>
      <c r="HS28" s="174"/>
      <c r="HT28" s="174"/>
      <c r="HU28" s="174"/>
      <c r="HV28" s="174"/>
      <c r="HW28" s="174"/>
      <c r="HX28" s="174"/>
      <c r="HY28" s="174"/>
      <c r="HZ28" s="174"/>
      <c r="IA28" s="174"/>
      <c r="IB28" s="174"/>
      <c r="IC28" s="174"/>
      <c r="ID28" s="174"/>
      <c r="IE28" s="174"/>
      <c r="IF28" s="174"/>
      <c r="IG28" s="174"/>
      <c r="IH28" s="174"/>
      <c r="II28" s="174"/>
      <c r="IJ28" s="174"/>
      <c r="IK28" s="174"/>
      <c r="IL28" s="174"/>
      <c r="IM28" s="174"/>
      <c r="IN28" s="174"/>
      <c r="IO28" s="174"/>
      <c r="IP28" s="174"/>
      <c r="IQ28" s="174"/>
      <c r="IR28" s="174"/>
      <c r="IS28" s="174"/>
      <c r="IT28" s="174"/>
      <c r="IU28" s="174"/>
      <c r="IV28" s="174"/>
    </row>
    <row r="29" spans="1:256" ht="15" hidden="1">
      <c r="A29" s="9"/>
      <c r="B29" s="86"/>
      <c r="C29" s="86"/>
      <c r="D29" s="91"/>
      <c r="E29" s="81"/>
      <c r="F29" s="654" t="s">
        <v>61</v>
      </c>
      <c r="G29" s="654"/>
      <c r="H29" s="654"/>
      <c r="I29" s="236">
        <f>(1-C21)*I26</f>
        <v>106.69293128287686</v>
      </c>
      <c r="J29" s="236">
        <f>(1-C21)*J26</f>
        <v>99.94184410866036</v>
      </c>
      <c r="K29" s="236">
        <f>(1-C21)*K26</f>
        <v>114.52225731744122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5" hidden="1">
      <c r="A30" s="2"/>
      <c r="B30" s="85"/>
      <c r="C30" s="85"/>
      <c r="D30" s="85"/>
      <c r="E30" s="81"/>
      <c r="F30" s="655" t="s">
        <v>64</v>
      </c>
      <c r="G30" s="656"/>
      <c r="H30" s="657"/>
      <c r="I30" s="92">
        <f>I26*I25</f>
        <v>1</v>
      </c>
      <c r="J30" s="92">
        <f>J26*J25</f>
        <v>1</v>
      </c>
      <c r="K30" s="92">
        <f>K26*K25</f>
        <v>1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5" hidden="1">
      <c r="A31" s="18"/>
      <c r="B31" s="93"/>
      <c r="C31" s="2"/>
      <c r="D31" s="18"/>
      <c r="E31" s="81"/>
      <c r="F31" s="642" t="s">
        <v>65</v>
      </c>
      <c r="G31" s="643"/>
      <c r="H31" s="644"/>
      <c r="I31" s="237">
        <f>(C21-I25)*I26</f>
        <v>0.6869334411004946</v>
      </c>
      <c r="J31" s="237">
        <f>(C21-J25)*J26</f>
        <v>0.5801912738263053</v>
      </c>
      <c r="K31" s="237">
        <f>(C21-K25)*K26</f>
        <v>0.8107237592610101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5" hidden="1">
      <c r="A32" s="18"/>
      <c r="B32" s="2"/>
      <c r="C32" s="2"/>
      <c r="D32" s="2"/>
      <c r="E32" s="81"/>
      <c r="F32" s="94"/>
      <c r="G32" s="94"/>
      <c r="H32" s="94"/>
      <c r="I32" s="95"/>
      <c r="J32" s="95"/>
      <c r="K32" s="95"/>
      <c r="L32" s="2"/>
      <c r="M32" s="97"/>
      <c r="N32" s="97"/>
      <c r="O32" s="97"/>
      <c r="P32" s="9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5" hidden="1">
      <c r="A33" s="2"/>
      <c r="B33" s="2"/>
      <c r="C33" s="2"/>
      <c r="D33" s="2"/>
      <c r="E33" s="81"/>
      <c r="F33" s="96"/>
      <c r="G33" s="90" t="s">
        <v>59</v>
      </c>
      <c r="H33" s="234" t="s">
        <v>60</v>
      </c>
      <c r="I33" s="235">
        <f>ABS(I26)</f>
        <v>108.37986472397735</v>
      </c>
      <c r="J33" s="235">
        <f>ABS(K26)</f>
        <v>116.33298107670223</v>
      </c>
      <c r="K33" s="235">
        <f>ABS(J26)</f>
        <v>101.52203538248668</v>
      </c>
      <c r="L33" s="2"/>
      <c r="M33" s="97"/>
      <c r="N33" s="97"/>
      <c r="O33" s="98"/>
      <c r="P33" s="9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5" hidden="1">
      <c r="A34" s="2"/>
      <c r="B34" s="2"/>
      <c r="C34" s="2"/>
      <c r="D34" s="2"/>
      <c r="E34" s="81"/>
      <c r="F34" s="654" t="s">
        <v>61</v>
      </c>
      <c r="G34" s="654"/>
      <c r="H34" s="654"/>
      <c r="I34" s="236">
        <f>ABS((1-(C21-I25))*I26)</f>
        <v>107.69293128287686</v>
      </c>
      <c r="J34" s="236">
        <f>ABS((1-(C21-K25))*K26)</f>
        <v>115.52225731744122</v>
      </c>
      <c r="K34" s="236">
        <f>ABS((1-(C21-J25))*J26)</f>
        <v>100.94184410866038</v>
      </c>
      <c r="L34" s="2"/>
      <c r="M34" s="97"/>
      <c r="N34" s="97"/>
      <c r="O34" s="97"/>
      <c r="P34" s="99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5" hidden="1">
      <c r="A35" s="2"/>
      <c r="B35" s="2"/>
      <c r="C35" s="2"/>
      <c r="D35" s="2"/>
      <c r="E35" s="81"/>
      <c r="F35" s="658" t="s">
        <v>62</v>
      </c>
      <c r="G35" s="659"/>
      <c r="H35" s="660"/>
      <c r="I35" s="100">
        <f>I26*I25</f>
        <v>1</v>
      </c>
      <c r="J35" s="100">
        <f>K26*K25</f>
        <v>1</v>
      </c>
      <c r="K35" s="100">
        <f>J26*J25</f>
        <v>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 hidden="1">
      <c r="A36" s="238" t="s">
        <v>96</v>
      </c>
      <c r="B36" s="2"/>
      <c r="C36" s="2"/>
      <c r="D36" s="2"/>
      <c r="E36" s="81"/>
      <c r="F36" s="642" t="s">
        <v>63</v>
      </c>
      <c r="G36" s="643"/>
      <c r="H36" s="644"/>
      <c r="I36" s="237">
        <f>ABS(C21*I26)</f>
        <v>1.6869334411004946</v>
      </c>
      <c r="J36" s="237">
        <f>ABS(C21*K26)</f>
        <v>1.8107237592610101</v>
      </c>
      <c r="K36" s="237">
        <f>ABS(C21*J26)</f>
        <v>1.5801912738263053</v>
      </c>
      <c r="L36" s="174"/>
      <c r="M36" s="2"/>
      <c r="N36" s="2"/>
      <c r="O36" s="2"/>
      <c r="P36" s="2"/>
      <c r="Q36" s="2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174"/>
      <c r="EL36" s="174"/>
      <c r="EM36" s="174"/>
      <c r="EN36" s="174"/>
      <c r="EO36" s="174"/>
      <c r="EP36" s="174"/>
      <c r="EQ36" s="174"/>
      <c r="ER36" s="174"/>
      <c r="ES36" s="174"/>
      <c r="ET36" s="174"/>
      <c r="EU36" s="174"/>
      <c r="EV36" s="174"/>
      <c r="EW36" s="174"/>
      <c r="EX36" s="174"/>
      <c r="EY36" s="174"/>
      <c r="EZ36" s="174"/>
      <c r="FA36" s="174"/>
      <c r="FB36" s="174"/>
      <c r="FC36" s="174"/>
      <c r="FD36" s="174"/>
      <c r="FE36" s="174"/>
      <c r="FF36" s="174"/>
      <c r="FG36" s="174"/>
      <c r="FH36" s="174"/>
      <c r="FI36" s="174"/>
      <c r="FJ36" s="174"/>
      <c r="FK36" s="174"/>
      <c r="FL36" s="174"/>
      <c r="FM36" s="174"/>
      <c r="FN36" s="174"/>
      <c r="FO36" s="174"/>
      <c r="FP36" s="174"/>
      <c r="FQ36" s="174"/>
      <c r="FR36" s="174"/>
      <c r="FS36" s="174"/>
      <c r="FT36" s="174"/>
      <c r="FU36" s="174"/>
      <c r="FV36" s="174"/>
      <c r="FW36" s="174"/>
      <c r="FX36" s="174"/>
      <c r="FY36" s="174"/>
      <c r="FZ36" s="174"/>
      <c r="GA36" s="174"/>
      <c r="GB36" s="174"/>
      <c r="GC36" s="174"/>
      <c r="GD36" s="174"/>
      <c r="GE36" s="174"/>
      <c r="GF36" s="174"/>
      <c r="GG36" s="174"/>
      <c r="GH36" s="174"/>
      <c r="GI36" s="174"/>
      <c r="GJ36" s="174"/>
      <c r="GK36" s="174"/>
      <c r="GL36" s="174"/>
      <c r="GM36" s="174"/>
      <c r="GN36" s="174"/>
      <c r="GO36" s="174"/>
      <c r="GP36" s="174"/>
      <c r="GQ36" s="174"/>
      <c r="GR36" s="174"/>
      <c r="GS36" s="174"/>
      <c r="GT36" s="174"/>
      <c r="GU36" s="174"/>
      <c r="GV36" s="174"/>
      <c r="GW36" s="174"/>
      <c r="GX36" s="174"/>
      <c r="GY36" s="174"/>
      <c r="GZ36" s="174"/>
      <c r="HA36" s="174"/>
      <c r="HB36" s="174"/>
      <c r="HC36" s="174"/>
      <c r="HD36" s="174"/>
      <c r="HE36" s="174"/>
      <c r="HF36" s="174"/>
      <c r="HG36" s="174"/>
      <c r="HH36" s="174"/>
      <c r="HI36" s="174"/>
      <c r="HJ36" s="174"/>
      <c r="HK36" s="174"/>
      <c r="HL36" s="174"/>
      <c r="HM36" s="174"/>
      <c r="HN36" s="174"/>
      <c r="HO36" s="174"/>
      <c r="HP36" s="174"/>
      <c r="HQ36" s="174"/>
      <c r="HR36" s="174"/>
      <c r="HS36" s="174"/>
      <c r="HT36" s="174"/>
      <c r="HU36" s="174"/>
      <c r="HV36" s="174"/>
      <c r="HW36" s="174"/>
      <c r="HX36" s="174"/>
      <c r="HY36" s="174"/>
      <c r="HZ36" s="174"/>
      <c r="IA36" s="174"/>
      <c r="IB36" s="174"/>
      <c r="IC36" s="174"/>
      <c r="ID36" s="174"/>
      <c r="IE36" s="174"/>
      <c r="IF36" s="174"/>
      <c r="IG36" s="174"/>
      <c r="IH36" s="174"/>
      <c r="II36" s="174"/>
      <c r="IJ36" s="174"/>
      <c r="IK36" s="174"/>
      <c r="IL36" s="174"/>
      <c r="IM36" s="174"/>
      <c r="IN36" s="174"/>
      <c r="IO36" s="174"/>
      <c r="IP36" s="174"/>
      <c r="IQ36" s="174"/>
      <c r="IR36" s="174"/>
      <c r="IS36" s="174"/>
      <c r="IT36" s="174"/>
      <c r="IU36" s="174"/>
      <c r="IV36" s="174"/>
    </row>
    <row r="37" spans="1:256" ht="15" hidden="1">
      <c r="A37" s="174"/>
      <c r="B37" s="101" t="s">
        <v>17</v>
      </c>
      <c r="C37" s="102" t="s">
        <v>18</v>
      </c>
      <c r="D37" s="7"/>
      <c r="E37" s="81"/>
      <c r="F37" s="94"/>
      <c r="G37" s="9"/>
      <c r="H37" s="103"/>
      <c r="I37" s="104"/>
      <c r="J37" s="104"/>
      <c r="K37" s="104"/>
      <c r="L37" s="3"/>
      <c r="M37" s="2"/>
      <c r="N37" s="2"/>
      <c r="O37" s="2"/>
      <c r="P37" s="2"/>
      <c r="Q37" s="2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5" hidden="1">
      <c r="A38" s="105" t="s">
        <v>31</v>
      </c>
      <c r="B38" s="106" t="s">
        <v>3</v>
      </c>
      <c r="C38" s="107" t="s">
        <v>2</v>
      </c>
      <c r="D38" s="108" t="s">
        <v>19</v>
      </c>
      <c r="E38" s="81"/>
      <c r="F38" s="174"/>
      <c r="G38" s="174"/>
      <c r="H38" s="174"/>
      <c r="I38" s="174"/>
      <c r="J38" s="174"/>
      <c r="K38" s="174"/>
      <c r="L38" s="174"/>
      <c r="M38" s="2"/>
      <c r="N38" s="2"/>
      <c r="O38" s="2"/>
      <c r="P38" s="2"/>
      <c r="Q38" s="2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  <c r="EH38" s="174"/>
      <c r="EI38" s="174"/>
      <c r="EJ38" s="174"/>
      <c r="EK38" s="174"/>
      <c r="EL38" s="174"/>
      <c r="EM38" s="174"/>
      <c r="EN38" s="174"/>
      <c r="EO38" s="174"/>
      <c r="EP38" s="174"/>
      <c r="EQ38" s="174"/>
      <c r="ER38" s="174"/>
      <c r="ES38" s="174"/>
      <c r="ET38" s="174"/>
      <c r="EU38" s="174"/>
      <c r="EV38" s="174"/>
      <c r="EW38" s="174"/>
      <c r="EX38" s="174"/>
      <c r="EY38" s="174"/>
      <c r="EZ38" s="174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74"/>
      <c r="GL38" s="174"/>
      <c r="GM38" s="174"/>
      <c r="GN38" s="174"/>
      <c r="GO38" s="174"/>
      <c r="GP38" s="174"/>
      <c r="GQ38" s="174"/>
      <c r="GR38" s="174"/>
      <c r="GS38" s="174"/>
      <c r="GT38" s="174"/>
      <c r="GU38" s="174"/>
      <c r="GV38" s="174"/>
      <c r="GW38" s="174"/>
      <c r="GX38" s="174"/>
      <c r="GY38" s="174"/>
      <c r="GZ38" s="174"/>
      <c r="HA38" s="174"/>
      <c r="HB38" s="174"/>
      <c r="HC38" s="174"/>
      <c r="HD38" s="174"/>
      <c r="HE38" s="174"/>
      <c r="HF38" s="174"/>
      <c r="HG38" s="174"/>
      <c r="HH38" s="174"/>
      <c r="HI38" s="174"/>
      <c r="HJ38" s="174"/>
      <c r="HK38" s="174"/>
      <c r="HL38" s="174"/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/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4"/>
      <c r="IL38" s="174"/>
      <c r="IM38" s="174"/>
      <c r="IN38" s="174"/>
      <c r="IO38" s="174"/>
      <c r="IP38" s="174"/>
      <c r="IQ38" s="174"/>
      <c r="IR38" s="174"/>
      <c r="IS38" s="174"/>
      <c r="IT38" s="174"/>
      <c r="IU38" s="174"/>
      <c r="IV38" s="174"/>
    </row>
    <row r="39" spans="1:256" ht="15" hidden="1">
      <c r="A39" s="109" t="s">
        <v>14</v>
      </c>
      <c r="B39" s="110">
        <f>E6*C8/E8</f>
        <v>2497.4405015868524</v>
      </c>
      <c r="C39" s="110">
        <f>E6*D8/E8</f>
        <v>232900.55949841315</v>
      </c>
      <c r="D39" s="110">
        <f>E6</f>
        <v>235398</v>
      </c>
      <c r="E39" s="174"/>
      <c r="F39" s="111"/>
      <c r="G39" s="112" t="s">
        <v>29</v>
      </c>
      <c r="H39" s="113">
        <f>CHIINV(0.05,J40)</f>
        <v>3.8414588206941236</v>
      </c>
      <c r="I39" s="174"/>
      <c r="J39" s="174"/>
      <c r="K39" s="174"/>
      <c r="L39" s="174"/>
      <c r="M39" s="2"/>
      <c r="N39" s="97"/>
      <c r="O39" s="97"/>
      <c r="P39" s="97"/>
      <c r="Q39" s="2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4"/>
      <c r="EH39" s="174"/>
      <c r="EI39" s="174"/>
      <c r="EJ39" s="174"/>
      <c r="EK39" s="174"/>
      <c r="EL39" s="174"/>
      <c r="EM39" s="174"/>
      <c r="EN39" s="174"/>
      <c r="EO39" s="174"/>
      <c r="EP39" s="174"/>
      <c r="EQ39" s="174"/>
      <c r="ER39" s="174"/>
      <c r="ES39" s="174"/>
      <c r="ET39" s="174"/>
      <c r="EU39" s="174"/>
      <c r="EV39" s="174"/>
      <c r="EW39" s="174"/>
      <c r="EX39" s="174"/>
      <c r="EY39" s="174"/>
      <c r="EZ39" s="174"/>
      <c r="FA39" s="174"/>
      <c r="FB39" s="174"/>
      <c r="FC39" s="174"/>
      <c r="FD39" s="174"/>
      <c r="FE39" s="174"/>
      <c r="FF39" s="174"/>
      <c r="FG39" s="174"/>
      <c r="FH39" s="174"/>
      <c r="FI39" s="174"/>
      <c r="FJ39" s="174"/>
      <c r="FK39" s="174"/>
      <c r="FL39" s="174"/>
      <c r="FM39" s="174"/>
      <c r="FN39" s="174"/>
      <c r="FO39" s="174"/>
      <c r="FP39" s="174"/>
      <c r="FQ39" s="174"/>
      <c r="FR39" s="174"/>
      <c r="FS39" s="174"/>
      <c r="FT39" s="174"/>
      <c r="FU39" s="174"/>
      <c r="FV39" s="174"/>
      <c r="FW39" s="174"/>
      <c r="FX39" s="174"/>
      <c r="FY39" s="174"/>
      <c r="FZ39" s="174"/>
      <c r="GA39" s="174"/>
      <c r="GB39" s="174"/>
      <c r="GC39" s="174"/>
      <c r="GD39" s="174"/>
      <c r="GE39" s="174"/>
      <c r="GF39" s="174"/>
      <c r="GG39" s="174"/>
      <c r="GH39" s="174"/>
      <c r="GI39" s="174"/>
      <c r="GJ39" s="174"/>
      <c r="GK39" s="174"/>
      <c r="GL39" s="174"/>
      <c r="GM39" s="174"/>
      <c r="GN39" s="174"/>
      <c r="GO39" s="174"/>
      <c r="GP39" s="174"/>
      <c r="GQ39" s="174"/>
      <c r="GR39" s="174"/>
      <c r="GS39" s="174"/>
      <c r="GT39" s="174"/>
      <c r="GU39" s="174"/>
      <c r="GV39" s="174"/>
      <c r="GW39" s="174"/>
      <c r="GX39" s="174"/>
      <c r="GY39" s="174"/>
      <c r="GZ39" s="174"/>
      <c r="HA39" s="174"/>
      <c r="HB39" s="174"/>
      <c r="HC39" s="174"/>
      <c r="HD39" s="174"/>
      <c r="HE39" s="174"/>
      <c r="HF39" s="174"/>
      <c r="HG39" s="174"/>
      <c r="HH39" s="174"/>
      <c r="HI39" s="174"/>
      <c r="HJ39" s="174"/>
      <c r="HK39" s="174"/>
      <c r="HL39" s="174"/>
      <c r="HM39" s="174"/>
      <c r="HN39" s="174"/>
      <c r="HO39" s="174"/>
      <c r="HP39" s="174"/>
      <c r="HQ39" s="174"/>
      <c r="HR39" s="174"/>
      <c r="HS39" s="174"/>
      <c r="HT39" s="174"/>
      <c r="HU39" s="174"/>
      <c r="HV39" s="174"/>
      <c r="HW39" s="174"/>
      <c r="HX39" s="174"/>
      <c r="HY39" s="174"/>
      <c r="HZ39" s="174"/>
      <c r="IA39" s="174"/>
      <c r="IB39" s="174"/>
      <c r="IC39" s="174"/>
      <c r="ID39" s="174"/>
      <c r="IE39" s="174"/>
      <c r="IF39" s="174"/>
      <c r="IG39" s="174"/>
      <c r="IH39" s="174"/>
      <c r="II39" s="174"/>
      <c r="IJ39" s="174"/>
      <c r="IK39" s="174"/>
      <c r="IL39" s="174"/>
      <c r="IM39" s="174"/>
      <c r="IN39" s="174"/>
      <c r="IO39" s="174"/>
      <c r="IP39" s="174"/>
      <c r="IQ39" s="174"/>
      <c r="IR39" s="174"/>
      <c r="IS39" s="174"/>
      <c r="IT39" s="174"/>
      <c r="IU39" s="174"/>
      <c r="IV39" s="174"/>
    </row>
    <row r="40" spans="1:256" ht="15" hidden="1">
      <c r="A40" s="114" t="s">
        <v>15</v>
      </c>
      <c r="B40" s="110">
        <f>E7*C8/E8</f>
        <v>2152.5594984131476</v>
      </c>
      <c r="C40" s="110">
        <f>E7*D8/E8</f>
        <v>200738.44050158685</v>
      </c>
      <c r="D40" s="110">
        <f>E7</f>
        <v>202891</v>
      </c>
      <c r="E40" s="3"/>
      <c r="F40" s="115"/>
      <c r="G40" s="115"/>
      <c r="H40" s="89"/>
      <c r="I40" s="116" t="s">
        <v>30</v>
      </c>
      <c r="J40" s="117">
        <f>(COUNT(B39:C39)-1)*(COUNT(B39:B40)-1)</f>
        <v>1</v>
      </c>
      <c r="K40" s="174"/>
      <c r="L40" s="174"/>
      <c r="M40" s="174"/>
      <c r="N40" s="97"/>
      <c r="O40" s="97"/>
      <c r="P40" s="97"/>
      <c r="Q40" s="2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4"/>
      <c r="FF40" s="174"/>
      <c r="FG40" s="174"/>
      <c r="FH40" s="174"/>
      <c r="FI40" s="174"/>
      <c r="FJ40" s="174"/>
      <c r="FK40" s="174"/>
      <c r="FL40" s="174"/>
      <c r="FM40" s="174"/>
      <c r="FN40" s="174"/>
      <c r="FO40" s="174"/>
      <c r="FP40" s="174"/>
      <c r="FQ40" s="174"/>
      <c r="FR40" s="174"/>
      <c r="FS40" s="174"/>
      <c r="FT40" s="174"/>
      <c r="FU40" s="174"/>
      <c r="FV40" s="174"/>
      <c r="FW40" s="174"/>
      <c r="FX40" s="174"/>
      <c r="FY40" s="174"/>
      <c r="FZ40" s="174"/>
      <c r="GA40" s="174"/>
      <c r="GB40" s="174"/>
      <c r="GC40" s="174"/>
      <c r="GD40" s="174"/>
      <c r="GE40" s="174"/>
      <c r="GF40" s="174"/>
      <c r="GG40" s="174"/>
      <c r="GH40" s="174"/>
      <c r="GI40" s="174"/>
      <c r="GJ40" s="174"/>
      <c r="GK40" s="174"/>
      <c r="GL40" s="174"/>
      <c r="GM40" s="174"/>
      <c r="GN40" s="174"/>
      <c r="GO40" s="174"/>
      <c r="GP40" s="174"/>
      <c r="GQ40" s="174"/>
      <c r="GR40" s="174"/>
      <c r="GS40" s="174"/>
      <c r="GT40" s="174"/>
      <c r="GU40" s="174"/>
      <c r="GV40" s="174"/>
      <c r="GW40" s="174"/>
      <c r="GX40" s="174"/>
      <c r="GY40" s="174"/>
      <c r="GZ40" s="174"/>
      <c r="HA40" s="174"/>
      <c r="HB40" s="174"/>
      <c r="HC40" s="174"/>
      <c r="HD40" s="174"/>
      <c r="HE40" s="174"/>
      <c r="HF40" s="174"/>
      <c r="HG40" s="174"/>
      <c r="HH40" s="174"/>
      <c r="HI40" s="174"/>
      <c r="HJ40" s="174"/>
      <c r="HK40" s="174"/>
      <c r="HL40" s="174"/>
      <c r="HM40" s="174"/>
      <c r="HN40" s="174"/>
      <c r="HO40" s="174"/>
      <c r="HP40" s="174"/>
      <c r="HQ40" s="174"/>
      <c r="HR40" s="174"/>
      <c r="HS40" s="174"/>
      <c r="HT40" s="174"/>
      <c r="HU40" s="174"/>
      <c r="HV40" s="174"/>
      <c r="HW40" s="174"/>
      <c r="HX40" s="174"/>
      <c r="HY40" s="174"/>
      <c r="HZ40" s="174"/>
      <c r="IA40" s="174"/>
      <c r="IB40" s="174"/>
      <c r="IC40" s="174"/>
      <c r="ID40" s="174"/>
      <c r="IE40" s="174"/>
      <c r="IF40" s="174"/>
      <c r="IG40" s="174"/>
      <c r="IH40" s="174"/>
      <c r="II40" s="174"/>
      <c r="IJ40" s="174"/>
      <c r="IK40" s="174"/>
      <c r="IL40" s="174"/>
      <c r="IM40" s="174"/>
      <c r="IN40" s="174"/>
      <c r="IO40" s="174"/>
      <c r="IP40" s="174"/>
      <c r="IQ40" s="174"/>
      <c r="IR40" s="174"/>
      <c r="IS40" s="174"/>
      <c r="IT40" s="174"/>
      <c r="IU40" s="174"/>
      <c r="IV40" s="174"/>
    </row>
    <row r="41" spans="1:256" ht="15" hidden="1">
      <c r="A41" s="43" t="s">
        <v>28</v>
      </c>
      <c r="B41" s="110">
        <f>SUM(B39:B40)</f>
        <v>4650</v>
      </c>
      <c r="C41" s="110">
        <f>SUM(C39:C40)</f>
        <v>433639</v>
      </c>
      <c r="D41" s="118">
        <f>SUM(D39:D40)</f>
        <v>438289</v>
      </c>
      <c r="E41" s="3"/>
      <c r="F41" s="3"/>
      <c r="G41" s="119" t="s">
        <v>32</v>
      </c>
      <c r="H41" s="7" t="s">
        <v>33</v>
      </c>
      <c r="I41" s="174"/>
      <c r="J41" s="174"/>
      <c r="K41" s="174"/>
      <c r="L41" s="174"/>
      <c r="M41" s="174"/>
      <c r="N41" s="97"/>
      <c r="O41" s="98"/>
      <c r="P41" s="97"/>
      <c r="Q41" s="2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4"/>
      <c r="DV41" s="174"/>
      <c r="DW41" s="174"/>
      <c r="DX41" s="174"/>
      <c r="DY41" s="174"/>
      <c r="DZ41" s="174"/>
      <c r="EA41" s="174"/>
      <c r="EB41" s="174"/>
      <c r="EC41" s="174"/>
      <c r="ED41" s="174"/>
      <c r="EE41" s="174"/>
      <c r="EF41" s="174"/>
      <c r="EG41" s="174"/>
      <c r="EH41" s="174"/>
      <c r="EI41" s="174"/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4"/>
      <c r="EW41" s="174"/>
      <c r="EX41" s="174"/>
      <c r="EY41" s="174"/>
      <c r="EZ41" s="174"/>
      <c r="FA41" s="174"/>
      <c r="FB41" s="174"/>
      <c r="FC41" s="174"/>
      <c r="FD41" s="174"/>
      <c r="FE41" s="174"/>
      <c r="FF41" s="174"/>
      <c r="FG41" s="174"/>
      <c r="FH41" s="174"/>
      <c r="FI41" s="174"/>
      <c r="FJ41" s="174"/>
      <c r="FK41" s="174"/>
      <c r="FL41" s="174"/>
      <c r="FM41" s="174"/>
      <c r="FN41" s="174"/>
      <c r="FO41" s="174"/>
      <c r="FP41" s="174"/>
      <c r="FQ41" s="174"/>
      <c r="FR41" s="174"/>
      <c r="FS41" s="174"/>
      <c r="FT41" s="174"/>
      <c r="FU41" s="174"/>
      <c r="FV41" s="174"/>
      <c r="FW41" s="174"/>
      <c r="FX41" s="174"/>
      <c r="FY41" s="174"/>
      <c r="FZ41" s="174"/>
      <c r="GA41" s="174"/>
      <c r="GB41" s="174"/>
      <c r="GC41" s="174"/>
      <c r="GD41" s="174"/>
      <c r="GE41" s="174"/>
      <c r="GF41" s="174"/>
      <c r="GG41" s="174"/>
      <c r="GH41" s="174"/>
      <c r="GI41" s="174"/>
      <c r="GJ41" s="174"/>
      <c r="GK41" s="174"/>
      <c r="GL41" s="174"/>
      <c r="GM41" s="174"/>
      <c r="GN41" s="174"/>
      <c r="GO41" s="174"/>
      <c r="GP41" s="174"/>
      <c r="GQ41" s="174"/>
      <c r="GR41" s="174"/>
      <c r="GS41" s="174"/>
      <c r="GT41" s="174"/>
      <c r="GU41" s="174"/>
      <c r="GV41" s="174"/>
      <c r="GW41" s="174"/>
      <c r="GX41" s="174"/>
      <c r="GY41" s="174"/>
      <c r="GZ41" s="174"/>
      <c r="HA41" s="174"/>
      <c r="HB41" s="174"/>
      <c r="HC41" s="174"/>
      <c r="HD41" s="174"/>
      <c r="HE41" s="174"/>
      <c r="HF41" s="174"/>
      <c r="HG41" s="174"/>
      <c r="HH41" s="174"/>
      <c r="HI41" s="174"/>
      <c r="HJ41" s="174"/>
      <c r="HK41" s="174"/>
      <c r="HL41" s="174"/>
      <c r="HM41" s="174"/>
      <c r="HN41" s="174"/>
      <c r="HO41" s="174"/>
      <c r="HP41" s="174"/>
      <c r="HQ41" s="174"/>
      <c r="HR41" s="174"/>
      <c r="HS41" s="174"/>
      <c r="HT41" s="174"/>
      <c r="HU41" s="174"/>
      <c r="HV41" s="174"/>
      <c r="HW41" s="174"/>
      <c r="HX41" s="174"/>
      <c r="HY41" s="174"/>
      <c r="HZ41" s="174"/>
      <c r="IA41" s="174"/>
      <c r="IB41" s="174"/>
      <c r="IC41" s="174"/>
      <c r="ID41" s="174"/>
      <c r="IE41" s="174"/>
      <c r="IF41" s="174"/>
      <c r="IG41" s="174"/>
      <c r="IH41" s="174"/>
      <c r="II41" s="174"/>
      <c r="IJ41" s="174"/>
      <c r="IK41" s="174"/>
      <c r="IL41" s="174"/>
      <c r="IM41" s="174"/>
      <c r="IN41" s="174"/>
      <c r="IO41" s="174"/>
      <c r="IP41" s="174"/>
      <c r="IQ41" s="174"/>
      <c r="IR41" s="174"/>
      <c r="IS41" s="174"/>
      <c r="IT41" s="174"/>
      <c r="IU41" s="174"/>
      <c r="IV41" s="174"/>
    </row>
    <row r="42" spans="1:256" ht="15" hidden="1">
      <c r="A42" s="43"/>
      <c r="B42" s="120"/>
      <c r="C42" s="120"/>
      <c r="D42" s="121"/>
      <c r="E42" s="3"/>
      <c r="F42" s="3"/>
      <c r="G42" s="119" t="s">
        <v>34</v>
      </c>
      <c r="H42" s="7" t="s">
        <v>35</v>
      </c>
      <c r="I42" s="174"/>
      <c r="J42" s="174"/>
      <c r="K42" s="174"/>
      <c r="L42" s="174"/>
      <c r="M42" s="174"/>
      <c r="N42" s="99"/>
      <c r="O42" s="99"/>
      <c r="P42" s="99"/>
      <c r="Q42" s="2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  <c r="DD42" s="174"/>
      <c r="DE42" s="174"/>
      <c r="DF42" s="174"/>
      <c r="DG42" s="174"/>
      <c r="DH42" s="174"/>
      <c r="DI42" s="174"/>
      <c r="DJ42" s="174"/>
      <c r="DK42" s="174"/>
      <c r="DL42" s="174"/>
      <c r="DM42" s="174"/>
      <c r="DN42" s="174"/>
      <c r="DO42" s="174"/>
      <c r="DP42" s="174"/>
      <c r="DQ42" s="174"/>
      <c r="DR42" s="174"/>
      <c r="DS42" s="174"/>
      <c r="DT42" s="174"/>
      <c r="DU42" s="174"/>
      <c r="DV42" s="174"/>
      <c r="DW42" s="174"/>
      <c r="DX42" s="174"/>
      <c r="DY42" s="174"/>
      <c r="DZ42" s="174"/>
      <c r="EA42" s="174"/>
      <c r="EB42" s="174"/>
      <c r="EC42" s="174"/>
      <c r="ED42" s="174"/>
      <c r="EE42" s="174"/>
      <c r="EF42" s="174"/>
      <c r="EG42" s="174"/>
      <c r="EH42" s="174"/>
      <c r="EI42" s="174"/>
      <c r="EJ42" s="174"/>
      <c r="EK42" s="174"/>
      <c r="EL42" s="174"/>
      <c r="EM42" s="174"/>
      <c r="EN42" s="174"/>
      <c r="EO42" s="174"/>
      <c r="EP42" s="174"/>
      <c r="EQ42" s="174"/>
      <c r="ER42" s="174"/>
      <c r="ES42" s="174"/>
      <c r="ET42" s="174"/>
      <c r="EU42" s="174"/>
      <c r="EV42" s="174"/>
      <c r="EW42" s="174"/>
      <c r="EX42" s="174"/>
      <c r="EY42" s="174"/>
      <c r="EZ42" s="174"/>
      <c r="FA42" s="174"/>
      <c r="FB42" s="174"/>
      <c r="FC42" s="174"/>
      <c r="FD42" s="174"/>
      <c r="FE42" s="174"/>
      <c r="FF42" s="174"/>
      <c r="FG42" s="174"/>
      <c r="FH42" s="174"/>
      <c r="FI42" s="174"/>
      <c r="FJ42" s="174"/>
      <c r="FK42" s="174"/>
      <c r="FL42" s="174"/>
      <c r="FM42" s="174"/>
      <c r="FN42" s="174"/>
      <c r="FO42" s="174"/>
      <c r="FP42" s="174"/>
      <c r="FQ42" s="174"/>
      <c r="FR42" s="174"/>
      <c r="FS42" s="174"/>
      <c r="FT42" s="174"/>
      <c r="FU42" s="174"/>
      <c r="FV42" s="174"/>
      <c r="FW42" s="174"/>
      <c r="FX42" s="174"/>
      <c r="FY42" s="174"/>
      <c r="FZ42" s="174"/>
      <c r="GA42" s="174"/>
      <c r="GB42" s="174"/>
      <c r="GC42" s="174"/>
      <c r="GD42" s="174"/>
      <c r="GE42" s="174"/>
      <c r="GF42" s="174"/>
      <c r="GG42" s="174"/>
      <c r="GH42" s="174"/>
      <c r="GI42" s="174"/>
      <c r="GJ42" s="174"/>
      <c r="GK42" s="174"/>
      <c r="GL42" s="174"/>
      <c r="GM42" s="174"/>
      <c r="GN42" s="174"/>
      <c r="GO42" s="174"/>
      <c r="GP42" s="174"/>
      <c r="GQ42" s="174"/>
      <c r="GR42" s="174"/>
      <c r="GS42" s="174"/>
      <c r="GT42" s="174"/>
      <c r="GU42" s="174"/>
      <c r="GV42" s="174"/>
      <c r="GW42" s="174"/>
      <c r="GX42" s="174"/>
      <c r="GY42" s="174"/>
      <c r="GZ42" s="174"/>
      <c r="HA42" s="174"/>
      <c r="HB42" s="174"/>
      <c r="HC42" s="174"/>
      <c r="HD42" s="174"/>
      <c r="HE42" s="174"/>
      <c r="HF42" s="174"/>
      <c r="HG42" s="174"/>
      <c r="HH42" s="174"/>
      <c r="HI42" s="174"/>
      <c r="HJ42" s="174"/>
      <c r="HK42" s="174"/>
      <c r="HL42" s="174"/>
      <c r="HM42" s="174"/>
      <c r="HN42" s="174"/>
      <c r="HO42" s="174"/>
      <c r="HP42" s="174"/>
      <c r="HQ42" s="174"/>
      <c r="HR42" s="174"/>
      <c r="HS42" s="174"/>
      <c r="HT42" s="174"/>
      <c r="HU42" s="174"/>
      <c r="HV42" s="174"/>
      <c r="HW42" s="174"/>
      <c r="HX42" s="174"/>
      <c r="HY42" s="174"/>
      <c r="HZ42" s="174"/>
      <c r="IA42" s="174"/>
      <c r="IB42" s="174"/>
      <c r="IC42" s="174"/>
      <c r="ID42" s="174"/>
      <c r="IE42" s="174"/>
      <c r="IF42" s="174"/>
      <c r="IG42" s="174"/>
      <c r="IH42" s="174"/>
      <c r="II42" s="174"/>
      <c r="IJ42" s="174"/>
      <c r="IK42" s="174"/>
      <c r="IL42" s="174"/>
      <c r="IM42" s="174"/>
      <c r="IN42" s="174"/>
      <c r="IO42" s="174"/>
      <c r="IP42" s="174"/>
      <c r="IQ42" s="174"/>
      <c r="IR42" s="174"/>
      <c r="IS42" s="174"/>
      <c r="IT42" s="174"/>
      <c r="IU42" s="174"/>
      <c r="IV42" s="174"/>
    </row>
    <row r="43" spans="1:256" ht="15" hidden="1">
      <c r="A43" s="122"/>
      <c r="B43" s="645" t="s">
        <v>97</v>
      </c>
      <c r="C43" s="646"/>
      <c r="D43" s="174"/>
      <c r="E43" s="174"/>
      <c r="F43" s="43"/>
      <c r="G43" s="123"/>
      <c r="H43" s="51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4"/>
      <c r="DT43" s="174"/>
      <c r="DU43" s="174"/>
      <c r="DV43" s="174"/>
      <c r="DW43" s="174"/>
      <c r="DX43" s="174"/>
      <c r="DY43" s="174"/>
      <c r="DZ43" s="174"/>
      <c r="EA43" s="174"/>
      <c r="EB43" s="174"/>
      <c r="EC43" s="174"/>
      <c r="ED43" s="174"/>
      <c r="EE43" s="174"/>
      <c r="EF43" s="174"/>
      <c r="EG43" s="174"/>
      <c r="EH43" s="174"/>
      <c r="EI43" s="174"/>
      <c r="EJ43" s="174"/>
      <c r="EK43" s="174"/>
      <c r="EL43" s="174"/>
      <c r="EM43" s="174"/>
      <c r="EN43" s="174"/>
      <c r="EO43" s="174"/>
      <c r="EP43" s="174"/>
      <c r="EQ43" s="174"/>
      <c r="ER43" s="174"/>
      <c r="ES43" s="174"/>
      <c r="ET43" s="174"/>
      <c r="EU43" s="174"/>
      <c r="EV43" s="174"/>
      <c r="EW43" s="174"/>
      <c r="EX43" s="174"/>
      <c r="EY43" s="174"/>
      <c r="EZ43" s="174"/>
      <c r="FA43" s="174"/>
      <c r="FB43" s="174"/>
      <c r="FC43" s="174"/>
      <c r="FD43" s="174"/>
      <c r="FE43" s="174"/>
      <c r="FF43" s="174"/>
      <c r="FG43" s="174"/>
      <c r="FH43" s="174"/>
      <c r="FI43" s="174"/>
      <c r="FJ43" s="174"/>
      <c r="FK43" s="174"/>
      <c r="FL43" s="174"/>
      <c r="FM43" s="174"/>
      <c r="FN43" s="174"/>
      <c r="FO43" s="174"/>
      <c r="FP43" s="174"/>
      <c r="FQ43" s="174"/>
      <c r="FR43" s="174"/>
      <c r="FS43" s="174"/>
      <c r="FT43" s="174"/>
      <c r="FU43" s="174"/>
      <c r="FV43" s="174"/>
      <c r="FW43" s="174"/>
      <c r="FX43" s="174"/>
      <c r="FY43" s="174"/>
      <c r="FZ43" s="174"/>
      <c r="GA43" s="174"/>
      <c r="GB43" s="174"/>
      <c r="GC43" s="174"/>
      <c r="GD43" s="174"/>
      <c r="GE43" s="174"/>
      <c r="GF43" s="174"/>
      <c r="GG43" s="174"/>
      <c r="GH43" s="174"/>
      <c r="GI43" s="174"/>
      <c r="GJ43" s="174"/>
      <c r="GK43" s="174"/>
      <c r="GL43" s="174"/>
      <c r="GM43" s="174"/>
      <c r="GN43" s="174"/>
      <c r="GO43" s="174"/>
      <c r="GP43" s="174"/>
      <c r="GQ43" s="174"/>
      <c r="GR43" s="174"/>
      <c r="GS43" s="174"/>
      <c r="GT43" s="174"/>
      <c r="GU43" s="174"/>
      <c r="GV43" s="174"/>
      <c r="GW43" s="174"/>
      <c r="GX43" s="174"/>
      <c r="GY43" s="174"/>
      <c r="GZ43" s="174"/>
      <c r="HA43" s="174"/>
      <c r="HB43" s="174"/>
      <c r="HC43" s="174"/>
      <c r="HD43" s="174"/>
      <c r="HE43" s="174"/>
      <c r="HF43" s="174"/>
      <c r="HG43" s="174"/>
      <c r="HH43" s="174"/>
      <c r="HI43" s="174"/>
      <c r="HJ43" s="174"/>
      <c r="HK43" s="174"/>
      <c r="HL43" s="174"/>
      <c r="HM43" s="174"/>
      <c r="HN43" s="174"/>
      <c r="HO43" s="174"/>
      <c r="HP43" s="174"/>
      <c r="HQ43" s="174"/>
      <c r="HR43" s="174"/>
      <c r="HS43" s="174"/>
      <c r="HT43" s="174"/>
      <c r="HU43" s="174"/>
      <c r="HV43" s="174"/>
      <c r="HW43" s="174"/>
      <c r="HX43" s="174"/>
      <c r="HY43" s="174"/>
      <c r="HZ43" s="174"/>
      <c r="IA43" s="174"/>
      <c r="IB43" s="174"/>
      <c r="IC43" s="174"/>
      <c r="ID43" s="174"/>
      <c r="IE43" s="174"/>
      <c r="IF43" s="174"/>
      <c r="IG43" s="174"/>
      <c r="IH43" s="174"/>
      <c r="II43" s="174"/>
      <c r="IJ43" s="174"/>
      <c r="IK43" s="174"/>
      <c r="IL43" s="174"/>
      <c r="IM43" s="174"/>
      <c r="IN43" s="174"/>
      <c r="IO43" s="174"/>
      <c r="IP43" s="174"/>
      <c r="IQ43" s="174"/>
      <c r="IR43" s="174"/>
      <c r="IS43" s="174"/>
      <c r="IT43" s="174"/>
      <c r="IU43" s="174"/>
      <c r="IV43" s="174"/>
    </row>
    <row r="44" spans="1:256" ht="15" hidden="1">
      <c r="A44" s="122"/>
      <c r="B44" s="124">
        <f>(C6-B39)^2/B39</f>
        <v>404.77865302052135</v>
      </c>
      <c r="C44" s="124">
        <f>(D6-C39)^2/C39</f>
        <v>4.34052457584634</v>
      </c>
      <c r="D44" s="174"/>
      <c r="E44" s="105"/>
      <c r="F44" s="125"/>
      <c r="G44" s="174"/>
      <c r="H44" s="174"/>
      <c r="I44" s="2"/>
      <c r="J44" s="2"/>
      <c r="K44" s="126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4"/>
      <c r="EK44" s="174"/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  <c r="EV44" s="174"/>
      <c r="EW44" s="174"/>
      <c r="EX44" s="174"/>
      <c r="EY44" s="174"/>
      <c r="EZ44" s="174"/>
      <c r="FA44" s="174"/>
      <c r="FB44" s="174"/>
      <c r="FC44" s="174"/>
      <c r="FD44" s="174"/>
      <c r="FE44" s="174"/>
      <c r="FF44" s="174"/>
      <c r="FG44" s="174"/>
      <c r="FH44" s="174"/>
      <c r="FI44" s="174"/>
      <c r="FJ44" s="174"/>
      <c r="FK44" s="174"/>
      <c r="FL44" s="174"/>
      <c r="FM44" s="174"/>
      <c r="FN44" s="174"/>
      <c r="FO44" s="174"/>
      <c r="FP44" s="174"/>
      <c r="FQ44" s="174"/>
      <c r="FR44" s="174"/>
      <c r="FS44" s="174"/>
      <c r="FT44" s="174"/>
      <c r="FU44" s="174"/>
      <c r="FV44" s="174"/>
      <c r="FW44" s="174"/>
      <c r="FX44" s="174"/>
      <c r="FY44" s="174"/>
      <c r="FZ44" s="174"/>
      <c r="GA44" s="174"/>
      <c r="GB44" s="174"/>
      <c r="GC44" s="174"/>
      <c r="GD44" s="174"/>
      <c r="GE44" s="174"/>
      <c r="GF44" s="174"/>
      <c r="GG44" s="174"/>
      <c r="GH44" s="174"/>
      <c r="GI44" s="174"/>
      <c r="GJ44" s="174"/>
      <c r="GK44" s="174"/>
      <c r="GL44" s="174"/>
      <c r="GM44" s="174"/>
      <c r="GN44" s="174"/>
      <c r="GO44" s="174"/>
      <c r="GP44" s="174"/>
      <c r="GQ44" s="174"/>
      <c r="GR44" s="174"/>
      <c r="GS44" s="174"/>
      <c r="GT44" s="174"/>
      <c r="GU44" s="174"/>
      <c r="GV44" s="174"/>
      <c r="GW44" s="174"/>
      <c r="GX44" s="174"/>
      <c r="GY44" s="174"/>
      <c r="GZ44" s="174"/>
      <c r="HA44" s="174"/>
      <c r="HB44" s="174"/>
      <c r="HC44" s="174"/>
      <c r="HD44" s="174"/>
      <c r="HE44" s="174"/>
      <c r="HF44" s="174"/>
      <c r="HG44" s="174"/>
      <c r="HH44" s="174"/>
      <c r="HI44" s="174"/>
      <c r="HJ44" s="174"/>
      <c r="HK44" s="174"/>
      <c r="HL44" s="174"/>
      <c r="HM44" s="174"/>
      <c r="HN44" s="174"/>
      <c r="HO44" s="174"/>
      <c r="HP44" s="174"/>
      <c r="HQ44" s="174"/>
      <c r="HR44" s="174"/>
      <c r="HS44" s="174"/>
      <c r="HT44" s="174"/>
      <c r="HU44" s="174"/>
      <c r="HV44" s="174"/>
      <c r="HW44" s="174"/>
      <c r="HX44" s="174"/>
      <c r="HY44" s="174"/>
      <c r="HZ44" s="174"/>
      <c r="IA44" s="174"/>
      <c r="IB44" s="174"/>
      <c r="IC44" s="174"/>
      <c r="ID44" s="174"/>
      <c r="IE44" s="174"/>
      <c r="IF44" s="174"/>
      <c r="IG44" s="174"/>
      <c r="IH44" s="174"/>
      <c r="II44" s="174"/>
      <c r="IJ44" s="174"/>
      <c r="IK44" s="174"/>
      <c r="IL44" s="174"/>
      <c r="IM44" s="174"/>
      <c r="IN44" s="174"/>
      <c r="IO44" s="174"/>
      <c r="IP44" s="174"/>
      <c r="IQ44" s="174"/>
      <c r="IR44" s="174"/>
      <c r="IS44" s="174"/>
      <c r="IT44" s="174"/>
      <c r="IU44" s="174"/>
      <c r="IV44" s="174"/>
    </row>
    <row r="45" spans="1:256" ht="15" hidden="1">
      <c r="A45" s="122"/>
      <c r="B45" s="124">
        <f>(C7-B40)^2/B40</f>
        <v>469.6318977368374</v>
      </c>
      <c r="C45" s="124">
        <f>(D7-C40)^2/C40</f>
        <v>5.03595922985779</v>
      </c>
      <c r="D45" s="4"/>
      <c r="E45" s="127" t="s">
        <v>36</v>
      </c>
      <c r="F45" s="239">
        <f>B47-H39</f>
        <v>879.9455757423688</v>
      </c>
      <c r="G45" s="174"/>
      <c r="H45" s="174"/>
      <c r="I45" s="2"/>
      <c r="J45" s="2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74"/>
      <c r="EE45" s="174"/>
      <c r="EF45" s="174"/>
      <c r="EG45" s="174"/>
      <c r="EH45" s="174"/>
      <c r="EI45" s="174"/>
      <c r="EJ45" s="174"/>
      <c r="EK45" s="174"/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  <c r="EV45" s="174"/>
      <c r="EW45" s="174"/>
      <c r="EX45" s="174"/>
      <c r="EY45" s="174"/>
      <c r="EZ45" s="174"/>
      <c r="FA45" s="174"/>
      <c r="FB45" s="174"/>
      <c r="FC45" s="174"/>
      <c r="FD45" s="174"/>
      <c r="FE45" s="174"/>
      <c r="FF45" s="174"/>
      <c r="FG45" s="174"/>
      <c r="FH45" s="174"/>
      <c r="FI45" s="174"/>
      <c r="FJ45" s="174"/>
      <c r="FK45" s="174"/>
      <c r="FL45" s="174"/>
      <c r="FM45" s="174"/>
      <c r="FN45" s="174"/>
      <c r="FO45" s="174"/>
      <c r="FP45" s="174"/>
      <c r="FQ45" s="174"/>
      <c r="FR45" s="174"/>
      <c r="FS45" s="174"/>
      <c r="FT45" s="174"/>
      <c r="FU45" s="174"/>
      <c r="FV45" s="174"/>
      <c r="FW45" s="174"/>
      <c r="FX45" s="174"/>
      <c r="FY45" s="174"/>
      <c r="FZ45" s="174"/>
      <c r="GA45" s="174"/>
      <c r="GB45" s="174"/>
      <c r="GC45" s="174"/>
      <c r="GD45" s="174"/>
      <c r="GE45" s="174"/>
      <c r="GF45" s="174"/>
      <c r="GG45" s="174"/>
      <c r="GH45" s="174"/>
      <c r="GI45" s="174"/>
      <c r="GJ45" s="174"/>
      <c r="GK45" s="174"/>
      <c r="GL45" s="174"/>
      <c r="GM45" s="174"/>
      <c r="GN45" s="174"/>
      <c r="GO45" s="174"/>
      <c r="GP45" s="174"/>
      <c r="GQ45" s="174"/>
      <c r="GR45" s="174"/>
      <c r="GS45" s="174"/>
      <c r="GT45" s="174"/>
      <c r="GU45" s="174"/>
      <c r="GV45" s="174"/>
      <c r="GW45" s="174"/>
      <c r="GX45" s="174"/>
      <c r="GY45" s="174"/>
      <c r="GZ45" s="174"/>
      <c r="HA45" s="174"/>
      <c r="HB45" s="174"/>
      <c r="HC45" s="174"/>
      <c r="HD45" s="174"/>
      <c r="HE45" s="174"/>
      <c r="HF45" s="174"/>
      <c r="HG45" s="174"/>
      <c r="HH45" s="174"/>
      <c r="HI45" s="174"/>
      <c r="HJ45" s="174"/>
      <c r="HK45" s="174"/>
      <c r="HL45" s="174"/>
      <c r="HM45" s="174"/>
      <c r="HN45" s="174"/>
      <c r="HO45" s="174"/>
      <c r="HP45" s="174"/>
      <c r="HQ45" s="174"/>
      <c r="HR45" s="174"/>
      <c r="HS45" s="174"/>
      <c r="HT45" s="174"/>
      <c r="HU45" s="174"/>
      <c r="HV45" s="174"/>
      <c r="HW45" s="174"/>
      <c r="HX45" s="174"/>
      <c r="HY45" s="174"/>
      <c r="HZ45" s="174"/>
      <c r="IA45" s="174"/>
      <c r="IB45" s="174"/>
      <c r="IC45" s="174"/>
      <c r="ID45" s="174"/>
      <c r="IE45" s="174"/>
      <c r="IF45" s="174"/>
      <c r="IG45" s="174"/>
      <c r="IH45" s="174"/>
      <c r="II45" s="174"/>
      <c r="IJ45" s="174"/>
      <c r="IK45" s="174"/>
      <c r="IL45" s="174"/>
      <c r="IM45" s="174"/>
      <c r="IN45" s="174"/>
      <c r="IO45" s="174"/>
      <c r="IP45" s="174"/>
      <c r="IQ45" s="174"/>
      <c r="IR45" s="174"/>
      <c r="IS45" s="174"/>
      <c r="IT45" s="174"/>
      <c r="IU45" s="174"/>
      <c r="IV45" s="174"/>
    </row>
    <row r="46" spans="1:256" ht="15.75" hidden="1" thickBot="1">
      <c r="A46" s="7" t="s">
        <v>38</v>
      </c>
      <c r="B46" s="174"/>
      <c r="C46" s="128"/>
      <c r="D46" s="174"/>
      <c r="E46" s="174"/>
      <c r="F46" s="51" t="s">
        <v>39</v>
      </c>
      <c r="G46" s="174"/>
      <c r="H46" s="174"/>
      <c r="I46" s="2"/>
      <c r="J46" s="2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4"/>
      <c r="DA46" s="174"/>
      <c r="DB46" s="174"/>
      <c r="DC46" s="174"/>
      <c r="DD46" s="174"/>
      <c r="DE46" s="174"/>
      <c r="DF46" s="174"/>
      <c r="DG46" s="174"/>
      <c r="DH46" s="174"/>
      <c r="DI46" s="174"/>
      <c r="DJ46" s="174"/>
      <c r="DK46" s="174"/>
      <c r="DL46" s="174"/>
      <c r="DM46" s="174"/>
      <c r="DN46" s="174"/>
      <c r="DO46" s="174"/>
      <c r="DP46" s="174"/>
      <c r="DQ46" s="174"/>
      <c r="DR46" s="174"/>
      <c r="DS46" s="174"/>
      <c r="DT46" s="174"/>
      <c r="DU46" s="174"/>
      <c r="DV46" s="174"/>
      <c r="DW46" s="174"/>
      <c r="DX46" s="174"/>
      <c r="DY46" s="174"/>
      <c r="DZ46" s="174"/>
      <c r="EA46" s="174"/>
      <c r="EB46" s="174"/>
      <c r="EC46" s="174"/>
      <c r="ED46" s="174"/>
      <c r="EE46" s="174"/>
      <c r="EF46" s="174"/>
      <c r="EG46" s="174"/>
      <c r="EH46" s="174"/>
      <c r="EI46" s="174"/>
      <c r="EJ46" s="174"/>
      <c r="EK46" s="174"/>
      <c r="EL46" s="174"/>
      <c r="EM46" s="174"/>
      <c r="EN46" s="174"/>
      <c r="EO46" s="174"/>
      <c r="EP46" s="174"/>
      <c r="EQ46" s="174"/>
      <c r="ER46" s="174"/>
      <c r="ES46" s="174"/>
      <c r="ET46" s="174"/>
      <c r="EU46" s="174"/>
      <c r="EV46" s="174"/>
      <c r="EW46" s="174"/>
      <c r="EX46" s="174"/>
      <c r="EY46" s="174"/>
      <c r="EZ46" s="174"/>
      <c r="FA46" s="174"/>
      <c r="FB46" s="174"/>
      <c r="FC46" s="174"/>
      <c r="FD46" s="174"/>
      <c r="FE46" s="174"/>
      <c r="FF46" s="174"/>
      <c r="FG46" s="174"/>
      <c r="FH46" s="174"/>
      <c r="FI46" s="174"/>
      <c r="FJ46" s="174"/>
      <c r="FK46" s="174"/>
      <c r="FL46" s="174"/>
      <c r="FM46" s="174"/>
      <c r="FN46" s="174"/>
      <c r="FO46" s="174"/>
      <c r="FP46" s="174"/>
      <c r="FQ46" s="174"/>
      <c r="FR46" s="174"/>
      <c r="FS46" s="174"/>
      <c r="FT46" s="174"/>
      <c r="FU46" s="174"/>
      <c r="FV46" s="174"/>
      <c r="FW46" s="174"/>
      <c r="FX46" s="174"/>
      <c r="FY46" s="174"/>
      <c r="FZ46" s="174"/>
      <c r="GA46" s="174"/>
      <c r="GB46" s="174"/>
      <c r="GC46" s="174"/>
      <c r="GD46" s="174"/>
      <c r="GE46" s="174"/>
      <c r="GF46" s="174"/>
      <c r="GG46" s="174"/>
      <c r="GH46" s="174"/>
      <c r="GI46" s="174"/>
      <c r="GJ46" s="174"/>
      <c r="GK46" s="174"/>
      <c r="GL46" s="174"/>
      <c r="GM46" s="174"/>
      <c r="GN46" s="174"/>
      <c r="GO46" s="174"/>
      <c r="GP46" s="174"/>
      <c r="GQ46" s="174"/>
      <c r="GR46" s="174"/>
      <c r="GS46" s="174"/>
      <c r="GT46" s="174"/>
      <c r="GU46" s="174"/>
      <c r="GV46" s="174"/>
      <c r="GW46" s="174"/>
      <c r="GX46" s="174"/>
      <c r="GY46" s="174"/>
      <c r="GZ46" s="174"/>
      <c r="HA46" s="174"/>
      <c r="HB46" s="174"/>
      <c r="HC46" s="174"/>
      <c r="HD46" s="174"/>
      <c r="HE46" s="174"/>
      <c r="HF46" s="174"/>
      <c r="HG46" s="174"/>
      <c r="HH46" s="174"/>
      <c r="HI46" s="174"/>
      <c r="HJ46" s="174"/>
      <c r="HK46" s="174"/>
      <c r="HL46" s="174"/>
      <c r="HM46" s="174"/>
      <c r="HN46" s="174"/>
      <c r="HO46" s="174"/>
      <c r="HP46" s="174"/>
      <c r="HQ46" s="174"/>
      <c r="HR46" s="174"/>
      <c r="HS46" s="174"/>
      <c r="HT46" s="174"/>
      <c r="HU46" s="174"/>
      <c r="HV46" s="174"/>
      <c r="HW46" s="174"/>
      <c r="HX46" s="174"/>
      <c r="HY46" s="174"/>
      <c r="HZ46" s="174"/>
      <c r="IA46" s="174"/>
      <c r="IB46" s="174"/>
      <c r="IC46" s="174"/>
      <c r="ID46" s="174"/>
      <c r="IE46" s="174"/>
      <c r="IF46" s="174"/>
      <c r="IG46" s="174"/>
      <c r="IH46" s="174"/>
      <c r="II46" s="174"/>
      <c r="IJ46" s="174"/>
      <c r="IK46" s="174"/>
      <c r="IL46" s="174"/>
      <c r="IM46" s="174"/>
      <c r="IN46" s="174"/>
      <c r="IO46" s="174"/>
      <c r="IP46" s="174"/>
      <c r="IQ46" s="174"/>
      <c r="IR46" s="174"/>
      <c r="IS46" s="174"/>
      <c r="IT46" s="174"/>
      <c r="IU46" s="174"/>
      <c r="IV46" s="174"/>
    </row>
    <row r="47" spans="1:256" ht="15.75" hidden="1" thickBot="1">
      <c r="A47" s="240" t="s">
        <v>37</v>
      </c>
      <c r="B47" s="241">
        <f>SUM(B44:C45)</f>
        <v>883.7870345630629</v>
      </c>
      <c r="C47" s="7"/>
      <c r="D47" s="174"/>
      <c r="E47" s="174"/>
      <c r="F47" s="51" t="s">
        <v>40</v>
      </c>
      <c r="G47" s="174"/>
      <c r="H47" s="129"/>
      <c r="I47" s="2"/>
      <c r="J47" s="2"/>
      <c r="K47" s="130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174"/>
      <c r="DS47" s="174"/>
      <c r="DT47" s="174"/>
      <c r="DU47" s="174"/>
      <c r="DV47" s="174"/>
      <c r="DW47" s="174"/>
      <c r="DX47" s="174"/>
      <c r="DY47" s="174"/>
      <c r="DZ47" s="174"/>
      <c r="EA47" s="174"/>
      <c r="EB47" s="174"/>
      <c r="EC47" s="174"/>
      <c r="ED47" s="174"/>
      <c r="EE47" s="174"/>
      <c r="EF47" s="174"/>
      <c r="EG47" s="174"/>
      <c r="EH47" s="174"/>
      <c r="EI47" s="174"/>
      <c r="EJ47" s="174"/>
      <c r="EK47" s="174"/>
      <c r="EL47" s="174"/>
      <c r="EM47" s="174"/>
      <c r="EN47" s="174"/>
      <c r="EO47" s="174"/>
      <c r="EP47" s="174"/>
      <c r="EQ47" s="174"/>
      <c r="ER47" s="174"/>
      <c r="ES47" s="174"/>
      <c r="ET47" s="174"/>
      <c r="EU47" s="174"/>
      <c r="EV47" s="174"/>
      <c r="EW47" s="174"/>
      <c r="EX47" s="174"/>
      <c r="EY47" s="174"/>
      <c r="EZ47" s="174"/>
      <c r="FA47" s="174"/>
      <c r="FB47" s="174"/>
      <c r="FC47" s="174"/>
      <c r="FD47" s="174"/>
      <c r="FE47" s="174"/>
      <c r="FF47" s="174"/>
      <c r="FG47" s="174"/>
      <c r="FH47" s="174"/>
      <c r="FI47" s="174"/>
      <c r="FJ47" s="174"/>
      <c r="FK47" s="174"/>
      <c r="FL47" s="174"/>
      <c r="FM47" s="174"/>
      <c r="FN47" s="174"/>
      <c r="FO47" s="174"/>
      <c r="FP47" s="174"/>
      <c r="FQ47" s="174"/>
      <c r="FR47" s="174"/>
      <c r="FS47" s="174"/>
      <c r="FT47" s="174"/>
      <c r="FU47" s="174"/>
      <c r="FV47" s="174"/>
      <c r="FW47" s="174"/>
      <c r="FX47" s="174"/>
      <c r="FY47" s="174"/>
      <c r="FZ47" s="174"/>
      <c r="GA47" s="174"/>
      <c r="GB47" s="174"/>
      <c r="GC47" s="174"/>
      <c r="GD47" s="174"/>
      <c r="GE47" s="174"/>
      <c r="GF47" s="174"/>
      <c r="GG47" s="174"/>
      <c r="GH47" s="174"/>
      <c r="GI47" s="174"/>
      <c r="GJ47" s="174"/>
      <c r="GK47" s="174"/>
      <c r="GL47" s="174"/>
      <c r="GM47" s="174"/>
      <c r="GN47" s="174"/>
      <c r="GO47" s="174"/>
      <c r="GP47" s="174"/>
      <c r="GQ47" s="174"/>
      <c r="GR47" s="174"/>
      <c r="GS47" s="174"/>
      <c r="GT47" s="174"/>
      <c r="GU47" s="174"/>
      <c r="GV47" s="174"/>
      <c r="GW47" s="174"/>
      <c r="GX47" s="174"/>
      <c r="GY47" s="174"/>
      <c r="GZ47" s="174"/>
      <c r="HA47" s="174"/>
      <c r="HB47" s="174"/>
      <c r="HC47" s="174"/>
      <c r="HD47" s="174"/>
      <c r="HE47" s="174"/>
      <c r="HF47" s="174"/>
      <c r="HG47" s="174"/>
      <c r="HH47" s="174"/>
      <c r="HI47" s="174"/>
      <c r="HJ47" s="174"/>
      <c r="HK47" s="174"/>
      <c r="HL47" s="174"/>
      <c r="HM47" s="174"/>
      <c r="HN47" s="174"/>
      <c r="HO47" s="174"/>
      <c r="HP47" s="174"/>
      <c r="HQ47" s="174"/>
      <c r="HR47" s="174"/>
      <c r="HS47" s="174"/>
      <c r="HT47" s="174"/>
      <c r="HU47" s="174"/>
      <c r="HV47" s="174"/>
      <c r="HW47" s="174"/>
      <c r="HX47" s="174"/>
      <c r="HY47" s="174"/>
      <c r="HZ47" s="174"/>
      <c r="IA47" s="174"/>
      <c r="IB47" s="174"/>
      <c r="IC47" s="174"/>
      <c r="ID47" s="174"/>
      <c r="IE47" s="174"/>
      <c r="IF47" s="174"/>
      <c r="IG47" s="174"/>
      <c r="IH47" s="174"/>
      <c r="II47" s="174"/>
      <c r="IJ47" s="174"/>
      <c r="IK47" s="174"/>
      <c r="IL47" s="174"/>
      <c r="IM47" s="174"/>
      <c r="IN47" s="174"/>
      <c r="IO47" s="174"/>
      <c r="IP47" s="174"/>
      <c r="IQ47" s="174"/>
      <c r="IR47" s="174"/>
      <c r="IS47" s="174"/>
      <c r="IT47" s="174"/>
      <c r="IU47" s="174"/>
      <c r="IV47" s="174"/>
    </row>
    <row r="48" spans="1:256" ht="15.75" hidden="1" thickBot="1">
      <c r="A48" s="242" t="s">
        <v>75</v>
      </c>
      <c r="B48" s="243">
        <f>CHIDIST(B47,1)</f>
        <v>3.2836743829189437E-194</v>
      </c>
      <c r="C48" s="174"/>
      <c r="D48" s="7"/>
      <c r="E48" s="7"/>
      <c r="F48" s="7"/>
      <c r="G48" s="131"/>
      <c r="H48" s="7"/>
      <c r="I48" s="2"/>
      <c r="J48" s="2"/>
      <c r="K48" s="7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74"/>
      <c r="FC48" s="174"/>
      <c r="FD48" s="174"/>
      <c r="FE48" s="174"/>
      <c r="FF48" s="174"/>
      <c r="FG48" s="174"/>
      <c r="FH48" s="174"/>
      <c r="FI48" s="174"/>
      <c r="FJ48" s="174"/>
      <c r="FK48" s="174"/>
      <c r="FL48" s="174"/>
      <c r="FM48" s="174"/>
      <c r="FN48" s="174"/>
      <c r="FO48" s="174"/>
      <c r="FP48" s="174"/>
      <c r="FQ48" s="174"/>
      <c r="FR48" s="174"/>
      <c r="FS48" s="174"/>
      <c r="FT48" s="174"/>
      <c r="FU48" s="174"/>
      <c r="FV48" s="174"/>
      <c r="FW48" s="174"/>
      <c r="FX48" s="174"/>
      <c r="FY48" s="174"/>
      <c r="FZ48" s="174"/>
      <c r="GA48" s="174"/>
      <c r="GB48" s="174"/>
      <c r="GC48" s="174"/>
      <c r="GD48" s="174"/>
      <c r="GE48" s="174"/>
      <c r="GF48" s="174"/>
      <c r="GG48" s="174"/>
      <c r="GH48" s="174"/>
      <c r="GI48" s="174"/>
      <c r="GJ48" s="174"/>
      <c r="GK48" s="174"/>
      <c r="GL48" s="174"/>
      <c r="GM48" s="174"/>
      <c r="GN48" s="174"/>
      <c r="GO48" s="174"/>
      <c r="GP48" s="174"/>
      <c r="GQ48" s="174"/>
      <c r="GR48" s="174"/>
      <c r="GS48" s="174"/>
      <c r="GT48" s="174"/>
      <c r="GU48" s="174"/>
      <c r="GV48" s="174"/>
      <c r="GW48" s="174"/>
      <c r="GX48" s="174"/>
      <c r="GY48" s="174"/>
      <c r="GZ48" s="174"/>
      <c r="HA48" s="174"/>
      <c r="HB48" s="174"/>
      <c r="HC48" s="174"/>
      <c r="HD48" s="174"/>
      <c r="HE48" s="174"/>
      <c r="HF48" s="174"/>
      <c r="HG48" s="174"/>
      <c r="HH48" s="174"/>
      <c r="HI48" s="174"/>
      <c r="HJ48" s="174"/>
      <c r="HK48" s="174"/>
      <c r="HL48" s="174"/>
      <c r="HM48" s="174"/>
      <c r="HN48" s="174"/>
      <c r="HO48" s="174"/>
      <c r="HP48" s="174"/>
      <c r="HQ48" s="174"/>
      <c r="HR48" s="174"/>
      <c r="HS48" s="174"/>
      <c r="HT48" s="174"/>
      <c r="HU48" s="174"/>
      <c r="HV48" s="174"/>
      <c r="HW48" s="174"/>
      <c r="HX48" s="174"/>
      <c r="HY48" s="174"/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  <c r="IL48" s="174"/>
      <c r="IM48" s="174"/>
      <c r="IN48" s="174"/>
      <c r="IO48" s="174"/>
      <c r="IP48" s="174"/>
      <c r="IQ48" s="174"/>
      <c r="IR48" s="174"/>
      <c r="IS48" s="174"/>
      <c r="IT48" s="174"/>
      <c r="IU48" s="174"/>
      <c r="IV48" s="174"/>
    </row>
    <row r="49" spans="1:256" ht="15" hidden="1">
      <c r="A49" s="2"/>
      <c r="B49" s="2"/>
      <c r="C49" s="2"/>
      <c r="D49" s="132"/>
      <c r="E49" s="132"/>
      <c r="F49" s="2"/>
      <c r="G49" s="2"/>
      <c r="H49" s="13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5" hidden="1">
      <c r="A50" s="174"/>
      <c r="B50" s="174"/>
      <c r="C50" s="174"/>
      <c r="D50" s="174"/>
      <c r="E50" s="174"/>
      <c r="F50" s="174"/>
      <c r="G50" s="174"/>
      <c r="H50" s="174"/>
      <c r="I50" s="2"/>
      <c r="J50" s="2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  <c r="DD50" s="174"/>
      <c r="DE50" s="174"/>
      <c r="DF50" s="174"/>
      <c r="DG50" s="174"/>
      <c r="DH50" s="174"/>
      <c r="DI50" s="174"/>
      <c r="DJ50" s="174"/>
      <c r="DK50" s="174"/>
      <c r="DL50" s="174"/>
      <c r="DM50" s="174"/>
      <c r="DN50" s="174"/>
      <c r="DO50" s="174"/>
      <c r="DP50" s="174"/>
      <c r="DQ50" s="174"/>
      <c r="DR50" s="174"/>
      <c r="DS50" s="174"/>
      <c r="DT50" s="174"/>
      <c r="DU50" s="174"/>
      <c r="DV50" s="174"/>
      <c r="DW50" s="174"/>
      <c r="DX50" s="174"/>
      <c r="DY50" s="174"/>
      <c r="DZ50" s="174"/>
      <c r="EA50" s="174"/>
      <c r="EB50" s="174"/>
      <c r="EC50" s="174"/>
      <c r="ED50" s="174"/>
      <c r="EE50" s="174"/>
      <c r="EF50" s="174"/>
      <c r="EG50" s="174"/>
      <c r="EH50" s="174"/>
      <c r="EI50" s="174"/>
      <c r="EJ50" s="174"/>
      <c r="EK50" s="174"/>
      <c r="EL50" s="174"/>
      <c r="EM50" s="174"/>
      <c r="EN50" s="174"/>
      <c r="EO50" s="174"/>
      <c r="EP50" s="174"/>
      <c r="EQ50" s="174"/>
      <c r="ER50" s="174"/>
      <c r="ES50" s="174"/>
      <c r="ET50" s="174"/>
      <c r="EU50" s="174"/>
      <c r="EV50" s="174"/>
      <c r="EW50" s="174"/>
      <c r="EX50" s="174"/>
      <c r="EY50" s="174"/>
      <c r="EZ50" s="174"/>
      <c r="FA50" s="174"/>
      <c r="FB50" s="174"/>
      <c r="FC50" s="174"/>
      <c r="FD50" s="174"/>
      <c r="FE50" s="174"/>
      <c r="FF50" s="174"/>
      <c r="FG50" s="174"/>
      <c r="FH50" s="174"/>
      <c r="FI50" s="174"/>
      <c r="FJ50" s="174"/>
      <c r="FK50" s="174"/>
      <c r="FL50" s="174"/>
      <c r="FM50" s="174"/>
      <c r="FN50" s="174"/>
      <c r="FO50" s="174"/>
      <c r="FP50" s="174"/>
      <c r="FQ50" s="174"/>
      <c r="FR50" s="174"/>
      <c r="FS50" s="174"/>
      <c r="FT50" s="174"/>
      <c r="FU50" s="174"/>
      <c r="FV50" s="174"/>
      <c r="FW50" s="174"/>
      <c r="FX50" s="174"/>
      <c r="FY50" s="174"/>
      <c r="FZ50" s="174"/>
      <c r="GA50" s="174"/>
      <c r="GB50" s="174"/>
      <c r="GC50" s="174"/>
      <c r="GD50" s="174"/>
      <c r="GE50" s="174"/>
      <c r="GF50" s="174"/>
      <c r="GG50" s="174"/>
      <c r="GH50" s="174"/>
      <c r="GI50" s="174"/>
      <c r="GJ50" s="174"/>
      <c r="GK50" s="174"/>
      <c r="GL50" s="174"/>
      <c r="GM50" s="174"/>
      <c r="GN50" s="174"/>
      <c r="GO50" s="174"/>
      <c r="GP50" s="174"/>
      <c r="GQ50" s="174"/>
      <c r="GR50" s="174"/>
      <c r="GS50" s="174"/>
      <c r="GT50" s="174"/>
      <c r="GU50" s="174"/>
      <c r="GV50" s="174"/>
      <c r="GW50" s="174"/>
      <c r="GX50" s="174"/>
      <c r="GY50" s="174"/>
      <c r="GZ50" s="174"/>
      <c r="HA50" s="174"/>
      <c r="HB50" s="174"/>
      <c r="HC50" s="174"/>
      <c r="HD50" s="174"/>
      <c r="HE50" s="174"/>
      <c r="HF50" s="174"/>
      <c r="HG50" s="174"/>
      <c r="HH50" s="174"/>
      <c r="HI50" s="174"/>
      <c r="HJ50" s="174"/>
      <c r="HK50" s="174"/>
      <c r="HL50" s="174"/>
      <c r="HM50" s="174"/>
      <c r="HN50" s="174"/>
      <c r="HO50" s="174"/>
      <c r="HP50" s="174"/>
      <c r="HQ50" s="174"/>
      <c r="HR50" s="174"/>
      <c r="HS50" s="174"/>
      <c r="HT50" s="174"/>
      <c r="HU50" s="174"/>
      <c r="HV50" s="174"/>
      <c r="HW50" s="174"/>
      <c r="HX50" s="174"/>
      <c r="HY50" s="174"/>
      <c r="HZ50" s="174"/>
      <c r="IA50" s="174"/>
      <c r="IB50" s="174"/>
      <c r="IC50" s="174"/>
      <c r="ID50" s="174"/>
      <c r="IE50" s="174"/>
      <c r="IF50" s="174"/>
      <c r="IG50" s="174"/>
      <c r="IH50" s="174"/>
      <c r="II50" s="174"/>
      <c r="IJ50" s="174"/>
      <c r="IK50" s="174"/>
      <c r="IL50" s="174"/>
      <c r="IM50" s="174"/>
      <c r="IN50" s="174"/>
      <c r="IO50" s="174"/>
      <c r="IP50" s="174"/>
      <c r="IQ50" s="174"/>
      <c r="IR50" s="174"/>
      <c r="IS50" s="174"/>
      <c r="IT50" s="174"/>
      <c r="IU50" s="174"/>
      <c r="IV50" s="174"/>
    </row>
    <row r="51" spans="1:256" ht="15" hidden="1">
      <c r="A51" s="174"/>
      <c r="B51" s="174"/>
      <c r="C51" s="174"/>
      <c r="D51" s="174"/>
      <c r="E51" s="174"/>
      <c r="F51" s="87"/>
      <c r="G51" s="174"/>
      <c r="H51" s="174"/>
      <c r="I51" s="2"/>
      <c r="J51" s="2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  <c r="DG51" s="174"/>
      <c r="DH51" s="174"/>
      <c r="DI51" s="174"/>
      <c r="DJ51" s="174"/>
      <c r="DK51" s="174"/>
      <c r="DL51" s="174"/>
      <c r="DM51" s="174"/>
      <c r="DN51" s="174"/>
      <c r="DO51" s="174"/>
      <c r="DP51" s="174"/>
      <c r="DQ51" s="174"/>
      <c r="DR51" s="174"/>
      <c r="DS51" s="174"/>
      <c r="DT51" s="174"/>
      <c r="DU51" s="174"/>
      <c r="DV51" s="174"/>
      <c r="DW51" s="174"/>
      <c r="DX51" s="174"/>
      <c r="DY51" s="174"/>
      <c r="DZ51" s="174"/>
      <c r="EA51" s="174"/>
      <c r="EB51" s="174"/>
      <c r="EC51" s="174"/>
      <c r="ED51" s="174"/>
      <c r="EE51" s="174"/>
      <c r="EF51" s="174"/>
      <c r="EG51" s="174"/>
      <c r="EH51" s="174"/>
      <c r="EI51" s="174"/>
      <c r="EJ51" s="174"/>
      <c r="EK51" s="174"/>
      <c r="EL51" s="174"/>
      <c r="EM51" s="174"/>
      <c r="EN51" s="174"/>
      <c r="EO51" s="174"/>
      <c r="EP51" s="174"/>
      <c r="EQ51" s="174"/>
      <c r="ER51" s="174"/>
      <c r="ES51" s="174"/>
      <c r="ET51" s="174"/>
      <c r="EU51" s="174"/>
      <c r="EV51" s="174"/>
      <c r="EW51" s="174"/>
      <c r="EX51" s="174"/>
      <c r="EY51" s="174"/>
      <c r="EZ51" s="174"/>
      <c r="FA51" s="174"/>
      <c r="FB51" s="174"/>
      <c r="FC51" s="174"/>
      <c r="FD51" s="174"/>
      <c r="FE51" s="174"/>
      <c r="FF51" s="174"/>
      <c r="FG51" s="174"/>
      <c r="FH51" s="174"/>
      <c r="FI51" s="174"/>
      <c r="FJ51" s="174"/>
      <c r="FK51" s="174"/>
      <c r="FL51" s="174"/>
      <c r="FM51" s="174"/>
      <c r="FN51" s="174"/>
      <c r="FO51" s="174"/>
      <c r="FP51" s="174"/>
      <c r="FQ51" s="174"/>
      <c r="FR51" s="174"/>
      <c r="FS51" s="174"/>
      <c r="FT51" s="174"/>
      <c r="FU51" s="174"/>
      <c r="FV51" s="174"/>
      <c r="FW51" s="174"/>
      <c r="FX51" s="174"/>
      <c r="FY51" s="174"/>
      <c r="FZ51" s="174"/>
      <c r="GA51" s="174"/>
      <c r="GB51" s="174"/>
      <c r="GC51" s="174"/>
      <c r="GD51" s="174"/>
      <c r="GE51" s="174"/>
      <c r="GF51" s="174"/>
      <c r="GG51" s="174"/>
      <c r="GH51" s="174"/>
      <c r="GI51" s="174"/>
      <c r="GJ51" s="174"/>
      <c r="GK51" s="174"/>
      <c r="GL51" s="174"/>
      <c r="GM51" s="174"/>
      <c r="GN51" s="174"/>
      <c r="GO51" s="174"/>
      <c r="GP51" s="174"/>
      <c r="GQ51" s="174"/>
      <c r="GR51" s="174"/>
      <c r="GS51" s="174"/>
      <c r="GT51" s="174"/>
      <c r="GU51" s="174"/>
      <c r="GV51" s="174"/>
      <c r="GW51" s="174"/>
      <c r="GX51" s="174"/>
      <c r="GY51" s="174"/>
      <c r="GZ51" s="174"/>
      <c r="HA51" s="174"/>
      <c r="HB51" s="174"/>
      <c r="HC51" s="174"/>
      <c r="HD51" s="174"/>
      <c r="HE51" s="174"/>
      <c r="HF51" s="174"/>
      <c r="HG51" s="174"/>
      <c r="HH51" s="174"/>
      <c r="HI51" s="174"/>
      <c r="HJ51" s="174"/>
      <c r="HK51" s="174"/>
      <c r="HL51" s="174"/>
      <c r="HM51" s="174"/>
      <c r="HN51" s="174"/>
      <c r="HO51" s="174"/>
      <c r="HP51" s="174"/>
      <c r="HQ51" s="174"/>
      <c r="HR51" s="174"/>
      <c r="HS51" s="174"/>
      <c r="HT51" s="174"/>
      <c r="HU51" s="174"/>
      <c r="HV51" s="174"/>
      <c r="HW51" s="174"/>
      <c r="HX51" s="174"/>
      <c r="HY51" s="174"/>
      <c r="HZ51" s="174"/>
      <c r="IA51" s="174"/>
      <c r="IB51" s="174"/>
      <c r="IC51" s="174"/>
      <c r="ID51" s="174"/>
      <c r="IE51" s="174"/>
      <c r="IF51" s="174"/>
      <c r="IG51" s="174"/>
      <c r="IH51" s="174"/>
      <c r="II51" s="174"/>
      <c r="IJ51" s="174"/>
      <c r="IK51" s="174"/>
      <c r="IL51" s="174"/>
      <c r="IM51" s="174"/>
      <c r="IN51" s="174"/>
      <c r="IO51" s="174"/>
      <c r="IP51" s="174"/>
      <c r="IQ51" s="174"/>
      <c r="IR51" s="174"/>
      <c r="IS51" s="174"/>
      <c r="IT51" s="174"/>
      <c r="IU51" s="174"/>
      <c r="IV51" s="174"/>
    </row>
    <row r="52" spans="1:256" ht="15" hidden="1">
      <c r="A52" s="244" t="s">
        <v>98</v>
      </c>
      <c r="B52" s="245"/>
      <c r="C52" s="245"/>
      <c r="D52" s="246" t="s">
        <v>99</v>
      </c>
      <c r="E52" s="247"/>
      <c r="F52" s="247"/>
      <c r="G52" s="248"/>
      <c r="I52" s="2"/>
      <c r="J52" s="2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/>
      <c r="DQ52" s="174"/>
      <c r="DR52" s="174"/>
      <c r="DS52" s="174"/>
      <c r="DT52" s="174"/>
      <c r="DU52" s="174"/>
      <c r="DV52" s="174"/>
      <c r="DW52" s="174"/>
      <c r="DX52" s="174"/>
      <c r="DY52" s="174"/>
      <c r="DZ52" s="174"/>
      <c r="EA52" s="174"/>
      <c r="EB52" s="174"/>
      <c r="EC52" s="174"/>
      <c r="ED52" s="174"/>
      <c r="EE52" s="174"/>
      <c r="EF52" s="174"/>
      <c r="EG52" s="174"/>
      <c r="EH52" s="174"/>
      <c r="EI52" s="174"/>
      <c r="EJ52" s="174"/>
      <c r="EK52" s="174"/>
      <c r="EL52" s="174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  <c r="FB52" s="174"/>
      <c r="FC52" s="174"/>
      <c r="FD52" s="174"/>
      <c r="FE52" s="174"/>
      <c r="FF52" s="174"/>
      <c r="FG52" s="174"/>
      <c r="FH52" s="174"/>
      <c r="FI52" s="174"/>
      <c r="FJ52" s="174"/>
      <c r="FK52" s="174"/>
      <c r="FL52" s="174"/>
      <c r="FM52" s="174"/>
      <c r="FN52" s="174"/>
      <c r="FO52" s="174"/>
      <c r="FP52" s="174"/>
      <c r="FQ52" s="174"/>
      <c r="FR52" s="174"/>
      <c r="FS52" s="174"/>
      <c r="FT52" s="174"/>
      <c r="FU52" s="174"/>
      <c r="FV52" s="174"/>
      <c r="FW52" s="174"/>
      <c r="FX52" s="174"/>
      <c r="FY52" s="174"/>
      <c r="FZ52" s="174"/>
      <c r="GA52" s="174"/>
      <c r="GB52" s="174"/>
      <c r="GC52" s="174"/>
      <c r="GD52" s="174"/>
      <c r="GE52" s="174"/>
      <c r="GF52" s="174"/>
      <c r="GG52" s="174"/>
      <c r="GH52" s="174"/>
      <c r="GI52" s="174"/>
      <c r="GJ52" s="174"/>
      <c r="GK52" s="174"/>
      <c r="GL52" s="174"/>
      <c r="GM52" s="174"/>
      <c r="GN52" s="174"/>
      <c r="GO52" s="174"/>
      <c r="GP52" s="174"/>
      <c r="GQ52" s="174"/>
      <c r="GR52" s="174"/>
      <c r="GS52" s="174"/>
      <c r="GT52" s="174"/>
      <c r="GU52" s="174"/>
      <c r="GV52" s="174"/>
      <c r="GW52" s="174"/>
      <c r="GX52" s="174"/>
      <c r="GY52" s="174"/>
      <c r="GZ52" s="174"/>
      <c r="HA52" s="174"/>
      <c r="HB52" s="174"/>
      <c r="HC52" s="174"/>
      <c r="HD52" s="174"/>
      <c r="HE52" s="174"/>
      <c r="HF52" s="174"/>
      <c r="HG52" s="174"/>
      <c r="HH52" s="174"/>
      <c r="HI52" s="174"/>
      <c r="HJ52" s="174"/>
      <c r="HK52" s="174"/>
      <c r="HL52" s="174"/>
      <c r="HM52" s="174"/>
      <c r="HN52" s="174"/>
      <c r="HO52" s="174"/>
      <c r="HP52" s="174"/>
      <c r="HQ52" s="174"/>
      <c r="HR52" s="174"/>
      <c r="HS52" s="174"/>
      <c r="HT52" s="174"/>
      <c r="HU52" s="174"/>
      <c r="HV52" s="174"/>
      <c r="HW52" s="174"/>
      <c r="HX52" s="174"/>
      <c r="HY52" s="174"/>
      <c r="HZ52" s="174"/>
      <c r="IA52" s="174"/>
      <c r="IB52" s="174"/>
      <c r="IC52" s="174"/>
      <c r="ID52" s="174"/>
      <c r="IE52" s="174"/>
      <c r="IF52" s="174"/>
      <c r="IG52" s="174"/>
      <c r="IH52" s="174"/>
      <c r="II52" s="174"/>
      <c r="IJ52" s="174"/>
      <c r="IK52" s="174"/>
      <c r="IL52" s="174"/>
      <c r="IM52" s="174"/>
      <c r="IN52" s="174"/>
      <c r="IO52" s="174"/>
      <c r="IP52" s="174"/>
      <c r="IQ52" s="174"/>
      <c r="IR52" s="174"/>
      <c r="IS52" s="174"/>
      <c r="IT52" s="174"/>
      <c r="IU52" s="174"/>
      <c r="IV52" s="174"/>
    </row>
    <row r="53" spans="1:256" ht="15" hidden="1">
      <c r="A53" s="249" t="s">
        <v>46</v>
      </c>
      <c r="B53" s="134">
        <f>ROUND(E6,0)</f>
        <v>235398</v>
      </c>
      <c r="C53" s="134">
        <f>ROUND(E7,0)</f>
        <v>202891</v>
      </c>
      <c r="D53" s="135">
        <f>ROUND(F13,2)</f>
        <v>0.41</v>
      </c>
      <c r="E53" s="136">
        <f>ROUND(I25,4)</f>
        <v>0.0092</v>
      </c>
      <c r="F53" s="137">
        <f>ROUND(I26,0)</f>
        <v>108</v>
      </c>
      <c r="G53" s="250"/>
      <c r="I53" s="2"/>
      <c r="J53" s="2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4"/>
      <c r="DK53" s="174"/>
      <c r="DL53" s="174"/>
      <c r="DM53" s="174"/>
      <c r="DN53" s="174"/>
      <c r="DO53" s="174"/>
      <c r="DP53" s="174"/>
      <c r="DQ53" s="174"/>
      <c r="DR53" s="174"/>
      <c r="DS53" s="174"/>
      <c r="DT53" s="174"/>
      <c r="DU53" s="174"/>
      <c r="DV53" s="174"/>
      <c r="DW53" s="174"/>
      <c r="DX53" s="174"/>
      <c r="DY53" s="174"/>
      <c r="DZ53" s="174"/>
      <c r="EA53" s="174"/>
      <c r="EB53" s="174"/>
      <c r="EC53" s="174"/>
      <c r="ED53" s="174"/>
      <c r="EE53" s="174"/>
      <c r="EF53" s="174"/>
      <c r="EG53" s="174"/>
      <c r="EH53" s="174"/>
      <c r="EI53" s="174"/>
      <c r="EJ53" s="174"/>
      <c r="EK53" s="174"/>
      <c r="EL53" s="174"/>
      <c r="EM53" s="174"/>
      <c r="EN53" s="174"/>
      <c r="EO53" s="174"/>
      <c r="EP53" s="174"/>
      <c r="EQ53" s="174"/>
      <c r="ER53" s="174"/>
      <c r="ES53" s="174"/>
      <c r="ET53" s="174"/>
      <c r="EU53" s="174"/>
      <c r="EV53" s="174"/>
      <c r="EW53" s="174"/>
      <c r="EX53" s="174"/>
      <c r="EY53" s="174"/>
      <c r="EZ53" s="174"/>
      <c r="FA53" s="174"/>
      <c r="FB53" s="174"/>
      <c r="FC53" s="174"/>
      <c r="FD53" s="174"/>
      <c r="FE53" s="174"/>
      <c r="FF53" s="174"/>
      <c r="FG53" s="174"/>
      <c r="FH53" s="174"/>
      <c r="FI53" s="174"/>
      <c r="FJ53" s="174"/>
      <c r="FK53" s="174"/>
      <c r="FL53" s="174"/>
      <c r="FM53" s="174"/>
      <c r="FN53" s="174"/>
      <c r="FO53" s="174"/>
      <c r="FP53" s="174"/>
      <c r="FQ53" s="174"/>
      <c r="FR53" s="174"/>
      <c r="FS53" s="174"/>
      <c r="FT53" s="174"/>
      <c r="FU53" s="174"/>
      <c r="FV53" s="174"/>
      <c r="FW53" s="174"/>
      <c r="FX53" s="174"/>
      <c r="FY53" s="174"/>
      <c r="FZ53" s="174"/>
      <c r="GA53" s="174"/>
      <c r="GB53" s="174"/>
      <c r="GC53" s="174"/>
      <c r="GD53" s="174"/>
      <c r="GE53" s="174"/>
      <c r="GF53" s="174"/>
      <c r="GG53" s="174"/>
      <c r="GH53" s="174"/>
      <c r="GI53" s="174"/>
      <c r="GJ53" s="174"/>
      <c r="GK53" s="174"/>
      <c r="GL53" s="174"/>
      <c r="GM53" s="174"/>
      <c r="GN53" s="174"/>
      <c r="GO53" s="174"/>
      <c r="GP53" s="174"/>
      <c r="GQ53" s="174"/>
      <c r="GR53" s="174"/>
      <c r="GS53" s="174"/>
      <c r="GT53" s="174"/>
      <c r="GU53" s="174"/>
      <c r="GV53" s="174"/>
      <c r="GW53" s="174"/>
      <c r="GX53" s="174"/>
      <c r="GY53" s="174"/>
      <c r="GZ53" s="174"/>
      <c r="HA53" s="174"/>
      <c r="HB53" s="174"/>
      <c r="HC53" s="174"/>
      <c r="HD53" s="174"/>
      <c r="HE53" s="174"/>
      <c r="HF53" s="174"/>
      <c r="HG53" s="174"/>
      <c r="HH53" s="174"/>
      <c r="HI53" s="174"/>
      <c r="HJ53" s="174"/>
      <c r="HK53" s="174"/>
      <c r="HL53" s="174"/>
      <c r="HM53" s="174"/>
      <c r="HN53" s="174"/>
      <c r="HO53" s="174"/>
      <c r="HP53" s="174"/>
      <c r="HQ53" s="174"/>
      <c r="HR53" s="174"/>
      <c r="HS53" s="174"/>
      <c r="HT53" s="174"/>
      <c r="HU53" s="174"/>
      <c r="HV53" s="174"/>
      <c r="HW53" s="174"/>
      <c r="HX53" s="174"/>
      <c r="HY53" s="174"/>
      <c r="HZ53" s="174"/>
      <c r="IA53" s="174"/>
      <c r="IB53" s="174"/>
      <c r="IC53" s="174"/>
      <c r="ID53" s="174"/>
      <c r="IE53" s="174"/>
      <c r="IF53" s="174"/>
      <c r="IG53" s="174"/>
      <c r="IH53" s="174"/>
      <c r="II53" s="174"/>
      <c r="IJ53" s="174"/>
      <c r="IK53" s="174"/>
      <c r="IL53" s="174"/>
      <c r="IM53" s="174"/>
      <c r="IN53" s="174"/>
      <c r="IO53" s="174"/>
      <c r="IP53" s="174"/>
      <c r="IQ53" s="174"/>
      <c r="IR53" s="174"/>
      <c r="IS53" s="174"/>
      <c r="IT53" s="174"/>
      <c r="IU53" s="174"/>
      <c r="IV53" s="174"/>
    </row>
    <row r="54" spans="1:256" ht="15" hidden="1">
      <c r="A54" s="249" t="s">
        <v>48</v>
      </c>
      <c r="B54" s="134">
        <f>ROUND(C6,0)</f>
        <v>1492</v>
      </c>
      <c r="C54" s="134">
        <f>ROUND(C7,0)</f>
        <v>3158</v>
      </c>
      <c r="D54" s="135">
        <f>ROUND(G13,2)</f>
        <v>0.38</v>
      </c>
      <c r="E54" s="136">
        <f>ROUND(K25,4)</f>
        <v>0.0086</v>
      </c>
      <c r="F54" s="137">
        <f>ROUND(J26,0)</f>
        <v>102</v>
      </c>
      <c r="G54" s="250"/>
      <c r="I54" s="2"/>
      <c r="J54" s="2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4"/>
      <c r="CO54" s="174"/>
      <c r="CP54" s="174"/>
      <c r="CQ54" s="174"/>
      <c r="CR54" s="174"/>
      <c r="CS54" s="174"/>
      <c r="CT54" s="174"/>
      <c r="CU54" s="174"/>
      <c r="CV54" s="174"/>
      <c r="CW54" s="174"/>
      <c r="CX54" s="174"/>
      <c r="CY54" s="174"/>
      <c r="CZ54" s="174"/>
      <c r="DA54" s="174"/>
      <c r="DB54" s="174"/>
      <c r="DC54" s="174"/>
      <c r="DD54" s="174"/>
      <c r="DE54" s="174"/>
      <c r="DF54" s="174"/>
      <c r="DG54" s="174"/>
      <c r="DH54" s="174"/>
      <c r="DI54" s="174"/>
      <c r="DJ54" s="174"/>
      <c r="DK54" s="174"/>
      <c r="DL54" s="174"/>
      <c r="DM54" s="174"/>
      <c r="DN54" s="174"/>
      <c r="DO54" s="174"/>
      <c r="DP54" s="174"/>
      <c r="DQ54" s="174"/>
      <c r="DR54" s="174"/>
      <c r="DS54" s="174"/>
      <c r="DT54" s="174"/>
      <c r="DU54" s="174"/>
      <c r="DV54" s="174"/>
      <c r="DW54" s="174"/>
      <c r="DX54" s="174"/>
      <c r="DY54" s="174"/>
      <c r="DZ54" s="174"/>
      <c r="EA54" s="174"/>
      <c r="EB54" s="174"/>
      <c r="EC54" s="174"/>
      <c r="ED54" s="174"/>
      <c r="EE54" s="174"/>
      <c r="EF54" s="174"/>
      <c r="EG54" s="174"/>
      <c r="EH54" s="174"/>
      <c r="EI54" s="174"/>
      <c r="EJ54" s="174"/>
      <c r="EK54" s="174"/>
      <c r="EL54" s="174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  <c r="FB54" s="174"/>
      <c r="FC54" s="174"/>
      <c r="FD54" s="174"/>
      <c r="FE54" s="174"/>
      <c r="FF54" s="174"/>
      <c r="FG54" s="174"/>
      <c r="FH54" s="174"/>
      <c r="FI54" s="174"/>
      <c r="FJ54" s="174"/>
      <c r="FK54" s="174"/>
      <c r="FL54" s="174"/>
      <c r="FM54" s="174"/>
      <c r="FN54" s="174"/>
      <c r="FO54" s="174"/>
      <c r="FP54" s="174"/>
      <c r="FQ54" s="174"/>
      <c r="FR54" s="174"/>
      <c r="FS54" s="174"/>
      <c r="FT54" s="174"/>
      <c r="FU54" s="174"/>
      <c r="FV54" s="174"/>
      <c r="FW54" s="174"/>
      <c r="FX54" s="174"/>
      <c r="FY54" s="174"/>
      <c r="FZ54" s="174"/>
      <c r="GA54" s="174"/>
      <c r="GB54" s="174"/>
      <c r="GC54" s="174"/>
      <c r="GD54" s="174"/>
      <c r="GE54" s="174"/>
      <c r="GF54" s="174"/>
      <c r="GG54" s="174"/>
      <c r="GH54" s="174"/>
      <c r="GI54" s="174"/>
      <c r="GJ54" s="174"/>
      <c r="GK54" s="174"/>
      <c r="GL54" s="174"/>
      <c r="GM54" s="174"/>
      <c r="GN54" s="174"/>
      <c r="GO54" s="174"/>
      <c r="GP54" s="174"/>
      <c r="GQ54" s="174"/>
      <c r="GR54" s="174"/>
      <c r="GS54" s="174"/>
      <c r="GT54" s="174"/>
      <c r="GU54" s="174"/>
      <c r="GV54" s="174"/>
      <c r="GW54" s="174"/>
      <c r="GX54" s="174"/>
      <c r="GY54" s="174"/>
      <c r="GZ54" s="174"/>
      <c r="HA54" s="174"/>
      <c r="HB54" s="174"/>
      <c r="HC54" s="174"/>
      <c r="HD54" s="174"/>
      <c r="HE54" s="174"/>
      <c r="HF54" s="174"/>
      <c r="HG54" s="174"/>
      <c r="HH54" s="174"/>
      <c r="HI54" s="174"/>
      <c r="HJ54" s="174"/>
      <c r="HK54" s="174"/>
      <c r="HL54" s="174"/>
      <c r="HM54" s="174"/>
      <c r="HN54" s="174"/>
      <c r="HO54" s="174"/>
      <c r="HP54" s="174"/>
      <c r="HQ54" s="174"/>
      <c r="HR54" s="174"/>
      <c r="HS54" s="174"/>
      <c r="HT54" s="174"/>
      <c r="HU54" s="174"/>
      <c r="HV54" s="174"/>
      <c r="HW54" s="174"/>
      <c r="HX54" s="174"/>
      <c r="HY54" s="174"/>
      <c r="HZ54" s="174"/>
      <c r="IA54" s="174"/>
      <c r="IB54" s="174"/>
      <c r="IC54" s="174"/>
      <c r="ID54" s="174"/>
      <c r="IE54" s="174"/>
      <c r="IF54" s="174"/>
      <c r="IG54" s="174"/>
      <c r="IH54" s="174"/>
      <c r="II54" s="174"/>
      <c r="IJ54" s="174"/>
      <c r="IK54" s="174"/>
      <c r="IL54" s="174"/>
      <c r="IM54" s="174"/>
      <c r="IN54" s="174"/>
      <c r="IO54" s="174"/>
      <c r="IP54" s="174"/>
      <c r="IQ54" s="174"/>
      <c r="IR54" s="174"/>
      <c r="IS54" s="174"/>
      <c r="IT54" s="174"/>
      <c r="IU54" s="174"/>
      <c r="IV54" s="174"/>
    </row>
    <row r="55" spans="1:256" ht="15" hidden="1">
      <c r="A55" s="249" t="s">
        <v>47</v>
      </c>
      <c r="B55" s="136">
        <f>ROUND(C20,4)</f>
        <v>0.0063</v>
      </c>
      <c r="C55" s="136">
        <f>ROUND(C21,4)</f>
        <v>0.0156</v>
      </c>
      <c r="D55" s="135">
        <f>ROUND(H13,2)</f>
        <v>0.43</v>
      </c>
      <c r="E55" s="136">
        <f>ROUND(J25,4)</f>
        <v>0.0099</v>
      </c>
      <c r="F55" s="137">
        <f>ROUND(K26,0)</f>
        <v>116</v>
      </c>
      <c r="G55" s="251">
        <f>ROUND(N24,4)</f>
        <v>1</v>
      </c>
      <c r="I55" s="138"/>
      <c r="J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5" hidden="1">
      <c r="A56" s="249" t="s">
        <v>49</v>
      </c>
      <c r="B56" s="139" t="s">
        <v>67</v>
      </c>
      <c r="C56" s="139" t="s">
        <v>68</v>
      </c>
      <c r="D56" s="139" t="s">
        <v>5</v>
      </c>
      <c r="E56" s="139" t="s">
        <v>54</v>
      </c>
      <c r="F56" s="140" t="s">
        <v>52</v>
      </c>
      <c r="G56" s="141" t="s">
        <v>55</v>
      </c>
      <c r="I56" s="138"/>
      <c r="J56" s="2"/>
      <c r="K56" s="174"/>
      <c r="L56" s="174"/>
      <c r="M56" s="174"/>
      <c r="N56" s="3"/>
      <c r="O56" s="3"/>
      <c r="P56" s="174"/>
      <c r="Q56" s="174"/>
      <c r="R56" s="174"/>
      <c r="S56" s="174"/>
      <c r="T56" s="3"/>
      <c r="U56" s="3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  <c r="DT56" s="174"/>
      <c r="DU56" s="174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  <c r="EN56" s="174"/>
      <c r="EO56" s="174"/>
      <c r="EP56" s="174"/>
      <c r="EQ56" s="174"/>
      <c r="ER56" s="174"/>
      <c r="ES56" s="174"/>
      <c r="ET56" s="174"/>
      <c r="EU56" s="174"/>
      <c r="EV56" s="174"/>
      <c r="EW56" s="174"/>
      <c r="EX56" s="174"/>
      <c r="EY56" s="174"/>
      <c r="EZ56" s="174"/>
      <c r="FA56" s="174"/>
      <c r="FB56" s="174"/>
      <c r="FC56" s="174"/>
      <c r="FD56" s="174"/>
      <c r="FE56" s="174"/>
      <c r="FF56" s="174"/>
      <c r="FG56" s="174"/>
      <c r="FH56" s="174"/>
      <c r="FI56" s="174"/>
      <c r="FJ56" s="174"/>
      <c r="FK56" s="174"/>
      <c r="FL56" s="174"/>
      <c r="FM56" s="174"/>
      <c r="FN56" s="174"/>
      <c r="FO56" s="174"/>
      <c r="FP56" s="174"/>
      <c r="FQ56" s="174"/>
      <c r="FR56" s="174"/>
      <c r="FS56" s="174"/>
      <c r="FT56" s="174"/>
      <c r="FU56" s="174"/>
      <c r="FV56" s="174"/>
      <c r="FW56" s="174"/>
      <c r="FX56" s="174"/>
      <c r="FY56" s="174"/>
      <c r="FZ56" s="174"/>
      <c r="GA56" s="174"/>
      <c r="GB56" s="174"/>
      <c r="GC56" s="174"/>
      <c r="GD56" s="174"/>
      <c r="GE56" s="174"/>
      <c r="GF56" s="174"/>
      <c r="GG56" s="174"/>
      <c r="GH56" s="174"/>
      <c r="GI56" s="174"/>
      <c r="GJ56" s="174"/>
      <c r="GK56" s="174"/>
      <c r="GL56" s="174"/>
      <c r="GM56" s="174"/>
      <c r="GN56" s="174"/>
      <c r="GO56" s="174"/>
      <c r="GP56" s="174"/>
      <c r="GQ56" s="174"/>
      <c r="GR56" s="174"/>
      <c r="GS56" s="174"/>
      <c r="GT56" s="174"/>
      <c r="GU56" s="174"/>
      <c r="GV56" s="174"/>
      <c r="GW56" s="174"/>
      <c r="GX56" s="174"/>
      <c r="GY56" s="174"/>
      <c r="GZ56" s="174"/>
      <c r="HA56" s="174"/>
      <c r="HB56" s="174"/>
      <c r="HC56" s="174"/>
      <c r="HD56" s="174"/>
      <c r="HE56" s="174"/>
      <c r="HF56" s="174"/>
      <c r="HG56" s="174"/>
      <c r="HH56" s="174"/>
      <c r="HI56" s="174"/>
      <c r="HJ56" s="174"/>
      <c r="HK56" s="174"/>
      <c r="HL56" s="174"/>
      <c r="HM56" s="174"/>
      <c r="HN56" s="174"/>
      <c r="HO56" s="174"/>
      <c r="HP56" s="174"/>
      <c r="HQ56" s="174"/>
      <c r="HR56" s="174"/>
      <c r="HS56" s="174"/>
      <c r="HT56" s="174"/>
      <c r="HU56" s="174"/>
      <c r="HV56" s="174"/>
      <c r="HW56" s="174"/>
      <c r="HX56" s="174"/>
      <c r="HY56" s="174"/>
      <c r="HZ56" s="174"/>
      <c r="IA56" s="174"/>
      <c r="IB56" s="174"/>
      <c r="IC56" s="174"/>
      <c r="ID56" s="174"/>
      <c r="IE56" s="174"/>
      <c r="IF56" s="174"/>
      <c r="IG56" s="174"/>
      <c r="IH56" s="174"/>
      <c r="II56" s="174"/>
      <c r="IJ56" s="174"/>
      <c r="IK56" s="174"/>
      <c r="IL56" s="174"/>
      <c r="IM56" s="174"/>
      <c r="IN56" s="174"/>
      <c r="IO56" s="174"/>
      <c r="IP56" s="174"/>
      <c r="IQ56" s="174"/>
      <c r="IR56" s="174"/>
      <c r="IS56" s="174"/>
      <c r="IT56" s="174"/>
      <c r="IU56" s="174"/>
      <c r="IV56" s="174"/>
    </row>
    <row r="57" spans="1:256" ht="15" hidden="1">
      <c r="A57" s="252" t="s">
        <v>16</v>
      </c>
      <c r="B57" s="141" t="str">
        <f>CONCATENATE(B54,A58,B53," ",A53,B55*100,A56,A55)</f>
        <v>1492/235398 (0,63%)</v>
      </c>
      <c r="C57" s="141" t="str">
        <f>CONCATENATE(C54,A58,C53," ",A53,C55*100,A56,A55)</f>
        <v>3158/202891 (1,56%)</v>
      </c>
      <c r="D57" s="141" t="str">
        <f>CONCATENATE(D53," ",A53,D54,A54,D55,A55)</f>
        <v>0,41 (0,38-0,43)</v>
      </c>
      <c r="E57" s="141" t="str">
        <f>CONCATENATE(E53*100,A56," ",A53,E54*100,A56," ",A57," ",E55*100,A56,A55)</f>
        <v>0,92% (0,86% a 0,99%)</v>
      </c>
      <c r="F57" s="141" t="str">
        <f>CONCATENATE(F53," ",A53,F54," ",A57," ",F55,A55)</f>
        <v>108 (102 a 116)</v>
      </c>
      <c r="G57" s="141" t="str">
        <f>CONCATENATE(G55*100,A56)</f>
        <v>100%</v>
      </c>
      <c r="I57" s="2"/>
      <c r="J57" s="2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74"/>
      <c r="DY57" s="174"/>
      <c r="DZ57" s="174"/>
      <c r="EA57" s="174"/>
      <c r="EB57" s="174"/>
      <c r="EC57" s="174"/>
      <c r="ED57" s="174"/>
      <c r="EE57" s="174"/>
      <c r="EF57" s="174"/>
      <c r="EG57" s="174"/>
      <c r="EH57" s="174"/>
      <c r="EI57" s="174"/>
      <c r="EJ57" s="174"/>
      <c r="EK57" s="174"/>
      <c r="EL57" s="174"/>
      <c r="EM57" s="174"/>
      <c r="EN57" s="174"/>
      <c r="EO57" s="174"/>
      <c r="EP57" s="174"/>
      <c r="EQ57" s="174"/>
      <c r="ER57" s="174"/>
      <c r="ES57" s="174"/>
      <c r="ET57" s="174"/>
      <c r="EU57" s="174"/>
      <c r="EV57" s="174"/>
      <c r="EW57" s="174"/>
      <c r="EX57" s="174"/>
      <c r="EY57" s="174"/>
      <c r="EZ57" s="174"/>
      <c r="FA57" s="174"/>
      <c r="FB57" s="174"/>
      <c r="FC57" s="174"/>
      <c r="FD57" s="174"/>
      <c r="FE57" s="174"/>
      <c r="FF57" s="174"/>
      <c r="FG57" s="174"/>
      <c r="FH57" s="174"/>
      <c r="FI57" s="174"/>
      <c r="FJ57" s="174"/>
      <c r="FK57" s="174"/>
      <c r="FL57" s="174"/>
      <c r="FM57" s="174"/>
      <c r="FN57" s="174"/>
      <c r="FO57" s="174"/>
      <c r="FP57" s="174"/>
      <c r="FQ57" s="174"/>
      <c r="FR57" s="174"/>
      <c r="FS57" s="174"/>
      <c r="FT57" s="174"/>
      <c r="FU57" s="174"/>
      <c r="FV57" s="174"/>
      <c r="FW57" s="174"/>
      <c r="FX57" s="174"/>
      <c r="FY57" s="174"/>
      <c r="FZ57" s="174"/>
      <c r="GA57" s="174"/>
      <c r="GB57" s="174"/>
      <c r="GC57" s="174"/>
      <c r="GD57" s="174"/>
      <c r="GE57" s="174"/>
      <c r="GF57" s="174"/>
      <c r="GG57" s="174"/>
      <c r="GH57" s="174"/>
      <c r="GI57" s="174"/>
      <c r="GJ57" s="174"/>
      <c r="GK57" s="174"/>
      <c r="GL57" s="174"/>
      <c r="GM57" s="174"/>
      <c r="GN57" s="174"/>
      <c r="GO57" s="174"/>
      <c r="GP57" s="174"/>
      <c r="GQ57" s="174"/>
      <c r="GR57" s="174"/>
      <c r="GS57" s="174"/>
      <c r="GT57" s="174"/>
      <c r="GU57" s="174"/>
      <c r="GV57" s="174"/>
      <c r="GW57" s="174"/>
      <c r="GX57" s="174"/>
      <c r="GY57" s="174"/>
      <c r="GZ57" s="174"/>
      <c r="HA57" s="174"/>
      <c r="HB57" s="174"/>
      <c r="HC57" s="174"/>
      <c r="HD57" s="174"/>
      <c r="HE57" s="174"/>
      <c r="HF57" s="174"/>
      <c r="HG57" s="174"/>
      <c r="HH57" s="174"/>
      <c r="HI57" s="174"/>
      <c r="HJ57" s="174"/>
      <c r="HK57" s="174"/>
      <c r="HL57" s="174"/>
      <c r="HM57" s="174"/>
      <c r="HN57" s="174"/>
      <c r="HO57" s="174"/>
      <c r="HP57" s="174"/>
      <c r="HQ57" s="174"/>
      <c r="HR57" s="174"/>
      <c r="HS57" s="174"/>
      <c r="HT57" s="174"/>
      <c r="HU57" s="174"/>
      <c r="HV57" s="174"/>
      <c r="HW57" s="174"/>
      <c r="HX57" s="174"/>
      <c r="HY57" s="174"/>
      <c r="HZ57" s="174"/>
      <c r="IA57" s="174"/>
      <c r="IB57" s="174"/>
      <c r="IC57" s="174"/>
      <c r="ID57" s="174"/>
      <c r="IE57" s="174"/>
      <c r="IF57" s="174"/>
      <c r="IG57" s="174"/>
      <c r="IH57" s="174"/>
      <c r="II57" s="174"/>
      <c r="IJ57" s="174"/>
      <c r="IK57" s="174"/>
      <c r="IL57" s="174"/>
      <c r="IM57" s="174"/>
      <c r="IN57" s="174"/>
      <c r="IO57" s="174"/>
      <c r="IP57" s="174"/>
      <c r="IQ57" s="174"/>
      <c r="IR57" s="174"/>
      <c r="IS57" s="174"/>
      <c r="IT57" s="174"/>
      <c r="IU57" s="174"/>
      <c r="IV57" s="174"/>
    </row>
    <row r="58" spans="1:256" ht="15" hidden="1">
      <c r="A58" s="253" t="s">
        <v>53</v>
      </c>
      <c r="B58" s="254"/>
      <c r="C58" s="254"/>
      <c r="D58" s="254"/>
      <c r="E58" s="254"/>
      <c r="F58" s="254"/>
      <c r="G58" s="255"/>
      <c r="I58" s="2"/>
      <c r="J58" s="2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4"/>
      <c r="EN58" s="174"/>
      <c r="EO58" s="174"/>
      <c r="EP58" s="174"/>
      <c r="EQ58" s="174"/>
      <c r="ER58" s="174"/>
      <c r="ES58" s="174"/>
      <c r="ET58" s="174"/>
      <c r="EU58" s="174"/>
      <c r="EV58" s="174"/>
      <c r="EW58" s="174"/>
      <c r="EX58" s="174"/>
      <c r="EY58" s="174"/>
      <c r="EZ58" s="174"/>
      <c r="FA58" s="174"/>
      <c r="FB58" s="174"/>
      <c r="FC58" s="174"/>
      <c r="FD58" s="174"/>
      <c r="FE58" s="174"/>
      <c r="FF58" s="174"/>
      <c r="FG58" s="174"/>
      <c r="FH58" s="174"/>
      <c r="FI58" s="174"/>
      <c r="FJ58" s="174"/>
      <c r="FK58" s="174"/>
      <c r="FL58" s="174"/>
      <c r="FM58" s="174"/>
      <c r="FN58" s="174"/>
      <c r="FO58" s="174"/>
      <c r="FP58" s="174"/>
      <c r="FQ58" s="174"/>
      <c r="FR58" s="174"/>
      <c r="FS58" s="174"/>
      <c r="FT58" s="174"/>
      <c r="FU58" s="174"/>
      <c r="FV58" s="174"/>
      <c r="FW58" s="174"/>
      <c r="FX58" s="174"/>
      <c r="FY58" s="174"/>
      <c r="FZ58" s="174"/>
      <c r="GA58" s="174"/>
      <c r="GB58" s="174"/>
      <c r="GC58" s="174"/>
      <c r="GD58" s="174"/>
      <c r="GE58" s="174"/>
      <c r="GF58" s="174"/>
      <c r="GG58" s="174"/>
      <c r="GH58" s="174"/>
      <c r="GI58" s="174"/>
      <c r="GJ58" s="174"/>
      <c r="GK58" s="174"/>
      <c r="GL58" s="174"/>
      <c r="GM58" s="174"/>
      <c r="GN58" s="174"/>
      <c r="GO58" s="174"/>
      <c r="GP58" s="174"/>
      <c r="GQ58" s="174"/>
      <c r="GR58" s="174"/>
      <c r="GS58" s="174"/>
      <c r="GT58" s="174"/>
      <c r="GU58" s="174"/>
      <c r="GV58" s="174"/>
      <c r="GW58" s="174"/>
      <c r="GX58" s="174"/>
      <c r="GY58" s="174"/>
      <c r="GZ58" s="174"/>
      <c r="HA58" s="174"/>
      <c r="HB58" s="174"/>
      <c r="HC58" s="174"/>
      <c r="HD58" s="174"/>
      <c r="HE58" s="174"/>
      <c r="HF58" s="174"/>
      <c r="HG58" s="174"/>
      <c r="HH58" s="174"/>
      <c r="HI58" s="174"/>
      <c r="HJ58" s="174"/>
      <c r="HK58" s="174"/>
      <c r="HL58" s="174"/>
      <c r="HM58" s="174"/>
      <c r="HN58" s="174"/>
      <c r="HO58" s="174"/>
      <c r="HP58" s="174"/>
      <c r="HQ58" s="174"/>
      <c r="HR58" s="174"/>
      <c r="HS58" s="174"/>
      <c r="HT58" s="174"/>
      <c r="HU58" s="174"/>
      <c r="HV58" s="174"/>
      <c r="HW58" s="174"/>
      <c r="HX58" s="174"/>
      <c r="HY58" s="174"/>
      <c r="HZ58" s="174"/>
      <c r="IA58" s="174"/>
      <c r="IB58" s="174"/>
      <c r="IC58" s="174"/>
      <c r="ID58" s="174"/>
      <c r="IE58" s="174"/>
      <c r="IF58" s="174"/>
      <c r="IG58" s="174"/>
      <c r="IH58" s="174"/>
      <c r="II58" s="174"/>
      <c r="IJ58" s="174"/>
      <c r="IK58" s="174"/>
      <c r="IL58" s="174"/>
      <c r="IM58" s="174"/>
      <c r="IN58" s="174"/>
      <c r="IO58" s="174"/>
      <c r="IP58" s="174"/>
      <c r="IQ58" s="174"/>
      <c r="IR58" s="174"/>
      <c r="IS58" s="174"/>
      <c r="IT58" s="174"/>
      <c r="IU58" s="174"/>
      <c r="IV58" s="174"/>
    </row>
    <row r="59" spans="1:256" ht="15" hidden="1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74"/>
      <c r="DY59" s="174"/>
      <c r="DZ59" s="174"/>
      <c r="EA59" s="174"/>
      <c r="EB59" s="174"/>
      <c r="EC59" s="174"/>
      <c r="ED59" s="174"/>
      <c r="EE59" s="174"/>
      <c r="EF59" s="174"/>
      <c r="EG59" s="174"/>
      <c r="EH59" s="174"/>
      <c r="EI59" s="174"/>
      <c r="EJ59" s="174"/>
      <c r="EK59" s="174"/>
      <c r="EL59" s="174"/>
      <c r="EM59" s="174"/>
      <c r="EN59" s="174"/>
      <c r="EO59" s="174"/>
      <c r="EP59" s="174"/>
      <c r="EQ59" s="174"/>
      <c r="ER59" s="174"/>
      <c r="ES59" s="174"/>
      <c r="ET59" s="174"/>
      <c r="EU59" s="174"/>
      <c r="EV59" s="174"/>
      <c r="EW59" s="174"/>
      <c r="EX59" s="174"/>
      <c r="EY59" s="174"/>
      <c r="EZ59" s="174"/>
      <c r="FA59" s="174"/>
      <c r="FB59" s="174"/>
      <c r="FC59" s="174"/>
      <c r="FD59" s="174"/>
      <c r="FE59" s="174"/>
      <c r="FF59" s="174"/>
      <c r="FG59" s="174"/>
      <c r="FH59" s="174"/>
      <c r="FI59" s="174"/>
      <c r="FJ59" s="174"/>
      <c r="FK59" s="174"/>
      <c r="FL59" s="174"/>
      <c r="FM59" s="174"/>
      <c r="FN59" s="174"/>
      <c r="FO59" s="174"/>
      <c r="FP59" s="174"/>
      <c r="FQ59" s="174"/>
      <c r="FR59" s="174"/>
      <c r="FS59" s="174"/>
      <c r="FT59" s="174"/>
      <c r="FU59" s="174"/>
      <c r="FV59" s="174"/>
      <c r="FW59" s="174"/>
      <c r="FX59" s="174"/>
      <c r="FY59" s="174"/>
      <c r="FZ59" s="174"/>
      <c r="GA59" s="174"/>
      <c r="GB59" s="174"/>
      <c r="GC59" s="174"/>
      <c r="GD59" s="174"/>
      <c r="GE59" s="174"/>
      <c r="GF59" s="174"/>
      <c r="GG59" s="174"/>
      <c r="GH59" s="174"/>
      <c r="GI59" s="174"/>
      <c r="GJ59" s="174"/>
      <c r="GK59" s="174"/>
      <c r="GL59" s="174"/>
      <c r="GM59" s="174"/>
      <c r="GN59" s="174"/>
      <c r="GO59" s="174"/>
      <c r="GP59" s="174"/>
      <c r="GQ59" s="174"/>
      <c r="GR59" s="174"/>
      <c r="GS59" s="174"/>
      <c r="GT59" s="174"/>
      <c r="GU59" s="174"/>
      <c r="GV59" s="174"/>
      <c r="GW59" s="174"/>
      <c r="GX59" s="174"/>
      <c r="GY59" s="174"/>
      <c r="GZ59" s="174"/>
      <c r="HA59" s="174"/>
      <c r="HB59" s="174"/>
      <c r="HC59" s="174"/>
      <c r="HD59" s="174"/>
      <c r="HE59" s="174"/>
      <c r="HF59" s="174"/>
      <c r="HG59" s="174"/>
      <c r="HH59" s="174"/>
      <c r="HI59" s="174"/>
      <c r="HJ59" s="174"/>
      <c r="HK59" s="174"/>
      <c r="HL59" s="174"/>
      <c r="HM59" s="174"/>
      <c r="HN59" s="174"/>
      <c r="HO59" s="174"/>
      <c r="HP59" s="174"/>
      <c r="HQ59" s="174"/>
      <c r="HR59" s="174"/>
      <c r="HS59" s="174"/>
      <c r="HT59" s="174"/>
      <c r="HU59" s="174"/>
      <c r="HV59" s="174"/>
      <c r="HW59" s="174"/>
      <c r="HX59" s="174"/>
      <c r="HY59" s="174"/>
      <c r="HZ59" s="174"/>
      <c r="IA59" s="174"/>
      <c r="IB59" s="174"/>
      <c r="IC59" s="174"/>
      <c r="ID59" s="174"/>
      <c r="IE59" s="174"/>
      <c r="IF59" s="174"/>
      <c r="IG59" s="174"/>
      <c r="IH59" s="174"/>
      <c r="II59" s="174"/>
      <c r="IJ59" s="174"/>
      <c r="IK59" s="174"/>
      <c r="IL59" s="174"/>
      <c r="IM59" s="174"/>
      <c r="IN59" s="174"/>
      <c r="IO59" s="174"/>
      <c r="IP59" s="174"/>
      <c r="IQ59" s="174"/>
      <c r="IR59" s="174"/>
      <c r="IS59" s="174"/>
      <c r="IT59" s="174"/>
      <c r="IU59" s="174"/>
      <c r="IV59" s="174"/>
    </row>
    <row r="60" spans="1:256" ht="25.5">
      <c r="A60" s="174"/>
      <c r="B60" s="150" t="s">
        <v>67</v>
      </c>
      <c r="C60" s="150" t="s">
        <v>68</v>
      </c>
      <c r="D60" s="151" t="s">
        <v>50</v>
      </c>
      <c r="E60" s="151" t="s">
        <v>44</v>
      </c>
      <c r="F60" s="151" t="s">
        <v>45</v>
      </c>
      <c r="G60" s="151" t="s">
        <v>56</v>
      </c>
      <c r="I60" s="151" t="s">
        <v>76</v>
      </c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  <c r="FB60" s="174"/>
      <c r="FC60" s="174"/>
      <c r="FD60" s="174"/>
      <c r="FE60" s="174"/>
      <c r="FF60" s="174"/>
      <c r="FG60" s="174"/>
      <c r="FH60" s="174"/>
      <c r="FI60" s="174"/>
      <c r="FJ60" s="174"/>
      <c r="FK60" s="174"/>
      <c r="FL60" s="174"/>
      <c r="FM60" s="174"/>
      <c r="FN60" s="174"/>
      <c r="FO60" s="174"/>
      <c r="FP60" s="174"/>
      <c r="FQ60" s="174"/>
      <c r="FR60" s="174"/>
      <c r="FS60" s="174"/>
      <c r="FT60" s="174"/>
      <c r="FU60" s="174"/>
      <c r="FV60" s="174"/>
      <c r="FW60" s="174"/>
      <c r="FX60" s="174"/>
      <c r="FY60" s="174"/>
      <c r="FZ60" s="174"/>
      <c r="GA60" s="174"/>
      <c r="GB60" s="174"/>
      <c r="GC60" s="174"/>
      <c r="GD60" s="174"/>
      <c r="GE60" s="174"/>
      <c r="GF60" s="174"/>
      <c r="GG60" s="174"/>
      <c r="GH60" s="174"/>
      <c r="GI60" s="174"/>
      <c r="GJ60" s="174"/>
      <c r="GK60" s="174"/>
      <c r="GL60" s="174"/>
      <c r="GM60" s="174"/>
      <c r="GN60" s="174"/>
      <c r="GO60" s="174"/>
      <c r="GP60" s="174"/>
      <c r="GQ60" s="174"/>
      <c r="GR60" s="174"/>
      <c r="GS60" s="174"/>
      <c r="GT60" s="174"/>
      <c r="GU60" s="174"/>
      <c r="GV60" s="174"/>
      <c r="GW60" s="174"/>
      <c r="GX60" s="174"/>
      <c r="GY60" s="174"/>
      <c r="GZ60" s="174"/>
      <c r="HA60" s="174"/>
      <c r="HB60" s="174"/>
      <c r="HC60" s="174"/>
      <c r="HD60" s="174"/>
      <c r="HE60" s="174"/>
      <c r="HF60" s="174"/>
      <c r="HG60" s="174"/>
      <c r="HH60" s="174"/>
      <c r="HI60" s="174"/>
      <c r="HJ60" s="174"/>
      <c r="HK60" s="174"/>
      <c r="HL60" s="174"/>
      <c r="HM60" s="174"/>
      <c r="HN60" s="174"/>
      <c r="HO60" s="174"/>
      <c r="HP60" s="174"/>
      <c r="HQ60" s="174"/>
      <c r="HR60" s="174"/>
      <c r="HS60" s="174"/>
      <c r="HT60" s="174"/>
      <c r="HU60" s="174"/>
      <c r="HV60" s="174"/>
      <c r="HW60" s="174"/>
      <c r="HX60" s="174"/>
      <c r="HY60" s="174"/>
      <c r="HZ60" s="174"/>
      <c r="IA60" s="174"/>
      <c r="IB60" s="174"/>
      <c r="IC60" s="174"/>
      <c r="ID60" s="174"/>
      <c r="IE60" s="174"/>
      <c r="IF60" s="174"/>
      <c r="IG60" s="174"/>
      <c r="IH60" s="174"/>
      <c r="II60" s="174"/>
      <c r="IJ60" s="174"/>
      <c r="IK60" s="174"/>
      <c r="IL60" s="174"/>
      <c r="IM60" s="174"/>
      <c r="IN60" s="174"/>
      <c r="IO60" s="174"/>
      <c r="IP60" s="174"/>
      <c r="IQ60" s="174"/>
      <c r="IR60" s="174"/>
      <c r="IS60" s="174"/>
      <c r="IT60" s="174"/>
      <c r="IU60" s="174"/>
      <c r="IV60" s="174"/>
    </row>
    <row r="61" spans="1:256" ht="19.5" customHeight="1">
      <c r="A61" s="174"/>
      <c r="B61" s="142" t="str">
        <f aca="true" t="shared" si="0" ref="B61:G61">B57</f>
        <v>1492/235398 (0,63%)</v>
      </c>
      <c r="C61" s="142" t="str">
        <f t="shared" si="0"/>
        <v>3158/202891 (1,56%)</v>
      </c>
      <c r="D61" s="142" t="str">
        <f t="shared" si="0"/>
        <v>0,41 (0,38-0,43)</v>
      </c>
      <c r="E61" s="142" t="str">
        <f t="shared" si="0"/>
        <v>0,92% (0,86% a 0,99%)</v>
      </c>
      <c r="F61" s="142" t="str">
        <f t="shared" si="0"/>
        <v>108 (102 a 116)</v>
      </c>
      <c r="G61" s="142" t="str">
        <f t="shared" si="0"/>
        <v>100%</v>
      </c>
      <c r="I61" s="279">
        <f>B48</f>
        <v>3.2836743829189437E-194</v>
      </c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V61" s="174"/>
      <c r="EW61" s="174"/>
      <c r="EX61" s="174"/>
      <c r="EY61" s="174"/>
      <c r="EZ61" s="174"/>
      <c r="FA61" s="174"/>
      <c r="FB61" s="174"/>
      <c r="FC61" s="174"/>
      <c r="FD61" s="174"/>
      <c r="FE61" s="174"/>
      <c r="FF61" s="174"/>
      <c r="FG61" s="174"/>
      <c r="FH61" s="174"/>
      <c r="FI61" s="174"/>
      <c r="FJ61" s="174"/>
      <c r="FK61" s="174"/>
      <c r="FL61" s="174"/>
      <c r="FM61" s="174"/>
      <c r="FN61" s="174"/>
      <c r="FO61" s="174"/>
      <c r="FP61" s="174"/>
      <c r="FQ61" s="174"/>
      <c r="FR61" s="174"/>
      <c r="FS61" s="174"/>
      <c r="FT61" s="174"/>
      <c r="FU61" s="174"/>
      <c r="FV61" s="174"/>
      <c r="FW61" s="174"/>
      <c r="FX61" s="174"/>
      <c r="FY61" s="174"/>
      <c r="FZ61" s="174"/>
      <c r="GA61" s="174"/>
      <c r="GB61" s="174"/>
      <c r="GC61" s="174"/>
      <c r="GD61" s="174"/>
      <c r="GE61" s="174"/>
      <c r="GF61" s="174"/>
      <c r="GG61" s="174"/>
      <c r="GH61" s="174"/>
      <c r="GI61" s="174"/>
      <c r="GJ61" s="174"/>
      <c r="GK61" s="174"/>
      <c r="GL61" s="174"/>
      <c r="GM61" s="174"/>
      <c r="GN61" s="174"/>
      <c r="GO61" s="174"/>
      <c r="GP61" s="174"/>
      <c r="GQ61" s="174"/>
      <c r="GR61" s="174"/>
      <c r="GS61" s="174"/>
      <c r="GT61" s="174"/>
      <c r="GU61" s="174"/>
      <c r="GV61" s="174"/>
      <c r="GW61" s="174"/>
      <c r="GX61" s="174"/>
      <c r="GY61" s="174"/>
      <c r="GZ61" s="174"/>
      <c r="HA61" s="174"/>
      <c r="HB61" s="174"/>
      <c r="HC61" s="174"/>
      <c r="HD61" s="174"/>
      <c r="HE61" s="174"/>
      <c r="HF61" s="174"/>
      <c r="HG61" s="174"/>
      <c r="HH61" s="174"/>
      <c r="HI61" s="174"/>
      <c r="HJ61" s="174"/>
      <c r="HK61" s="174"/>
      <c r="HL61" s="174"/>
      <c r="HM61" s="174"/>
      <c r="HN61" s="174"/>
      <c r="HO61" s="174"/>
      <c r="HP61" s="174"/>
      <c r="HQ61" s="174"/>
      <c r="HR61" s="174"/>
      <c r="HS61" s="174"/>
      <c r="HT61" s="174"/>
      <c r="HU61" s="174"/>
      <c r="HV61" s="174"/>
      <c r="HW61" s="174"/>
      <c r="HX61" s="174"/>
      <c r="HY61" s="174"/>
      <c r="HZ61" s="174"/>
      <c r="IA61" s="174"/>
      <c r="IB61" s="174"/>
      <c r="IC61" s="174"/>
      <c r="ID61" s="174"/>
      <c r="IE61" s="174"/>
      <c r="IF61" s="174"/>
      <c r="IG61" s="174"/>
      <c r="IH61" s="174"/>
      <c r="II61" s="174"/>
      <c r="IJ61" s="174"/>
      <c r="IK61" s="174"/>
      <c r="IL61" s="174"/>
      <c r="IM61" s="174"/>
      <c r="IN61" s="174"/>
      <c r="IO61" s="174"/>
      <c r="IP61" s="174"/>
      <c r="IQ61" s="174"/>
      <c r="IR61" s="174"/>
      <c r="IS61" s="174"/>
      <c r="IT61" s="174"/>
      <c r="IU61" s="174"/>
      <c r="IV61" s="174"/>
    </row>
    <row r="62" spans="1:256" ht="1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77"/>
      <c r="O62" s="177"/>
      <c r="P62" s="108"/>
      <c r="Q62" s="108"/>
      <c r="R62" s="108"/>
      <c r="S62" s="108"/>
      <c r="T62" s="177"/>
      <c r="U62" s="177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/>
      <c r="HC62" s="108"/>
      <c r="HD62" s="108"/>
      <c r="HE62" s="108"/>
      <c r="HF62" s="108"/>
      <c r="HG62" s="108"/>
      <c r="HH62" s="108"/>
      <c r="HI62" s="108"/>
      <c r="HJ62" s="108"/>
      <c r="HK62" s="108"/>
      <c r="HL62" s="108"/>
      <c r="HM62" s="108"/>
      <c r="HN62" s="108"/>
      <c r="HO62" s="108"/>
      <c r="HP62" s="108"/>
      <c r="HQ62" s="108"/>
      <c r="HR62" s="108"/>
      <c r="HS62" s="108"/>
      <c r="HT62" s="108"/>
      <c r="HU62" s="108"/>
      <c r="HV62" s="108"/>
      <c r="HW62" s="108"/>
      <c r="HX62" s="108"/>
      <c r="HY62" s="108"/>
      <c r="HZ62" s="108"/>
      <c r="IA62" s="108"/>
      <c r="IB62" s="108"/>
      <c r="IC62" s="108"/>
      <c r="ID62" s="108"/>
      <c r="IE62" s="108"/>
      <c r="IF62" s="108"/>
      <c r="IG62" s="108"/>
      <c r="IH62" s="108"/>
      <c r="II62" s="108"/>
      <c r="IJ62" s="108"/>
      <c r="IK62" s="108"/>
      <c r="IL62" s="108"/>
      <c r="IM62" s="108"/>
      <c r="IN62" s="108"/>
      <c r="IO62" s="108"/>
      <c r="IP62" s="108"/>
      <c r="IQ62" s="108"/>
      <c r="IR62" s="108"/>
      <c r="IS62" s="108"/>
      <c r="IT62" s="108"/>
      <c r="IU62" s="108"/>
      <c r="IV62" s="108"/>
    </row>
    <row r="63" ht="15.75" thickBot="1">
      <c r="A63" s="582" t="s">
        <v>268</v>
      </c>
    </row>
    <row r="64" spans="1:7" ht="22.5" customHeight="1" thickBot="1">
      <c r="A64" s="595" t="s">
        <v>242</v>
      </c>
      <c r="B64" s="596">
        <v>1492</v>
      </c>
      <c r="C64" s="597">
        <v>233906</v>
      </c>
      <c r="D64" s="598">
        <v>235398</v>
      </c>
      <c r="E64" s="596">
        <v>3158</v>
      </c>
      <c r="F64" s="597">
        <v>199733</v>
      </c>
      <c r="G64" s="599">
        <v>202891</v>
      </c>
    </row>
    <row r="65" ht="15">
      <c r="A65" s="274"/>
    </row>
    <row r="66" ht="15">
      <c r="A66" s="274"/>
    </row>
    <row r="67" spans="1:11" ht="15">
      <c r="A67" s="274"/>
      <c r="I67" s="608" t="s">
        <v>50</v>
      </c>
      <c r="J67" s="608" t="s">
        <v>44</v>
      </c>
      <c r="K67" s="608" t="s">
        <v>45</v>
      </c>
    </row>
    <row r="68" spans="1:11" ht="15">
      <c r="A68" s="310" t="s">
        <v>238</v>
      </c>
      <c r="B68" s="400">
        <v>17</v>
      </c>
      <c r="C68" s="401">
        <f>D68-B68</f>
        <v>2415</v>
      </c>
      <c r="D68" s="402">
        <v>2432</v>
      </c>
      <c r="E68" s="400">
        <v>70</v>
      </c>
      <c r="F68" s="401">
        <f>G68-E68</f>
        <v>17224</v>
      </c>
      <c r="G68" s="402">
        <v>17294</v>
      </c>
      <c r="I68" s="600" t="s">
        <v>222</v>
      </c>
      <c r="J68" s="600" t="s">
        <v>223</v>
      </c>
      <c r="K68" s="600" t="s">
        <v>224</v>
      </c>
    </row>
    <row r="69" spans="1:11" ht="15">
      <c r="A69" s="310" t="s">
        <v>239</v>
      </c>
      <c r="B69" s="400">
        <v>74</v>
      </c>
      <c r="C69" s="401">
        <f>D69-B69</f>
        <v>11582</v>
      </c>
      <c r="D69" s="402">
        <v>11656</v>
      </c>
      <c r="E69" s="400">
        <v>194</v>
      </c>
      <c r="F69" s="401">
        <f>G69-E69</f>
        <v>15330</v>
      </c>
      <c r="G69" s="402">
        <v>15524</v>
      </c>
      <c r="I69" s="600" t="s">
        <v>225</v>
      </c>
      <c r="J69" s="600" t="s">
        <v>226</v>
      </c>
      <c r="K69" s="600" t="s">
        <v>227</v>
      </c>
    </row>
    <row r="70" spans="1:11" ht="15">
      <c r="A70" s="310" t="s">
        <v>240</v>
      </c>
      <c r="B70" s="400">
        <v>115</v>
      </c>
      <c r="C70" s="401">
        <f>D70-B70</f>
        <v>28228</v>
      </c>
      <c r="D70" s="402">
        <v>28343</v>
      </c>
      <c r="E70" s="400">
        <v>210</v>
      </c>
      <c r="F70" s="401">
        <f>G70-E70</f>
        <v>25349</v>
      </c>
      <c r="G70" s="402">
        <v>25559</v>
      </c>
      <c r="I70" s="600" t="s">
        <v>228</v>
      </c>
      <c r="J70" s="600" t="s">
        <v>229</v>
      </c>
      <c r="K70" s="600" t="s">
        <v>230</v>
      </c>
    </row>
    <row r="71" spans="1:11" ht="15">
      <c r="A71" s="310" t="s">
        <v>241</v>
      </c>
      <c r="B71" s="400">
        <v>2585</v>
      </c>
      <c r="C71" s="401">
        <f>D71-B71</f>
        <v>398264</v>
      </c>
      <c r="D71" s="402">
        <v>400849</v>
      </c>
      <c r="E71" s="400">
        <v>2320</v>
      </c>
      <c r="F71" s="401">
        <f>G71-E71</f>
        <v>154703</v>
      </c>
      <c r="G71" s="402">
        <v>157023</v>
      </c>
      <c r="I71" s="600" t="s">
        <v>231</v>
      </c>
      <c r="J71" s="600" t="s">
        <v>232</v>
      </c>
      <c r="K71" s="600" t="s">
        <v>233</v>
      </c>
    </row>
    <row r="72" spans="1:11" ht="15">
      <c r="A72" s="310" t="s">
        <v>242</v>
      </c>
      <c r="B72" s="400">
        <v>1492</v>
      </c>
      <c r="C72" s="401">
        <f>D72-B72</f>
        <v>233906</v>
      </c>
      <c r="D72" s="402">
        <v>235398</v>
      </c>
      <c r="E72" s="400">
        <v>3158</v>
      </c>
      <c r="F72" s="401">
        <f>G72-E72</f>
        <v>199733</v>
      </c>
      <c r="G72" s="402">
        <v>202891</v>
      </c>
      <c r="I72" s="600" t="s">
        <v>234</v>
      </c>
      <c r="J72" s="600" t="s">
        <v>235</v>
      </c>
      <c r="K72" s="600" t="s">
        <v>236</v>
      </c>
    </row>
    <row r="73" ht="15">
      <c r="A73" s="274"/>
    </row>
    <row r="74" ht="15">
      <c r="A74" s="274"/>
    </row>
    <row r="75" ht="15">
      <c r="A75" s="274"/>
    </row>
    <row r="76" ht="15">
      <c r="A76" s="274"/>
    </row>
    <row r="77" ht="15">
      <c r="A77" s="274"/>
    </row>
    <row r="78" ht="15">
      <c r="A78" s="274"/>
    </row>
    <row r="79" ht="15">
      <c r="A79" s="274"/>
    </row>
    <row r="80" ht="15">
      <c r="A80" s="274"/>
    </row>
    <row r="81" ht="15">
      <c r="A81" s="274"/>
    </row>
    <row r="82" ht="15">
      <c r="A82" s="274"/>
    </row>
    <row r="83" ht="15">
      <c r="A83" s="274"/>
    </row>
    <row r="84" ht="15">
      <c r="A84" s="274"/>
    </row>
    <row r="85" ht="15">
      <c r="A85" s="274"/>
    </row>
    <row r="86" ht="15">
      <c r="A86" s="274"/>
    </row>
    <row r="87" ht="15">
      <c r="A87" s="274"/>
    </row>
    <row r="88" ht="15">
      <c r="A88" s="274"/>
    </row>
    <row r="89" ht="15">
      <c r="A89" s="274"/>
    </row>
    <row r="90" ht="15">
      <c r="A90" s="274"/>
    </row>
    <row r="91" ht="15">
      <c r="A91" s="274"/>
    </row>
    <row r="92" ht="15">
      <c r="A92" s="274"/>
    </row>
    <row r="93" ht="15">
      <c r="A93" s="274"/>
    </row>
    <row r="94" ht="15">
      <c r="A94" s="274"/>
    </row>
    <row r="95" ht="15">
      <c r="A95" s="274"/>
    </row>
    <row r="96" ht="15">
      <c r="A96" s="274"/>
    </row>
    <row r="97" ht="15">
      <c r="A97" s="274"/>
    </row>
    <row r="98" ht="15">
      <c r="A98" s="274"/>
    </row>
    <row r="99" ht="15">
      <c r="A99" s="274"/>
    </row>
    <row r="100" ht="15">
      <c r="A100" s="274"/>
    </row>
    <row r="101" ht="15">
      <c r="A101" s="274"/>
    </row>
    <row r="102" ht="15">
      <c r="A102" s="274"/>
    </row>
    <row r="103" ht="15">
      <c r="A103" s="274"/>
    </row>
    <row r="104" ht="15">
      <c r="A104" s="274"/>
    </row>
    <row r="105" ht="15">
      <c r="A105" s="274"/>
    </row>
    <row r="106" ht="15">
      <c r="A106" s="274"/>
    </row>
    <row r="107" ht="15">
      <c r="A107" s="274"/>
    </row>
    <row r="108" ht="15">
      <c r="A108" s="274"/>
    </row>
    <row r="109" ht="15">
      <c r="A109" s="274"/>
    </row>
    <row r="110" ht="15">
      <c r="A110" s="274"/>
    </row>
    <row r="111" ht="15">
      <c r="A111" s="274"/>
    </row>
  </sheetData>
  <sheetProtection/>
  <mergeCells count="10">
    <mergeCell ref="F36:H36"/>
    <mergeCell ref="B43:C43"/>
    <mergeCell ref="A2:F2"/>
    <mergeCell ref="A3:F3"/>
    <mergeCell ref="L19:L26"/>
    <mergeCell ref="F29:H29"/>
    <mergeCell ref="F30:H30"/>
    <mergeCell ref="F31:H31"/>
    <mergeCell ref="F34:H34"/>
    <mergeCell ref="F35:H35"/>
  </mergeCells>
  <printOptions/>
  <pageMargins left="0.7" right="0.7" top="0.75" bottom="0.75" header="0.3" footer="0.3"/>
  <pageSetup horizontalDpi="300" verticalDpi="300" orientation="portrait" paperSize="9" r:id="rId1"/>
  <ignoredErrors>
    <ignoredError sqref="D6:D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gasanchez</dc:creator>
  <cp:keywords/>
  <dc:description/>
  <cp:lastModifiedBy>Galo</cp:lastModifiedBy>
  <cp:lastPrinted>2014-05-23T10:57:58Z</cp:lastPrinted>
  <dcterms:created xsi:type="dcterms:W3CDTF">2009-05-28T14:19:22Z</dcterms:created>
  <dcterms:modified xsi:type="dcterms:W3CDTF">2019-11-22T18:29:09Z</dcterms:modified>
  <cp:category/>
  <cp:version/>
  <cp:contentType/>
  <cp:contentStatus/>
</cp:coreProperties>
</file>