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91119-Galo\0-Datos\040-Metodol\00-Hojas cálc con ayuda\"/>
    </mc:Choice>
  </mc:AlternateContent>
  <bookViews>
    <workbookView xWindow="0" yWindow="0" windowWidth="20490" windowHeight="7365" tabRatio="598"/>
  </bookViews>
  <sheets>
    <sheet name="MA DifMed, Welch +Inv EE2" sheetId="1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342" i="12" l="1"/>
  <c r="AJ342" i="12"/>
  <c r="B342" i="12" s="1"/>
  <c r="H342" i="12"/>
  <c r="E342" i="12"/>
  <c r="X341" i="12"/>
  <c r="Q341" i="12"/>
  <c r="O341" i="12"/>
  <c r="S341" i="12" s="1"/>
  <c r="N341" i="12"/>
  <c r="L341" i="12"/>
  <c r="K341" i="12"/>
  <c r="M341" i="12" s="1"/>
  <c r="X340" i="12"/>
  <c r="O340" i="12"/>
  <c r="N340" i="12"/>
  <c r="L340" i="12"/>
  <c r="K340" i="12"/>
  <c r="M340" i="12" s="1"/>
  <c r="BD334" i="12"/>
  <c r="AJ334" i="12"/>
  <c r="B334" i="12" s="1"/>
  <c r="H334" i="12"/>
  <c r="E334" i="12"/>
  <c r="X333" i="12"/>
  <c r="O333" i="12"/>
  <c r="N333" i="12"/>
  <c r="L333" i="12"/>
  <c r="Q333" i="12" s="1"/>
  <c r="S333" i="12" s="1"/>
  <c r="K333" i="12"/>
  <c r="X332" i="12"/>
  <c r="O332" i="12"/>
  <c r="N332" i="12"/>
  <c r="L332" i="12"/>
  <c r="Q332" i="12" s="1"/>
  <c r="K332" i="12"/>
  <c r="X331" i="12"/>
  <c r="O331" i="12"/>
  <c r="N331" i="12"/>
  <c r="L331" i="12"/>
  <c r="Q331" i="12" s="1"/>
  <c r="K331" i="12"/>
  <c r="V331" i="12" l="1"/>
  <c r="V340" i="12"/>
  <c r="P340" i="12"/>
  <c r="R340" i="12" s="1"/>
  <c r="T340" i="12" s="1"/>
  <c r="U340" i="12" s="1"/>
  <c r="W340" i="12" s="1"/>
  <c r="V341" i="12"/>
  <c r="AA341" i="12" s="1"/>
  <c r="AB341" i="12" s="1"/>
  <c r="Q340" i="12"/>
  <c r="S340" i="12" s="1"/>
  <c r="AA340" i="12"/>
  <c r="AB340" i="12" s="1"/>
  <c r="AC341" i="12"/>
  <c r="AQ341" i="12"/>
  <c r="P341" i="12"/>
  <c r="R341" i="12" s="1"/>
  <c r="T341" i="12" s="1"/>
  <c r="U341" i="12" s="1"/>
  <c r="W341" i="12" s="1"/>
  <c r="V333" i="12"/>
  <c r="S331" i="12"/>
  <c r="V332" i="12"/>
  <c r="P332" i="12"/>
  <c r="R332" i="12" s="1"/>
  <c r="M333" i="12"/>
  <c r="P333" i="12"/>
  <c r="R333" i="12" s="1"/>
  <c r="S332" i="12"/>
  <c r="AA331" i="12"/>
  <c r="AB331" i="12" s="1"/>
  <c r="AA333" i="12"/>
  <c r="AB333" i="12" s="1"/>
  <c r="AA332" i="12"/>
  <c r="AB332" i="12" s="1"/>
  <c r="P331" i="12"/>
  <c r="R331" i="12" s="1"/>
  <c r="M332" i="12"/>
  <c r="M331" i="12"/>
  <c r="BD325" i="12"/>
  <c r="AJ325" i="12"/>
  <c r="B325" i="12" s="1"/>
  <c r="H325" i="12"/>
  <c r="E325" i="12"/>
  <c r="X324" i="12"/>
  <c r="O324" i="12"/>
  <c r="N324" i="12"/>
  <c r="L324" i="12"/>
  <c r="Q324" i="12" s="1"/>
  <c r="K324" i="12"/>
  <c r="X323" i="12"/>
  <c r="O323" i="12"/>
  <c r="N323" i="12"/>
  <c r="L323" i="12"/>
  <c r="Q323" i="12" s="1"/>
  <c r="K323" i="12"/>
  <c r="X322" i="12"/>
  <c r="O322" i="12"/>
  <c r="N322" i="12"/>
  <c r="L322" i="12"/>
  <c r="Q322" i="12" s="1"/>
  <c r="K322" i="12"/>
  <c r="X321" i="12"/>
  <c r="O321" i="12"/>
  <c r="N321" i="12"/>
  <c r="L321" i="12"/>
  <c r="Q321" i="12" s="1"/>
  <c r="K321" i="12"/>
  <c r="BD314" i="12"/>
  <c r="AJ314" i="12"/>
  <c r="B314" i="12" s="1"/>
  <c r="H314" i="12"/>
  <c r="E314" i="12"/>
  <c r="X313" i="12"/>
  <c r="O313" i="12"/>
  <c r="N313" i="12"/>
  <c r="L313" i="12"/>
  <c r="Q313" i="12" s="1"/>
  <c r="K313" i="12"/>
  <c r="P313" i="12" s="1"/>
  <c r="X312" i="12"/>
  <c r="O312" i="12"/>
  <c r="N312" i="12"/>
  <c r="L312" i="12"/>
  <c r="K312" i="12"/>
  <c r="P312" i="12" s="1"/>
  <c r="X311" i="12"/>
  <c r="O311" i="12"/>
  <c r="N311" i="12"/>
  <c r="L311" i="12"/>
  <c r="Q311" i="12" s="1"/>
  <c r="K311" i="12"/>
  <c r="X310" i="12"/>
  <c r="O310" i="12"/>
  <c r="N310" i="12"/>
  <c r="L310" i="12"/>
  <c r="Q310" i="12" s="1"/>
  <c r="K310" i="12"/>
  <c r="X309" i="12"/>
  <c r="O309" i="12"/>
  <c r="N309" i="12"/>
  <c r="L309" i="12"/>
  <c r="Q309" i="12" s="1"/>
  <c r="K309" i="12"/>
  <c r="BD302" i="12"/>
  <c r="AJ302" i="12"/>
  <c r="B302" i="12" s="1"/>
  <c r="H302" i="12"/>
  <c r="E302" i="12"/>
  <c r="X301" i="12"/>
  <c r="O301" i="12"/>
  <c r="N301" i="12"/>
  <c r="L301" i="12"/>
  <c r="Q301" i="12" s="1"/>
  <c r="K301" i="12"/>
  <c r="X300" i="12"/>
  <c r="O300" i="12"/>
  <c r="N300" i="12"/>
  <c r="L300" i="12"/>
  <c r="Q300" i="12" s="1"/>
  <c r="K300" i="12"/>
  <c r="X299" i="12"/>
  <c r="O299" i="12"/>
  <c r="N299" i="12"/>
  <c r="L299" i="12"/>
  <c r="Q299" i="12" s="1"/>
  <c r="K299" i="12"/>
  <c r="P299" i="12" s="1"/>
  <c r="X298" i="12"/>
  <c r="O298" i="12"/>
  <c r="N298" i="12"/>
  <c r="L298" i="12"/>
  <c r="Q298" i="12" s="1"/>
  <c r="K298" i="12"/>
  <c r="P298" i="12" s="1"/>
  <c r="X297" i="12"/>
  <c r="O297" i="12"/>
  <c r="N297" i="12"/>
  <c r="L297" i="12"/>
  <c r="Q297" i="12" s="1"/>
  <c r="K297" i="12"/>
  <c r="X296" i="12"/>
  <c r="O296" i="12"/>
  <c r="N296" i="12"/>
  <c r="L296" i="12"/>
  <c r="Q296" i="12" s="1"/>
  <c r="K296" i="12"/>
  <c r="BD289" i="12"/>
  <c r="AJ289" i="12"/>
  <c r="B289" i="12" s="1"/>
  <c r="H289" i="12"/>
  <c r="E289" i="12"/>
  <c r="X288" i="12"/>
  <c r="O288" i="12"/>
  <c r="N288" i="12"/>
  <c r="L288" i="12"/>
  <c r="Q288" i="12" s="1"/>
  <c r="K288" i="12"/>
  <c r="X287" i="12"/>
  <c r="O287" i="12"/>
  <c r="N287" i="12"/>
  <c r="L287" i="12"/>
  <c r="Q287" i="12" s="1"/>
  <c r="K287" i="12"/>
  <c r="X286" i="12"/>
  <c r="O286" i="12"/>
  <c r="N286" i="12"/>
  <c r="L286" i="12"/>
  <c r="Q286" i="12" s="1"/>
  <c r="K286" i="12"/>
  <c r="P286" i="12" s="1"/>
  <c r="X285" i="12"/>
  <c r="O285" i="12"/>
  <c r="N285" i="12"/>
  <c r="L285" i="12"/>
  <c r="Q285" i="12" s="1"/>
  <c r="K285" i="12"/>
  <c r="X284" i="12"/>
  <c r="O284" i="12"/>
  <c r="N284" i="12"/>
  <c r="L284" i="12"/>
  <c r="Q284" i="12" s="1"/>
  <c r="K284" i="12"/>
  <c r="X283" i="12"/>
  <c r="O283" i="12"/>
  <c r="N283" i="12"/>
  <c r="L283" i="12"/>
  <c r="Q283" i="12" s="1"/>
  <c r="K283" i="12"/>
  <c r="X282" i="12"/>
  <c r="O282" i="12"/>
  <c r="N282" i="12"/>
  <c r="L282" i="12"/>
  <c r="Q282" i="12" s="1"/>
  <c r="K282" i="12"/>
  <c r="P282" i="12" s="1"/>
  <c r="BD275" i="12"/>
  <c r="AJ275" i="12"/>
  <c r="B275" i="12" s="1"/>
  <c r="H275" i="12"/>
  <c r="E275" i="12"/>
  <c r="X274" i="12"/>
  <c r="O274" i="12"/>
  <c r="N274" i="12"/>
  <c r="L274" i="12"/>
  <c r="K274" i="12"/>
  <c r="P274" i="12" s="1"/>
  <c r="X273" i="12"/>
  <c r="O273" i="12"/>
  <c r="N273" i="12"/>
  <c r="L273" i="12"/>
  <c r="Q273" i="12" s="1"/>
  <c r="K273" i="12"/>
  <c r="X272" i="12"/>
  <c r="O272" i="12"/>
  <c r="N272" i="12"/>
  <c r="L272" i="12"/>
  <c r="Q272" i="12" s="1"/>
  <c r="K272" i="12"/>
  <c r="X271" i="12"/>
  <c r="O271" i="12"/>
  <c r="N271" i="12"/>
  <c r="L271" i="12"/>
  <c r="K271" i="12"/>
  <c r="X270" i="12"/>
  <c r="O270" i="12"/>
  <c r="N270" i="12"/>
  <c r="L270" i="12"/>
  <c r="K270" i="12"/>
  <c r="P270" i="12" s="1"/>
  <c r="X269" i="12"/>
  <c r="O269" i="12"/>
  <c r="N269" i="12"/>
  <c r="L269" i="12"/>
  <c r="Q269" i="12" s="1"/>
  <c r="K269" i="12"/>
  <c r="X268" i="12"/>
  <c r="O268" i="12"/>
  <c r="N268" i="12"/>
  <c r="L268" i="12"/>
  <c r="Q268" i="12" s="1"/>
  <c r="K268" i="12"/>
  <c r="X267" i="12"/>
  <c r="O267" i="12"/>
  <c r="N267" i="12"/>
  <c r="L267" i="12"/>
  <c r="Q267" i="12" s="1"/>
  <c r="K267" i="12"/>
  <c r="P267" i="12" s="1"/>
  <c r="BD260" i="12"/>
  <c r="AJ260" i="12"/>
  <c r="B260" i="12" s="1"/>
  <c r="H260" i="12"/>
  <c r="E260" i="12"/>
  <c r="X259" i="12"/>
  <c r="O259" i="12"/>
  <c r="N259" i="12"/>
  <c r="L259" i="12"/>
  <c r="Q259" i="12" s="1"/>
  <c r="K259" i="12"/>
  <c r="X258" i="12"/>
  <c r="O258" i="12"/>
  <c r="N258" i="12"/>
  <c r="L258" i="12"/>
  <c r="Q258" i="12" s="1"/>
  <c r="K258" i="12"/>
  <c r="X257" i="12"/>
  <c r="O257" i="12"/>
  <c r="N257" i="12"/>
  <c r="L257" i="12"/>
  <c r="Q257" i="12" s="1"/>
  <c r="K257" i="12"/>
  <c r="X256" i="12"/>
  <c r="O256" i="12"/>
  <c r="N256" i="12"/>
  <c r="L256" i="12"/>
  <c r="Q256" i="12" s="1"/>
  <c r="K256" i="12"/>
  <c r="X255" i="12"/>
  <c r="O255" i="12"/>
  <c r="N255" i="12"/>
  <c r="L255" i="12"/>
  <c r="K255" i="12"/>
  <c r="X254" i="12"/>
  <c r="O254" i="12"/>
  <c r="N254" i="12"/>
  <c r="L254" i="12"/>
  <c r="Q254" i="12" s="1"/>
  <c r="K254" i="12"/>
  <c r="X253" i="12"/>
  <c r="O253" i="12"/>
  <c r="N253" i="12"/>
  <c r="L253" i="12"/>
  <c r="Q253" i="12" s="1"/>
  <c r="K253" i="12"/>
  <c r="X252" i="12"/>
  <c r="O252" i="12"/>
  <c r="N252" i="12"/>
  <c r="L252" i="12"/>
  <c r="Q252" i="12" s="1"/>
  <c r="K252" i="12"/>
  <c r="X251" i="12"/>
  <c r="O251" i="12"/>
  <c r="N251" i="12"/>
  <c r="L251" i="12"/>
  <c r="K251" i="12"/>
  <c r="BD244" i="12"/>
  <c r="AJ244" i="12"/>
  <c r="B244" i="12" s="1"/>
  <c r="H244" i="12"/>
  <c r="E244" i="12"/>
  <c r="X243" i="12"/>
  <c r="O243" i="12"/>
  <c r="N243" i="12"/>
  <c r="L243" i="12"/>
  <c r="Q243" i="12" s="1"/>
  <c r="K243" i="12"/>
  <c r="X242" i="12"/>
  <c r="O242" i="12"/>
  <c r="N242" i="12"/>
  <c r="L242" i="12"/>
  <c r="Q242" i="12" s="1"/>
  <c r="K242" i="12"/>
  <c r="P242" i="12" s="1"/>
  <c r="X241" i="12"/>
  <c r="O241" i="12"/>
  <c r="N241" i="12"/>
  <c r="L241" i="12"/>
  <c r="Q241" i="12" s="1"/>
  <c r="K241" i="12"/>
  <c r="X240" i="12"/>
  <c r="O240" i="12"/>
  <c r="N240" i="12"/>
  <c r="L240" i="12"/>
  <c r="Q240" i="12" s="1"/>
  <c r="K240" i="12"/>
  <c r="X239" i="12"/>
  <c r="O239" i="12"/>
  <c r="N239" i="12"/>
  <c r="L239" i="12"/>
  <c r="Q239" i="12" s="1"/>
  <c r="K239" i="12"/>
  <c r="P239" i="12" s="1"/>
  <c r="X238" i="12"/>
  <c r="O238" i="12"/>
  <c r="N238" i="12"/>
  <c r="L238" i="12"/>
  <c r="Q238" i="12" s="1"/>
  <c r="K238" i="12"/>
  <c r="P238" i="12" s="1"/>
  <c r="X237" i="12"/>
  <c r="O237" i="12"/>
  <c r="N237" i="12"/>
  <c r="L237" i="12"/>
  <c r="Q237" i="12" s="1"/>
  <c r="K237" i="12"/>
  <c r="X236" i="12"/>
  <c r="O236" i="12"/>
  <c r="N236" i="12"/>
  <c r="L236" i="12"/>
  <c r="Q236" i="12" s="1"/>
  <c r="K236" i="12"/>
  <c r="X235" i="12"/>
  <c r="O235" i="12"/>
  <c r="N235" i="12"/>
  <c r="L235" i="12"/>
  <c r="Q235" i="12" s="1"/>
  <c r="K235" i="12"/>
  <c r="X234" i="12"/>
  <c r="O234" i="12"/>
  <c r="N234" i="12"/>
  <c r="L234" i="12"/>
  <c r="K234" i="12"/>
  <c r="P234" i="12" s="1"/>
  <c r="BD227" i="12"/>
  <c r="AJ227" i="12"/>
  <c r="B227" i="12" s="1"/>
  <c r="H227" i="12"/>
  <c r="E227" i="12"/>
  <c r="X226" i="12"/>
  <c r="O226" i="12"/>
  <c r="N226" i="12"/>
  <c r="L226" i="12"/>
  <c r="K226" i="12"/>
  <c r="P226" i="12" s="1"/>
  <c r="X225" i="12"/>
  <c r="O225" i="12"/>
  <c r="N225" i="12"/>
  <c r="L225" i="12"/>
  <c r="Q225" i="12" s="1"/>
  <c r="K225" i="12"/>
  <c r="P225" i="12" s="1"/>
  <c r="X224" i="12"/>
  <c r="O224" i="12"/>
  <c r="N224" i="12"/>
  <c r="L224" i="12"/>
  <c r="Q224" i="12" s="1"/>
  <c r="K224" i="12"/>
  <c r="P224" i="12" s="1"/>
  <c r="X223" i="12"/>
  <c r="O223" i="12"/>
  <c r="N223" i="12"/>
  <c r="L223" i="12"/>
  <c r="Q223" i="12" s="1"/>
  <c r="K223" i="12"/>
  <c r="X222" i="12"/>
  <c r="O222" i="12"/>
  <c r="N222" i="12"/>
  <c r="L222" i="12"/>
  <c r="Q222" i="12" s="1"/>
  <c r="K222" i="12"/>
  <c r="X221" i="12"/>
  <c r="O221" i="12"/>
  <c r="N221" i="12"/>
  <c r="L221" i="12"/>
  <c r="Q221" i="12" s="1"/>
  <c r="K221" i="12"/>
  <c r="P221" i="12" s="1"/>
  <c r="X220" i="12"/>
  <c r="O220" i="12"/>
  <c r="N220" i="12"/>
  <c r="L220" i="12"/>
  <c r="K220" i="12"/>
  <c r="P220" i="12" s="1"/>
  <c r="X219" i="12"/>
  <c r="O219" i="12"/>
  <c r="N219" i="12"/>
  <c r="L219" i="12"/>
  <c r="Q219" i="12" s="1"/>
  <c r="K219" i="12"/>
  <c r="X218" i="12"/>
  <c r="O218" i="12"/>
  <c r="N218" i="12"/>
  <c r="L218" i="12"/>
  <c r="Q218" i="12" s="1"/>
  <c r="K218" i="12"/>
  <c r="X217" i="12"/>
  <c r="O217" i="12"/>
  <c r="N217" i="12"/>
  <c r="L217" i="12"/>
  <c r="Q217" i="12" s="1"/>
  <c r="K217" i="12"/>
  <c r="P217" i="12" s="1"/>
  <c r="X216" i="12"/>
  <c r="O216" i="12"/>
  <c r="N216" i="12"/>
  <c r="L216" i="12"/>
  <c r="K216" i="12"/>
  <c r="P216" i="12" s="1"/>
  <c r="BD209" i="12"/>
  <c r="AJ209" i="12"/>
  <c r="B209" i="12" s="1"/>
  <c r="H209" i="12"/>
  <c r="E209" i="12"/>
  <c r="X208" i="12"/>
  <c r="O208" i="12"/>
  <c r="N208" i="12"/>
  <c r="L208" i="12"/>
  <c r="Q208" i="12" s="1"/>
  <c r="K208" i="12"/>
  <c r="X207" i="12"/>
  <c r="O207" i="12"/>
  <c r="N207" i="12"/>
  <c r="L207" i="12"/>
  <c r="K207" i="12"/>
  <c r="X206" i="12"/>
  <c r="O206" i="12"/>
  <c r="N206" i="12"/>
  <c r="L206" i="12"/>
  <c r="Q206" i="12" s="1"/>
  <c r="K206" i="12"/>
  <c r="X205" i="12"/>
  <c r="O205" i="12"/>
  <c r="N205" i="12"/>
  <c r="L205" i="12"/>
  <c r="Q205" i="12" s="1"/>
  <c r="K205" i="12"/>
  <c r="X204" i="12"/>
  <c r="O204" i="12"/>
  <c r="N204" i="12"/>
  <c r="L204" i="12"/>
  <c r="Q204" i="12" s="1"/>
  <c r="K204" i="12"/>
  <c r="X203" i="12"/>
  <c r="O203" i="12"/>
  <c r="N203" i="12"/>
  <c r="L203" i="12"/>
  <c r="Q203" i="12" s="1"/>
  <c r="K203" i="12"/>
  <c r="X202" i="12"/>
  <c r="O202" i="12"/>
  <c r="N202" i="12"/>
  <c r="L202" i="12"/>
  <c r="Q202" i="12" s="1"/>
  <c r="K202" i="12"/>
  <c r="P202" i="12" s="1"/>
  <c r="X201" i="12"/>
  <c r="O201" i="12"/>
  <c r="N201" i="12"/>
  <c r="L201" i="12"/>
  <c r="Q201" i="12" s="1"/>
  <c r="K201" i="12"/>
  <c r="P201" i="12" s="1"/>
  <c r="X200" i="12"/>
  <c r="O200" i="12"/>
  <c r="N200" i="12"/>
  <c r="L200" i="12"/>
  <c r="Q200" i="12" s="1"/>
  <c r="K200" i="12"/>
  <c r="P200" i="12" s="1"/>
  <c r="X199" i="12"/>
  <c r="O199" i="12"/>
  <c r="N199" i="12"/>
  <c r="L199" i="12"/>
  <c r="Q199" i="12" s="1"/>
  <c r="K199" i="12"/>
  <c r="X198" i="12"/>
  <c r="O198" i="12"/>
  <c r="N198" i="12"/>
  <c r="L198" i="12"/>
  <c r="Q198" i="12" s="1"/>
  <c r="K198" i="12"/>
  <c r="X197" i="12"/>
  <c r="O197" i="12"/>
  <c r="N197" i="12"/>
  <c r="L197" i="12"/>
  <c r="Q197" i="12" s="1"/>
  <c r="K197" i="12"/>
  <c r="P197" i="12" s="1"/>
  <c r="BD190" i="12"/>
  <c r="AJ190" i="12"/>
  <c r="B190" i="12" s="1"/>
  <c r="H190" i="12"/>
  <c r="E190" i="12"/>
  <c r="X189" i="12"/>
  <c r="O189" i="12"/>
  <c r="N189" i="12"/>
  <c r="L189" i="12"/>
  <c r="K189" i="12"/>
  <c r="P189" i="12" s="1"/>
  <c r="X188" i="12"/>
  <c r="O188" i="12"/>
  <c r="N188" i="12"/>
  <c r="L188" i="12"/>
  <c r="Q188" i="12" s="1"/>
  <c r="K188" i="12"/>
  <c r="X187" i="12"/>
  <c r="O187" i="12"/>
  <c r="N187" i="12"/>
  <c r="L187" i="12"/>
  <c r="Q187" i="12" s="1"/>
  <c r="K187" i="12"/>
  <c r="X186" i="12"/>
  <c r="O186" i="12"/>
  <c r="N186" i="12"/>
  <c r="L186" i="12"/>
  <c r="Q186" i="12" s="1"/>
  <c r="K186" i="12"/>
  <c r="X185" i="12"/>
  <c r="O185" i="12"/>
  <c r="N185" i="12"/>
  <c r="L185" i="12"/>
  <c r="Q185" i="12" s="1"/>
  <c r="K185" i="12"/>
  <c r="X184" i="12"/>
  <c r="O184" i="12"/>
  <c r="N184" i="12"/>
  <c r="L184" i="12"/>
  <c r="Q184" i="12" s="1"/>
  <c r="K184" i="12"/>
  <c r="P184" i="12" s="1"/>
  <c r="X183" i="12"/>
  <c r="O183" i="12"/>
  <c r="N183" i="12"/>
  <c r="L183" i="12"/>
  <c r="K183" i="12"/>
  <c r="P183" i="12" s="1"/>
  <c r="X182" i="12"/>
  <c r="O182" i="12"/>
  <c r="N182" i="12"/>
  <c r="L182" i="12"/>
  <c r="Q182" i="12" s="1"/>
  <c r="K182" i="12"/>
  <c r="X181" i="12"/>
  <c r="O181" i="12"/>
  <c r="N181" i="12"/>
  <c r="L181" i="12"/>
  <c r="Q181" i="12" s="1"/>
  <c r="K181" i="12"/>
  <c r="X180" i="12"/>
  <c r="O180" i="12"/>
  <c r="N180" i="12"/>
  <c r="L180" i="12"/>
  <c r="Q180" i="12" s="1"/>
  <c r="K180" i="12"/>
  <c r="P180" i="12" s="1"/>
  <c r="X179" i="12"/>
  <c r="O179" i="12"/>
  <c r="N179" i="12"/>
  <c r="L179" i="12"/>
  <c r="K179" i="12"/>
  <c r="P179" i="12" s="1"/>
  <c r="X178" i="12"/>
  <c r="O178" i="12"/>
  <c r="N178" i="12"/>
  <c r="L178" i="12"/>
  <c r="Q178" i="12" s="1"/>
  <c r="K178" i="12"/>
  <c r="X177" i="12"/>
  <c r="O177" i="12"/>
  <c r="N177" i="12"/>
  <c r="L177" i="12"/>
  <c r="Q177" i="12" s="1"/>
  <c r="K177" i="12"/>
  <c r="BD170" i="12"/>
  <c r="AJ170" i="12"/>
  <c r="B170" i="12" s="1"/>
  <c r="H170" i="12"/>
  <c r="E170" i="12"/>
  <c r="X169" i="12"/>
  <c r="O169" i="12"/>
  <c r="N169" i="12"/>
  <c r="L169" i="12"/>
  <c r="Q169" i="12" s="1"/>
  <c r="K169" i="12"/>
  <c r="P169" i="12" s="1"/>
  <c r="X168" i="12"/>
  <c r="O168" i="12"/>
  <c r="N168" i="12"/>
  <c r="L168" i="12"/>
  <c r="K168" i="12"/>
  <c r="X167" i="12"/>
  <c r="O167" i="12"/>
  <c r="N167" i="12"/>
  <c r="L167" i="12"/>
  <c r="Q167" i="12" s="1"/>
  <c r="K167" i="12"/>
  <c r="X166" i="12"/>
  <c r="O166" i="12"/>
  <c r="N166" i="12"/>
  <c r="L166" i="12"/>
  <c r="Q166" i="12" s="1"/>
  <c r="K166" i="12"/>
  <c r="X165" i="12"/>
  <c r="O165" i="12"/>
  <c r="N165" i="12"/>
  <c r="L165" i="12"/>
  <c r="K165" i="12"/>
  <c r="P165" i="12" s="1"/>
  <c r="X164" i="12"/>
  <c r="O164" i="12"/>
  <c r="N164" i="12"/>
  <c r="L164" i="12"/>
  <c r="Q164" i="12" s="1"/>
  <c r="K164" i="12"/>
  <c r="X163" i="12"/>
  <c r="O163" i="12"/>
  <c r="N163" i="12"/>
  <c r="L163" i="12"/>
  <c r="Q163" i="12" s="1"/>
  <c r="K163" i="12"/>
  <c r="X162" i="12"/>
  <c r="O162" i="12"/>
  <c r="N162" i="12"/>
  <c r="L162" i="12"/>
  <c r="Q162" i="12" s="1"/>
  <c r="K162" i="12"/>
  <c r="X161" i="12"/>
  <c r="O161" i="12"/>
  <c r="N161" i="12"/>
  <c r="L161" i="12"/>
  <c r="Q161" i="12" s="1"/>
  <c r="K161" i="12"/>
  <c r="X160" i="12"/>
  <c r="O160" i="12"/>
  <c r="N160" i="12"/>
  <c r="L160" i="12"/>
  <c r="Q160" i="12" s="1"/>
  <c r="K160" i="12"/>
  <c r="X159" i="12"/>
  <c r="O159" i="12"/>
  <c r="N159" i="12"/>
  <c r="L159" i="12"/>
  <c r="Q159" i="12" s="1"/>
  <c r="K159" i="12"/>
  <c r="X158" i="12"/>
  <c r="O158" i="12"/>
  <c r="N158" i="12"/>
  <c r="L158" i="12"/>
  <c r="Q158" i="12" s="1"/>
  <c r="K158" i="12"/>
  <c r="X157" i="12"/>
  <c r="O157" i="12"/>
  <c r="N157" i="12"/>
  <c r="L157" i="12"/>
  <c r="Q157" i="12" s="1"/>
  <c r="K157" i="12"/>
  <c r="X156" i="12"/>
  <c r="O156" i="12"/>
  <c r="N156" i="12"/>
  <c r="L156" i="12"/>
  <c r="Q156" i="12" s="1"/>
  <c r="K156" i="12"/>
  <c r="BD149" i="12"/>
  <c r="AJ149" i="12"/>
  <c r="B149" i="12" s="1"/>
  <c r="H149" i="12"/>
  <c r="E149" i="12"/>
  <c r="X148" i="12"/>
  <c r="O148" i="12"/>
  <c r="N148" i="12"/>
  <c r="L148" i="12"/>
  <c r="Q148" i="12" s="1"/>
  <c r="K148" i="12"/>
  <c r="X147" i="12"/>
  <c r="O147" i="12"/>
  <c r="N147" i="12"/>
  <c r="L147" i="12"/>
  <c r="Q147" i="12" s="1"/>
  <c r="K147" i="12"/>
  <c r="P147" i="12" s="1"/>
  <c r="X146" i="12"/>
  <c r="O146" i="12"/>
  <c r="N146" i="12"/>
  <c r="L146" i="12"/>
  <c r="K146" i="12"/>
  <c r="X145" i="12"/>
  <c r="O145" i="12"/>
  <c r="N145" i="12"/>
  <c r="L145" i="12"/>
  <c r="Q145" i="12" s="1"/>
  <c r="K145" i="12"/>
  <c r="X144" i="12"/>
  <c r="O144" i="12"/>
  <c r="N144" i="12"/>
  <c r="L144" i="12"/>
  <c r="Q144" i="12" s="1"/>
  <c r="K144" i="12"/>
  <c r="P144" i="12" s="1"/>
  <c r="X143" i="12"/>
  <c r="O143" i="12"/>
  <c r="N143" i="12"/>
  <c r="L143" i="12"/>
  <c r="Q143" i="12" s="1"/>
  <c r="K143" i="12"/>
  <c r="P143" i="12" s="1"/>
  <c r="X142" i="12"/>
  <c r="O142" i="12"/>
  <c r="N142" i="12"/>
  <c r="L142" i="12"/>
  <c r="Q142" i="12" s="1"/>
  <c r="K142" i="12"/>
  <c r="X141" i="12"/>
  <c r="O141" i="12"/>
  <c r="N141" i="12"/>
  <c r="L141" i="12"/>
  <c r="Q141" i="12" s="1"/>
  <c r="K141" i="12"/>
  <c r="X140" i="12"/>
  <c r="O140" i="12"/>
  <c r="N140" i="12"/>
  <c r="L140" i="12"/>
  <c r="K140" i="12"/>
  <c r="X139" i="12"/>
  <c r="O139" i="12"/>
  <c r="N139" i="12"/>
  <c r="L139" i="12"/>
  <c r="Q139" i="12" s="1"/>
  <c r="K139" i="12"/>
  <c r="X138" i="12"/>
  <c r="O138" i="12"/>
  <c r="N138" i="12"/>
  <c r="L138" i="12"/>
  <c r="Q138" i="12" s="1"/>
  <c r="K138" i="12"/>
  <c r="X137" i="12"/>
  <c r="O137" i="12"/>
  <c r="N137" i="12"/>
  <c r="L137" i="12"/>
  <c r="Q137" i="12" s="1"/>
  <c r="K137" i="12"/>
  <c r="P137" i="12" s="1"/>
  <c r="X136" i="12"/>
  <c r="O136" i="12"/>
  <c r="N136" i="12"/>
  <c r="L136" i="12"/>
  <c r="Q136" i="12" s="1"/>
  <c r="K136" i="12"/>
  <c r="X135" i="12"/>
  <c r="O135" i="12"/>
  <c r="N135" i="12"/>
  <c r="L135" i="12"/>
  <c r="Q135" i="12" s="1"/>
  <c r="K135" i="12"/>
  <c r="X134" i="12"/>
  <c r="O134" i="12"/>
  <c r="N134" i="12"/>
  <c r="L134" i="12"/>
  <c r="Q134" i="12" s="1"/>
  <c r="K134" i="12"/>
  <c r="BD127" i="12"/>
  <c r="AJ127" i="12"/>
  <c r="B127" i="12" s="1"/>
  <c r="H127" i="12"/>
  <c r="E127" i="12"/>
  <c r="X126" i="12"/>
  <c r="O126" i="12"/>
  <c r="N126" i="12"/>
  <c r="L126" i="12"/>
  <c r="Q126" i="12" s="1"/>
  <c r="K126" i="12"/>
  <c r="X125" i="12"/>
  <c r="O125" i="12"/>
  <c r="N125" i="12"/>
  <c r="L125" i="12"/>
  <c r="Q125" i="12" s="1"/>
  <c r="K125" i="12"/>
  <c r="X124" i="12"/>
  <c r="O124" i="12"/>
  <c r="N124" i="12"/>
  <c r="L124" i="12"/>
  <c r="Q124" i="12" s="1"/>
  <c r="K124" i="12"/>
  <c r="P124" i="12" s="1"/>
  <c r="X123" i="12"/>
  <c r="O123" i="12"/>
  <c r="N123" i="12"/>
  <c r="L123" i="12"/>
  <c r="K123" i="12"/>
  <c r="X122" i="12"/>
  <c r="O122" i="12"/>
  <c r="N122" i="12"/>
  <c r="L122" i="12"/>
  <c r="Q122" i="12" s="1"/>
  <c r="K122" i="12"/>
  <c r="X121" i="12"/>
  <c r="O121" i="12"/>
  <c r="N121" i="12"/>
  <c r="L121" i="12"/>
  <c r="Q121" i="12" s="1"/>
  <c r="K121" i="12"/>
  <c r="X120" i="12"/>
  <c r="O120" i="12"/>
  <c r="N120" i="12"/>
  <c r="L120" i="12"/>
  <c r="Q120" i="12" s="1"/>
  <c r="K120" i="12"/>
  <c r="P120" i="12" s="1"/>
  <c r="X119" i="12"/>
  <c r="O119" i="12"/>
  <c r="N119" i="12"/>
  <c r="L119" i="12"/>
  <c r="Q119" i="12" s="1"/>
  <c r="K119" i="12"/>
  <c r="X118" i="12"/>
  <c r="O118" i="12"/>
  <c r="N118" i="12"/>
  <c r="L118" i="12"/>
  <c r="Q118" i="12" s="1"/>
  <c r="K118" i="12"/>
  <c r="X117" i="12"/>
  <c r="O117" i="12"/>
  <c r="N117" i="12"/>
  <c r="L117" i="12"/>
  <c r="K117" i="12"/>
  <c r="X116" i="12"/>
  <c r="O116" i="12"/>
  <c r="N116" i="12"/>
  <c r="L116" i="12"/>
  <c r="Q116" i="12" s="1"/>
  <c r="K116" i="12"/>
  <c r="X115" i="12"/>
  <c r="O115" i="12"/>
  <c r="N115" i="12"/>
  <c r="L115" i="12"/>
  <c r="Q115" i="12" s="1"/>
  <c r="K115" i="12"/>
  <c r="X114" i="12"/>
  <c r="O114" i="12"/>
  <c r="N114" i="12"/>
  <c r="L114" i="12"/>
  <c r="Q114" i="12" s="1"/>
  <c r="K114" i="12"/>
  <c r="P114" i="12" s="1"/>
  <c r="X113" i="12"/>
  <c r="O113" i="12"/>
  <c r="N113" i="12"/>
  <c r="L113" i="12"/>
  <c r="Q113" i="12" s="1"/>
  <c r="K113" i="12"/>
  <c r="X112" i="12"/>
  <c r="O112" i="12"/>
  <c r="N112" i="12"/>
  <c r="L112" i="12"/>
  <c r="Q112" i="12" s="1"/>
  <c r="K112" i="12"/>
  <c r="X111" i="12"/>
  <c r="O111" i="12"/>
  <c r="N111" i="12"/>
  <c r="L111" i="12"/>
  <c r="Q111" i="12" s="1"/>
  <c r="K111" i="12"/>
  <c r="BD104" i="12"/>
  <c r="AJ104" i="12"/>
  <c r="B104" i="12" s="1"/>
  <c r="H104" i="12"/>
  <c r="E104" i="12"/>
  <c r="X103" i="12"/>
  <c r="O103" i="12"/>
  <c r="N103" i="12"/>
  <c r="L103" i="12"/>
  <c r="K103" i="12"/>
  <c r="X102" i="12"/>
  <c r="O102" i="12"/>
  <c r="N102" i="12"/>
  <c r="L102" i="12"/>
  <c r="Q102" i="12" s="1"/>
  <c r="K102" i="12"/>
  <c r="X101" i="12"/>
  <c r="O101" i="12"/>
  <c r="N101" i="12"/>
  <c r="L101" i="12"/>
  <c r="Q101" i="12" s="1"/>
  <c r="K101" i="12"/>
  <c r="X100" i="12"/>
  <c r="O100" i="12"/>
  <c r="N100" i="12"/>
  <c r="L100" i="12"/>
  <c r="Q100" i="12" s="1"/>
  <c r="K100" i="12"/>
  <c r="P100" i="12" s="1"/>
  <c r="X99" i="12"/>
  <c r="O99" i="12"/>
  <c r="N99" i="12"/>
  <c r="L99" i="12"/>
  <c r="K99" i="12"/>
  <c r="P99" i="12" s="1"/>
  <c r="X98" i="12"/>
  <c r="O98" i="12"/>
  <c r="N98" i="12"/>
  <c r="L98" i="12"/>
  <c r="Q98" i="12" s="1"/>
  <c r="K98" i="12"/>
  <c r="X97" i="12"/>
  <c r="O97" i="12"/>
  <c r="N97" i="12"/>
  <c r="L97" i="12"/>
  <c r="Q97" i="12" s="1"/>
  <c r="K97" i="12"/>
  <c r="X96" i="12"/>
  <c r="O96" i="12"/>
  <c r="N96" i="12"/>
  <c r="L96" i="12"/>
  <c r="Q96" i="12" s="1"/>
  <c r="K96" i="12"/>
  <c r="X95" i="12"/>
  <c r="O95" i="12"/>
  <c r="N95" i="12"/>
  <c r="L95" i="12"/>
  <c r="Q95" i="12" s="1"/>
  <c r="K95" i="12"/>
  <c r="X94" i="12"/>
  <c r="O94" i="12"/>
  <c r="N94" i="12"/>
  <c r="L94" i="12"/>
  <c r="Q94" i="12" s="1"/>
  <c r="K94" i="12"/>
  <c r="P94" i="12" s="1"/>
  <c r="X93" i="12"/>
  <c r="O93" i="12"/>
  <c r="N93" i="12"/>
  <c r="L93" i="12"/>
  <c r="K93" i="12"/>
  <c r="P93" i="12" s="1"/>
  <c r="X92" i="12"/>
  <c r="O92" i="12"/>
  <c r="N92" i="12"/>
  <c r="L92" i="12"/>
  <c r="Q92" i="12" s="1"/>
  <c r="K92" i="12"/>
  <c r="X91" i="12"/>
  <c r="O91" i="12"/>
  <c r="N91" i="12"/>
  <c r="L91" i="12"/>
  <c r="Q91" i="12" s="1"/>
  <c r="K91" i="12"/>
  <c r="X90" i="12"/>
  <c r="O90" i="12"/>
  <c r="N90" i="12"/>
  <c r="L90" i="12"/>
  <c r="K90" i="12"/>
  <c r="X89" i="12"/>
  <c r="O89" i="12"/>
  <c r="N89" i="12"/>
  <c r="L89" i="12"/>
  <c r="Q89" i="12" s="1"/>
  <c r="K89" i="12"/>
  <c r="X88" i="12"/>
  <c r="O88" i="12"/>
  <c r="N88" i="12"/>
  <c r="L88" i="12"/>
  <c r="Q88" i="12" s="1"/>
  <c r="K88" i="12"/>
  <c r="X87" i="12"/>
  <c r="O87" i="12"/>
  <c r="N87" i="12"/>
  <c r="L87" i="12"/>
  <c r="Q87" i="12" s="1"/>
  <c r="K87" i="12"/>
  <c r="BD80" i="12"/>
  <c r="AJ80" i="12"/>
  <c r="B80" i="12" s="1"/>
  <c r="H80" i="12"/>
  <c r="E80" i="12"/>
  <c r="X79" i="12"/>
  <c r="O79" i="12"/>
  <c r="N79" i="12"/>
  <c r="L79" i="12"/>
  <c r="Q79" i="12" s="1"/>
  <c r="K79" i="12"/>
  <c r="X78" i="12"/>
  <c r="O78" i="12"/>
  <c r="N78" i="12"/>
  <c r="L78" i="12"/>
  <c r="K78" i="12"/>
  <c r="P78" i="12" s="1"/>
  <c r="X77" i="12"/>
  <c r="O77" i="12"/>
  <c r="N77" i="12"/>
  <c r="L77" i="12"/>
  <c r="Q77" i="12" s="1"/>
  <c r="K77" i="12"/>
  <c r="X76" i="12"/>
  <c r="O76" i="12"/>
  <c r="N76" i="12"/>
  <c r="L76" i="12"/>
  <c r="Q76" i="12" s="1"/>
  <c r="K76" i="12"/>
  <c r="X75" i="12"/>
  <c r="O75" i="12"/>
  <c r="N75" i="12"/>
  <c r="L75" i="12"/>
  <c r="K75" i="12"/>
  <c r="P75" i="12" s="1"/>
  <c r="X74" i="12"/>
  <c r="O74" i="12"/>
  <c r="N74" i="12"/>
  <c r="L74" i="12"/>
  <c r="Q74" i="12" s="1"/>
  <c r="K74" i="12"/>
  <c r="X73" i="12"/>
  <c r="O73" i="12"/>
  <c r="N73" i="12"/>
  <c r="L73" i="12"/>
  <c r="Q73" i="12" s="1"/>
  <c r="K73" i="12"/>
  <c r="X72" i="12"/>
  <c r="O72" i="12"/>
  <c r="N72" i="12"/>
  <c r="L72" i="12"/>
  <c r="Q72" i="12" s="1"/>
  <c r="K72" i="12"/>
  <c r="X71" i="12"/>
  <c r="O71" i="12"/>
  <c r="N71" i="12"/>
  <c r="L71" i="12"/>
  <c r="Q71" i="12" s="1"/>
  <c r="K71" i="12"/>
  <c r="X70" i="12"/>
  <c r="O70" i="12"/>
  <c r="N70" i="12"/>
  <c r="L70" i="12"/>
  <c r="Q70" i="12" s="1"/>
  <c r="K70" i="12"/>
  <c r="P70" i="12" s="1"/>
  <c r="X69" i="12"/>
  <c r="O69" i="12"/>
  <c r="N69" i="12"/>
  <c r="L69" i="12"/>
  <c r="K69" i="12"/>
  <c r="P69" i="12" s="1"/>
  <c r="X68" i="12"/>
  <c r="O68" i="12"/>
  <c r="N68" i="12"/>
  <c r="L68" i="12"/>
  <c r="Q68" i="12" s="1"/>
  <c r="K68" i="12"/>
  <c r="X67" i="12"/>
  <c r="O67" i="12"/>
  <c r="N67" i="12"/>
  <c r="L67" i="12"/>
  <c r="Q67" i="12" s="1"/>
  <c r="K67" i="12"/>
  <c r="X66" i="12"/>
  <c r="O66" i="12"/>
  <c r="N66" i="12"/>
  <c r="L66" i="12"/>
  <c r="Q66" i="12" s="1"/>
  <c r="K66" i="12"/>
  <c r="P66" i="12" s="1"/>
  <c r="X65" i="12"/>
  <c r="O65" i="12"/>
  <c r="N65" i="12"/>
  <c r="L65" i="12"/>
  <c r="Q65" i="12" s="1"/>
  <c r="K65" i="12"/>
  <c r="X64" i="12"/>
  <c r="O64" i="12"/>
  <c r="N64" i="12"/>
  <c r="L64" i="12"/>
  <c r="Q64" i="12" s="1"/>
  <c r="K64" i="12"/>
  <c r="X63" i="12"/>
  <c r="O63" i="12"/>
  <c r="N63" i="12"/>
  <c r="L63" i="12"/>
  <c r="Q63" i="12" s="1"/>
  <c r="K63" i="12"/>
  <c r="X62" i="12"/>
  <c r="O62" i="12"/>
  <c r="N62" i="12"/>
  <c r="L62" i="12"/>
  <c r="Q62" i="12" s="1"/>
  <c r="K62" i="12"/>
  <c r="P62" i="12" s="1"/>
  <c r="BD55" i="12"/>
  <c r="AJ55" i="12"/>
  <c r="B55" i="12" s="1"/>
  <c r="H55" i="12"/>
  <c r="E55" i="12"/>
  <c r="X54" i="12"/>
  <c r="O54" i="12"/>
  <c r="N54" i="12"/>
  <c r="L54" i="12"/>
  <c r="Q54" i="12" s="1"/>
  <c r="K54" i="12"/>
  <c r="X53" i="12"/>
  <c r="O53" i="12"/>
  <c r="N53" i="12"/>
  <c r="L53" i="12"/>
  <c r="Q53" i="12" s="1"/>
  <c r="K53" i="12"/>
  <c r="P53" i="12" s="1"/>
  <c r="X52" i="12"/>
  <c r="O52" i="12"/>
  <c r="N52" i="12"/>
  <c r="L52" i="12"/>
  <c r="Q52" i="12" s="1"/>
  <c r="K52" i="12"/>
  <c r="X51" i="12"/>
  <c r="O51" i="12"/>
  <c r="N51" i="12"/>
  <c r="L51" i="12"/>
  <c r="Q51" i="12" s="1"/>
  <c r="K51" i="12"/>
  <c r="X50" i="12"/>
  <c r="O50" i="12"/>
  <c r="N50" i="12"/>
  <c r="L50" i="12"/>
  <c r="Q50" i="12" s="1"/>
  <c r="K50" i="12"/>
  <c r="P50" i="12" s="1"/>
  <c r="X49" i="12"/>
  <c r="O49" i="12"/>
  <c r="N49" i="12"/>
  <c r="L49" i="12"/>
  <c r="Q49" i="12" s="1"/>
  <c r="K49" i="12"/>
  <c r="P49" i="12" s="1"/>
  <c r="X48" i="12"/>
  <c r="O48" i="12"/>
  <c r="N48" i="12"/>
  <c r="L48" i="12"/>
  <c r="Q48" i="12" s="1"/>
  <c r="K48" i="12"/>
  <c r="X47" i="12"/>
  <c r="O47" i="12"/>
  <c r="N47" i="12"/>
  <c r="L47" i="12"/>
  <c r="K47" i="12"/>
  <c r="P47" i="12" s="1"/>
  <c r="X46" i="12"/>
  <c r="O46" i="12"/>
  <c r="N46" i="12"/>
  <c r="L46" i="12"/>
  <c r="Q46" i="12" s="1"/>
  <c r="K46" i="12"/>
  <c r="X45" i="12"/>
  <c r="O45" i="12"/>
  <c r="N45" i="12"/>
  <c r="L45" i="12"/>
  <c r="Q45" i="12" s="1"/>
  <c r="K45" i="12"/>
  <c r="X44" i="12"/>
  <c r="O44" i="12"/>
  <c r="N44" i="12"/>
  <c r="L44" i="12"/>
  <c r="Q44" i="12" s="1"/>
  <c r="K44" i="12"/>
  <c r="X43" i="12"/>
  <c r="O43" i="12"/>
  <c r="N43" i="12"/>
  <c r="L43" i="12"/>
  <c r="Q43" i="12" s="1"/>
  <c r="K43" i="12"/>
  <c r="X42" i="12"/>
  <c r="O42" i="12"/>
  <c r="N42" i="12"/>
  <c r="L42" i="12"/>
  <c r="Q42" i="12" s="1"/>
  <c r="K42" i="12"/>
  <c r="P42" i="12" s="1"/>
  <c r="X41" i="12"/>
  <c r="O41" i="12"/>
  <c r="N41" i="12"/>
  <c r="L41" i="12"/>
  <c r="Q41" i="12" s="1"/>
  <c r="K41" i="12"/>
  <c r="X40" i="12"/>
  <c r="O40" i="12"/>
  <c r="N40" i="12"/>
  <c r="L40" i="12"/>
  <c r="Q40" i="12" s="1"/>
  <c r="K40" i="12"/>
  <c r="X39" i="12"/>
  <c r="O39" i="12"/>
  <c r="N39" i="12"/>
  <c r="L39" i="12"/>
  <c r="Q39" i="12" s="1"/>
  <c r="K39" i="12"/>
  <c r="X38" i="12"/>
  <c r="O38" i="12"/>
  <c r="N38" i="12"/>
  <c r="L38" i="12"/>
  <c r="Q38" i="12" s="1"/>
  <c r="K38" i="12"/>
  <c r="P38" i="12" s="1"/>
  <c r="X37" i="12"/>
  <c r="O37" i="12"/>
  <c r="N37" i="12"/>
  <c r="L37" i="12"/>
  <c r="Q37" i="12" s="1"/>
  <c r="K37" i="12"/>
  <c r="X36" i="12"/>
  <c r="O36" i="12"/>
  <c r="N36" i="12"/>
  <c r="L36" i="12"/>
  <c r="Q36" i="12" s="1"/>
  <c r="K36" i="12"/>
  <c r="BD2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K10" i="12"/>
  <c r="P10" i="12" s="1"/>
  <c r="L10" i="12"/>
  <c r="Q10" i="12" s="1"/>
  <c r="N10" i="12"/>
  <c r="O10" i="12"/>
  <c r="K11" i="12"/>
  <c r="P11" i="12" s="1"/>
  <c r="L11" i="12"/>
  <c r="N11" i="12"/>
  <c r="O11" i="12"/>
  <c r="K12" i="12"/>
  <c r="P12" i="12" s="1"/>
  <c r="L12" i="12"/>
  <c r="Q12" i="12" s="1"/>
  <c r="N12" i="12"/>
  <c r="O12" i="12"/>
  <c r="K13" i="12"/>
  <c r="L13" i="12"/>
  <c r="Q13" i="12" s="1"/>
  <c r="N13" i="12"/>
  <c r="O13" i="12"/>
  <c r="P13" i="12"/>
  <c r="K14" i="12"/>
  <c r="L14" i="12"/>
  <c r="Q14" i="12" s="1"/>
  <c r="N14" i="12"/>
  <c r="O14" i="12"/>
  <c r="P14" i="12"/>
  <c r="K15" i="12"/>
  <c r="P15" i="12" s="1"/>
  <c r="L15" i="12"/>
  <c r="Q15" i="12" s="1"/>
  <c r="N15" i="12"/>
  <c r="O15" i="12"/>
  <c r="K16" i="12"/>
  <c r="L16" i="12"/>
  <c r="N16" i="12"/>
  <c r="O16" i="12"/>
  <c r="K17" i="12"/>
  <c r="P17" i="12" s="1"/>
  <c r="L17" i="12"/>
  <c r="Q17" i="12" s="1"/>
  <c r="N17" i="12"/>
  <c r="O17" i="12"/>
  <c r="K18" i="12"/>
  <c r="P18" i="12" s="1"/>
  <c r="L18" i="12"/>
  <c r="Q18" i="12" s="1"/>
  <c r="N18" i="12"/>
  <c r="O18" i="12"/>
  <c r="K19" i="12"/>
  <c r="L19" i="12"/>
  <c r="Q19" i="12" s="1"/>
  <c r="N19" i="12"/>
  <c r="O19" i="12"/>
  <c r="P19" i="12"/>
  <c r="K20" i="12"/>
  <c r="P20" i="12" s="1"/>
  <c r="L20" i="12"/>
  <c r="Q20" i="12" s="1"/>
  <c r="N20" i="12"/>
  <c r="O20" i="12"/>
  <c r="K21" i="12"/>
  <c r="P21" i="12" s="1"/>
  <c r="L21" i="12"/>
  <c r="Q21" i="12" s="1"/>
  <c r="N21" i="12"/>
  <c r="O21" i="12"/>
  <c r="K22" i="12"/>
  <c r="P22" i="12" s="1"/>
  <c r="L22" i="12"/>
  <c r="Q22" i="12" s="1"/>
  <c r="N22" i="12"/>
  <c r="O22" i="12"/>
  <c r="K23" i="12"/>
  <c r="L23" i="12"/>
  <c r="Q23" i="12" s="1"/>
  <c r="N23" i="12"/>
  <c r="O23" i="12"/>
  <c r="K24" i="12"/>
  <c r="P24" i="12" s="1"/>
  <c r="L24" i="12"/>
  <c r="Q24" i="12" s="1"/>
  <c r="N24" i="12"/>
  <c r="O24" i="12"/>
  <c r="K25" i="12"/>
  <c r="L25" i="12"/>
  <c r="Q25" i="12" s="1"/>
  <c r="N25" i="12"/>
  <c r="O25" i="12"/>
  <c r="K26" i="12"/>
  <c r="P26" i="12" s="1"/>
  <c r="L26" i="12"/>
  <c r="N26" i="12"/>
  <c r="O26" i="12"/>
  <c r="K27" i="12"/>
  <c r="P27" i="12" s="1"/>
  <c r="L27" i="12"/>
  <c r="Q27" i="12" s="1"/>
  <c r="N27" i="12"/>
  <c r="O27" i="12"/>
  <c r="K28" i="12"/>
  <c r="P28" i="12" s="1"/>
  <c r="L28" i="12"/>
  <c r="N28" i="12"/>
  <c r="O28" i="12"/>
  <c r="E29" i="12"/>
  <c r="H29" i="12"/>
  <c r="Y341" i="12" l="1"/>
  <c r="Z341" i="12"/>
  <c r="Y340" i="12"/>
  <c r="Z340" i="12"/>
  <c r="AL341" i="12"/>
  <c r="AM341" i="12"/>
  <c r="AE341" i="12"/>
  <c r="AC340" i="12"/>
  <c r="AQ340" i="12"/>
  <c r="T331" i="12"/>
  <c r="U331" i="12" s="1"/>
  <c r="W331" i="12" s="1"/>
  <c r="Z331" i="12" s="1"/>
  <c r="T333" i="12"/>
  <c r="U333" i="12" s="1"/>
  <c r="W333" i="12" s="1"/>
  <c r="Y333" i="12" s="1"/>
  <c r="T332" i="12"/>
  <c r="U332" i="12" s="1"/>
  <c r="W332" i="12" s="1"/>
  <c r="Y332" i="12" s="1"/>
  <c r="AC333" i="12"/>
  <c r="AQ333" i="12"/>
  <c r="AQ331" i="12"/>
  <c r="AC331" i="12"/>
  <c r="Z333" i="12"/>
  <c r="AQ332" i="12"/>
  <c r="AC332" i="12"/>
  <c r="V179" i="12"/>
  <c r="AA179" i="12" s="1"/>
  <c r="AB179" i="12" s="1"/>
  <c r="S180" i="12"/>
  <c r="S184" i="12"/>
  <c r="V226" i="12"/>
  <c r="AA226" i="12" s="1"/>
  <c r="AB226" i="12" s="1"/>
  <c r="R234" i="12"/>
  <c r="S39" i="12"/>
  <c r="V44" i="12"/>
  <c r="AA44" i="12" s="1"/>
  <c r="AB44" i="12" s="1"/>
  <c r="AC44" i="12" s="1"/>
  <c r="V63" i="12"/>
  <c r="AA63" i="12" s="1"/>
  <c r="AB63" i="12" s="1"/>
  <c r="S66" i="12"/>
  <c r="R75" i="12"/>
  <c r="S89" i="12"/>
  <c r="M113" i="12"/>
  <c r="S135" i="12"/>
  <c r="M178" i="12"/>
  <c r="S223" i="12"/>
  <c r="R224" i="12"/>
  <c r="S288" i="12"/>
  <c r="S298" i="12"/>
  <c r="V284" i="12"/>
  <c r="AA284" i="12" s="1"/>
  <c r="AB284" i="12" s="1"/>
  <c r="AC284" i="12" s="1"/>
  <c r="V288" i="12"/>
  <c r="AA288" i="12" s="1"/>
  <c r="AB288" i="12" s="1"/>
  <c r="AQ288" i="12" s="1"/>
  <c r="S313" i="12"/>
  <c r="S321" i="12"/>
  <c r="R28" i="12"/>
  <c r="S36" i="12"/>
  <c r="S40" i="12"/>
  <c r="S52" i="12"/>
  <c r="S79" i="12"/>
  <c r="S113" i="12"/>
  <c r="S283" i="12"/>
  <c r="V123" i="12"/>
  <c r="AA123" i="12" s="1"/>
  <c r="AB123" i="12" s="1"/>
  <c r="V161" i="12"/>
  <c r="AA161" i="12" s="1"/>
  <c r="AB161" i="12" s="1"/>
  <c r="S137" i="12"/>
  <c r="S156" i="12"/>
  <c r="S164" i="12"/>
  <c r="S205" i="12"/>
  <c r="R221" i="12"/>
  <c r="S224" i="12"/>
  <c r="S267" i="12"/>
  <c r="S282" i="12"/>
  <c r="S285" i="12"/>
  <c r="R286" i="12"/>
  <c r="S299" i="12"/>
  <c r="S42" i="12"/>
  <c r="S46" i="12"/>
  <c r="R47" i="12"/>
  <c r="S50" i="12"/>
  <c r="R62" i="12"/>
  <c r="R66" i="12"/>
  <c r="S92" i="12"/>
  <c r="R93" i="12"/>
  <c r="S96" i="12"/>
  <c r="S100" i="12"/>
  <c r="S111" i="12"/>
  <c r="R143" i="12"/>
  <c r="R147" i="12"/>
  <c r="S169" i="12"/>
  <c r="S198" i="12"/>
  <c r="S202" i="12"/>
  <c r="S217" i="12"/>
  <c r="V218" i="12"/>
  <c r="AA218" i="12" s="1"/>
  <c r="AB218" i="12" s="1"/>
  <c r="V222" i="12"/>
  <c r="AA222" i="12" s="1"/>
  <c r="AB222" i="12" s="1"/>
  <c r="S252" i="12"/>
  <c r="S286" i="12"/>
  <c r="M37" i="12"/>
  <c r="M41" i="12"/>
  <c r="M87" i="12"/>
  <c r="V165" i="12"/>
  <c r="AA165" i="12" s="1"/>
  <c r="AB165" i="12" s="1"/>
  <c r="M299" i="12"/>
  <c r="S162" i="12"/>
  <c r="S236" i="12"/>
  <c r="S253" i="12"/>
  <c r="S273" i="12"/>
  <c r="R274" i="12"/>
  <c r="M69" i="12"/>
  <c r="M137" i="12"/>
  <c r="V138" i="12"/>
  <c r="AA138" i="12" s="1"/>
  <c r="AB138" i="12" s="1"/>
  <c r="M164" i="12"/>
  <c r="V185" i="12"/>
  <c r="AA185" i="12" s="1"/>
  <c r="AB185" i="12" s="1"/>
  <c r="AC185" i="12" s="1"/>
  <c r="M205" i="12"/>
  <c r="M75" i="12"/>
  <c r="P113" i="12"/>
  <c r="R113" i="12" s="1"/>
  <c r="S114" i="12"/>
  <c r="P161" i="12"/>
  <c r="R161" i="12" s="1"/>
  <c r="R197" i="12"/>
  <c r="R201" i="12"/>
  <c r="V207" i="12"/>
  <c r="AA207" i="12" s="1"/>
  <c r="AB207" i="12" s="1"/>
  <c r="M298" i="12"/>
  <c r="S37" i="12"/>
  <c r="R50" i="12"/>
  <c r="M65" i="12"/>
  <c r="M114" i="12"/>
  <c r="S118" i="12"/>
  <c r="S126" i="12"/>
  <c r="S143" i="12"/>
  <c r="R144" i="12"/>
  <c r="S161" i="12"/>
  <c r="P164" i="12"/>
  <c r="R164" i="12" s="1"/>
  <c r="R169" i="12"/>
  <c r="S177" i="12"/>
  <c r="R202" i="12"/>
  <c r="S204" i="12"/>
  <c r="S239" i="12"/>
  <c r="V97" i="12"/>
  <c r="AA97" i="12" s="1"/>
  <c r="AB97" i="12" s="1"/>
  <c r="AC97" i="12" s="1"/>
  <c r="V140" i="12"/>
  <c r="AA140" i="12" s="1"/>
  <c r="AB140" i="12" s="1"/>
  <c r="M165" i="12"/>
  <c r="M187" i="12"/>
  <c r="V199" i="12"/>
  <c r="AA199" i="12" s="1"/>
  <c r="AB199" i="12" s="1"/>
  <c r="V203" i="12"/>
  <c r="AA203" i="12" s="1"/>
  <c r="AB203" i="12" s="1"/>
  <c r="V206" i="12"/>
  <c r="AA206" i="12" s="1"/>
  <c r="AB206" i="12" s="1"/>
  <c r="R220" i="12"/>
  <c r="V268" i="12"/>
  <c r="AA268" i="12" s="1"/>
  <c r="AB268" i="12" s="1"/>
  <c r="V272" i="12"/>
  <c r="AA272" i="12" s="1"/>
  <c r="AB272" i="12" s="1"/>
  <c r="V310" i="12"/>
  <c r="AA310" i="12" s="1"/>
  <c r="AB310" i="12" s="1"/>
  <c r="AC310" i="12" s="1"/>
  <c r="P37" i="12"/>
  <c r="R37" i="12" s="1"/>
  <c r="Q69" i="12"/>
  <c r="S69" i="12" s="1"/>
  <c r="V100" i="12"/>
  <c r="AA100" i="12" s="1"/>
  <c r="AB100" i="12" s="1"/>
  <c r="M217" i="12"/>
  <c r="V220" i="12"/>
  <c r="AA220" i="12" s="1"/>
  <c r="AB220" i="12" s="1"/>
  <c r="P256" i="12"/>
  <c r="R256" i="12" s="1"/>
  <c r="M256" i="12"/>
  <c r="V256" i="12"/>
  <c r="AA256" i="12" s="1"/>
  <c r="AB256" i="12" s="1"/>
  <c r="R298" i="12"/>
  <c r="V313" i="12"/>
  <c r="AA313" i="12" s="1"/>
  <c r="AB313" i="12" s="1"/>
  <c r="V322" i="12"/>
  <c r="AA322" i="12" s="1"/>
  <c r="AB322" i="12" s="1"/>
  <c r="M322" i="12"/>
  <c r="S41" i="12"/>
  <c r="V47" i="12"/>
  <c r="S53" i="12"/>
  <c r="M169" i="12"/>
  <c r="M184" i="12"/>
  <c r="S203" i="12"/>
  <c r="V267" i="12"/>
  <c r="AA267" i="12" s="1"/>
  <c r="AB267" i="12" s="1"/>
  <c r="M313" i="12"/>
  <c r="S322" i="12"/>
  <c r="P323" i="12"/>
  <c r="R323" i="12" s="1"/>
  <c r="M323" i="12"/>
  <c r="V323" i="12"/>
  <c r="AA323" i="12" s="1"/>
  <c r="AB323" i="12" s="1"/>
  <c r="V217" i="12"/>
  <c r="AA217" i="12" s="1"/>
  <c r="AB217" i="12" s="1"/>
  <c r="M255" i="12"/>
  <c r="P255" i="12"/>
  <c r="R255" i="12" s="1"/>
  <c r="P41" i="12"/>
  <c r="R41" i="12" s="1"/>
  <c r="M62" i="12"/>
  <c r="V93" i="12"/>
  <c r="AA93" i="12" s="1"/>
  <c r="AB93" i="12" s="1"/>
  <c r="M100" i="12"/>
  <c r="M143" i="12"/>
  <c r="V169" i="12"/>
  <c r="AA169" i="12" s="1"/>
  <c r="AB169" i="12" s="1"/>
  <c r="AQ169" i="12" s="1"/>
  <c r="V184" i="12"/>
  <c r="AA184" i="12" s="1"/>
  <c r="AB184" i="12" s="1"/>
  <c r="S38" i="12"/>
  <c r="M46" i="12"/>
  <c r="P46" i="12"/>
  <c r="R46" i="12" s="1"/>
  <c r="R49" i="12"/>
  <c r="S51" i="12"/>
  <c r="S54" i="12"/>
  <c r="S64" i="12"/>
  <c r="V89" i="12"/>
  <c r="AA89" i="12" s="1"/>
  <c r="AB89" i="12" s="1"/>
  <c r="M89" i="12"/>
  <c r="P89" i="12"/>
  <c r="R89" i="12" s="1"/>
  <c r="M156" i="12"/>
  <c r="P156" i="12"/>
  <c r="R156" i="12" s="1"/>
  <c r="M161" i="12"/>
  <c r="P235" i="12"/>
  <c r="R235" i="12" s="1"/>
  <c r="M235" i="12"/>
  <c r="M267" i="12"/>
  <c r="V270" i="12"/>
  <c r="AA270" i="12" s="1"/>
  <c r="AB270" i="12" s="1"/>
  <c r="P287" i="12"/>
  <c r="R287" i="12" s="1"/>
  <c r="M287" i="12"/>
  <c r="V287" i="12"/>
  <c r="AA287" i="12" s="1"/>
  <c r="AB287" i="12" s="1"/>
  <c r="V296" i="12"/>
  <c r="AA296" i="12" s="1"/>
  <c r="AB296" i="12" s="1"/>
  <c r="S323" i="12"/>
  <c r="P65" i="12"/>
  <c r="R65" i="12" s="1"/>
  <c r="S67" i="12"/>
  <c r="R70" i="12"/>
  <c r="S72" i="12"/>
  <c r="M90" i="12"/>
  <c r="S94" i="12"/>
  <c r="S98" i="12"/>
  <c r="R99" i="12"/>
  <c r="R100" i="12"/>
  <c r="V101" i="12"/>
  <c r="AA101" i="12" s="1"/>
  <c r="AB101" i="12" s="1"/>
  <c r="AC101" i="12" s="1"/>
  <c r="S119" i="12"/>
  <c r="R120" i="12"/>
  <c r="R124" i="12"/>
  <c r="S136" i="12"/>
  <c r="R137" i="12"/>
  <c r="S141" i="12"/>
  <c r="S148" i="12"/>
  <c r="M157" i="12"/>
  <c r="P157" i="12"/>
  <c r="R157" i="12" s="1"/>
  <c r="S159" i="12"/>
  <c r="R165" i="12"/>
  <c r="V168" i="12"/>
  <c r="AA168" i="12" s="1"/>
  <c r="AB168" i="12" s="1"/>
  <c r="S178" i="12"/>
  <c r="S182" i="12"/>
  <c r="R183" i="12"/>
  <c r="R184" i="12"/>
  <c r="S187" i="12"/>
  <c r="S197" i="12"/>
  <c r="S206" i="12"/>
  <c r="S208" i="12"/>
  <c r="R216" i="12"/>
  <c r="R217" i="12"/>
  <c r="S221" i="12"/>
  <c r="S225" i="12"/>
  <c r="S235" i="12"/>
  <c r="R238" i="12"/>
  <c r="V255" i="12"/>
  <c r="AA255" i="12" s="1"/>
  <c r="AB255" i="12" s="1"/>
  <c r="S256" i="12"/>
  <c r="S258" i="12"/>
  <c r="R267" i="12"/>
  <c r="V271" i="12"/>
  <c r="AA271" i="12" s="1"/>
  <c r="AB271" i="12" s="1"/>
  <c r="S287" i="12"/>
  <c r="S300" i="12"/>
  <c r="S311" i="12"/>
  <c r="R312" i="12"/>
  <c r="S65" i="12"/>
  <c r="V74" i="12"/>
  <c r="AA74" i="12" s="1"/>
  <c r="AB74" i="12" s="1"/>
  <c r="S77" i="12"/>
  <c r="R78" i="12"/>
  <c r="S91" i="12"/>
  <c r="S95" i="12"/>
  <c r="S101" i="12"/>
  <c r="V114" i="12"/>
  <c r="AA114" i="12" s="1"/>
  <c r="AB114" i="12" s="1"/>
  <c r="S116" i="12"/>
  <c r="S122" i="12"/>
  <c r="S124" i="12"/>
  <c r="V137" i="12"/>
  <c r="AA137" i="12" s="1"/>
  <c r="AB137" i="12" s="1"/>
  <c r="S139" i="12"/>
  <c r="M140" i="12"/>
  <c r="P140" i="12"/>
  <c r="R140" i="12" s="1"/>
  <c r="S145" i="12"/>
  <c r="S157" i="12"/>
  <c r="S160" i="12"/>
  <c r="R180" i="12"/>
  <c r="V183" i="12"/>
  <c r="AA183" i="12" s="1"/>
  <c r="AB183" i="12" s="1"/>
  <c r="S185" i="12"/>
  <c r="R189" i="12"/>
  <c r="S201" i="12"/>
  <c r="V216" i="12"/>
  <c r="AA216" i="12" s="1"/>
  <c r="AB216" i="12" s="1"/>
  <c r="S218" i="12"/>
  <c r="R239" i="12"/>
  <c r="S242" i="12"/>
  <c r="Q255" i="12"/>
  <c r="S255" i="12" s="1"/>
  <c r="S259" i="12"/>
  <c r="S268" i="12"/>
  <c r="R282" i="12"/>
  <c r="V299" i="12"/>
  <c r="AA299" i="12" s="1"/>
  <c r="AB299" i="12" s="1"/>
  <c r="S301" i="12"/>
  <c r="V312" i="12"/>
  <c r="AA312" i="12" s="1"/>
  <c r="AB312" i="12" s="1"/>
  <c r="P51" i="12"/>
  <c r="R51" i="12" s="1"/>
  <c r="V51" i="12"/>
  <c r="AA51" i="12" s="1"/>
  <c r="AB51" i="12" s="1"/>
  <c r="V117" i="12"/>
  <c r="AA117" i="12" s="1"/>
  <c r="AB117" i="12" s="1"/>
  <c r="Q117" i="12"/>
  <c r="S117" i="12" s="1"/>
  <c r="M38" i="12"/>
  <c r="V38" i="12"/>
  <c r="AA38" i="12" s="1"/>
  <c r="AB38" i="12" s="1"/>
  <c r="R42" i="12"/>
  <c r="V43" i="12"/>
  <c r="AA43" i="12" s="1"/>
  <c r="AB43" i="12" s="1"/>
  <c r="V45" i="12"/>
  <c r="AA45" i="12" s="1"/>
  <c r="AB45" i="12" s="1"/>
  <c r="P45" i="12"/>
  <c r="R45" i="12" s="1"/>
  <c r="M47" i="12"/>
  <c r="S48" i="12"/>
  <c r="M50" i="12"/>
  <c r="M66" i="12"/>
  <c r="V66" i="12"/>
  <c r="AA66" i="12" s="1"/>
  <c r="AB66" i="12" s="1"/>
  <c r="S68" i="12"/>
  <c r="R69" i="12"/>
  <c r="S70" i="12"/>
  <c r="V70" i="12"/>
  <c r="AA70" i="12" s="1"/>
  <c r="AB70" i="12" s="1"/>
  <c r="M72" i="12"/>
  <c r="P72" i="12"/>
  <c r="R72" i="12" s="1"/>
  <c r="S76" i="12"/>
  <c r="S87" i="12"/>
  <c r="P90" i="12"/>
  <c r="R90" i="12" s="1"/>
  <c r="V90" i="12"/>
  <c r="AA90" i="12" s="1"/>
  <c r="AB90" i="12" s="1"/>
  <c r="M94" i="12"/>
  <c r="V94" i="12"/>
  <c r="AA94" i="12" s="1"/>
  <c r="AB94" i="12" s="1"/>
  <c r="P118" i="12"/>
  <c r="R118" i="12" s="1"/>
  <c r="V118" i="12"/>
  <c r="AA118" i="12" s="1"/>
  <c r="AB118" i="12" s="1"/>
  <c r="M118" i="12"/>
  <c r="S120" i="12"/>
  <c r="S121" i="12"/>
  <c r="M125" i="12"/>
  <c r="V125" i="12"/>
  <c r="AA125" i="12" s="1"/>
  <c r="AB125" i="12" s="1"/>
  <c r="Q140" i="12"/>
  <c r="S140" i="12" s="1"/>
  <c r="V142" i="12"/>
  <c r="AA142" i="12" s="1"/>
  <c r="AB142" i="12" s="1"/>
  <c r="S144" i="12"/>
  <c r="S147" i="12"/>
  <c r="S167" i="12"/>
  <c r="M197" i="12"/>
  <c r="M201" i="12"/>
  <c r="P205" i="12"/>
  <c r="R205" i="12" s="1"/>
  <c r="P206" i="12"/>
  <c r="R206" i="12" s="1"/>
  <c r="V243" i="12"/>
  <c r="AA243" i="12" s="1"/>
  <c r="AB243" i="12" s="1"/>
  <c r="M243" i="12"/>
  <c r="P243" i="12"/>
  <c r="R243" i="12" s="1"/>
  <c r="P283" i="12"/>
  <c r="R283" i="12" s="1"/>
  <c r="M283" i="12"/>
  <c r="V283" i="12"/>
  <c r="AA283" i="12" s="1"/>
  <c r="AB283" i="12" s="1"/>
  <c r="P79" i="12"/>
  <c r="R79" i="12" s="1"/>
  <c r="V79" i="12"/>
  <c r="AA79" i="12" s="1"/>
  <c r="AB79" i="12" s="1"/>
  <c r="M79" i="12"/>
  <c r="P96" i="12"/>
  <c r="R96" i="12" s="1"/>
  <c r="V96" i="12"/>
  <c r="AA96" i="12" s="1"/>
  <c r="AB96" i="12" s="1"/>
  <c r="M144" i="12"/>
  <c r="V144" i="12"/>
  <c r="AA144" i="12" s="1"/>
  <c r="AB144" i="12" s="1"/>
  <c r="V158" i="12"/>
  <c r="AA158" i="12" s="1"/>
  <c r="AB158" i="12" s="1"/>
  <c r="S43" i="12"/>
  <c r="S49" i="12"/>
  <c r="R53" i="12"/>
  <c r="M70" i="12"/>
  <c r="Q75" i="12"/>
  <c r="S75" i="12" s="1"/>
  <c r="Q90" i="12"/>
  <c r="S90" i="12" s="1"/>
  <c r="V91" i="12"/>
  <c r="AA91" i="12" s="1"/>
  <c r="AB91" i="12" s="1"/>
  <c r="AC91" i="12" s="1"/>
  <c r="M96" i="12"/>
  <c r="S115" i="12"/>
  <c r="M120" i="12"/>
  <c r="V120" i="12"/>
  <c r="AA120" i="12" s="1"/>
  <c r="AB120" i="12" s="1"/>
  <c r="P123" i="12"/>
  <c r="R123" i="12" s="1"/>
  <c r="M124" i="12"/>
  <c r="V124" i="12"/>
  <c r="AA124" i="12" s="1"/>
  <c r="AB124" i="12" s="1"/>
  <c r="S125" i="12"/>
  <c r="S134" i="12"/>
  <c r="S142" i="12"/>
  <c r="M146" i="12"/>
  <c r="P146" i="12"/>
  <c r="R146" i="12" s="1"/>
  <c r="M147" i="12"/>
  <c r="M148" i="12"/>
  <c r="V148" i="12"/>
  <c r="AA148" i="12" s="1"/>
  <c r="AB148" i="12" s="1"/>
  <c r="P148" i="12"/>
  <c r="R148" i="12" s="1"/>
  <c r="S158" i="12"/>
  <c r="V162" i="12"/>
  <c r="AA162" i="12" s="1"/>
  <c r="AB162" i="12" s="1"/>
  <c r="S163" i="12"/>
  <c r="S166" i="12"/>
  <c r="R179" i="12"/>
  <c r="S181" i="12"/>
  <c r="V182" i="12"/>
  <c r="AA182" i="12" s="1"/>
  <c r="AB182" i="12" s="1"/>
  <c r="S199" i="12"/>
  <c r="R200" i="12"/>
  <c r="M202" i="12"/>
  <c r="V202" i="12"/>
  <c r="AA202" i="12" s="1"/>
  <c r="AB202" i="12" s="1"/>
  <c r="M206" i="12"/>
  <c r="Q47" i="12"/>
  <c r="S47" i="12" s="1"/>
  <c r="S45" i="12"/>
  <c r="M51" i="12"/>
  <c r="M21" i="12"/>
  <c r="M17" i="12"/>
  <c r="V16" i="12"/>
  <c r="AA16" i="12" s="1"/>
  <c r="AB16" i="12" s="1"/>
  <c r="R38" i="12"/>
  <c r="V39" i="12"/>
  <c r="AA39" i="12" s="1"/>
  <c r="AB39" i="12" s="1"/>
  <c r="M42" i="12"/>
  <c r="V42" i="12"/>
  <c r="AA42" i="12" s="1"/>
  <c r="AB42" i="12" s="1"/>
  <c r="V46" i="12"/>
  <c r="AA46" i="12" s="1"/>
  <c r="AB46" i="12" s="1"/>
  <c r="V54" i="12"/>
  <c r="AA54" i="12" s="1"/>
  <c r="AB54" i="12" s="1"/>
  <c r="M54" i="12"/>
  <c r="P54" i="12"/>
  <c r="R54" i="12" s="1"/>
  <c r="S62" i="12"/>
  <c r="V62" i="12"/>
  <c r="AA62" i="12" s="1"/>
  <c r="AB62" i="12" s="1"/>
  <c r="V65" i="12"/>
  <c r="AA65" i="12" s="1"/>
  <c r="AB65" i="12" s="1"/>
  <c r="V67" i="12"/>
  <c r="AA67" i="12" s="1"/>
  <c r="AB67" i="12" s="1"/>
  <c r="S71" i="12"/>
  <c r="V72" i="12"/>
  <c r="AA72" i="12" s="1"/>
  <c r="AB72" i="12" s="1"/>
  <c r="P74" i="12"/>
  <c r="R74" i="12" s="1"/>
  <c r="M117" i="12"/>
  <c r="P117" i="12"/>
  <c r="R117" i="12" s="1"/>
  <c r="V136" i="12"/>
  <c r="AA136" i="12" s="1"/>
  <c r="AB136" i="12" s="1"/>
  <c r="M136" i="12"/>
  <c r="P136" i="12"/>
  <c r="R136" i="12" s="1"/>
  <c r="P141" i="12"/>
  <c r="R141" i="12" s="1"/>
  <c r="V141" i="12"/>
  <c r="AA141" i="12" s="1"/>
  <c r="AB141" i="12" s="1"/>
  <c r="M141" i="12"/>
  <c r="V157" i="12"/>
  <c r="AA157" i="12" s="1"/>
  <c r="AB157" i="12" s="1"/>
  <c r="V160" i="12"/>
  <c r="AA160" i="12" s="1"/>
  <c r="AB160" i="12" s="1"/>
  <c r="P160" i="12"/>
  <c r="R160" i="12" s="1"/>
  <c r="Q165" i="12"/>
  <c r="S165" i="12" s="1"/>
  <c r="P168" i="12"/>
  <c r="R168" i="12" s="1"/>
  <c r="V178" i="12"/>
  <c r="AA178" i="12" s="1"/>
  <c r="AB178" i="12" s="1"/>
  <c r="AC178" i="12" s="1"/>
  <c r="V197" i="12"/>
  <c r="AA197" i="12" s="1"/>
  <c r="AB197" i="12" s="1"/>
  <c r="P198" i="12"/>
  <c r="R198" i="12" s="1"/>
  <c r="V198" i="12"/>
  <c r="AA198" i="12" s="1"/>
  <c r="AB198" i="12" s="1"/>
  <c r="M198" i="12"/>
  <c r="P252" i="12"/>
  <c r="R252" i="12" s="1"/>
  <c r="V252" i="12"/>
  <c r="AA252" i="12" s="1"/>
  <c r="AB252" i="12" s="1"/>
  <c r="M252" i="12"/>
  <c r="R242" i="12"/>
  <c r="P309" i="12"/>
  <c r="R309" i="12" s="1"/>
  <c r="M309" i="12"/>
  <c r="V309" i="12"/>
  <c r="AA309" i="12" s="1"/>
  <c r="AB309" i="12" s="1"/>
  <c r="V50" i="12"/>
  <c r="AA50" i="12" s="1"/>
  <c r="AB50" i="12" s="1"/>
  <c r="S63" i="12"/>
  <c r="V69" i="12"/>
  <c r="AA69" i="12" s="1"/>
  <c r="AB69" i="12" s="1"/>
  <c r="S73" i="12"/>
  <c r="S74" i="12"/>
  <c r="M76" i="12"/>
  <c r="V76" i="12"/>
  <c r="AA76" i="12" s="1"/>
  <c r="AB76" i="12" s="1"/>
  <c r="S88" i="12"/>
  <c r="R94" i="12"/>
  <c r="S102" i="12"/>
  <c r="V103" i="12"/>
  <c r="AA103" i="12" s="1"/>
  <c r="AB103" i="12" s="1"/>
  <c r="P103" i="12"/>
  <c r="R103" i="12" s="1"/>
  <c r="S112" i="12"/>
  <c r="R114" i="12"/>
  <c r="M121" i="12"/>
  <c r="V121" i="12"/>
  <c r="AA121" i="12" s="1"/>
  <c r="AB121" i="12" s="1"/>
  <c r="V134" i="12"/>
  <c r="AA134" i="12" s="1"/>
  <c r="AB134" i="12" s="1"/>
  <c r="S138" i="12"/>
  <c r="M166" i="12"/>
  <c r="V166" i="12"/>
  <c r="AA166" i="12" s="1"/>
  <c r="AB166" i="12" s="1"/>
  <c r="M181" i="12"/>
  <c r="S200" i="12"/>
  <c r="V201" i="12"/>
  <c r="AA201" i="12" s="1"/>
  <c r="AB201" i="12" s="1"/>
  <c r="M207" i="12"/>
  <c r="Q207" i="12"/>
  <c r="S207" i="12" s="1"/>
  <c r="S219" i="12"/>
  <c r="M221" i="12"/>
  <c r="S222" i="12"/>
  <c r="M234" i="12"/>
  <c r="V235" i="12"/>
  <c r="AA235" i="12" s="1"/>
  <c r="AB235" i="12" s="1"/>
  <c r="S237" i="12"/>
  <c r="M239" i="12"/>
  <c r="S240" i="12"/>
  <c r="S257" i="12"/>
  <c r="R270" i="12"/>
  <c r="V274" i="12"/>
  <c r="AA274" i="12" s="1"/>
  <c r="AB274" i="12" s="1"/>
  <c r="S296" i="12"/>
  <c r="S309" i="12"/>
  <c r="V221" i="12"/>
  <c r="R225" i="12"/>
  <c r="Q226" i="12"/>
  <c r="S226" i="12" s="1"/>
  <c r="S238" i="12"/>
  <c r="V239" i="12"/>
  <c r="AA239" i="12" s="1"/>
  <c r="AB239" i="12" s="1"/>
  <c r="S241" i="12"/>
  <c r="S243" i="12"/>
  <c r="M251" i="12"/>
  <c r="P251" i="12"/>
  <c r="R251" i="12" s="1"/>
  <c r="M259" i="12"/>
  <c r="P259" i="12"/>
  <c r="R259" i="12" s="1"/>
  <c r="P271" i="12"/>
  <c r="R271" i="12" s="1"/>
  <c r="M271" i="12"/>
  <c r="Q271" i="12"/>
  <c r="S271" i="12" s="1"/>
  <c r="M225" i="12"/>
  <c r="M226" i="12"/>
  <c r="V251" i="12"/>
  <c r="AA251" i="12" s="1"/>
  <c r="AB251" i="12" s="1"/>
  <c r="Q251" i="12"/>
  <c r="S251" i="12" s="1"/>
  <c r="S254" i="12"/>
  <c r="S269" i="12"/>
  <c r="S272" i="12"/>
  <c r="S284" i="12"/>
  <c r="S297" i="12"/>
  <c r="R299" i="12"/>
  <c r="V300" i="12"/>
  <c r="AA300" i="12" s="1"/>
  <c r="AB300" i="12" s="1"/>
  <c r="S310" i="12"/>
  <c r="R313" i="12"/>
  <c r="P322" i="12"/>
  <c r="R322" i="12" s="1"/>
  <c r="S324" i="12"/>
  <c r="M324" i="12"/>
  <c r="P324" i="12"/>
  <c r="R324" i="12" s="1"/>
  <c r="V321" i="12"/>
  <c r="M321" i="12"/>
  <c r="P321" i="12"/>
  <c r="R321" i="12" s="1"/>
  <c r="V324" i="12"/>
  <c r="V311" i="12"/>
  <c r="M311" i="12"/>
  <c r="P311" i="12"/>
  <c r="R311" i="12" s="1"/>
  <c r="M310" i="12"/>
  <c r="P310" i="12"/>
  <c r="R310" i="12" s="1"/>
  <c r="M312" i="12"/>
  <c r="Q312" i="12"/>
  <c r="S312" i="12" s="1"/>
  <c r="V297" i="12"/>
  <c r="M297" i="12"/>
  <c r="P297" i="12"/>
  <c r="R297" i="12" s="1"/>
  <c r="V301" i="12"/>
  <c r="M301" i="12"/>
  <c r="P301" i="12"/>
  <c r="R301" i="12" s="1"/>
  <c r="V298" i="12"/>
  <c r="M296" i="12"/>
  <c r="P296" i="12"/>
  <c r="R296" i="12" s="1"/>
  <c r="M300" i="12"/>
  <c r="P300" i="12"/>
  <c r="R300" i="12" s="1"/>
  <c r="M282" i="12"/>
  <c r="M284" i="12"/>
  <c r="P284" i="12"/>
  <c r="R284" i="12" s="1"/>
  <c r="M286" i="12"/>
  <c r="M288" i="12"/>
  <c r="P288" i="12"/>
  <c r="R288" i="12" s="1"/>
  <c r="V285" i="12"/>
  <c r="M285" i="12"/>
  <c r="P285" i="12"/>
  <c r="R285" i="12" s="1"/>
  <c r="V282" i="12"/>
  <c r="V286" i="12"/>
  <c r="M268" i="12"/>
  <c r="P268" i="12"/>
  <c r="R268" i="12" s="1"/>
  <c r="M270" i="12"/>
  <c r="Q270" i="12"/>
  <c r="S270" i="12" s="1"/>
  <c r="M272" i="12"/>
  <c r="P272" i="12"/>
  <c r="R272" i="12" s="1"/>
  <c r="M274" i="12"/>
  <c r="Q274" i="12"/>
  <c r="S274" i="12" s="1"/>
  <c r="V269" i="12"/>
  <c r="M269" i="12"/>
  <c r="P269" i="12"/>
  <c r="R269" i="12" s="1"/>
  <c r="V273" i="12"/>
  <c r="M273" i="12"/>
  <c r="P273" i="12"/>
  <c r="R273" i="12" s="1"/>
  <c r="M253" i="12"/>
  <c r="P253" i="12"/>
  <c r="R253" i="12" s="1"/>
  <c r="M257" i="12"/>
  <c r="P257" i="12"/>
  <c r="R257" i="12" s="1"/>
  <c r="V254" i="12"/>
  <c r="M254" i="12"/>
  <c r="P254" i="12"/>
  <c r="R254" i="12" s="1"/>
  <c r="V258" i="12"/>
  <c r="M258" i="12"/>
  <c r="P258" i="12"/>
  <c r="R258" i="12" s="1"/>
  <c r="V253" i="12"/>
  <c r="V257" i="12"/>
  <c r="V259" i="12"/>
  <c r="Q234" i="12"/>
  <c r="S234" i="12" s="1"/>
  <c r="M236" i="12"/>
  <c r="P236" i="12"/>
  <c r="R236" i="12" s="1"/>
  <c r="M238" i="12"/>
  <c r="M240" i="12"/>
  <c r="P240" i="12"/>
  <c r="R240" i="12" s="1"/>
  <c r="V237" i="12"/>
  <c r="M237" i="12"/>
  <c r="P237" i="12"/>
  <c r="R237" i="12" s="1"/>
  <c r="V241" i="12"/>
  <c r="M241" i="12"/>
  <c r="P241" i="12"/>
  <c r="R241" i="12" s="1"/>
  <c r="M242" i="12"/>
  <c r="V234" i="12"/>
  <c r="V236" i="12"/>
  <c r="V238" i="12"/>
  <c r="V240" i="12"/>
  <c r="V242" i="12"/>
  <c r="M216" i="12"/>
  <c r="Q216" i="12"/>
  <c r="S216" i="12" s="1"/>
  <c r="M218" i="12"/>
  <c r="P218" i="12"/>
  <c r="R218" i="12" s="1"/>
  <c r="M220" i="12"/>
  <c r="Q220" i="12"/>
  <c r="S220" i="12" s="1"/>
  <c r="M222" i="12"/>
  <c r="P222" i="12"/>
  <c r="R222" i="12" s="1"/>
  <c r="M224" i="12"/>
  <c r="R226" i="12"/>
  <c r="V219" i="12"/>
  <c r="M219" i="12"/>
  <c r="P219" i="12"/>
  <c r="R219" i="12" s="1"/>
  <c r="V223" i="12"/>
  <c r="M223" i="12"/>
  <c r="P223" i="12"/>
  <c r="R223" i="12" s="1"/>
  <c r="V224" i="12"/>
  <c r="V225" i="12"/>
  <c r="V204" i="12"/>
  <c r="M204" i="12"/>
  <c r="P204" i="12"/>
  <c r="R204" i="12" s="1"/>
  <c r="V208" i="12"/>
  <c r="M208" i="12"/>
  <c r="P208" i="12"/>
  <c r="R208" i="12" s="1"/>
  <c r="V200" i="12"/>
  <c r="M200" i="12"/>
  <c r="M199" i="12"/>
  <c r="P199" i="12"/>
  <c r="R199" i="12" s="1"/>
  <c r="M203" i="12"/>
  <c r="P203" i="12"/>
  <c r="R203" i="12" s="1"/>
  <c r="V205" i="12"/>
  <c r="P207" i="12"/>
  <c r="R207" i="12" s="1"/>
  <c r="P187" i="12"/>
  <c r="R187" i="12" s="1"/>
  <c r="M179" i="12"/>
  <c r="Q179" i="12"/>
  <c r="S179" i="12" s="1"/>
  <c r="V180" i="12"/>
  <c r="P181" i="12"/>
  <c r="R181" i="12" s="1"/>
  <c r="V181" i="12"/>
  <c r="P182" i="12"/>
  <c r="R182" i="12" s="1"/>
  <c r="P186" i="12"/>
  <c r="R186" i="12" s="1"/>
  <c r="M186" i="12"/>
  <c r="S186" i="12"/>
  <c r="V189" i="12"/>
  <c r="Q189" i="12"/>
  <c r="S189" i="12" s="1"/>
  <c r="M189" i="12"/>
  <c r="M180" i="12"/>
  <c r="M182" i="12"/>
  <c r="M183" i="12"/>
  <c r="Q183" i="12"/>
  <c r="S183" i="12" s="1"/>
  <c r="M185" i="12"/>
  <c r="P185" i="12"/>
  <c r="R185" i="12" s="1"/>
  <c r="V187" i="12"/>
  <c r="V188" i="12"/>
  <c r="M188" i="12"/>
  <c r="P188" i="12"/>
  <c r="R188" i="12" s="1"/>
  <c r="M177" i="12"/>
  <c r="P177" i="12"/>
  <c r="R177" i="12" s="1"/>
  <c r="V177" i="12"/>
  <c r="P178" i="12"/>
  <c r="R178" i="12" s="1"/>
  <c r="V186" i="12"/>
  <c r="S188" i="12"/>
  <c r="M158" i="12"/>
  <c r="P158" i="12"/>
  <c r="R158" i="12" s="1"/>
  <c r="V156" i="12"/>
  <c r="M160" i="12"/>
  <c r="Q168" i="12"/>
  <c r="S168" i="12" s="1"/>
  <c r="M168" i="12"/>
  <c r="V163" i="12"/>
  <c r="M163" i="12"/>
  <c r="P163" i="12"/>
  <c r="R163" i="12" s="1"/>
  <c r="V167" i="12"/>
  <c r="M167" i="12"/>
  <c r="P167" i="12"/>
  <c r="R167" i="12" s="1"/>
  <c r="V159" i="12"/>
  <c r="M159" i="12"/>
  <c r="P159" i="12"/>
  <c r="R159" i="12" s="1"/>
  <c r="M162" i="12"/>
  <c r="P162" i="12"/>
  <c r="R162" i="12" s="1"/>
  <c r="V164" i="12"/>
  <c r="P166" i="12"/>
  <c r="R166" i="12" s="1"/>
  <c r="V139" i="12"/>
  <c r="M139" i="12"/>
  <c r="P139" i="12"/>
  <c r="R139" i="12" s="1"/>
  <c r="V145" i="12"/>
  <c r="M145" i="12"/>
  <c r="P145" i="12"/>
  <c r="R145" i="12" s="1"/>
  <c r="V146" i="12"/>
  <c r="Q146" i="12"/>
  <c r="S146" i="12" s="1"/>
  <c r="V135" i="12"/>
  <c r="M135" i="12"/>
  <c r="P135" i="12"/>
  <c r="R135" i="12" s="1"/>
  <c r="M134" i="12"/>
  <c r="P134" i="12"/>
  <c r="R134" i="12" s="1"/>
  <c r="M138" i="12"/>
  <c r="P138" i="12"/>
  <c r="R138" i="12" s="1"/>
  <c r="M142" i="12"/>
  <c r="P142" i="12"/>
  <c r="R142" i="12" s="1"/>
  <c r="V143" i="12"/>
  <c r="V147" i="12"/>
  <c r="M111" i="12"/>
  <c r="P111" i="12"/>
  <c r="R111" i="12" s="1"/>
  <c r="M115" i="12"/>
  <c r="P115" i="12"/>
  <c r="R115" i="12" s="1"/>
  <c r="V119" i="12"/>
  <c r="M119" i="12"/>
  <c r="P119" i="12"/>
  <c r="R119" i="12" s="1"/>
  <c r="V112" i="12"/>
  <c r="M112" i="12"/>
  <c r="P112" i="12"/>
  <c r="R112" i="12" s="1"/>
  <c r="V116" i="12"/>
  <c r="M116" i="12"/>
  <c r="P116" i="12"/>
  <c r="R116" i="12" s="1"/>
  <c r="V111" i="12"/>
  <c r="V113" i="12"/>
  <c r="V115" i="12"/>
  <c r="V122" i="12"/>
  <c r="M122" i="12"/>
  <c r="P122" i="12"/>
  <c r="R122" i="12" s="1"/>
  <c r="V126" i="12"/>
  <c r="M126" i="12"/>
  <c r="P126" i="12"/>
  <c r="R126" i="12" s="1"/>
  <c r="Q123" i="12"/>
  <c r="S123" i="12" s="1"/>
  <c r="M123" i="12"/>
  <c r="P121" i="12"/>
  <c r="R121" i="12" s="1"/>
  <c r="P125" i="12"/>
  <c r="R125" i="12" s="1"/>
  <c r="V88" i="12"/>
  <c r="M88" i="12"/>
  <c r="P88" i="12"/>
  <c r="R88" i="12" s="1"/>
  <c r="Q99" i="12"/>
  <c r="S99" i="12" s="1"/>
  <c r="M99" i="12"/>
  <c r="V87" i="12"/>
  <c r="P87" i="12"/>
  <c r="R87" i="12" s="1"/>
  <c r="V92" i="12"/>
  <c r="M92" i="12"/>
  <c r="P92" i="12"/>
  <c r="R92" i="12" s="1"/>
  <c r="S97" i="12"/>
  <c r="M91" i="12"/>
  <c r="P91" i="12"/>
  <c r="R91" i="12" s="1"/>
  <c r="M93" i="12"/>
  <c r="Q93" i="12"/>
  <c r="S93" i="12" s="1"/>
  <c r="V95" i="12"/>
  <c r="M95" i="12"/>
  <c r="P95" i="12"/>
  <c r="R95" i="12" s="1"/>
  <c r="V99" i="12"/>
  <c r="Q103" i="12"/>
  <c r="S103" i="12" s="1"/>
  <c r="M103" i="12"/>
  <c r="M97" i="12"/>
  <c r="P97" i="12"/>
  <c r="R97" i="12" s="1"/>
  <c r="M101" i="12"/>
  <c r="P101" i="12"/>
  <c r="R101" i="12" s="1"/>
  <c r="V98" i="12"/>
  <c r="M98" i="12"/>
  <c r="P98" i="12"/>
  <c r="R98" i="12" s="1"/>
  <c r="V102" i="12"/>
  <c r="M102" i="12"/>
  <c r="P102" i="12"/>
  <c r="R102" i="12" s="1"/>
  <c r="V64" i="12"/>
  <c r="M64" i="12"/>
  <c r="P64" i="12"/>
  <c r="R64" i="12" s="1"/>
  <c r="V68" i="12"/>
  <c r="M68" i="12"/>
  <c r="P68" i="12"/>
  <c r="R68" i="12" s="1"/>
  <c r="V73" i="12"/>
  <c r="M73" i="12"/>
  <c r="P73" i="12"/>
  <c r="R73" i="12" s="1"/>
  <c r="P71" i="12"/>
  <c r="R71" i="12" s="1"/>
  <c r="V71" i="12"/>
  <c r="M71" i="12"/>
  <c r="V77" i="12"/>
  <c r="M77" i="12"/>
  <c r="P77" i="12"/>
  <c r="R77" i="12" s="1"/>
  <c r="V78" i="12"/>
  <c r="Q78" i="12"/>
  <c r="S78" i="12" s="1"/>
  <c r="M78" i="12"/>
  <c r="M63" i="12"/>
  <c r="P63" i="12"/>
  <c r="R63" i="12" s="1"/>
  <c r="M67" i="12"/>
  <c r="P67" i="12"/>
  <c r="R67" i="12" s="1"/>
  <c r="M74" i="12"/>
  <c r="V75" i="12"/>
  <c r="P76" i="12"/>
  <c r="R76" i="12" s="1"/>
  <c r="V36" i="12"/>
  <c r="M36" i="12"/>
  <c r="P36" i="12"/>
  <c r="R36" i="12" s="1"/>
  <c r="V40" i="12"/>
  <c r="M40" i="12"/>
  <c r="P40" i="12"/>
  <c r="R40" i="12" s="1"/>
  <c r="V52" i="12"/>
  <c r="M52" i="12"/>
  <c r="P52" i="12"/>
  <c r="R52" i="12" s="1"/>
  <c r="V37" i="12"/>
  <c r="V41" i="12"/>
  <c r="S44" i="12"/>
  <c r="M39" i="12"/>
  <c r="P39" i="12"/>
  <c r="R39" i="12" s="1"/>
  <c r="M43" i="12"/>
  <c r="P43" i="12"/>
  <c r="R43" i="12" s="1"/>
  <c r="M44" i="12"/>
  <c r="P44" i="12"/>
  <c r="R44" i="12" s="1"/>
  <c r="V49" i="12"/>
  <c r="V48" i="12"/>
  <c r="M48" i="12"/>
  <c r="P48" i="12"/>
  <c r="R48" i="12" s="1"/>
  <c r="V53" i="12"/>
  <c r="M45" i="12"/>
  <c r="M49" i="12"/>
  <c r="M53" i="12"/>
  <c r="M28" i="12"/>
  <c r="S23" i="12"/>
  <c r="R22" i="12"/>
  <c r="M20" i="12"/>
  <c r="S19" i="12"/>
  <c r="R18" i="12"/>
  <c r="V26" i="12"/>
  <c r="AA26" i="12" s="1"/>
  <c r="AB26" i="12" s="1"/>
  <c r="M25" i="12"/>
  <c r="R24" i="12"/>
  <c r="M13" i="12"/>
  <c r="S15" i="12"/>
  <c r="M11" i="12"/>
  <c r="P16" i="12"/>
  <c r="R16" i="12" s="1"/>
  <c r="R13" i="12"/>
  <c r="S12" i="12"/>
  <c r="V28" i="12"/>
  <c r="AA28" i="12" s="1"/>
  <c r="AB28" i="12" s="1"/>
  <c r="V24" i="12"/>
  <c r="M23" i="12"/>
  <c r="S22" i="12"/>
  <c r="R19" i="12"/>
  <c r="S18" i="12"/>
  <c r="R10" i="12"/>
  <c r="M27" i="12"/>
  <c r="S25" i="12"/>
  <c r="R14" i="12"/>
  <c r="S13" i="12"/>
  <c r="R12" i="12"/>
  <c r="S10" i="12"/>
  <c r="AA24" i="12"/>
  <c r="AB24" i="12" s="1"/>
  <c r="P25" i="12"/>
  <c r="R25" i="12" s="1"/>
  <c r="P23" i="12"/>
  <c r="R23" i="12" s="1"/>
  <c r="S27" i="12"/>
  <c r="R26" i="12"/>
  <c r="M22" i="12"/>
  <c r="S21" i="12"/>
  <c r="R20" i="12"/>
  <c r="M18" i="12"/>
  <c r="V18" i="12"/>
  <c r="S17" i="12"/>
  <c r="R15" i="12"/>
  <c r="M15" i="12"/>
  <c r="V15" i="12"/>
  <c r="M12" i="12"/>
  <c r="M10" i="12"/>
  <c r="V10" i="12"/>
  <c r="V25" i="12"/>
  <c r="V21" i="12"/>
  <c r="V13" i="12"/>
  <c r="R27" i="12"/>
  <c r="M26" i="12"/>
  <c r="S24" i="12"/>
  <c r="M24" i="12"/>
  <c r="R21" i="12"/>
  <c r="S20" i="12"/>
  <c r="R17" i="12"/>
  <c r="S14" i="12"/>
  <c r="R11" i="12"/>
  <c r="V11" i="12"/>
  <c r="V20" i="12"/>
  <c r="V12" i="12"/>
  <c r="M19" i="12"/>
  <c r="V19" i="12"/>
  <c r="V22" i="12"/>
  <c r="M16" i="12"/>
  <c r="M14" i="12"/>
  <c r="V14" i="12"/>
  <c r="V27" i="12"/>
  <c r="V23" i="12"/>
  <c r="V17" i="12"/>
  <c r="T13" i="12"/>
  <c r="U13" i="12" s="1"/>
  <c r="Q28" i="12"/>
  <c r="S28" i="12" s="1"/>
  <c r="Q26" i="12"/>
  <c r="S26" i="12" s="1"/>
  <c r="Q16" i="12"/>
  <c r="S16" i="12" s="1"/>
  <c r="Q11" i="12"/>
  <c r="S11" i="12" s="1"/>
  <c r="AQ310" i="12" l="1"/>
  <c r="Z332" i="12"/>
  <c r="Y331" i="12"/>
  <c r="AM340" i="12"/>
  <c r="AE340" i="12"/>
  <c r="AE342" i="12" s="1"/>
  <c r="AC342" i="12"/>
  <c r="AL340" i="12"/>
  <c r="AL342" i="12" s="1"/>
  <c r="AD340" i="12"/>
  <c r="AQ91" i="12"/>
  <c r="AM332" i="12"/>
  <c r="AE332" i="12"/>
  <c r="AL332" i="12"/>
  <c r="AM333" i="12"/>
  <c r="AE333" i="12"/>
  <c r="AL333" i="12"/>
  <c r="AL331" i="12"/>
  <c r="AM331" i="12"/>
  <c r="AC334" i="12"/>
  <c r="AD332" i="12" s="1"/>
  <c r="AE331" i="12"/>
  <c r="T282" i="12"/>
  <c r="U282" i="12" s="1"/>
  <c r="W282" i="12" s="1"/>
  <c r="AQ44" i="12"/>
  <c r="AC288" i="12"/>
  <c r="AQ97" i="12"/>
  <c r="T41" i="12"/>
  <c r="U41" i="12" s="1"/>
  <c r="W41" i="12" s="1"/>
  <c r="T69" i="12"/>
  <c r="U69" i="12" s="1"/>
  <c r="W69" i="12" s="1"/>
  <c r="Y69" i="12" s="1"/>
  <c r="T113" i="12"/>
  <c r="U113" i="12" s="1"/>
  <c r="W113" i="12" s="1"/>
  <c r="AQ185" i="12"/>
  <c r="T169" i="12"/>
  <c r="U169" i="12" s="1"/>
  <c r="W169" i="12" s="1"/>
  <c r="Z169" i="12" s="1"/>
  <c r="T221" i="12"/>
  <c r="U221" i="12" s="1"/>
  <c r="W221" i="12" s="1"/>
  <c r="Y221" i="12" s="1"/>
  <c r="T144" i="12"/>
  <c r="U144" i="12" s="1"/>
  <c r="W144" i="12" s="1"/>
  <c r="Z144" i="12" s="1"/>
  <c r="AQ284" i="12"/>
  <c r="T205" i="12"/>
  <c r="U205" i="12" s="1"/>
  <c r="W205" i="12" s="1"/>
  <c r="T143" i="12"/>
  <c r="U143" i="12" s="1"/>
  <c r="W143" i="12" s="1"/>
  <c r="T184" i="12"/>
  <c r="U184" i="12" s="1"/>
  <c r="W184" i="12" s="1"/>
  <c r="Z184" i="12" s="1"/>
  <c r="T313" i="12"/>
  <c r="U313" i="12" s="1"/>
  <c r="W313" i="12" s="1"/>
  <c r="Z313" i="12" s="1"/>
  <c r="T66" i="12"/>
  <c r="U66" i="12" s="1"/>
  <c r="W66" i="12" s="1"/>
  <c r="T100" i="12"/>
  <c r="U100" i="12" s="1"/>
  <c r="W100" i="12" s="1"/>
  <c r="Z100" i="12" s="1"/>
  <c r="AQ101" i="12"/>
  <c r="T125" i="12"/>
  <c r="U125" i="12" s="1"/>
  <c r="W125" i="12" s="1"/>
  <c r="T298" i="12"/>
  <c r="U298" i="12" s="1"/>
  <c r="W298" i="12" s="1"/>
  <c r="T181" i="12"/>
  <c r="U181" i="12" s="1"/>
  <c r="W181" i="12" s="1"/>
  <c r="T70" i="12"/>
  <c r="U70" i="12" s="1"/>
  <c r="W70" i="12" s="1"/>
  <c r="Y70" i="12" s="1"/>
  <c r="T76" i="12"/>
  <c r="U76" i="12" s="1"/>
  <c r="W76" i="12" s="1"/>
  <c r="Z76" i="12" s="1"/>
  <c r="T87" i="12"/>
  <c r="U87" i="12" s="1"/>
  <c r="W87" i="12" s="1"/>
  <c r="T234" i="12"/>
  <c r="U234" i="12" s="1"/>
  <c r="W234" i="12" s="1"/>
  <c r="T286" i="12"/>
  <c r="U286" i="12" s="1"/>
  <c r="W286" i="12" s="1"/>
  <c r="T225" i="12"/>
  <c r="U225" i="12" s="1"/>
  <c r="W225" i="12" s="1"/>
  <c r="T161" i="12"/>
  <c r="U161" i="12" s="1"/>
  <c r="W161" i="12" s="1"/>
  <c r="Y161" i="12" s="1"/>
  <c r="AQ178" i="12"/>
  <c r="T226" i="12"/>
  <c r="U226" i="12" s="1"/>
  <c r="W226" i="12" s="1"/>
  <c r="Y226" i="12" s="1"/>
  <c r="T238" i="12"/>
  <c r="U238" i="12" s="1"/>
  <c r="W238" i="12" s="1"/>
  <c r="T299" i="12"/>
  <c r="U299" i="12" s="1"/>
  <c r="W299" i="12" s="1"/>
  <c r="Z299" i="12" s="1"/>
  <c r="T180" i="12"/>
  <c r="U180" i="12" s="1"/>
  <c r="W180" i="12" s="1"/>
  <c r="T224" i="12"/>
  <c r="U224" i="12" s="1"/>
  <c r="W224" i="12" s="1"/>
  <c r="T322" i="12"/>
  <c r="U322" i="12" s="1"/>
  <c r="W322" i="12" s="1"/>
  <c r="T124" i="12"/>
  <c r="U124" i="12" s="1"/>
  <c r="W124" i="12" s="1"/>
  <c r="Z124" i="12" s="1"/>
  <c r="T64" i="12"/>
  <c r="U64" i="12" s="1"/>
  <c r="W64" i="12" s="1"/>
  <c r="T187" i="12"/>
  <c r="U187" i="12" s="1"/>
  <c r="W187" i="12" s="1"/>
  <c r="T274" i="12"/>
  <c r="U274" i="12" s="1"/>
  <c r="W274" i="12" s="1"/>
  <c r="Y274" i="12" s="1"/>
  <c r="T201" i="12"/>
  <c r="U201" i="12" s="1"/>
  <c r="W201" i="12" s="1"/>
  <c r="Y201" i="12" s="1"/>
  <c r="T164" i="12"/>
  <c r="U164" i="12" s="1"/>
  <c r="W164" i="12" s="1"/>
  <c r="T65" i="12"/>
  <c r="U65" i="12" s="1"/>
  <c r="T49" i="12"/>
  <c r="U49" i="12" s="1"/>
  <c r="W49" i="12" s="1"/>
  <c r="T197" i="12"/>
  <c r="U197" i="12" s="1"/>
  <c r="W197" i="12" s="1"/>
  <c r="T118" i="12"/>
  <c r="U118" i="12" s="1"/>
  <c r="W118" i="12" s="1"/>
  <c r="Y118" i="12" s="1"/>
  <c r="T134" i="12"/>
  <c r="U134" i="12" s="1"/>
  <c r="W134" i="12" s="1"/>
  <c r="Z134" i="12" s="1"/>
  <c r="T178" i="12"/>
  <c r="U178" i="12" s="1"/>
  <c r="W178" i="12" s="1"/>
  <c r="Y178" i="12" s="1"/>
  <c r="T147" i="12"/>
  <c r="U147" i="12" s="1"/>
  <c r="W147" i="12" s="1"/>
  <c r="T75" i="12"/>
  <c r="U75" i="12" s="1"/>
  <c r="W75" i="12" s="1"/>
  <c r="AC169" i="12"/>
  <c r="T50" i="12"/>
  <c r="U50" i="12" s="1"/>
  <c r="W50" i="12" s="1"/>
  <c r="T252" i="12"/>
  <c r="U252" i="12" s="1"/>
  <c r="W252" i="12" s="1"/>
  <c r="Y252" i="12" s="1"/>
  <c r="T165" i="12"/>
  <c r="U165" i="12" s="1"/>
  <c r="W165" i="12" s="1"/>
  <c r="Z165" i="12" s="1"/>
  <c r="T141" i="12"/>
  <c r="U141" i="12" s="1"/>
  <c r="W141" i="12" s="1"/>
  <c r="Y141" i="12" s="1"/>
  <c r="T62" i="12"/>
  <c r="U62" i="12" s="1"/>
  <c r="W62" i="12" s="1"/>
  <c r="Z62" i="12" s="1"/>
  <c r="T38" i="12"/>
  <c r="U38" i="12" s="1"/>
  <c r="W38" i="12" s="1"/>
  <c r="Z38" i="12" s="1"/>
  <c r="T51" i="12"/>
  <c r="U51" i="12" s="1"/>
  <c r="W51" i="12" s="1"/>
  <c r="Y51" i="12" s="1"/>
  <c r="T202" i="12"/>
  <c r="U202" i="12" s="1"/>
  <c r="W202" i="12" s="1"/>
  <c r="Z202" i="12" s="1"/>
  <c r="T140" i="12"/>
  <c r="U140" i="12" s="1"/>
  <c r="W140" i="12" s="1"/>
  <c r="Y140" i="12" s="1"/>
  <c r="T47" i="12"/>
  <c r="U47" i="12" s="1"/>
  <c r="W47" i="12" s="1"/>
  <c r="T42" i="12"/>
  <c r="U42" i="12" s="1"/>
  <c r="W42" i="12" s="1"/>
  <c r="T217" i="12"/>
  <c r="U217" i="12" s="1"/>
  <c r="W217" i="12" s="1"/>
  <c r="T137" i="12"/>
  <c r="U137" i="12" s="1"/>
  <c r="W137" i="12" s="1"/>
  <c r="Y137" i="12" s="1"/>
  <c r="T287" i="12"/>
  <c r="U287" i="12" s="1"/>
  <c r="W287" i="12" s="1"/>
  <c r="Z287" i="12" s="1"/>
  <c r="T46" i="12"/>
  <c r="U46" i="12" s="1"/>
  <c r="W46" i="12" s="1"/>
  <c r="T37" i="12"/>
  <c r="U37" i="12" s="1"/>
  <c r="W37" i="12" s="1"/>
  <c r="T267" i="12"/>
  <c r="U267" i="12" s="1"/>
  <c r="W267" i="12" s="1"/>
  <c r="Y267" i="12" s="1"/>
  <c r="T53" i="12"/>
  <c r="U53" i="12" s="1"/>
  <c r="W53" i="12" s="1"/>
  <c r="T103" i="12"/>
  <c r="U103" i="12" s="1"/>
  <c r="W103" i="12" s="1"/>
  <c r="Y103" i="12" s="1"/>
  <c r="T121" i="12"/>
  <c r="U121" i="12" s="1"/>
  <c r="W121" i="12" s="1"/>
  <c r="Z121" i="12" s="1"/>
  <c r="T114" i="12"/>
  <c r="U114" i="12" s="1"/>
  <c r="W114" i="12" s="1"/>
  <c r="Z114" i="12" s="1"/>
  <c r="T96" i="12"/>
  <c r="U96" i="12" s="1"/>
  <c r="W96" i="12" s="1"/>
  <c r="Y96" i="12" s="1"/>
  <c r="T94" i="12"/>
  <c r="U94" i="12" s="1"/>
  <c r="W94" i="12" s="1"/>
  <c r="Z94" i="12" s="1"/>
  <c r="T323" i="12"/>
  <c r="U323" i="12" s="1"/>
  <c r="W323" i="12" s="1"/>
  <c r="Y323" i="12" s="1"/>
  <c r="T256" i="12"/>
  <c r="U256" i="12" s="1"/>
  <c r="W256" i="12" s="1"/>
  <c r="Y256" i="12" s="1"/>
  <c r="T90" i="12"/>
  <c r="U90" i="12" s="1"/>
  <c r="W90" i="12" s="1"/>
  <c r="Y90" i="12" s="1"/>
  <c r="W65" i="12"/>
  <c r="Y65" i="12" s="1"/>
  <c r="T39" i="12"/>
  <c r="U39" i="12" s="1"/>
  <c r="W39" i="12" s="1"/>
  <c r="Z39" i="12" s="1"/>
  <c r="AA221" i="12"/>
  <c r="AB221" i="12" s="1"/>
  <c r="AQ221" i="12" s="1"/>
  <c r="T72" i="12"/>
  <c r="U72" i="12" s="1"/>
  <c r="W72" i="12" s="1"/>
  <c r="Z72" i="12" s="1"/>
  <c r="T157" i="12"/>
  <c r="U157" i="12" s="1"/>
  <c r="W157" i="12" s="1"/>
  <c r="T120" i="12"/>
  <c r="U120" i="12" s="1"/>
  <c r="W120" i="12" s="1"/>
  <c r="Y120" i="12" s="1"/>
  <c r="T156" i="12"/>
  <c r="U156" i="12" s="1"/>
  <c r="W156" i="12" s="1"/>
  <c r="T255" i="12"/>
  <c r="U255" i="12" s="1"/>
  <c r="W255" i="12" s="1"/>
  <c r="Z255" i="12" s="1"/>
  <c r="T73" i="12"/>
  <c r="U73" i="12" s="1"/>
  <c r="W73" i="12" s="1"/>
  <c r="T223" i="12"/>
  <c r="U223" i="12" s="1"/>
  <c r="W223" i="12" s="1"/>
  <c r="T268" i="12"/>
  <c r="U268" i="12" s="1"/>
  <c r="W268" i="12" s="1"/>
  <c r="Y268" i="12" s="1"/>
  <c r="T285" i="12"/>
  <c r="U285" i="12" s="1"/>
  <c r="W285" i="12" s="1"/>
  <c r="T259" i="12"/>
  <c r="U259" i="12" s="1"/>
  <c r="T89" i="12"/>
  <c r="U89" i="12" s="1"/>
  <c r="W89" i="12" s="1"/>
  <c r="Y89" i="12" s="1"/>
  <c r="T23" i="12"/>
  <c r="U23" i="12" s="1"/>
  <c r="W23" i="12" s="1"/>
  <c r="AA47" i="12"/>
  <c r="AB47" i="12" s="1"/>
  <c r="AC47" i="12" s="1"/>
  <c r="T63" i="12"/>
  <c r="U63" i="12" s="1"/>
  <c r="W63" i="12" s="1"/>
  <c r="Z63" i="12" s="1"/>
  <c r="T166" i="12"/>
  <c r="U166" i="12" s="1"/>
  <c r="W166" i="12" s="1"/>
  <c r="Z166" i="12" s="1"/>
  <c r="T163" i="12"/>
  <c r="U163" i="12" s="1"/>
  <c r="W163" i="12" s="1"/>
  <c r="T160" i="12"/>
  <c r="U160" i="12" s="1"/>
  <c r="W160" i="12" s="1"/>
  <c r="Z160" i="12" s="1"/>
  <c r="T200" i="12"/>
  <c r="U200" i="12" s="1"/>
  <c r="W200" i="12" s="1"/>
  <c r="T271" i="12"/>
  <c r="U271" i="12" s="1"/>
  <c r="W271" i="12" s="1"/>
  <c r="Y271" i="12" s="1"/>
  <c r="T239" i="12"/>
  <c r="U239" i="12" s="1"/>
  <c r="W239" i="12" s="1"/>
  <c r="Y239" i="12" s="1"/>
  <c r="T207" i="12"/>
  <c r="U207" i="12" s="1"/>
  <c r="W207" i="12" s="1"/>
  <c r="Y207" i="12" s="1"/>
  <c r="T273" i="12"/>
  <c r="U273" i="12" s="1"/>
  <c r="W273" i="12" s="1"/>
  <c r="T269" i="12"/>
  <c r="U269" i="12" s="1"/>
  <c r="W269" i="12" s="1"/>
  <c r="T78" i="12"/>
  <c r="U78" i="12" s="1"/>
  <c r="W78" i="12" s="1"/>
  <c r="T68" i="12"/>
  <c r="U68" i="12" s="1"/>
  <c r="W68" i="12" s="1"/>
  <c r="T123" i="12"/>
  <c r="U123" i="12" s="1"/>
  <c r="W123" i="12" s="1"/>
  <c r="Y123" i="12" s="1"/>
  <c r="T309" i="12"/>
  <c r="U309" i="12" s="1"/>
  <c r="W309" i="12" s="1"/>
  <c r="Z309" i="12" s="1"/>
  <c r="T198" i="12"/>
  <c r="U198" i="12" s="1"/>
  <c r="W198" i="12" s="1"/>
  <c r="Z198" i="12" s="1"/>
  <c r="T117" i="12"/>
  <c r="U117" i="12" s="1"/>
  <c r="W117" i="12" s="1"/>
  <c r="Y117" i="12" s="1"/>
  <c r="T235" i="12"/>
  <c r="U235" i="12" s="1"/>
  <c r="W235" i="12" s="1"/>
  <c r="T19" i="12"/>
  <c r="U19" i="12" s="1"/>
  <c r="W19" i="12" s="1"/>
  <c r="T45" i="12"/>
  <c r="U45" i="12" s="1"/>
  <c r="W45" i="12" s="1"/>
  <c r="Z45" i="12" s="1"/>
  <c r="T74" i="12"/>
  <c r="U74" i="12" s="1"/>
  <c r="W74" i="12" s="1"/>
  <c r="Z74" i="12" s="1"/>
  <c r="T71" i="12"/>
  <c r="U71" i="12" s="1"/>
  <c r="W71" i="12" s="1"/>
  <c r="T122" i="12"/>
  <c r="U122" i="12" s="1"/>
  <c r="W122" i="12" s="1"/>
  <c r="T116" i="12"/>
  <c r="U116" i="12" s="1"/>
  <c r="W116" i="12" s="1"/>
  <c r="T146" i="12"/>
  <c r="U146" i="12" s="1"/>
  <c r="W146" i="12" s="1"/>
  <c r="T162" i="12"/>
  <c r="U162" i="12" s="1"/>
  <c r="W162" i="12" s="1"/>
  <c r="Y162" i="12" s="1"/>
  <c r="T203" i="12"/>
  <c r="U203" i="12" s="1"/>
  <c r="W203" i="12" s="1"/>
  <c r="Y203" i="12" s="1"/>
  <c r="T218" i="12"/>
  <c r="U218" i="12" s="1"/>
  <c r="W218" i="12" s="1"/>
  <c r="Z218" i="12" s="1"/>
  <c r="T242" i="12"/>
  <c r="U242" i="12" s="1"/>
  <c r="W242" i="12" s="1"/>
  <c r="T236" i="12"/>
  <c r="U236" i="12" s="1"/>
  <c r="W236" i="12" s="1"/>
  <c r="T136" i="12"/>
  <c r="U136" i="12" s="1"/>
  <c r="W136" i="12" s="1"/>
  <c r="Y136" i="12" s="1"/>
  <c r="T54" i="12"/>
  <c r="U54" i="12" s="1"/>
  <c r="W54" i="12" s="1"/>
  <c r="T148" i="12"/>
  <c r="U148" i="12" s="1"/>
  <c r="W148" i="12" s="1"/>
  <c r="T297" i="12"/>
  <c r="U297" i="12" s="1"/>
  <c r="W297" i="12" s="1"/>
  <c r="T251" i="12"/>
  <c r="U251" i="12" s="1"/>
  <c r="W251" i="12" s="1"/>
  <c r="Y251" i="12" s="1"/>
  <c r="T206" i="12"/>
  <c r="U206" i="12" s="1"/>
  <c r="W206" i="12" s="1"/>
  <c r="AQ124" i="12"/>
  <c r="AC124" i="12"/>
  <c r="T79" i="12"/>
  <c r="U79" i="12" s="1"/>
  <c r="W79" i="12" s="1"/>
  <c r="Z79" i="12" s="1"/>
  <c r="T28" i="12"/>
  <c r="U28" i="12" s="1"/>
  <c r="W28" i="12" s="1"/>
  <c r="Y28" i="12" s="1"/>
  <c r="T99" i="12"/>
  <c r="U99" i="12" s="1"/>
  <c r="W99" i="12" s="1"/>
  <c r="T167" i="12"/>
  <c r="U167" i="12" s="1"/>
  <c r="W167" i="12" s="1"/>
  <c r="T208" i="12"/>
  <c r="U208" i="12" s="1"/>
  <c r="W208" i="12" s="1"/>
  <c r="T219" i="12"/>
  <c r="U219" i="12" s="1"/>
  <c r="W219" i="12" s="1"/>
  <c r="T220" i="12"/>
  <c r="U220" i="12" s="1"/>
  <c r="W220" i="12" s="1"/>
  <c r="Y220" i="12" s="1"/>
  <c r="AQ79" i="12"/>
  <c r="AC79" i="12"/>
  <c r="T283" i="12"/>
  <c r="U283" i="12" s="1"/>
  <c r="W283" i="12" s="1"/>
  <c r="Z283" i="12" s="1"/>
  <c r="T243" i="12"/>
  <c r="U243" i="12" s="1"/>
  <c r="W243" i="12" s="1"/>
  <c r="AQ323" i="12"/>
  <c r="AC323" i="12"/>
  <c r="AQ322" i="12"/>
  <c r="AC322" i="12"/>
  <c r="T321" i="12"/>
  <c r="U321" i="12" s="1"/>
  <c r="W321" i="12" s="1"/>
  <c r="T324" i="12"/>
  <c r="U324" i="12" s="1"/>
  <c r="W324" i="12" s="1"/>
  <c r="AA324" i="12"/>
  <c r="AB324" i="12" s="1"/>
  <c r="AA321" i="12"/>
  <c r="AB321" i="12" s="1"/>
  <c r="T312" i="12"/>
  <c r="U312" i="12" s="1"/>
  <c r="W312" i="12" s="1"/>
  <c r="T311" i="12"/>
  <c r="U311" i="12" s="1"/>
  <c r="W311" i="12" s="1"/>
  <c r="T310" i="12"/>
  <c r="U310" i="12" s="1"/>
  <c r="W310" i="12" s="1"/>
  <c r="AQ313" i="12"/>
  <c r="AC313" i="12"/>
  <c r="AQ309" i="12"/>
  <c r="AC309" i="12"/>
  <c r="AQ312" i="12"/>
  <c r="AC312" i="12"/>
  <c r="AA311" i="12"/>
  <c r="AB311" i="12" s="1"/>
  <c r="AE310" i="12"/>
  <c r="AM310" i="12"/>
  <c r="AL310" i="12"/>
  <c r="AA298" i="12"/>
  <c r="AB298" i="12" s="1"/>
  <c r="T301" i="12"/>
  <c r="U301" i="12" s="1"/>
  <c r="W301" i="12" s="1"/>
  <c r="AC300" i="12"/>
  <c r="AQ300" i="12"/>
  <c r="AQ299" i="12"/>
  <c r="AC299" i="12"/>
  <c r="T296" i="12"/>
  <c r="U296" i="12" s="1"/>
  <c r="W296" i="12" s="1"/>
  <c r="AA301" i="12"/>
  <c r="AB301" i="12" s="1"/>
  <c r="AC296" i="12"/>
  <c r="AQ296" i="12"/>
  <c r="AA297" i="12"/>
  <c r="AB297" i="12" s="1"/>
  <c r="T300" i="12"/>
  <c r="U300" i="12" s="1"/>
  <c r="W300" i="12" s="1"/>
  <c r="AA286" i="12"/>
  <c r="AB286" i="12" s="1"/>
  <c r="AA285" i="12"/>
  <c r="AB285" i="12" s="1"/>
  <c r="AM288" i="12"/>
  <c r="AL288" i="12"/>
  <c r="AE288" i="12"/>
  <c r="AQ287" i="12"/>
  <c r="AC287" i="12"/>
  <c r="AQ283" i="12"/>
  <c r="AC283" i="12"/>
  <c r="T288" i="12"/>
  <c r="U288" i="12" s="1"/>
  <c r="W288" i="12" s="1"/>
  <c r="AA282" i="12"/>
  <c r="AB282" i="12" s="1"/>
  <c r="T284" i="12"/>
  <c r="U284" i="12" s="1"/>
  <c r="W284" i="12" s="1"/>
  <c r="AM284" i="12"/>
  <c r="AL284" i="12"/>
  <c r="AE284" i="12"/>
  <c r="T270" i="12"/>
  <c r="U270" i="12" s="1"/>
  <c r="W270" i="12" s="1"/>
  <c r="AA273" i="12"/>
  <c r="AB273" i="12" s="1"/>
  <c r="AA269" i="12"/>
  <c r="AB269" i="12" s="1"/>
  <c r="AC272" i="12"/>
  <c r="AQ272" i="12"/>
  <c r="AC271" i="12"/>
  <c r="AQ271" i="12"/>
  <c r="AC267" i="12"/>
  <c r="AQ267" i="12"/>
  <c r="AQ270" i="12"/>
  <c r="AC270" i="12"/>
  <c r="T272" i="12"/>
  <c r="U272" i="12" s="1"/>
  <c r="W272" i="12" s="1"/>
  <c r="AQ274" i="12"/>
  <c r="AC274" i="12"/>
  <c r="AC268" i="12"/>
  <c r="AQ268" i="12"/>
  <c r="AQ255" i="12"/>
  <c r="AC255" i="12"/>
  <c r="AA253" i="12"/>
  <c r="AB253" i="12" s="1"/>
  <c r="AA258" i="12"/>
  <c r="AB258" i="12" s="1"/>
  <c r="AQ251" i="12"/>
  <c r="AC251" i="12"/>
  <c r="T253" i="12"/>
  <c r="U253" i="12" s="1"/>
  <c r="W253" i="12" s="1"/>
  <c r="AA259" i="12"/>
  <c r="AB259" i="12" s="1"/>
  <c r="W259" i="12"/>
  <c r="AA257" i="12"/>
  <c r="AB257" i="12" s="1"/>
  <c r="T254" i="12"/>
  <c r="U254" i="12" s="1"/>
  <c r="W254" i="12" s="1"/>
  <c r="T257" i="12"/>
  <c r="U257" i="12" s="1"/>
  <c r="W257" i="12" s="1"/>
  <c r="AQ256" i="12"/>
  <c r="AC256" i="12"/>
  <c r="AC252" i="12"/>
  <c r="AQ252" i="12"/>
  <c r="T258" i="12"/>
  <c r="U258" i="12" s="1"/>
  <c r="W258" i="12" s="1"/>
  <c r="AA254" i="12"/>
  <c r="AB254" i="12" s="1"/>
  <c r="AA238" i="12"/>
  <c r="AB238" i="12" s="1"/>
  <c r="AA241" i="12"/>
  <c r="AB241" i="12" s="1"/>
  <c r="AQ243" i="12"/>
  <c r="AC243" i="12"/>
  <c r="AA236" i="12"/>
  <c r="AB236" i="12" s="1"/>
  <c r="AQ235" i="12"/>
  <c r="AC235" i="12"/>
  <c r="AA242" i="12"/>
  <c r="AB242" i="12" s="1"/>
  <c r="AA240" i="12"/>
  <c r="AB240" i="12" s="1"/>
  <c r="AQ239" i="12"/>
  <c r="AC239" i="12"/>
  <c r="T237" i="12"/>
  <c r="U237" i="12" s="1"/>
  <c r="W237" i="12" s="1"/>
  <c r="AA234" i="12"/>
  <c r="AB234" i="12" s="1"/>
  <c r="T241" i="12"/>
  <c r="U241" i="12" s="1"/>
  <c r="W241" i="12" s="1"/>
  <c r="AA237" i="12"/>
  <c r="AB237" i="12" s="1"/>
  <c r="T240" i="12"/>
  <c r="U240" i="12" s="1"/>
  <c r="W240" i="12" s="1"/>
  <c r="AA224" i="12"/>
  <c r="AB224" i="12" s="1"/>
  <c r="AA223" i="12"/>
  <c r="AB223" i="12" s="1"/>
  <c r="AA219" i="12"/>
  <c r="AB219" i="12" s="1"/>
  <c r="AQ216" i="12"/>
  <c r="AC216" i="12"/>
  <c r="T222" i="12"/>
  <c r="U222" i="12" s="1"/>
  <c r="W222" i="12" s="1"/>
  <c r="AC222" i="12"/>
  <c r="AQ222" i="12"/>
  <c r="AC226" i="12"/>
  <c r="AQ226" i="12"/>
  <c r="AC217" i="12"/>
  <c r="AQ217" i="12"/>
  <c r="T216" i="12"/>
  <c r="U216" i="12" s="1"/>
  <c r="W216" i="12" s="1"/>
  <c r="AA225" i="12"/>
  <c r="AB225" i="12" s="1"/>
  <c r="AQ220" i="12"/>
  <c r="AC220" i="12"/>
  <c r="AC218" i="12"/>
  <c r="AQ218" i="12"/>
  <c r="AA200" i="12"/>
  <c r="AB200" i="12" s="1"/>
  <c r="AQ202" i="12"/>
  <c r="AC202" i="12"/>
  <c r="AC199" i="12"/>
  <c r="AQ199" i="12"/>
  <c r="AQ206" i="12"/>
  <c r="AC206" i="12"/>
  <c r="AA208" i="12"/>
  <c r="AB208" i="12" s="1"/>
  <c r="AQ197" i="12"/>
  <c r="AC197" i="12"/>
  <c r="AC207" i="12"/>
  <c r="AQ207" i="12"/>
  <c r="T199" i="12"/>
  <c r="U199" i="12" s="1"/>
  <c r="W199" i="12" s="1"/>
  <c r="AQ198" i="12"/>
  <c r="AC198" i="12"/>
  <c r="T204" i="12"/>
  <c r="U204" i="12" s="1"/>
  <c r="W204" i="12" s="1"/>
  <c r="AQ201" i="12"/>
  <c r="AC201" i="12"/>
  <c r="AC203" i="12"/>
  <c r="AQ203" i="12"/>
  <c r="AA205" i="12"/>
  <c r="AB205" i="12" s="1"/>
  <c r="AA204" i="12"/>
  <c r="AB204" i="12" s="1"/>
  <c r="AA177" i="12"/>
  <c r="AB177" i="12" s="1"/>
  <c r="AC184" i="12"/>
  <c r="AQ184" i="12"/>
  <c r="T188" i="12"/>
  <c r="U188" i="12" s="1"/>
  <c r="W188" i="12" s="1"/>
  <c r="T183" i="12"/>
  <c r="U183" i="12" s="1"/>
  <c r="W183" i="12" s="1"/>
  <c r="AA189" i="12"/>
  <c r="AB189" i="12" s="1"/>
  <c r="AA181" i="12"/>
  <c r="AB181" i="12" s="1"/>
  <c r="T179" i="12"/>
  <c r="U179" i="12" s="1"/>
  <c r="W179" i="12" s="1"/>
  <c r="AM185" i="12"/>
  <c r="AE185" i="12"/>
  <c r="AL185" i="12"/>
  <c r="AC179" i="12"/>
  <c r="AQ179" i="12"/>
  <c r="T177" i="12"/>
  <c r="U177" i="12" s="1"/>
  <c r="W177" i="12" s="1"/>
  <c r="AA188" i="12"/>
  <c r="AB188" i="12" s="1"/>
  <c r="T185" i="12"/>
  <c r="U185" i="12" s="1"/>
  <c r="W185" i="12" s="1"/>
  <c r="T182" i="12"/>
  <c r="U182" i="12" s="1"/>
  <c r="W182" i="12" s="1"/>
  <c r="AQ183" i="12"/>
  <c r="AC183" i="12"/>
  <c r="AL178" i="12"/>
  <c r="AE178" i="12"/>
  <c r="AM178" i="12"/>
  <c r="AA186" i="12"/>
  <c r="AB186" i="12" s="1"/>
  <c r="AA187" i="12"/>
  <c r="AB187" i="12" s="1"/>
  <c r="T189" i="12"/>
  <c r="U189" i="12" s="1"/>
  <c r="W189" i="12" s="1"/>
  <c r="T186" i="12"/>
  <c r="U186" i="12" s="1"/>
  <c r="W186" i="12" s="1"/>
  <c r="AQ182" i="12"/>
  <c r="AC182" i="12"/>
  <c r="AA180" i="12"/>
  <c r="AB180" i="12" s="1"/>
  <c r="AA164" i="12"/>
  <c r="AB164" i="12" s="1"/>
  <c r="AC166" i="12"/>
  <c r="AQ166" i="12"/>
  <c r="T159" i="12"/>
  <c r="U159" i="12" s="1"/>
  <c r="W159" i="12" s="1"/>
  <c r="AA167" i="12"/>
  <c r="AB167" i="12" s="1"/>
  <c r="AA163" i="12"/>
  <c r="AB163" i="12" s="1"/>
  <c r="AC158" i="12"/>
  <c r="AQ158" i="12"/>
  <c r="AC161" i="12"/>
  <c r="AQ161" i="12"/>
  <c r="AA159" i="12"/>
  <c r="AB159" i="12" s="1"/>
  <c r="AQ168" i="12"/>
  <c r="AC168" i="12"/>
  <c r="T158" i="12"/>
  <c r="U158" i="12" s="1"/>
  <c r="W158" i="12" s="1"/>
  <c r="AQ165" i="12"/>
  <c r="AC165" i="12"/>
  <c r="AQ157" i="12"/>
  <c r="AC157" i="12"/>
  <c r="AC162" i="12"/>
  <c r="AQ162" i="12"/>
  <c r="AQ160" i="12"/>
  <c r="AC160" i="12"/>
  <c r="T168" i="12"/>
  <c r="U168" i="12" s="1"/>
  <c r="W168" i="12" s="1"/>
  <c r="AA156" i="12"/>
  <c r="AB156" i="12" s="1"/>
  <c r="AA147" i="12"/>
  <c r="AB147" i="12" s="1"/>
  <c r="AA146" i="12"/>
  <c r="AB146" i="12" s="1"/>
  <c r="AQ141" i="12"/>
  <c r="AC141" i="12"/>
  <c r="AC138" i="12"/>
  <c r="AQ138" i="12"/>
  <c r="T145" i="12"/>
  <c r="U145" i="12" s="1"/>
  <c r="W145" i="12" s="1"/>
  <c r="T139" i="12"/>
  <c r="U139" i="12" s="1"/>
  <c r="W139" i="12" s="1"/>
  <c r="AC148" i="12"/>
  <c r="AQ148" i="12"/>
  <c r="T142" i="12"/>
  <c r="U142" i="12" s="1"/>
  <c r="W142" i="12" s="1"/>
  <c r="AQ137" i="12"/>
  <c r="AC137" i="12"/>
  <c r="AA135" i="12"/>
  <c r="AB135" i="12" s="1"/>
  <c r="AQ136" i="12"/>
  <c r="AC136" i="12"/>
  <c r="AA145" i="12"/>
  <c r="AB145" i="12" s="1"/>
  <c r="AA139" i="12"/>
  <c r="AB139" i="12" s="1"/>
  <c r="T138" i="12"/>
  <c r="U138" i="12" s="1"/>
  <c r="W138" i="12" s="1"/>
  <c r="T135" i="12"/>
  <c r="U135" i="12" s="1"/>
  <c r="W135" i="12" s="1"/>
  <c r="AC134" i="12"/>
  <c r="AQ134" i="12"/>
  <c r="AA143" i="12"/>
  <c r="AB143" i="12" s="1"/>
  <c r="AC144" i="12"/>
  <c r="AQ144" i="12"/>
  <c r="AQ140" i="12"/>
  <c r="AC140" i="12"/>
  <c r="AC142" i="12"/>
  <c r="AQ142" i="12"/>
  <c r="AC121" i="12"/>
  <c r="AQ121" i="12"/>
  <c r="AQ114" i="12"/>
  <c r="AC114" i="12"/>
  <c r="AA115" i="12"/>
  <c r="AB115" i="12" s="1"/>
  <c r="AA112" i="12"/>
  <c r="AB112" i="12" s="1"/>
  <c r="AQ117" i="12"/>
  <c r="AC117" i="12"/>
  <c r="AA122" i="12"/>
  <c r="AB122" i="12" s="1"/>
  <c r="AA116" i="12"/>
  <c r="AB116" i="12" s="1"/>
  <c r="T111" i="12"/>
  <c r="U111" i="12" s="1"/>
  <c r="W111" i="12" s="1"/>
  <c r="AC120" i="12"/>
  <c r="AQ120" i="12"/>
  <c r="AQ123" i="12"/>
  <c r="AC123" i="12"/>
  <c r="AA113" i="12"/>
  <c r="AB113" i="12" s="1"/>
  <c r="AC118" i="12"/>
  <c r="AQ118" i="12"/>
  <c r="T119" i="12"/>
  <c r="U119" i="12" s="1"/>
  <c r="W119" i="12" s="1"/>
  <c r="T115" i="12"/>
  <c r="U115" i="12" s="1"/>
  <c r="W115" i="12" s="1"/>
  <c r="AA126" i="12"/>
  <c r="AB126" i="12" s="1"/>
  <c r="AC125" i="12"/>
  <c r="AQ125" i="12"/>
  <c r="T126" i="12"/>
  <c r="U126" i="12" s="1"/>
  <c r="W126" i="12" s="1"/>
  <c r="AA111" i="12"/>
  <c r="AB111" i="12" s="1"/>
  <c r="T112" i="12"/>
  <c r="U112" i="12" s="1"/>
  <c r="W112" i="12" s="1"/>
  <c r="AA119" i="12"/>
  <c r="AB119" i="12" s="1"/>
  <c r="AL101" i="12"/>
  <c r="AE101" i="12"/>
  <c r="AM101" i="12"/>
  <c r="AA92" i="12"/>
  <c r="AB92" i="12" s="1"/>
  <c r="AQ89" i="12"/>
  <c r="AC89" i="12"/>
  <c r="AA88" i="12"/>
  <c r="AB88" i="12" s="1"/>
  <c r="AE91" i="12"/>
  <c r="AL91" i="12"/>
  <c r="AM91" i="12"/>
  <c r="T102" i="12"/>
  <c r="U102" i="12" s="1"/>
  <c r="W102" i="12" s="1"/>
  <c r="T98" i="12"/>
  <c r="U98" i="12" s="1"/>
  <c r="W98" i="12" s="1"/>
  <c r="T97" i="12"/>
  <c r="U97" i="12" s="1"/>
  <c r="W97" i="12" s="1"/>
  <c r="AA102" i="12"/>
  <c r="AB102" i="12" s="1"/>
  <c r="AA98" i="12"/>
  <c r="AB98" i="12" s="1"/>
  <c r="T101" i="12"/>
  <c r="U101" i="12" s="1"/>
  <c r="W101" i="12" s="1"/>
  <c r="T95" i="12"/>
  <c r="U95" i="12" s="1"/>
  <c r="W95" i="12" s="1"/>
  <c r="T93" i="12"/>
  <c r="U93" i="12" s="1"/>
  <c r="W93" i="12" s="1"/>
  <c r="AQ93" i="12"/>
  <c r="AC93" i="12"/>
  <c r="AC94" i="12"/>
  <c r="AQ94" i="12"/>
  <c r="AQ90" i="12"/>
  <c r="AC90" i="12"/>
  <c r="AL97" i="12"/>
  <c r="AE97" i="12"/>
  <c r="AM97" i="12"/>
  <c r="AA99" i="12"/>
  <c r="AB99" i="12" s="1"/>
  <c r="AA95" i="12"/>
  <c r="AB95" i="12" s="1"/>
  <c r="T92" i="12"/>
  <c r="U92" i="12" s="1"/>
  <c r="W92" i="12" s="1"/>
  <c r="AA87" i="12"/>
  <c r="AB87" i="12" s="1"/>
  <c r="T88" i="12"/>
  <c r="U88" i="12" s="1"/>
  <c r="W88" i="12" s="1"/>
  <c r="AC100" i="12"/>
  <c r="AQ100" i="12"/>
  <c r="AC96" i="12"/>
  <c r="AQ96" i="12"/>
  <c r="T91" i="12"/>
  <c r="U91" i="12" s="1"/>
  <c r="W91" i="12" s="1"/>
  <c r="AQ103" i="12"/>
  <c r="AC103" i="12"/>
  <c r="AC72" i="12"/>
  <c r="AQ72" i="12"/>
  <c r="AC76" i="12"/>
  <c r="AQ76" i="12"/>
  <c r="AQ69" i="12"/>
  <c r="AC69" i="12"/>
  <c r="AQ65" i="12"/>
  <c r="AC65" i="12"/>
  <c r="AC67" i="12"/>
  <c r="AQ67" i="12"/>
  <c r="T67" i="12"/>
  <c r="U67" i="12" s="1"/>
  <c r="W67" i="12" s="1"/>
  <c r="T77" i="12"/>
  <c r="U77" i="12" s="1"/>
  <c r="W77" i="12" s="1"/>
  <c r="AA68" i="12"/>
  <c r="AB68" i="12" s="1"/>
  <c r="AA77" i="12"/>
  <c r="AB77" i="12" s="1"/>
  <c r="AA71" i="12"/>
  <c r="AB71" i="12" s="1"/>
  <c r="AQ74" i="12"/>
  <c r="AC74" i="12"/>
  <c r="AC63" i="12"/>
  <c r="AQ63" i="12"/>
  <c r="AA73" i="12"/>
  <c r="AB73" i="12" s="1"/>
  <c r="AA64" i="12"/>
  <c r="AB64" i="12" s="1"/>
  <c r="AA75" i="12"/>
  <c r="AB75" i="12" s="1"/>
  <c r="AA78" i="12"/>
  <c r="AB78" i="12" s="1"/>
  <c r="AC70" i="12"/>
  <c r="AQ70" i="12"/>
  <c r="AQ66" i="12"/>
  <c r="AC66" i="12"/>
  <c r="AQ62" i="12"/>
  <c r="AC62" i="12"/>
  <c r="AQ46" i="12"/>
  <c r="AC46" i="12"/>
  <c r="AA41" i="12"/>
  <c r="AB41" i="12" s="1"/>
  <c r="AQ42" i="12"/>
  <c r="AC42" i="12"/>
  <c r="AQ38" i="12"/>
  <c r="AC38" i="12"/>
  <c r="AC51" i="12"/>
  <c r="AQ51" i="12"/>
  <c r="AL44" i="12"/>
  <c r="AM44" i="12"/>
  <c r="AE44" i="12"/>
  <c r="T43" i="12"/>
  <c r="U43" i="12" s="1"/>
  <c r="W43" i="12" s="1"/>
  <c r="T52" i="12"/>
  <c r="U52" i="12" s="1"/>
  <c r="W52" i="12" s="1"/>
  <c r="T40" i="12"/>
  <c r="U40" i="12" s="1"/>
  <c r="W40" i="12" s="1"/>
  <c r="T36" i="12"/>
  <c r="U36" i="12" s="1"/>
  <c r="W36" i="12" s="1"/>
  <c r="T48" i="12"/>
  <c r="U48" i="12" s="1"/>
  <c r="W48" i="12" s="1"/>
  <c r="AQ54" i="12"/>
  <c r="AC54" i="12"/>
  <c r="AA49" i="12"/>
  <c r="AB49" i="12" s="1"/>
  <c r="AQ45" i="12"/>
  <c r="AC45" i="12"/>
  <c r="AA37" i="12"/>
  <c r="AB37" i="12" s="1"/>
  <c r="AA52" i="12"/>
  <c r="AB52" i="12" s="1"/>
  <c r="AA40" i="12"/>
  <c r="AB40" i="12" s="1"/>
  <c r="AA36" i="12"/>
  <c r="AB36" i="12" s="1"/>
  <c r="AC43" i="12"/>
  <c r="AQ43" i="12"/>
  <c r="AA53" i="12"/>
  <c r="AB53" i="12" s="1"/>
  <c r="AA48" i="12"/>
  <c r="AB48" i="12" s="1"/>
  <c r="T44" i="12"/>
  <c r="U44" i="12" s="1"/>
  <c r="W44" i="12" s="1"/>
  <c r="AQ50" i="12"/>
  <c r="AC50" i="12"/>
  <c r="AC39" i="12"/>
  <c r="AQ39" i="12"/>
  <c r="T25" i="12"/>
  <c r="U25" i="12" s="1"/>
  <c r="W25" i="12" s="1"/>
  <c r="T21" i="12"/>
  <c r="U21" i="12" s="1"/>
  <c r="W21" i="12" s="1"/>
  <c r="T24" i="12"/>
  <c r="U24" i="12" s="1"/>
  <c r="W24" i="12" s="1"/>
  <c r="Y24" i="12" s="1"/>
  <c r="T26" i="12"/>
  <c r="U26" i="12" s="1"/>
  <c r="W26" i="12" s="1"/>
  <c r="Z26" i="12" s="1"/>
  <c r="T20" i="12"/>
  <c r="U20" i="12" s="1"/>
  <c r="W20" i="12" s="1"/>
  <c r="T18" i="12"/>
  <c r="U18" i="12" s="1"/>
  <c r="W18" i="12" s="1"/>
  <c r="T10" i="12"/>
  <c r="U10" i="12" s="1"/>
  <c r="W10" i="12" s="1"/>
  <c r="T15" i="12"/>
  <c r="U15" i="12" s="1"/>
  <c r="W15" i="12" s="1"/>
  <c r="T14" i="12"/>
  <c r="U14" i="12" s="1"/>
  <c r="W14" i="12" s="1"/>
  <c r="T12" i="12"/>
  <c r="U12" i="12" s="1"/>
  <c r="W12" i="12" s="1"/>
  <c r="T17" i="12"/>
  <c r="U17" i="12" s="1"/>
  <c r="W17" i="12" s="1"/>
  <c r="T16" i="12"/>
  <c r="U16" i="12" s="1"/>
  <c r="W16" i="12" s="1"/>
  <c r="Z16" i="12" s="1"/>
  <c r="T22" i="12"/>
  <c r="U22" i="12" s="1"/>
  <c r="W22" i="12" s="1"/>
  <c r="T27" i="12"/>
  <c r="U27" i="12" s="1"/>
  <c r="W27" i="12" s="1"/>
  <c r="AA14" i="12"/>
  <c r="AB14" i="12" s="1"/>
  <c r="AA25" i="12"/>
  <c r="AB25" i="12" s="1"/>
  <c r="AA15" i="12"/>
  <c r="AB15" i="12" s="1"/>
  <c r="AA18" i="12"/>
  <c r="AB18" i="12" s="1"/>
  <c r="AC24" i="12"/>
  <c r="AQ24" i="12"/>
  <c r="AA19" i="12"/>
  <c r="AB19" i="12" s="1"/>
  <c r="AA12" i="12"/>
  <c r="AB12" i="12" s="1"/>
  <c r="T11" i="12"/>
  <c r="U11" i="12" s="1"/>
  <c r="W11" i="12" s="1"/>
  <c r="AA17" i="12"/>
  <c r="AB17" i="12" s="1"/>
  <c r="AA20" i="12"/>
  <c r="AB20" i="12" s="1"/>
  <c r="AA10" i="12"/>
  <c r="AB10" i="12" s="1"/>
  <c r="AC28" i="12"/>
  <c r="AQ28" i="12"/>
  <c r="AA27" i="12"/>
  <c r="AB27" i="12" s="1"/>
  <c r="AA22" i="12"/>
  <c r="AB22" i="12" s="1"/>
  <c r="AA21" i="12"/>
  <c r="AB21" i="12" s="1"/>
  <c r="AA23" i="12"/>
  <c r="AB23" i="12" s="1"/>
  <c r="AC26" i="12"/>
  <c r="AQ26" i="12"/>
  <c r="AA11" i="12"/>
  <c r="AB11" i="12" s="1"/>
  <c r="AA13" i="12"/>
  <c r="AB13" i="12" s="1"/>
  <c r="W13" i="12"/>
  <c r="AC16" i="12"/>
  <c r="AQ16" i="12"/>
  <c r="Y299" i="12" l="1"/>
  <c r="X342" i="12"/>
  <c r="AB342" i="12"/>
  <c r="AA342" i="12" s="1"/>
  <c r="AD341" i="12"/>
  <c r="AH341" i="12"/>
  <c r="AI341" i="12" s="1"/>
  <c r="AH340" i="12"/>
  <c r="AI340" i="12" s="1"/>
  <c r="AD342" i="12"/>
  <c r="AM342" i="12"/>
  <c r="AN342" i="12" s="1"/>
  <c r="AD331" i="12"/>
  <c r="AE334" i="12"/>
  <c r="X334" i="12" s="1"/>
  <c r="AD333" i="12"/>
  <c r="AL334" i="12"/>
  <c r="AB334" i="12"/>
  <c r="AA334" i="12" s="1"/>
  <c r="AD334" i="12"/>
  <c r="AM334" i="12"/>
  <c r="Y76" i="12"/>
  <c r="Y121" i="12"/>
  <c r="Z96" i="12"/>
  <c r="Z137" i="12"/>
  <c r="Z267" i="12"/>
  <c r="Y62" i="12"/>
  <c r="Z178" i="12"/>
  <c r="Y38" i="12"/>
  <c r="Z28" i="12"/>
  <c r="Y166" i="12"/>
  <c r="Z221" i="12"/>
  <c r="Y160" i="12"/>
  <c r="Z256" i="12"/>
  <c r="Z70" i="12"/>
  <c r="Y255" i="12"/>
  <c r="Z118" i="12"/>
  <c r="AQ47" i="12"/>
  <c r="Y74" i="12"/>
  <c r="Y144" i="12"/>
  <c r="Z162" i="12"/>
  <c r="Z268" i="12"/>
  <c r="Z66" i="12"/>
  <c r="Y66" i="12"/>
  <c r="Z125" i="12"/>
  <c r="Y125" i="12"/>
  <c r="Z207" i="12"/>
  <c r="Z323" i="12"/>
  <c r="Z322" i="12"/>
  <c r="Y322" i="12"/>
  <c r="Z217" i="12"/>
  <c r="Y217" i="12"/>
  <c r="Z140" i="12"/>
  <c r="Z123" i="12"/>
  <c r="Y79" i="12"/>
  <c r="Z161" i="12"/>
  <c r="Y198" i="12"/>
  <c r="Z251" i="12"/>
  <c r="Z252" i="12"/>
  <c r="Y63" i="12"/>
  <c r="Z141" i="12"/>
  <c r="Z201" i="12"/>
  <c r="Z65" i="12"/>
  <c r="Y39" i="12"/>
  <c r="Z226" i="12"/>
  <c r="Y202" i="12"/>
  <c r="Y47" i="12"/>
  <c r="Z47" i="12"/>
  <c r="Z51" i="12"/>
  <c r="Y45" i="12"/>
  <c r="Y124" i="12"/>
  <c r="Y134" i="12"/>
  <c r="AC221" i="12"/>
  <c r="AM221" i="12" s="1"/>
  <c r="Z136" i="12"/>
  <c r="Y165" i="12"/>
  <c r="Y287" i="12"/>
  <c r="Z103" i="12"/>
  <c r="Z203" i="12"/>
  <c r="Y46" i="12"/>
  <c r="Z46" i="12"/>
  <c r="Z42" i="12"/>
  <c r="Y42" i="12"/>
  <c r="Y197" i="12"/>
  <c r="Z197" i="12"/>
  <c r="Y157" i="12"/>
  <c r="Z157" i="12"/>
  <c r="Y169" i="12"/>
  <c r="Z220" i="12"/>
  <c r="Z274" i="12"/>
  <c r="Y94" i="12"/>
  <c r="Y100" i="12"/>
  <c r="Z239" i="12"/>
  <c r="Y313" i="12"/>
  <c r="AM169" i="12"/>
  <c r="AE169" i="12"/>
  <c r="AL169" i="12"/>
  <c r="Z89" i="12"/>
  <c r="Y50" i="12"/>
  <c r="Z50" i="12"/>
  <c r="Y218" i="12"/>
  <c r="Y72" i="12"/>
  <c r="Z90" i="12"/>
  <c r="Z117" i="12"/>
  <c r="Z120" i="12"/>
  <c r="Y114" i="12"/>
  <c r="Y184" i="12"/>
  <c r="Z271" i="12"/>
  <c r="Z235" i="12"/>
  <c r="Y235" i="12"/>
  <c r="Y283" i="12"/>
  <c r="Y309" i="12"/>
  <c r="Z69" i="12"/>
  <c r="Y243" i="12"/>
  <c r="Z243" i="12"/>
  <c r="Z148" i="12"/>
  <c r="Y148" i="12"/>
  <c r="Z24" i="12"/>
  <c r="Y206" i="12"/>
  <c r="Z206" i="12"/>
  <c r="Y54" i="12"/>
  <c r="Z54" i="12"/>
  <c r="AL79" i="12"/>
  <c r="AE79" i="12"/>
  <c r="AM79" i="12"/>
  <c r="AL124" i="12"/>
  <c r="AE124" i="12"/>
  <c r="AM124" i="12"/>
  <c r="Z324" i="12"/>
  <c r="Y324" i="12"/>
  <c r="AM322" i="12"/>
  <c r="AE322" i="12"/>
  <c r="AL322" i="12"/>
  <c r="AM323" i="12"/>
  <c r="AE323" i="12"/>
  <c r="AL323" i="12"/>
  <c r="AQ321" i="12"/>
  <c r="AC321" i="12"/>
  <c r="Y321" i="12"/>
  <c r="Z321" i="12"/>
  <c r="AC324" i="12"/>
  <c r="AQ324" i="12"/>
  <c r="Y311" i="12"/>
  <c r="Z311" i="12"/>
  <c r="Z312" i="12"/>
  <c r="Y312" i="12"/>
  <c r="AM313" i="12"/>
  <c r="AE313" i="12"/>
  <c r="AL313" i="12"/>
  <c r="AQ311" i="12"/>
  <c r="AC311" i="12"/>
  <c r="AM312" i="12"/>
  <c r="AE312" i="12"/>
  <c r="AL312" i="12"/>
  <c r="AM309" i="12"/>
  <c r="AE309" i="12"/>
  <c r="AL309" i="12"/>
  <c r="Z310" i="12"/>
  <c r="Y310" i="12"/>
  <c r="Y301" i="12"/>
  <c r="Z301" i="12"/>
  <c r="AQ298" i="12"/>
  <c r="AC298" i="12"/>
  <c r="Z296" i="12"/>
  <c r="Y296" i="12"/>
  <c r="AL300" i="12"/>
  <c r="AE300" i="12"/>
  <c r="AM300" i="12"/>
  <c r="Z300" i="12"/>
  <c r="Y300" i="12"/>
  <c r="AQ297" i="12"/>
  <c r="AC297" i="12"/>
  <c r="AL296" i="12"/>
  <c r="AE296" i="12"/>
  <c r="AM296" i="12"/>
  <c r="AM299" i="12"/>
  <c r="AE299" i="12"/>
  <c r="AL299" i="12"/>
  <c r="Y297" i="12"/>
  <c r="Z297" i="12"/>
  <c r="AQ301" i="12"/>
  <c r="AC301" i="12"/>
  <c r="Y298" i="12"/>
  <c r="Z298" i="12"/>
  <c r="Y284" i="12"/>
  <c r="Z284" i="12"/>
  <c r="AM283" i="12"/>
  <c r="AE283" i="12"/>
  <c r="AL283" i="12"/>
  <c r="Y286" i="12"/>
  <c r="Z286" i="12"/>
  <c r="Z282" i="12"/>
  <c r="Y282" i="12"/>
  <c r="AQ282" i="12"/>
  <c r="AC282" i="12"/>
  <c r="AM287" i="12"/>
  <c r="AE287" i="12"/>
  <c r="AL287" i="12"/>
  <c r="Z285" i="12"/>
  <c r="Y285" i="12"/>
  <c r="Z288" i="12"/>
  <c r="Y288" i="12"/>
  <c r="AQ286" i="12"/>
  <c r="AC286" i="12"/>
  <c r="AQ285" i="12"/>
  <c r="AC285" i="12"/>
  <c r="Z272" i="12"/>
  <c r="Y272" i="12"/>
  <c r="AM270" i="12"/>
  <c r="AE270" i="12"/>
  <c r="AL270" i="12"/>
  <c r="AM271" i="12"/>
  <c r="AE271" i="12"/>
  <c r="AL271" i="12"/>
  <c r="Z269" i="12"/>
  <c r="Y269" i="12"/>
  <c r="AL272" i="12"/>
  <c r="AE272" i="12"/>
  <c r="AM272" i="12"/>
  <c r="AQ269" i="12"/>
  <c r="AC269" i="12"/>
  <c r="AM274" i="12"/>
  <c r="AE274" i="12"/>
  <c r="AL274" i="12"/>
  <c r="Z273" i="12"/>
  <c r="Y273" i="12"/>
  <c r="AL268" i="12"/>
  <c r="AE268" i="12"/>
  <c r="AM268" i="12"/>
  <c r="AM267" i="12"/>
  <c r="AE267" i="12"/>
  <c r="AL267" i="12"/>
  <c r="AQ273" i="12"/>
  <c r="AC273" i="12"/>
  <c r="Y270" i="12"/>
  <c r="Z270" i="12"/>
  <c r="Z258" i="12"/>
  <c r="Y258" i="12"/>
  <c r="Z253" i="12"/>
  <c r="Y253" i="12"/>
  <c r="Z259" i="12"/>
  <c r="Y259" i="12"/>
  <c r="Z254" i="12"/>
  <c r="Y254" i="12"/>
  <c r="AC253" i="12"/>
  <c r="AQ253" i="12"/>
  <c r="AM252" i="12"/>
  <c r="AE252" i="12"/>
  <c r="AL252" i="12"/>
  <c r="AQ259" i="12"/>
  <c r="AC259" i="12"/>
  <c r="AM255" i="12"/>
  <c r="AE255" i="12"/>
  <c r="AL255" i="12"/>
  <c r="Z257" i="12"/>
  <c r="Y257" i="12"/>
  <c r="AM251" i="12"/>
  <c r="AE251" i="12"/>
  <c r="AL251" i="12"/>
  <c r="AQ254" i="12"/>
  <c r="AC254" i="12"/>
  <c r="AM256" i="12"/>
  <c r="AE256" i="12"/>
  <c r="AL256" i="12"/>
  <c r="AC257" i="12"/>
  <c r="AQ257" i="12"/>
  <c r="AQ258" i="12"/>
  <c r="AC258" i="12"/>
  <c r="Y237" i="12"/>
  <c r="Z237" i="12"/>
  <c r="Z240" i="12"/>
  <c r="Y240" i="12"/>
  <c r="Z241" i="12"/>
  <c r="Y241" i="12"/>
  <c r="AM235" i="12"/>
  <c r="AE235" i="12"/>
  <c r="AL235" i="12"/>
  <c r="Y236" i="12"/>
  <c r="Z236" i="12"/>
  <c r="Z238" i="12"/>
  <c r="Y238" i="12"/>
  <c r="AQ234" i="12"/>
  <c r="AC234" i="12"/>
  <c r="AC240" i="12"/>
  <c r="AQ240" i="12"/>
  <c r="Z242" i="12"/>
  <c r="Y242" i="12"/>
  <c r="AC236" i="12"/>
  <c r="AQ236" i="12"/>
  <c r="AQ238" i="12"/>
  <c r="AC238" i="12"/>
  <c r="Y234" i="12"/>
  <c r="Z234" i="12"/>
  <c r="AM239" i="12"/>
  <c r="AE239" i="12"/>
  <c r="AL239" i="12"/>
  <c r="AQ237" i="12"/>
  <c r="AC237" i="12"/>
  <c r="AQ242" i="12"/>
  <c r="AC242" i="12"/>
  <c r="AM243" i="12"/>
  <c r="AE243" i="12"/>
  <c r="AL243" i="12"/>
  <c r="AQ241" i="12"/>
  <c r="AC241" i="12"/>
  <c r="AL222" i="12"/>
  <c r="AE222" i="12"/>
  <c r="AM222" i="12"/>
  <c r="AQ223" i="12"/>
  <c r="AC223" i="12"/>
  <c r="Z222" i="12"/>
  <c r="Y222" i="12"/>
  <c r="AL218" i="12"/>
  <c r="AE218" i="12"/>
  <c r="AM218" i="12"/>
  <c r="AQ225" i="12"/>
  <c r="AC225" i="12"/>
  <c r="AM220" i="12"/>
  <c r="AE220" i="12"/>
  <c r="AL220" i="12"/>
  <c r="Z223" i="12"/>
  <c r="Y223" i="12"/>
  <c r="AM216" i="12"/>
  <c r="AE216" i="12"/>
  <c r="AL216" i="12"/>
  <c r="AQ219" i="12"/>
  <c r="AC219" i="12"/>
  <c r="Z224" i="12"/>
  <c r="Y224" i="12"/>
  <c r="Z216" i="12"/>
  <c r="Y216" i="12"/>
  <c r="AM226" i="12"/>
  <c r="AE226" i="12"/>
  <c r="AL226" i="12"/>
  <c r="Z225" i="12"/>
  <c r="Y225" i="12"/>
  <c r="AM217" i="12"/>
  <c r="AE217" i="12"/>
  <c r="AL217" i="12"/>
  <c r="Z219" i="12"/>
  <c r="Y219" i="12"/>
  <c r="AQ224" i="12"/>
  <c r="AC224" i="12"/>
  <c r="Y204" i="12"/>
  <c r="Z204" i="12"/>
  <c r="AQ208" i="12"/>
  <c r="AC208" i="12"/>
  <c r="AQ205" i="12"/>
  <c r="AC205" i="12"/>
  <c r="AM203" i="12"/>
  <c r="AL203" i="12"/>
  <c r="AE203" i="12"/>
  <c r="Z199" i="12"/>
  <c r="Y199" i="12"/>
  <c r="AM197" i="12"/>
  <c r="AE197" i="12"/>
  <c r="AL197" i="12"/>
  <c r="AM206" i="12"/>
  <c r="AE206" i="12"/>
  <c r="AL206" i="12"/>
  <c r="AQ200" i="12"/>
  <c r="AC200" i="12"/>
  <c r="AQ204" i="12"/>
  <c r="AC204" i="12"/>
  <c r="AM198" i="12"/>
  <c r="AE198" i="12"/>
  <c r="AL198" i="12"/>
  <c r="AM207" i="12"/>
  <c r="AE207" i="12"/>
  <c r="AL207" i="12"/>
  <c r="Z208" i="12"/>
  <c r="Y208" i="12"/>
  <c r="AM202" i="12"/>
  <c r="AE202" i="12"/>
  <c r="AL202" i="12"/>
  <c r="Y205" i="12"/>
  <c r="Z205" i="12"/>
  <c r="AM201" i="12"/>
  <c r="AE201" i="12"/>
  <c r="AL201" i="12"/>
  <c r="AE199" i="12"/>
  <c r="AM199" i="12"/>
  <c r="AL199" i="12"/>
  <c r="Z200" i="12"/>
  <c r="Y200" i="12"/>
  <c r="Z186" i="12"/>
  <c r="Y186" i="12"/>
  <c r="Z189" i="12"/>
  <c r="Y189" i="12"/>
  <c r="Y177" i="12"/>
  <c r="Z177" i="12"/>
  <c r="AM179" i="12"/>
  <c r="AE179" i="12"/>
  <c r="AL179" i="12"/>
  <c r="AC180" i="12"/>
  <c r="AQ180" i="12"/>
  <c r="AC186" i="12"/>
  <c r="AQ186" i="12"/>
  <c r="AQ189" i="12"/>
  <c r="AC189" i="12"/>
  <c r="AL182" i="12"/>
  <c r="AM182" i="12"/>
  <c r="AE182" i="12"/>
  <c r="AC187" i="12"/>
  <c r="AQ187" i="12"/>
  <c r="Y188" i="12"/>
  <c r="Z188" i="12"/>
  <c r="AC181" i="12"/>
  <c r="AQ181" i="12"/>
  <c r="Y183" i="12"/>
  <c r="Z183" i="12"/>
  <c r="Z180" i="12"/>
  <c r="Y180" i="12"/>
  <c r="Z185" i="12"/>
  <c r="Y185" i="12"/>
  <c r="AM183" i="12"/>
  <c r="AE183" i="12"/>
  <c r="AL183" i="12"/>
  <c r="AQ188" i="12"/>
  <c r="AC188" i="12"/>
  <c r="Z179" i="12"/>
  <c r="Y179" i="12"/>
  <c r="AM184" i="12"/>
  <c r="AE184" i="12"/>
  <c r="AL184" i="12"/>
  <c r="Z187" i="12"/>
  <c r="Y187" i="12"/>
  <c r="Y182" i="12"/>
  <c r="Z182" i="12"/>
  <c r="Z181" i="12"/>
  <c r="Y181" i="12"/>
  <c r="AC177" i="12"/>
  <c r="AQ177" i="12"/>
  <c r="Z159" i="12"/>
  <c r="Y159" i="12"/>
  <c r="AM160" i="12"/>
  <c r="AE160" i="12"/>
  <c r="AL160" i="12"/>
  <c r="AQ167" i="12"/>
  <c r="AC167" i="12"/>
  <c r="Y156" i="12"/>
  <c r="Z156" i="12"/>
  <c r="AQ156" i="12"/>
  <c r="AC156" i="12"/>
  <c r="AM168" i="12"/>
  <c r="AE168" i="12"/>
  <c r="AL168" i="12"/>
  <c r="AQ159" i="12"/>
  <c r="AC159" i="12"/>
  <c r="Y163" i="12"/>
  <c r="Z163" i="12"/>
  <c r="Y164" i="12"/>
  <c r="Z164" i="12"/>
  <c r="AM157" i="12"/>
  <c r="AE157" i="12"/>
  <c r="AL157" i="12"/>
  <c r="AM166" i="12"/>
  <c r="AE166" i="12"/>
  <c r="AL166" i="12"/>
  <c r="Y158" i="12"/>
  <c r="Z158" i="12"/>
  <c r="AL158" i="12"/>
  <c r="AM158" i="12"/>
  <c r="AE158" i="12"/>
  <c r="Z167" i="12"/>
  <c r="Y167" i="12"/>
  <c r="Y168" i="12"/>
  <c r="Z168" i="12"/>
  <c r="AE162" i="12"/>
  <c r="AM162" i="12"/>
  <c r="AL162" i="12"/>
  <c r="AM165" i="12"/>
  <c r="AE165" i="12"/>
  <c r="AL165" i="12"/>
  <c r="AM161" i="12"/>
  <c r="AE161" i="12"/>
  <c r="AL161" i="12"/>
  <c r="AQ163" i="12"/>
  <c r="AC163" i="12"/>
  <c r="AQ164" i="12"/>
  <c r="AC164" i="12"/>
  <c r="Y135" i="12"/>
  <c r="Z135" i="12"/>
  <c r="AM140" i="12"/>
  <c r="AE140" i="12"/>
  <c r="AL140" i="12"/>
  <c r="Y145" i="12"/>
  <c r="Z145" i="12"/>
  <c r="Y147" i="12"/>
  <c r="Z147" i="12"/>
  <c r="AM142" i="12"/>
  <c r="AE142" i="12"/>
  <c r="AL142" i="12"/>
  <c r="AM144" i="12"/>
  <c r="AE144" i="12"/>
  <c r="AL144" i="12"/>
  <c r="AE134" i="12"/>
  <c r="AM134" i="12"/>
  <c r="AL134" i="12"/>
  <c r="AQ139" i="12"/>
  <c r="AC139" i="12"/>
  <c r="Z142" i="12"/>
  <c r="Y142" i="12"/>
  <c r="AE138" i="12"/>
  <c r="AL138" i="12"/>
  <c r="AM138" i="12"/>
  <c r="Y143" i="12"/>
  <c r="Z143" i="12"/>
  <c r="Z139" i="12"/>
  <c r="Y139" i="12"/>
  <c r="AM136" i="12"/>
  <c r="AE136" i="12"/>
  <c r="AL136" i="12"/>
  <c r="AM141" i="12"/>
  <c r="AE141" i="12"/>
  <c r="AL141" i="12"/>
  <c r="Z146" i="12"/>
  <c r="Y146" i="12"/>
  <c r="AQ135" i="12"/>
  <c r="AC135" i="12"/>
  <c r="AQ147" i="12"/>
  <c r="AC147" i="12"/>
  <c r="AQ143" i="12"/>
  <c r="AC143" i="12"/>
  <c r="Z138" i="12"/>
  <c r="Y138" i="12"/>
  <c r="AQ145" i="12"/>
  <c r="AC145" i="12"/>
  <c r="AM137" i="12"/>
  <c r="AE137" i="12"/>
  <c r="AL137" i="12"/>
  <c r="AM148" i="12"/>
  <c r="AE148" i="12"/>
  <c r="AL148" i="12"/>
  <c r="AQ146" i="12"/>
  <c r="AC146" i="12"/>
  <c r="Z126" i="12"/>
  <c r="Y126" i="12"/>
  <c r="Z112" i="12"/>
  <c r="Y112" i="12"/>
  <c r="Y119" i="12"/>
  <c r="Z119" i="12"/>
  <c r="Z115" i="12"/>
  <c r="Y115" i="12"/>
  <c r="Z111" i="12"/>
  <c r="Y111" i="12"/>
  <c r="AM123" i="12"/>
  <c r="AE123" i="12"/>
  <c r="AL123" i="12"/>
  <c r="AQ116" i="12"/>
  <c r="AC116" i="12"/>
  <c r="AM121" i="12"/>
  <c r="AE121" i="12"/>
  <c r="AL121" i="12"/>
  <c r="AM125" i="12"/>
  <c r="AE125" i="12"/>
  <c r="AL125" i="12"/>
  <c r="AQ126" i="12"/>
  <c r="AC126" i="12"/>
  <c r="AM118" i="12"/>
  <c r="AE118" i="12"/>
  <c r="AL118" i="12"/>
  <c r="AM120" i="12"/>
  <c r="AE120" i="12"/>
  <c r="AL120" i="12"/>
  <c r="AQ122" i="12"/>
  <c r="AC122" i="12"/>
  <c r="AM114" i="12"/>
  <c r="AE114" i="12"/>
  <c r="AL114" i="12"/>
  <c r="AQ113" i="12"/>
  <c r="AC113" i="12"/>
  <c r="Z116" i="12"/>
  <c r="Y116" i="12"/>
  <c r="AM117" i="12"/>
  <c r="AE117" i="12"/>
  <c r="AL117" i="12"/>
  <c r="AC115" i="12"/>
  <c r="AQ115" i="12"/>
  <c r="AQ119" i="12"/>
  <c r="AC119" i="12"/>
  <c r="AC111" i="12"/>
  <c r="AQ111" i="12"/>
  <c r="Y113" i="12"/>
  <c r="Z113" i="12"/>
  <c r="Z122" i="12"/>
  <c r="Y122" i="12"/>
  <c r="AQ112" i="12"/>
  <c r="AC112" i="12"/>
  <c r="Z92" i="12"/>
  <c r="Y92" i="12"/>
  <c r="Y88" i="12"/>
  <c r="Z88" i="12"/>
  <c r="Z98" i="12"/>
  <c r="Y98" i="12"/>
  <c r="AM94" i="12"/>
  <c r="AE94" i="12"/>
  <c r="AL94" i="12"/>
  <c r="Z97" i="12"/>
  <c r="Y97" i="12"/>
  <c r="AQ88" i="12"/>
  <c r="AC88" i="12"/>
  <c r="AQ92" i="12"/>
  <c r="AC92" i="12"/>
  <c r="Z101" i="12"/>
  <c r="Y101" i="12"/>
  <c r="Z102" i="12"/>
  <c r="Y102" i="12"/>
  <c r="Y87" i="12"/>
  <c r="Z87" i="12"/>
  <c r="Y99" i="12"/>
  <c r="Z99" i="12"/>
  <c r="AQ98" i="12"/>
  <c r="AC98" i="12"/>
  <c r="AM89" i="12"/>
  <c r="AE89" i="12"/>
  <c r="AL89" i="12"/>
  <c r="Z95" i="12"/>
  <c r="Y95" i="12"/>
  <c r="AQ102" i="12"/>
  <c r="AC102" i="12"/>
  <c r="Z91" i="12"/>
  <c r="Y91" i="12"/>
  <c r="AM100" i="12"/>
  <c r="AE100" i="12"/>
  <c r="AL100" i="12"/>
  <c r="AC87" i="12"/>
  <c r="AQ87" i="12"/>
  <c r="AQ95" i="12"/>
  <c r="AC95" i="12"/>
  <c r="AM90" i="12"/>
  <c r="AE90" i="12"/>
  <c r="AL90" i="12"/>
  <c r="AM93" i="12"/>
  <c r="AE93" i="12"/>
  <c r="AL93" i="12"/>
  <c r="AM103" i="12"/>
  <c r="AE103" i="12"/>
  <c r="AL103" i="12"/>
  <c r="AM96" i="12"/>
  <c r="AE96" i="12"/>
  <c r="AL96" i="12"/>
  <c r="AQ99" i="12"/>
  <c r="AC99" i="12"/>
  <c r="Z93" i="12"/>
  <c r="Y93" i="12"/>
  <c r="AM70" i="12"/>
  <c r="AE70" i="12"/>
  <c r="AL70" i="12"/>
  <c r="Y73" i="12"/>
  <c r="Z73" i="12"/>
  <c r="AQ68" i="12"/>
  <c r="AC68" i="12"/>
  <c r="AM65" i="12"/>
  <c r="AE65" i="12"/>
  <c r="AL65" i="12"/>
  <c r="AM66" i="12"/>
  <c r="AE66" i="12"/>
  <c r="AL66" i="12"/>
  <c r="Y78" i="12"/>
  <c r="Z78" i="12"/>
  <c r="Y68" i="12"/>
  <c r="Z68" i="12"/>
  <c r="AQ78" i="12"/>
  <c r="AC78" i="12"/>
  <c r="Z64" i="12"/>
  <c r="Y64" i="12"/>
  <c r="AE63" i="12"/>
  <c r="AM63" i="12"/>
  <c r="AL63" i="12"/>
  <c r="Y71" i="12"/>
  <c r="Z71" i="12"/>
  <c r="AM69" i="12"/>
  <c r="AE69" i="12"/>
  <c r="AL69" i="12"/>
  <c r="AQ75" i="12"/>
  <c r="AC75" i="12"/>
  <c r="Z77" i="12"/>
  <c r="Y77" i="12"/>
  <c r="AQ64" i="12"/>
  <c r="AC64" i="12"/>
  <c r="AQ77" i="12"/>
  <c r="AC77" i="12"/>
  <c r="AM76" i="12"/>
  <c r="AE76" i="12"/>
  <c r="AL76" i="12"/>
  <c r="AM62" i="12"/>
  <c r="AE62" i="12"/>
  <c r="AL62" i="12"/>
  <c r="Z75" i="12"/>
  <c r="Y75" i="12"/>
  <c r="AQ73" i="12"/>
  <c r="AC73" i="12"/>
  <c r="AM74" i="12"/>
  <c r="AE74" i="12"/>
  <c r="AL74" i="12"/>
  <c r="AQ71" i="12"/>
  <c r="AC71" i="12"/>
  <c r="Z67" i="12"/>
  <c r="Y67" i="12"/>
  <c r="AE67" i="12"/>
  <c r="AM67" i="12"/>
  <c r="AL67" i="12"/>
  <c r="AM72" i="12"/>
  <c r="AE72" i="12"/>
  <c r="AL72" i="12"/>
  <c r="Z52" i="12"/>
  <c r="Y52" i="12"/>
  <c r="Z48" i="12"/>
  <c r="Y48" i="12"/>
  <c r="Z44" i="12"/>
  <c r="Y44" i="12"/>
  <c r="AQ48" i="12"/>
  <c r="AC48" i="12"/>
  <c r="AE43" i="12"/>
  <c r="AM43" i="12"/>
  <c r="AL43" i="12"/>
  <c r="Z40" i="12"/>
  <c r="Y40" i="12"/>
  <c r="AQ37" i="12"/>
  <c r="AC37" i="12"/>
  <c r="AQ49" i="12"/>
  <c r="AC49" i="12"/>
  <c r="AM47" i="12"/>
  <c r="AE47" i="12"/>
  <c r="AL47" i="12"/>
  <c r="AM42" i="12"/>
  <c r="AE42" i="12"/>
  <c r="AL42" i="12"/>
  <c r="AM46" i="12"/>
  <c r="AE46" i="12"/>
  <c r="AL46" i="12"/>
  <c r="AE39" i="12"/>
  <c r="AM39" i="12"/>
  <c r="AL39" i="12"/>
  <c r="Z53" i="12"/>
  <c r="Y53" i="12"/>
  <c r="AQ36" i="12"/>
  <c r="AC36" i="12"/>
  <c r="AM45" i="12"/>
  <c r="AE45" i="12"/>
  <c r="AL45" i="12"/>
  <c r="AM54" i="12"/>
  <c r="AE54" i="12"/>
  <c r="AL54" i="12"/>
  <c r="Z43" i="12"/>
  <c r="Y43" i="12"/>
  <c r="AM50" i="12"/>
  <c r="AE50" i="12"/>
  <c r="AL50" i="12"/>
  <c r="AQ53" i="12"/>
  <c r="AC53" i="12"/>
  <c r="Z36" i="12"/>
  <c r="Y36" i="12"/>
  <c r="AQ52" i="12"/>
  <c r="AC52" i="12"/>
  <c r="AM38" i="12"/>
  <c r="AE38" i="12"/>
  <c r="AL38" i="12"/>
  <c r="Y41" i="12"/>
  <c r="Z41" i="12"/>
  <c r="AQ40" i="12"/>
  <c r="AC40" i="12"/>
  <c r="Y37" i="12"/>
  <c r="Z37" i="12"/>
  <c r="Z49" i="12"/>
  <c r="Y49" i="12"/>
  <c r="AM51" i="12"/>
  <c r="AE51" i="12"/>
  <c r="AL51" i="12"/>
  <c r="AQ41" i="12"/>
  <c r="AC41" i="12"/>
  <c r="Y26" i="12"/>
  <c r="Y16" i="12"/>
  <c r="Y11" i="12"/>
  <c r="Z11" i="12"/>
  <c r="Z22" i="12"/>
  <c r="Y22" i="12"/>
  <c r="Y20" i="12"/>
  <c r="Z20" i="12"/>
  <c r="AL16" i="12"/>
  <c r="AM16" i="12"/>
  <c r="AE16" i="12"/>
  <c r="AC23" i="12"/>
  <c r="AQ23" i="12"/>
  <c r="AL28" i="12"/>
  <c r="AM28" i="12"/>
  <c r="AE28" i="12"/>
  <c r="AC12" i="12"/>
  <c r="AQ12" i="12"/>
  <c r="Z14" i="12"/>
  <c r="Y14" i="12"/>
  <c r="AQ21" i="12"/>
  <c r="AC21" i="12"/>
  <c r="Y27" i="12"/>
  <c r="Z27" i="12"/>
  <c r="Z10" i="12"/>
  <c r="Y10" i="12"/>
  <c r="AC17" i="12"/>
  <c r="AQ17" i="12"/>
  <c r="Z12" i="12"/>
  <c r="Y12" i="12"/>
  <c r="AL24" i="12"/>
  <c r="AM24" i="12"/>
  <c r="AE24" i="12"/>
  <c r="Y15" i="12"/>
  <c r="Z15" i="12"/>
  <c r="AQ14" i="12"/>
  <c r="AC14" i="12"/>
  <c r="Y23" i="12"/>
  <c r="Z23" i="12"/>
  <c r="AC11" i="12"/>
  <c r="AQ11" i="12"/>
  <c r="AC22" i="12"/>
  <c r="AQ22" i="12"/>
  <c r="AC20" i="12"/>
  <c r="AQ20" i="12"/>
  <c r="AC15" i="12"/>
  <c r="AQ15" i="12"/>
  <c r="Z13" i="12"/>
  <c r="Y13" i="12"/>
  <c r="AQ13" i="12"/>
  <c r="AC13" i="12"/>
  <c r="AL26" i="12"/>
  <c r="AM26" i="12"/>
  <c r="AE26" i="12"/>
  <c r="Z21" i="12"/>
  <c r="Y21" i="12"/>
  <c r="AC27" i="12"/>
  <c r="AQ27" i="12"/>
  <c r="AC10" i="12"/>
  <c r="AQ10" i="12"/>
  <c r="Z17" i="12"/>
  <c r="Y17" i="12"/>
  <c r="Y19" i="12"/>
  <c r="Z19" i="12"/>
  <c r="Y18" i="12"/>
  <c r="Z18" i="12"/>
  <c r="Z25" i="12"/>
  <c r="Y25" i="12"/>
  <c r="AC19" i="12"/>
  <c r="AQ19" i="12"/>
  <c r="AQ18" i="12"/>
  <c r="AC18" i="12"/>
  <c r="AQ25" i="12"/>
  <c r="AC25" i="12"/>
  <c r="AI342" i="12" l="1"/>
  <c r="AN334" i="12"/>
  <c r="AH332" i="12"/>
  <c r="AI332" i="12" s="1"/>
  <c r="AH333" i="12"/>
  <c r="AI333" i="12" s="1"/>
  <c r="AH331" i="12"/>
  <c r="AI331" i="12" s="1"/>
  <c r="AL221" i="12"/>
  <c r="AE221" i="12"/>
  <c r="AC275" i="12"/>
  <c r="AD267" i="12" s="1"/>
  <c r="AL321" i="12"/>
  <c r="AC325" i="12"/>
  <c r="AE321" i="12"/>
  <c r="AM321" i="12"/>
  <c r="AE324" i="12"/>
  <c r="AM324" i="12"/>
  <c r="AL324" i="12"/>
  <c r="AL311" i="12"/>
  <c r="AE311" i="12"/>
  <c r="AM311" i="12"/>
  <c r="AC314" i="12"/>
  <c r="AL297" i="12"/>
  <c r="AE297" i="12"/>
  <c r="AM297" i="12"/>
  <c r="AM298" i="12"/>
  <c r="AE298" i="12"/>
  <c r="AL298" i="12"/>
  <c r="AL301" i="12"/>
  <c r="AE301" i="12"/>
  <c r="AM301" i="12"/>
  <c r="AC302" i="12"/>
  <c r="AL285" i="12"/>
  <c r="AM285" i="12"/>
  <c r="AE285" i="12"/>
  <c r="AM286" i="12"/>
  <c r="AE286" i="12"/>
  <c r="AL286" i="12"/>
  <c r="AM282" i="12"/>
  <c r="AE282" i="12"/>
  <c r="AC289" i="12"/>
  <c r="AD286" i="12" s="1"/>
  <c r="AL282" i="12"/>
  <c r="AD271" i="12"/>
  <c r="AD268" i="12"/>
  <c r="AL269" i="12"/>
  <c r="AE269" i="12"/>
  <c r="AM269" i="12"/>
  <c r="AL273" i="12"/>
  <c r="AM273" i="12"/>
  <c r="AE273" i="12"/>
  <c r="AL257" i="12"/>
  <c r="AM257" i="12"/>
  <c r="AE257" i="12"/>
  <c r="AL258" i="12"/>
  <c r="AM258" i="12"/>
  <c r="AE258" i="12"/>
  <c r="AL253" i="12"/>
  <c r="AM253" i="12"/>
  <c r="AE253" i="12"/>
  <c r="AL259" i="12"/>
  <c r="AM259" i="12"/>
  <c r="AE259" i="12"/>
  <c r="AL254" i="12"/>
  <c r="AM254" i="12"/>
  <c r="AE254" i="12"/>
  <c r="AC260" i="12"/>
  <c r="AM234" i="12"/>
  <c r="AE234" i="12"/>
  <c r="AC244" i="12"/>
  <c r="AD234" i="12" s="1"/>
  <c r="AL234" i="12"/>
  <c r="AL241" i="12"/>
  <c r="AM241" i="12"/>
  <c r="AE241" i="12"/>
  <c r="AM238" i="12"/>
  <c r="AE238" i="12"/>
  <c r="AL238" i="12"/>
  <c r="AL242" i="12"/>
  <c r="AM242" i="12"/>
  <c r="AE242" i="12"/>
  <c r="AL237" i="12"/>
  <c r="AM237" i="12"/>
  <c r="AE237" i="12"/>
  <c r="AM236" i="12"/>
  <c r="AL236" i="12"/>
  <c r="AE236" i="12"/>
  <c r="AM240" i="12"/>
  <c r="AL240" i="12"/>
  <c r="AE240" i="12"/>
  <c r="AM225" i="12"/>
  <c r="AE225" i="12"/>
  <c r="AL225" i="12"/>
  <c r="AL223" i="12"/>
  <c r="AE223" i="12"/>
  <c r="AM223" i="12"/>
  <c r="AL224" i="12"/>
  <c r="AM224" i="12"/>
  <c r="AE224" i="12"/>
  <c r="AL219" i="12"/>
  <c r="AE219" i="12"/>
  <c r="AM219" i="12"/>
  <c r="AC227" i="12"/>
  <c r="AL200" i="12"/>
  <c r="AE200" i="12"/>
  <c r="AM200" i="12"/>
  <c r="AC209" i="12"/>
  <c r="AL205" i="12"/>
  <c r="AM205" i="12"/>
  <c r="AE205" i="12"/>
  <c r="AL208" i="12"/>
  <c r="AM208" i="12"/>
  <c r="AE208" i="12"/>
  <c r="AL204" i="12"/>
  <c r="AM204" i="12"/>
  <c r="AE204" i="12"/>
  <c r="AE177" i="12"/>
  <c r="AM177" i="12"/>
  <c r="AC190" i="12"/>
  <c r="AL177" i="12"/>
  <c r="AL186" i="12"/>
  <c r="AM186" i="12"/>
  <c r="AE186" i="12"/>
  <c r="AL188" i="12"/>
  <c r="AM188" i="12"/>
  <c r="AE188" i="12"/>
  <c r="AM189" i="12"/>
  <c r="AE189" i="12"/>
  <c r="AL189" i="12"/>
  <c r="AM181" i="12"/>
  <c r="AL181" i="12"/>
  <c r="AE181" i="12"/>
  <c r="AM187" i="12"/>
  <c r="AL187" i="12"/>
  <c r="AE187" i="12"/>
  <c r="AL180" i="12"/>
  <c r="AE180" i="12"/>
  <c r="AM180" i="12"/>
  <c r="AL163" i="12"/>
  <c r="AE163" i="12"/>
  <c r="AM163" i="12"/>
  <c r="AM156" i="12"/>
  <c r="AE156" i="12"/>
  <c r="AC170" i="12"/>
  <c r="AD163" i="12" s="1"/>
  <c r="AL156" i="12"/>
  <c r="AM164" i="12"/>
  <c r="AE164" i="12"/>
  <c r="AL164" i="12"/>
  <c r="AL159" i="12"/>
  <c r="AE159" i="12"/>
  <c r="AM159" i="12"/>
  <c r="AL167" i="12"/>
  <c r="AM167" i="12"/>
  <c r="AE167" i="12"/>
  <c r="AM147" i="12"/>
  <c r="AE147" i="12"/>
  <c r="AL147" i="12"/>
  <c r="AM146" i="12"/>
  <c r="AE146" i="12"/>
  <c r="AL146" i="12"/>
  <c r="AL135" i="12"/>
  <c r="AE135" i="12"/>
  <c r="AM135" i="12"/>
  <c r="AC149" i="12"/>
  <c r="AD143" i="12" s="1"/>
  <c r="AL145" i="12"/>
  <c r="AM145" i="12"/>
  <c r="AE145" i="12"/>
  <c r="AM143" i="12"/>
  <c r="AE143" i="12"/>
  <c r="AL143" i="12"/>
  <c r="AL139" i="12"/>
  <c r="AE139" i="12"/>
  <c r="AM139" i="12"/>
  <c r="AL112" i="12"/>
  <c r="AM112" i="12"/>
  <c r="AE112" i="12"/>
  <c r="AC127" i="12"/>
  <c r="AD112" i="12" s="1"/>
  <c r="AL111" i="12"/>
  <c r="AE111" i="12"/>
  <c r="AM111" i="12"/>
  <c r="AM119" i="12"/>
  <c r="AE119" i="12"/>
  <c r="AL119" i="12"/>
  <c r="AM113" i="12"/>
  <c r="AE113" i="12"/>
  <c r="AL113" i="12"/>
  <c r="AL126" i="12"/>
  <c r="AM126" i="12"/>
  <c r="AE126" i="12"/>
  <c r="AL116" i="12"/>
  <c r="AM116" i="12"/>
  <c r="AE116" i="12"/>
  <c r="AL122" i="12"/>
  <c r="AM122" i="12"/>
  <c r="AE122" i="12"/>
  <c r="AL115" i="12"/>
  <c r="AE115" i="12"/>
  <c r="AM115" i="12"/>
  <c r="AM95" i="12"/>
  <c r="AE95" i="12"/>
  <c r="AL95" i="12"/>
  <c r="AL98" i="12"/>
  <c r="AE98" i="12"/>
  <c r="AM98" i="12"/>
  <c r="AM99" i="12"/>
  <c r="AE99" i="12"/>
  <c r="AL99" i="12"/>
  <c r="AL102" i="12"/>
  <c r="AE102" i="12"/>
  <c r="AM102" i="12"/>
  <c r="AL92" i="12"/>
  <c r="AE92" i="12"/>
  <c r="AM92" i="12"/>
  <c r="AL88" i="12"/>
  <c r="AM88" i="12"/>
  <c r="AE88" i="12"/>
  <c r="AC104" i="12"/>
  <c r="AD98" i="12" s="1"/>
  <c r="AL87" i="12"/>
  <c r="AE87" i="12"/>
  <c r="AM87" i="12"/>
  <c r="AM75" i="12"/>
  <c r="AE75" i="12"/>
  <c r="AL75" i="12"/>
  <c r="AL68" i="12"/>
  <c r="AE68" i="12"/>
  <c r="AM68" i="12"/>
  <c r="AL73" i="12"/>
  <c r="AM73" i="12"/>
  <c r="AE73" i="12"/>
  <c r="AL64" i="12"/>
  <c r="AE64" i="12"/>
  <c r="AM64" i="12"/>
  <c r="AM78" i="12"/>
  <c r="AE78" i="12"/>
  <c r="AL78" i="12"/>
  <c r="AL77" i="12"/>
  <c r="AM77" i="12"/>
  <c r="AE77" i="12"/>
  <c r="AC80" i="12"/>
  <c r="AD75" i="12" s="1"/>
  <c r="AM71" i="12"/>
  <c r="AE71" i="12"/>
  <c r="AL71" i="12"/>
  <c r="AM41" i="12"/>
  <c r="AE41" i="12"/>
  <c r="AL41" i="12"/>
  <c r="AM37" i="12"/>
  <c r="AE37" i="12"/>
  <c r="AL37" i="12"/>
  <c r="AL48" i="12"/>
  <c r="AE48" i="12"/>
  <c r="AM48" i="12"/>
  <c r="AL40" i="12"/>
  <c r="AE40" i="12"/>
  <c r="AM40" i="12"/>
  <c r="AL52" i="12"/>
  <c r="AM52" i="12"/>
  <c r="AE52" i="12"/>
  <c r="AM53" i="12"/>
  <c r="AE53" i="12"/>
  <c r="AL53" i="12"/>
  <c r="AC55" i="12"/>
  <c r="AD36" i="12" s="1"/>
  <c r="AL36" i="12"/>
  <c r="AE36" i="12"/>
  <c r="AM36" i="12"/>
  <c r="AM49" i="12"/>
  <c r="AE49" i="12"/>
  <c r="AL49" i="12"/>
  <c r="AL25" i="12"/>
  <c r="AM25" i="12"/>
  <c r="AE25" i="12"/>
  <c r="AM19" i="12"/>
  <c r="AE19" i="12"/>
  <c r="AL19" i="12"/>
  <c r="AM27" i="12"/>
  <c r="AE27" i="12"/>
  <c r="AL27" i="12"/>
  <c r="AM15" i="12"/>
  <c r="AE15" i="12"/>
  <c r="AL15" i="12"/>
  <c r="AL22" i="12"/>
  <c r="AM22" i="12"/>
  <c r="AE22" i="12"/>
  <c r="AL17" i="12"/>
  <c r="AM17" i="12"/>
  <c r="AE17" i="12"/>
  <c r="AM23" i="12"/>
  <c r="AE23" i="12"/>
  <c r="AL23" i="12"/>
  <c r="AL13" i="12"/>
  <c r="AM13" i="12"/>
  <c r="AE13" i="12"/>
  <c r="AL18" i="12"/>
  <c r="AE18" i="12"/>
  <c r="AM18" i="12"/>
  <c r="AL14" i="12"/>
  <c r="AE14" i="12"/>
  <c r="AM14" i="12"/>
  <c r="AL21" i="12"/>
  <c r="AM21" i="12"/>
  <c r="AE21" i="12"/>
  <c r="AL10" i="12"/>
  <c r="AM10" i="12"/>
  <c r="AE10" i="12"/>
  <c r="AL20" i="12"/>
  <c r="AM20" i="12"/>
  <c r="AE20" i="12"/>
  <c r="AM11" i="12"/>
  <c r="AE11" i="12"/>
  <c r="AL11" i="12"/>
  <c r="AL12" i="12"/>
  <c r="AM12" i="12"/>
  <c r="AE12" i="12"/>
  <c r="AD270" i="12" l="1"/>
  <c r="AD274" i="12"/>
  <c r="AI338" i="12"/>
  <c r="BC342" i="12"/>
  <c r="AK342" i="12"/>
  <c r="AO342" i="12" s="1"/>
  <c r="AI334" i="12"/>
  <c r="AL289" i="12"/>
  <c r="AD113" i="12"/>
  <c r="AD88" i="12"/>
  <c r="AD92" i="12"/>
  <c r="AD102" i="12"/>
  <c r="AD240" i="12"/>
  <c r="AD236" i="12"/>
  <c r="AM209" i="12"/>
  <c r="AL227" i="12"/>
  <c r="AD241" i="12"/>
  <c r="AD159" i="12"/>
  <c r="AD204" i="12"/>
  <c r="AD208" i="12"/>
  <c r="AD205" i="12"/>
  <c r="AD237" i="12"/>
  <c r="AD242" i="12"/>
  <c r="AD77" i="12"/>
  <c r="AE275" i="12"/>
  <c r="X275" i="12" s="1"/>
  <c r="AH268" i="12" s="1"/>
  <c r="AI268" i="12" s="1"/>
  <c r="AD119" i="12"/>
  <c r="AE80" i="12"/>
  <c r="X80" i="12" s="1"/>
  <c r="AH64" i="12" s="1"/>
  <c r="AI64" i="12" s="1"/>
  <c r="AD87" i="12"/>
  <c r="AD99" i="12"/>
  <c r="AD122" i="12"/>
  <c r="AD116" i="12"/>
  <c r="AD126" i="12"/>
  <c r="AL209" i="12"/>
  <c r="AM227" i="12"/>
  <c r="AL275" i="12"/>
  <c r="AD115" i="12"/>
  <c r="AD111" i="12"/>
  <c r="AE209" i="12"/>
  <c r="X209" i="12" s="1"/>
  <c r="AH206" i="12" s="1"/>
  <c r="AI206" i="12" s="1"/>
  <c r="AL80" i="12"/>
  <c r="AD52" i="12"/>
  <c r="AD40" i="12"/>
  <c r="AD48" i="12"/>
  <c r="AD167" i="12"/>
  <c r="AE227" i="12"/>
  <c r="X227" i="12" s="1"/>
  <c r="AD238" i="12"/>
  <c r="AL260" i="12"/>
  <c r="AD273" i="12"/>
  <c r="AD269" i="12"/>
  <c r="AB275" i="12"/>
  <c r="AA275" i="12" s="1"/>
  <c r="AE302" i="12"/>
  <c r="X302" i="12" s="1"/>
  <c r="AH299" i="12" s="1"/>
  <c r="AI299" i="12" s="1"/>
  <c r="AL314" i="12"/>
  <c r="AM149" i="12"/>
  <c r="AL244" i="12"/>
  <c r="AL302" i="12"/>
  <c r="AD49" i="12"/>
  <c r="AE55" i="12"/>
  <c r="X55" i="12" s="1"/>
  <c r="AH47" i="12" s="1"/>
  <c r="AI47" i="12" s="1"/>
  <c r="AD53" i="12"/>
  <c r="AD37" i="12"/>
  <c r="AD41" i="12"/>
  <c r="AM80" i="12"/>
  <c r="AD95" i="12"/>
  <c r="AE149" i="12"/>
  <c r="X149" i="12" s="1"/>
  <c r="AH135" i="12" s="1"/>
  <c r="AI135" i="12" s="1"/>
  <c r="AE260" i="12"/>
  <c r="X260" i="12" s="1"/>
  <c r="AH259" i="12" s="1"/>
  <c r="AI259" i="12" s="1"/>
  <c r="AM275" i="12"/>
  <c r="AD272" i="12"/>
  <c r="AM314" i="12"/>
  <c r="AL149" i="12"/>
  <c r="AM260" i="12"/>
  <c r="AM302" i="12"/>
  <c r="AE314" i="12"/>
  <c r="X314" i="12" s="1"/>
  <c r="AB325" i="12"/>
  <c r="AA325" i="12" s="1"/>
  <c r="AD322" i="12"/>
  <c r="AD323" i="12"/>
  <c r="AD324" i="12"/>
  <c r="AD321" i="12"/>
  <c r="AE325" i="12"/>
  <c r="X325" i="12" s="1"/>
  <c r="AM325" i="12"/>
  <c r="AL325" i="12"/>
  <c r="AB314" i="12"/>
  <c r="AA314" i="12" s="1"/>
  <c r="AD310" i="12"/>
  <c r="AD309" i="12"/>
  <c r="AD312" i="12"/>
  <c r="AD313" i="12"/>
  <c r="AD311" i="12"/>
  <c r="AB302" i="12"/>
  <c r="AA302" i="12" s="1"/>
  <c r="AD299" i="12"/>
  <c r="AD296" i="12"/>
  <c r="AD300" i="12"/>
  <c r="AD301" i="12"/>
  <c r="AD298" i="12"/>
  <c r="AD297" i="12"/>
  <c r="AB289" i="12"/>
  <c r="AA289" i="12" s="1"/>
  <c r="AD284" i="12"/>
  <c r="AD288" i="12"/>
  <c r="AD283" i="12"/>
  <c r="AD287" i="12"/>
  <c r="AE289" i="12"/>
  <c r="X289" i="12" s="1"/>
  <c r="AD285" i="12"/>
  <c r="AD282" i="12"/>
  <c r="AM289" i="12"/>
  <c r="AN289" i="12" s="1"/>
  <c r="AH269" i="12"/>
  <c r="AI269" i="12" s="1"/>
  <c r="AH271" i="12"/>
  <c r="AI271" i="12" s="1"/>
  <c r="AH273" i="12"/>
  <c r="AI273" i="12" s="1"/>
  <c r="AB260" i="12"/>
  <c r="AA260" i="12" s="1"/>
  <c r="AD252" i="12"/>
  <c r="AD251" i="12"/>
  <c r="AD255" i="12"/>
  <c r="AD256" i="12"/>
  <c r="AD259" i="12"/>
  <c r="AD253" i="12"/>
  <c r="AD258" i="12"/>
  <c r="AD254" i="12"/>
  <c r="AD257" i="12"/>
  <c r="AB244" i="12"/>
  <c r="AA244" i="12" s="1"/>
  <c r="AD235" i="12"/>
  <c r="AD239" i="12"/>
  <c r="AD243" i="12"/>
  <c r="AE244" i="12"/>
  <c r="X244" i="12" s="1"/>
  <c r="AM244" i="12"/>
  <c r="AH219" i="12"/>
  <c r="AI219" i="12" s="1"/>
  <c r="AH224" i="12"/>
  <c r="AI224" i="12" s="1"/>
  <c r="AH225" i="12"/>
  <c r="AI225" i="12" s="1"/>
  <c r="AH216" i="12"/>
  <c r="AI216" i="12" s="1"/>
  <c r="AH220" i="12"/>
  <c r="AI220" i="12" s="1"/>
  <c r="AD225" i="12"/>
  <c r="AB227" i="12"/>
  <c r="AA227" i="12" s="1"/>
  <c r="AD221" i="12"/>
  <c r="AD217" i="12"/>
  <c r="AD226" i="12"/>
  <c r="AD220" i="12"/>
  <c r="AD222" i="12"/>
  <c r="AD218" i="12"/>
  <c r="AD216" i="12"/>
  <c r="AD219" i="12"/>
  <c r="AD224" i="12"/>
  <c r="AD223" i="12"/>
  <c r="AD200" i="12"/>
  <c r="AB209" i="12"/>
  <c r="AA209" i="12" s="1"/>
  <c r="AD197" i="12"/>
  <c r="AD206" i="12"/>
  <c r="AD198" i="12"/>
  <c r="AD207" i="12"/>
  <c r="AD203" i="12"/>
  <c r="AD202" i="12"/>
  <c r="AD201" i="12"/>
  <c r="AD199" i="12"/>
  <c r="AB190" i="12"/>
  <c r="AA190" i="12" s="1"/>
  <c r="AD185" i="12"/>
  <c r="AD178" i="12"/>
  <c r="AD179" i="12"/>
  <c r="AD182" i="12"/>
  <c r="AD183" i="12"/>
  <c r="AD184" i="12"/>
  <c r="AD181" i="12"/>
  <c r="AD177" i="12"/>
  <c r="AM190" i="12"/>
  <c r="AD187" i="12"/>
  <c r="AD188" i="12"/>
  <c r="AD186" i="12"/>
  <c r="AD180" i="12"/>
  <c r="AD189" i="12"/>
  <c r="AL190" i="12"/>
  <c r="AE190" i="12"/>
  <c r="X190" i="12" s="1"/>
  <c r="AL170" i="12"/>
  <c r="AB170" i="12"/>
  <c r="AA170" i="12" s="1"/>
  <c r="AD169" i="12"/>
  <c r="AD162" i="12"/>
  <c r="AD157" i="12"/>
  <c r="AD166" i="12"/>
  <c r="AD158" i="12"/>
  <c r="AD165" i="12"/>
  <c r="AD161" i="12"/>
  <c r="AD160" i="12"/>
  <c r="AD168" i="12"/>
  <c r="AE170" i="12"/>
  <c r="X170" i="12" s="1"/>
  <c r="AD164" i="12"/>
  <c r="AD156" i="12"/>
  <c r="AM170" i="12"/>
  <c r="AB149" i="12"/>
  <c r="AA149" i="12" s="1"/>
  <c r="AD134" i="12"/>
  <c r="AD136" i="12"/>
  <c r="AD141" i="12"/>
  <c r="AD137" i="12"/>
  <c r="AD148" i="12"/>
  <c r="AD140" i="12"/>
  <c r="AD142" i="12"/>
  <c r="AD144" i="12"/>
  <c r="AD138" i="12"/>
  <c r="AD139" i="12"/>
  <c r="AD145" i="12"/>
  <c r="AD146" i="12"/>
  <c r="AD135" i="12"/>
  <c r="AD147" i="12"/>
  <c r="AL127" i="12"/>
  <c r="AE127" i="12"/>
  <c r="X127" i="12" s="1"/>
  <c r="AM127" i="12"/>
  <c r="AB127" i="12"/>
  <c r="AA127" i="12" s="1"/>
  <c r="AD124" i="12"/>
  <c r="AD123" i="12"/>
  <c r="AD121" i="12"/>
  <c r="AD118" i="12"/>
  <c r="AD120" i="12"/>
  <c r="AD125" i="12"/>
  <c r="AD114" i="12"/>
  <c r="AD117" i="12"/>
  <c r="AL104" i="12"/>
  <c r="AE104" i="12"/>
  <c r="X104" i="12" s="1"/>
  <c r="AM104" i="12"/>
  <c r="AB104" i="12"/>
  <c r="AA104" i="12" s="1"/>
  <c r="AD97" i="12"/>
  <c r="AD101" i="12"/>
  <c r="AD91" i="12"/>
  <c r="AD100" i="12"/>
  <c r="AD103" i="12"/>
  <c r="AD89" i="12"/>
  <c r="AD90" i="12"/>
  <c r="AD94" i="12"/>
  <c r="AD93" i="12"/>
  <c r="AD96" i="12"/>
  <c r="AB80" i="12"/>
  <c r="AA80" i="12" s="1"/>
  <c r="AD79" i="12"/>
  <c r="AD67" i="12"/>
  <c r="AD74" i="12"/>
  <c r="AD72" i="12"/>
  <c r="AD65" i="12"/>
  <c r="AD66" i="12"/>
  <c r="AD63" i="12"/>
  <c r="AD69" i="12"/>
  <c r="AD76" i="12"/>
  <c r="AD70" i="12"/>
  <c r="AD62" i="12"/>
  <c r="AD64" i="12"/>
  <c r="AD73" i="12"/>
  <c r="AD68" i="12"/>
  <c r="AD71" i="12"/>
  <c r="AD78" i="12"/>
  <c r="AL55" i="12"/>
  <c r="AM55" i="12"/>
  <c r="AB55" i="12"/>
  <c r="AA55" i="12" s="1"/>
  <c r="AD44" i="12"/>
  <c r="AD43" i="12"/>
  <c r="AD47" i="12"/>
  <c r="AD42" i="12"/>
  <c r="AD46" i="12"/>
  <c r="AD45" i="12"/>
  <c r="AD54" i="12"/>
  <c r="AD38" i="12"/>
  <c r="AD51" i="12"/>
  <c r="AD39" i="12"/>
  <c r="AD50" i="12"/>
  <c r="AJ29" i="12"/>
  <c r="B29" i="12" s="1"/>
  <c r="X9" i="12"/>
  <c r="O9" i="12"/>
  <c r="N9" i="12"/>
  <c r="L9" i="12"/>
  <c r="K9" i="12"/>
  <c r="P9" i="12" s="1"/>
  <c r="E2" i="12"/>
  <c r="W342" i="12" s="1"/>
  <c r="Z342" i="12" l="1"/>
  <c r="Y342" i="12"/>
  <c r="AO340" i="12"/>
  <c r="AO341" i="12"/>
  <c r="BE342" i="12"/>
  <c r="BF342" i="12" s="1"/>
  <c r="BG338" i="12"/>
  <c r="AP342" i="12"/>
  <c r="AH134" i="12"/>
  <c r="AI134" i="12" s="1"/>
  <c r="AH141" i="12"/>
  <c r="AI141" i="12" s="1"/>
  <c r="W334" i="12"/>
  <c r="Y334" i="12" s="1"/>
  <c r="Z334" i="12"/>
  <c r="AP334" i="12"/>
  <c r="AI329" i="12"/>
  <c r="AK334" i="12"/>
  <c r="AO334" i="12" s="1"/>
  <c r="BC334" i="12"/>
  <c r="AH76" i="12"/>
  <c r="AI76" i="12" s="1"/>
  <c r="AH144" i="12"/>
  <c r="AI144" i="12" s="1"/>
  <c r="AH139" i="12"/>
  <c r="AI139" i="12" s="1"/>
  <c r="AH272" i="12"/>
  <c r="AI272" i="12" s="1"/>
  <c r="AH270" i="12"/>
  <c r="AI270" i="12" s="1"/>
  <c r="AH267" i="12"/>
  <c r="AI267" i="12" s="1"/>
  <c r="AH274" i="12"/>
  <c r="AI274" i="12" s="1"/>
  <c r="AN227" i="12"/>
  <c r="AH67" i="12"/>
  <c r="AI67" i="12" s="1"/>
  <c r="AH199" i="12"/>
  <c r="AI199" i="12" s="1"/>
  <c r="AH69" i="12"/>
  <c r="AI69" i="12" s="1"/>
  <c r="AH73" i="12"/>
  <c r="AI73" i="12" s="1"/>
  <c r="AN302" i="12"/>
  <c r="AH140" i="12"/>
  <c r="AI140" i="12" s="1"/>
  <c r="AH145" i="12"/>
  <c r="AI145" i="12" s="1"/>
  <c r="AH147" i="12"/>
  <c r="AI147" i="12" s="1"/>
  <c r="AH146" i="12"/>
  <c r="AI146" i="12" s="1"/>
  <c r="AH300" i="12"/>
  <c r="AI300" i="12" s="1"/>
  <c r="AH137" i="12"/>
  <c r="AI137" i="12" s="1"/>
  <c r="AH142" i="12"/>
  <c r="AI142" i="12" s="1"/>
  <c r="AH138" i="12"/>
  <c r="AI138" i="12" s="1"/>
  <c r="AH296" i="12"/>
  <c r="AI296" i="12" s="1"/>
  <c r="AH311" i="12"/>
  <c r="AI311" i="12" s="1"/>
  <c r="AN80" i="12"/>
  <c r="AH143" i="12"/>
  <c r="AI143" i="12" s="1"/>
  <c r="AH148" i="12"/>
  <c r="AI148" i="12" s="1"/>
  <c r="AH136" i="12"/>
  <c r="AI136" i="12" s="1"/>
  <c r="AH301" i="12"/>
  <c r="AI301" i="12" s="1"/>
  <c r="AH297" i="12"/>
  <c r="AI297" i="12" s="1"/>
  <c r="AH313" i="12"/>
  <c r="AI313" i="12" s="1"/>
  <c r="AN209" i="12"/>
  <c r="AH72" i="12"/>
  <c r="AI72" i="12" s="1"/>
  <c r="AH71" i="12"/>
  <c r="AI71" i="12" s="1"/>
  <c r="AH77" i="12"/>
  <c r="AI77" i="12" s="1"/>
  <c r="AH65" i="12"/>
  <c r="AI65" i="12" s="1"/>
  <c r="AH63" i="12"/>
  <c r="AI63" i="12" s="1"/>
  <c r="AH203" i="12"/>
  <c r="AI203" i="12" s="1"/>
  <c r="AN260" i="12"/>
  <c r="AH78" i="12"/>
  <c r="AI78" i="12" s="1"/>
  <c r="AH198" i="12"/>
  <c r="AI198" i="12" s="1"/>
  <c r="AH75" i="12"/>
  <c r="AI75" i="12" s="1"/>
  <c r="AH79" i="12"/>
  <c r="AI79" i="12" s="1"/>
  <c r="AH66" i="12"/>
  <c r="AI66" i="12" s="1"/>
  <c r="AH74" i="12"/>
  <c r="AI74" i="12" s="1"/>
  <c r="AH68" i="12"/>
  <c r="AI68" i="12" s="1"/>
  <c r="AH62" i="12"/>
  <c r="AI62" i="12" s="1"/>
  <c r="AH70" i="12"/>
  <c r="AI70" i="12" s="1"/>
  <c r="AN149" i="12"/>
  <c r="AD275" i="12"/>
  <c r="AH41" i="12"/>
  <c r="AI41" i="12" s="1"/>
  <c r="AH256" i="12"/>
  <c r="AI256" i="12" s="1"/>
  <c r="AN314" i="12"/>
  <c r="AH53" i="12"/>
  <c r="AI53" i="12" s="1"/>
  <c r="AH44" i="12"/>
  <c r="AI44" i="12" s="1"/>
  <c r="AH52" i="12"/>
  <c r="AI52" i="12" s="1"/>
  <c r="AH258" i="12"/>
  <c r="AI258" i="12" s="1"/>
  <c r="AH51" i="12"/>
  <c r="AI51" i="12" s="1"/>
  <c r="AH38" i="12"/>
  <c r="AI38" i="12" s="1"/>
  <c r="AH37" i="12"/>
  <c r="AI37" i="12" s="1"/>
  <c r="AH54" i="12"/>
  <c r="AI54" i="12" s="1"/>
  <c r="AH40" i="12"/>
  <c r="AI40" i="12" s="1"/>
  <c r="AH42" i="12"/>
  <c r="AI42" i="12" s="1"/>
  <c r="AH252" i="12"/>
  <c r="AI252" i="12" s="1"/>
  <c r="AH253" i="12"/>
  <c r="AI253" i="12" s="1"/>
  <c r="AH207" i="12"/>
  <c r="AI207" i="12" s="1"/>
  <c r="AH217" i="12"/>
  <c r="AI217" i="12" s="1"/>
  <c r="AH221" i="12"/>
  <c r="AI221" i="12" s="1"/>
  <c r="AH218" i="12"/>
  <c r="AI218" i="12" s="1"/>
  <c r="AH312" i="12"/>
  <c r="AI312" i="12" s="1"/>
  <c r="AH309" i="12"/>
  <c r="AI309" i="12" s="1"/>
  <c r="AH310" i="12"/>
  <c r="AI310" i="12" s="1"/>
  <c r="AH226" i="12"/>
  <c r="AI226" i="12" s="1"/>
  <c r="AH222" i="12"/>
  <c r="AI222" i="12" s="1"/>
  <c r="AH223" i="12"/>
  <c r="AI223" i="12" s="1"/>
  <c r="AN127" i="12"/>
  <c r="AH205" i="12"/>
  <c r="AI205" i="12" s="1"/>
  <c r="AN325" i="12"/>
  <c r="AH43" i="12"/>
  <c r="AI43" i="12" s="1"/>
  <c r="AH39" i="12"/>
  <c r="AI39" i="12" s="1"/>
  <c r="AH36" i="12"/>
  <c r="AI36" i="12" s="1"/>
  <c r="AH50" i="12"/>
  <c r="AI50" i="12" s="1"/>
  <c r="AH45" i="12"/>
  <c r="AI45" i="12" s="1"/>
  <c r="AN170" i="12"/>
  <c r="AH200" i="12"/>
  <c r="AI200" i="12" s="1"/>
  <c r="AH201" i="12"/>
  <c r="AI201" i="12" s="1"/>
  <c r="AN244" i="12"/>
  <c r="AH254" i="12"/>
  <c r="AI254" i="12" s="1"/>
  <c r="AH255" i="12"/>
  <c r="AI255" i="12" s="1"/>
  <c r="AH202" i="12"/>
  <c r="AI202" i="12" s="1"/>
  <c r="AH197" i="12"/>
  <c r="AI197" i="12" s="1"/>
  <c r="AD55" i="12"/>
  <c r="AH49" i="12"/>
  <c r="AI49" i="12" s="1"/>
  <c r="AH46" i="12"/>
  <c r="AI46" i="12" s="1"/>
  <c r="AH48" i="12"/>
  <c r="AI48" i="12" s="1"/>
  <c r="AN104" i="12"/>
  <c r="AD127" i="12"/>
  <c r="AH204" i="12"/>
  <c r="AI204" i="12" s="1"/>
  <c r="AH208" i="12"/>
  <c r="AI208" i="12" s="1"/>
  <c r="AD244" i="12"/>
  <c r="AH251" i="12"/>
  <c r="AI251" i="12" s="1"/>
  <c r="AH257" i="12"/>
  <c r="AI257" i="12" s="1"/>
  <c r="AN275" i="12"/>
  <c r="W127" i="12"/>
  <c r="Z127" i="12" s="1"/>
  <c r="W149" i="12"/>
  <c r="Z149" i="12" s="1"/>
  <c r="W190" i="12"/>
  <c r="Z190" i="12" s="1"/>
  <c r="AD227" i="12"/>
  <c r="W302" i="12"/>
  <c r="Y302" i="12" s="1"/>
  <c r="AH298" i="12"/>
  <c r="AI298" i="12" s="1"/>
  <c r="W275" i="12"/>
  <c r="W209" i="12"/>
  <c r="Z209" i="12" s="1"/>
  <c r="W325" i="12"/>
  <c r="Y325" i="12" s="1"/>
  <c r="W80" i="12"/>
  <c r="AD104" i="12"/>
  <c r="W104" i="12"/>
  <c r="Z104" i="12" s="1"/>
  <c r="W244" i="12"/>
  <c r="Z244" i="12" s="1"/>
  <c r="W314" i="12"/>
  <c r="Z314" i="12" s="1"/>
  <c r="AD325" i="12"/>
  <c r="W55" i="12"/>
  <c r="Z55" i="12" s="1"/>
  <c r="W170" i="12"/>
  <c r="Y170" i="12" s="1"/>
  <c r="W227" i="12"/>
  <c r="Z227" i="12" s="1"/>
  <c r="W260" i="12"/>
  <c r="Z260" i="12" s="1"/>
  <c r="W289" i="12"/>
  <c r="Z289" i="12" s="1"/>
  <c r="AH322" i="12"/>
  <c r="AI322" i="12" s="1"/>
  <c r="AH321" i="12"/>
  <c r="AI321" i="12" s="1"/>
  <c r="AH323" i="12"/>
  <c r="AI323" i="12" s="1"/>
  <c r="AH324" i="12"/>
  <c r="AI324" i="12" s="1"/>
  <c r="AD314" i="12"/>
  <c r="AD302" i="12"/>
  <c r="AH286" i="12"/>
  <c r="AI286" i="12" s="1"/>
  <c r="AH285" i="12"/>
  <c r="AI285" i="12" s="1"/>
  <c r="AH288" i="12"/>
  <c r="AI288" i="12" s="1"/>
  <c r="AH283" i="12"/>
  <c r="AI283" i="12" s="1"/>
  <c r="AH282" i="12"/>
  <c r="AI282" i="12" s="1"/>
  <c r="AH287" i="12"/>
  <c r="AI287" i="12" s="1"/>
  <c r="AH284" i="12"/>
  <c r="AI284" i="12" s="1"/>
  <c r="AD289" i="12"/>
  <c r="AD260" i="12"/>
  <c r="AH237" i="12"/>
  <c r="AI237" i="12" s="1"/>
  <c r="AH242" i="12"/>
  <c r="AI242" i="12" s="1"/>
  <c r="AH241" i="12"/>
  <c r="AI241" i="12" s="1"/>
  <c r="AH234" i="12"/>
  <c r="AI234" i="12" s="1"/>
  <c r="AH239" i="12"/>
  <c r="AI239" i="12" s="1"/>
  <c r="AH238" i="12"/>
  <c r="AI238" i="12" s="1"/>
  <c r="AH236" i="12"/>
  <c r="AI236" i="12" s="1"/>
  <c r="AH235" i="12"/>
  <c r="AI235" i="12" s="1"/>
  <c r="AH240" i="12"/>
  <c r="AI240" i="12" s="1"/>
  <c r="AH243" i="12"/>
  <c r="AI243" i="12" s="1"/>
  <c r="AD209" i="12"/>
  <c r="AN190" i="12"/>
  <c r="AD190" i="12"/>
  <c r="AH187" i="12"/>
  <c r="AI187" i="12" s="1"/>
  <c r="AH188" i="12"/>
  <c r="AI188" i="12" s="1"/>
  <c r="AH185" i="12"/>
  <c r="AI185" i="12" s="1"/>
  <c r="AH182" i="12"/>
  <c r="AI182" i="12" s="1"/>
  <c r="AH181" i="12"/>
  <c r="AI181" i="12" s="1"/>
  <c r="AH189" i="12"/>
  <c r="AI189" i="12" s="1"/>
  <c r="AH179" i="12"/>
  <c r="AI179" i="12" s="1"/>
  <c r="AH183" i="12"/>
  <c r="AI183" i="12" s="1"/>
  <c r="AH177" i="12"/>
  <c r="AI177" i="12" s="1"/>
  <c r="AH184" i="12"/>
  <c r="AI184" i="12" s="1"/>
  <c r="AH178" i="12"/>
  <c r="AI178" i="12" s="1"/>
  <c r="AH180" i="12"/>
  <c r="AI180" i="12" s="1"/>
  <c r="AH186" i="12"/>
  <c r="AI186" i="12" s="1"/>
  <c r="AH168" i="12"/>
  <c r="AI168" i="12" s="1"/>
  <c r="AH162" i="12"/>
  <c r="AI162" i="12" s="1"/>
  <c r="AH165" i="12"/>
  <c r="AI165" i="12" s="1"/>
  <c r="AH157" i="12"/>
  <c r="AI157" i="12" s="1"/>
  <c r="AH167" i="12"/>
  <c r="AI167" i="12" s="1"/>
  <c r="AH166" i="12"/>
  <c r="AI166" i="12" s="1"/>
  <c r="AH161" i="12"/>
  <c r="AI161" i="12" s="1"/>
  <c r="AH160" i="12"/>
  <c r="AI160" i="12" s="1"/>
  <c r="AH163" i="12"/>
  <c r="AI163" i="12" s="1"/>
  <c r="AH164" i="12"/>
  <c r="AI164" i="12" s="1"/>
  <c r="AH169" i="12"/>
  <c r="AI169" i="12" s="1"/>
  <c r="AH158" i="12"/>
  <c r="AI158" i="12" s="1"/>
  <c r="AH156" i="12"/>
  <c r="AI156" i="12" s="1"/>
  <c r="AH159" i="12"/>
  <c r="AI159" i="12" s="1"/>
  <c r="AD170" i="12"/>
  <c r="AD149" i="12"/>
  <c r="AH123" i="12"/>
  <c r="AI123" i="12" s="1"/>
  <c r="AH119" i="12"/>
  <c r="AI119" i="12" s="1"/>
  <c r="AH116" i="12"/>
  <c r="AI116" i="12" s="1"/>
  <c r="AH118" i="12"/>
  <c r="AI118" i="12" s="1"/>
  <c r="AH120" i="12"/>
  <c r="AI120" i="12" s="1"/>
  <c r="AH113" i="12"/>
  <c r="AI113" i="12" s="1"/>
  <c r="AH115" i="12"/>
  <c r="AI115" i="12" s="1"/>
  <c r="AH112" i="12"/>
  <c r="AI112" i="12" s="1"/>
  <c r="AH117" i="12"/>
  <c r="AI117" i="12" s="1"/>
  <c r="AH122" i="12"/>
  <c r="AI122" i="12" s="1"/>
  <c r="AH121" i="12"/>
  <c r="AI121" i="12" s="1"/>
  <c r="AH125" i="12"/>
  <c r="AI125" i="12" s="1"/>
  <c r="AH114" i="12"/>
  <c r="AI114" i="12" s="1"/>
  <c r="AH124" i="12"/>
  <c r="AI124" i="12" s="1"/>
  <c r="AH126" i="12"/>
  <c r="AI126" i="12" s="1"/>
  <c r="AH111" i="12"/>
  <c r="AI111" i="12" s="1"/>
  <c r="AH92" i="12"/>
  <c r="AI92" i="12" s="1"/>
  <c r="AH95" i="12"/>
  <c r="AI95" i="12" s="1"/>
  <c r="AH88" i="12"/>
  <c r="AI88" i="12" s="1"/>
  <c r="AH103" i="12"/>
  <c r="AI103" i="12" s="1"/>
  <c r="AH90" i="12"/>
  <c r="AI90" i="12" s="1"/>
  <c r="AH97" i="12"/>
  <c r="AI97" i="12" s="1"/>
  <c r="AH94" i="12"/>
  <c r="AI94" i="12" s="1"/>
  <c r="AH87" i="12"/>
  <c r="AI87" i="12" s="1"/>
  <c r="AH93" i="12"/>
  <c r="AI93" i="12" s="1"/>
  <c r="AH101" i="12"/>
  <c r="AI101" i="12" s="1"/>
  <c r="AH100" i="12"/>
  <c r="AI100" i="12" s="1"/>
  <c r="AH91" i="12"/>
  <c r="AI91" i="12" s="1"/>
  <c r="AH98" i="12"/>
  <c r="AI98" i="12" s="1"/>
  <c r="AH102" i="12"/>
  <c r="AI102" i="12" s="1"/>
  <c r="AH89" i="12"/>
  <c r="AI89" i="12" s="1"/>
  <c r="AH99" i="12"/>
  <c r="AI99" i="12" s="1"/>
  <c r="AH96" i="12"/>
  <c r="AI96" i="12" s="1"/>
  <c r="AD80" i="12"/>
  <c r="AN55" i="12"/>
  <c r="M9" i="12"/>
  <c r="R9" i="12"/>
  <c r="Q9" i="12"/>
  <c r="S9" i="12" s="1"/>
  <c r="V9" i="12"/>
  <c r="AP341" i="12" l="1"/>
  <c r="AR341" i="12" s="1"/>
  <c r="AP340" i="12"/>
  <c r="AR340" i="12" s="1"/>
  <c r="Y104" i="12"/>
  <c r="Y55" i="12"/>
  <c r="BG329" i="12"/>
  <c r="BE334" i="12"/>
  <c r="BF334" i="12" s="1"/>
  <c r="AO333" i="12"/>
  <c r="AO332" i="12"/>
  <c r="AO331" i="12"/>
  <c r="AP333" i="12"/>
  <c r="AR333" i="12" s="1"/>
  <c r="AP331" i="12"/>
  <c r="AR331" i="12" s="1"/>
  <c r="AP332" i="12"/>
  <c r="AR332" i="12" s="1"/>
  <c r="AI275" i="12"/>
  <c r="BC275" i="12" s="1"/>
  <c r="Y289" i="12"/>
  <c r="Y127" i="12"/>
  <c r="Z302" i="12"/>
  <c r="AI80" i="12"/>
  <c r="BC80" i="12" s="1"/>
  <c r="BE80" i="12" s="1"/>
  <c r="BF80" i="12" s="1"/>
  <c r="AI149" i="12"/>
  <c r="AI132" i="12" s="1"/>
  <c r="Y190" i="12"/>
  <c r="Z325" i="12"/>
  <c r="Y227" i="12"/>
  <c r="Y314" i="12"/>
  <c r="Z170" i="12"/>
  <c r="Y244" i="12"/>
  <c r="Y149" i="12"/>
  <c r="AI55" i="12"/>
  <c r="AK55" i="12" s="1"/>
  <c r="AO55" i="12" s="1"/>
  <c r="AI209" i="12"/>
  <c r="AI314" i="12"/>
  <c r="AK314" i="12" s="1"/>
  <c r="AO314" i="12" s="1"/>
  <c r="AI227" i="12"/>
  <c r="AI214" i="12" s="1"/>
  <c r="AI260" i="12"/>
  <c r="AK260" i="12" s="1"/>
  <c r="AO260" i="12" s="1"/>
  <c r="AI302" i="12"/>
  <c r="AI294" i="12" s="1"/>
  <c r="Y209" i="12"/>
  <c r="Y260" i="12"/>
  <c r="AI127" i="12"/>
  <c r="BC127" i="12" s="1"/>
  <c r="AI170" i="12"/>
  <c r="AK170" i="12" s="1"/>
  <c r="AO170" i="12" s="1"/>
  <c r="AP170" i="12" s="1"/>
  <c r="Z275" i="12"/>
  <c r="Y275" i="12"/>
  <c r="Y80" i="12"/>
  <c r="Z80" i="12"/>
  <c r="AI325" i="12"/>
  <c r="AI289" i="12"/>
  <c r="AK275" i="12"/>
  <c r="AO275" i="12" s="1"/>
  <c r="AP275" i="12" s="1"/>
  <c r="AI244" i="12"/>
  <c r="AK209" i="12"/>
  <c r="AO209" i="12" s="1"/>
  <c r="AP209" i="12" s="1"/>
  <c r="BC209" i="12"/>
  <c r="AI195" i="12"/>
  <c r="AI190" i="12"/>
  <c r="AK149" i="12"/>
  <c r="AO149" i="12" s="1"/>
  <c r="AP149" i="12" s="1"/>
  <c r="AI104" i="12"/>
  <c r="T9" i="12"/>
  <c r="AA9" i="12"/>
  <c r="AB9" i="12" s="1"/>
  <c r="BG60" i="12" l="1"/>
  <c r="AI265" i="12"/>
  <c r="AR342" i="12"/>
  <c r="AU342" i="12" s="1"/>
  <c r="AV342" i="12" s="1"/>
  <c r="AW342" i="12" s="1"/>
  <c r="AT340" i="12"/>
  <c r="AT341" i="12"/>
  <c r="AS341" i="12"/>
  <c r="AR334" i="12"/>
  <c r="AU334" i="12" s="1"/>
  <c r="AV334" i="12" s="1"/>
  <c r="AW334" i="12" s="1"/>
  <c r="AT331" i="12"/>
  <c r="AT332" i="12"/>
  <c r="AS333" i="12"/>
  <c r="AT333" i="12"/>
  <c r="AK127" i="12"/>
  <c r="AO127" i="12" s="1"/>
  <c r="AP127" i="12" s="1"/>
  <c r="BC149" i="12"/>
  <c r="AK302" i="12"/>
  <c r="AO302" i="12" s="1"/>
  <c r="AP302" i="12" s="1"/>
  <c r="AP301" i="12" s="1"/>
  <c r="AR301" i="12" s="1"/>
  <c r="AI60" i="12"/>
  <c r="AK80" i="12"/>
  <c r="AO80" i="12" s="1"/>
  <c r="AO70" i="12" s="1"/>
  <c r="AI154" i="12"/>
  <c r="BC302" i="12"/>
  <c r="BE302" i="12" s="1"/>
  <c r="BF302" i="12" s="1"/>
  <c r="BC227" i="12"/>
  <c r="AI307" i="12"/>
  <c r="BC314" i="12"/>
  <c r="BE314" i="12" s="1"/>
  <c r="BF314" i="12" s="1"/>
  <c r="AK227" i="12"/>
  <c r="AO227" i="12" s="1"/>
  <c r="AP227" i="12" s="1"/>
  <c r="AP226" i="12" s="1"/>
  <c r="AR226" i="12" s="1"/>
  <c r="AI34" i="12"/>
  <c r="AI249" i="12"/>
  <c r="BC55" i="12"/>
  <c r="BG34" i="12" s="1"/>
  <c r="BC260" i="12"/>
  <c r="BE260" i="12" s="1"/>
  <c r="BF260" i="12" s="1"/>
  <c r="AI109" i="12"/>
  <c r="BC170" i="12"/>
  <c r="AK325" i="12"/>
  <c r="AO325" i="12" s="1"/>
  <c r="BC325" i="12"/>
  <c r="AI319" i="12"/>
  <c r="AO313" i="12"/>
  <c r="AO309" i="12"/>
  <c r="AO310" i="12"/>
  <c r="AO312" i="12"/>
  <c r="AO311" i="12"/>
  <c r="AP314" i="12"/>
  <c r="AO299" i="12"/>
  <c r="AO301" i="12"/>
  <c r="AO297" i="12"/>
  <c r="AP300" i="12"/>
  <c r="AR300" i="12" s="1"/>
  <c r="AP296" i="12"/>
  <c r="AR296" i="12" s="1"/>
  <c r="AP298" i="12"/>
  <c r="AR298" i="12" s="1"/>
  <c r="AP299" i="12"/>
  <c r="AR299" i="12" s="1"/>
  <c r="AK289" i="12"/>
  <c r="AO289" i="12" s="1"/>
  <c r="AP289" i="12" s="1"/>
  <c r="BC289" i="12"/>
  <c r="AI280" i="12"/>
  <c r="BE275" i="12"/>
  <c r="BF275" i="12" s="1"/>
  <c r="BG265" i="12"/>
  <c r="AO271" i="12"/>
  <c r="AO267" i="12"/>
  <c r="AO272" i="12"/>
  <c r="AO268" i="12"/>
  <c r="AO274" i="12"/>
  <c r="AO270" i="12"/>
  <c r="AO273" i="12"/>
  <c r="AO269" i="12"/>
  <c r="AP272" i="12"/>
  <c r="AR272" i="12" s="1"/>
  <c r="AP268" i="12"/>
  <c r="AR268" i="12" s="1"/>
  <c r="AP273" i="12"/>
  <c r="AR273" i="12" s="1"/>
  <c r="AP269" i="12"/>
  <c r="AR269" i="12" s="1"/>
  <c r="AP271" i="12"/>
  <c r="AR271" i="12" s="1"/>
  <c r="AP267" i="12"/>
  <c r="AR267" i="12" s="1"/>
  <c r="AP274" i="12"/>
  <c r="AR274" i="12" s="1"/>
  <c r="AP270" i="12"/>
  <c r="AR270" i="12" s="1"/>
  <c r="AO259" i="12"/>
  <c r="AO256" i="12"/>
  <c r="AO252" i="12"/>
  <c r="AO257" i="12"/>
  <c r="AO253" i="12"/>
  <c r="AO258" i="12"/>
  <c r="AO254" i="12"/>
  <c r="AO255" i="12"/>
  <c r="AO251" i="12"/>
  <c r="AP260" i="12"/>
  <c r="AK244" i="12"/>
  <c r="AO244" i="12" s="1"/>
  <c r="AP244" i="12" s="1"/>
  <c r="BC244" i="12"/>
  <c r="AI232" i="12"/>
  <c r="BE227" i="12"/>
  <c r="BF227" i="12" s="1"/>
  <c r="BG214" i="12"/>
  <c r="AP222" i="12"/>
  <c r="AR222" i="12" s="1"/>
  <c r="BE209" i="12"/>
  <c r="BF209" i="12" s="1"/>
  <c r="BG195" i="12"/>
  <c r="AO206" i="12"/>
  <c r="AO207" i="12"/>
  <c r="AO208" i="12"/>
  <c r="AO202" i="12"/>
  <c r="AO198" i="12"/>
  <c r="AO203" i="12"/>
  <c r="AO199" i="12"/>
  <c r="AO204" i="12"/>
  <c r="AO205" i="12"/>
  <c r="AO200" i="12"/>
  <c r="AO201" i="12"/>
  <c r="AO197" i="12"/>
  <c r="AP207" i="12"/>
  <c r="AR207" i="12" s="1"/>
  <c r="AP208" i="12"/>
  <c r="AR208" i="12" s="1"/>
  <c r="AP205" i="12"/>
  <c r="AR205" i="12" s="1"/>
  <c r="AP203" i="12"/>
  <c r="AR203" i="12" s="1"/>
  <c r="AP199" i="12"/>
  <c r="AR199" i="12" s="1"/>
  <c r="AP206" i="12"/>
  <c r="AR206" i="12" s="1"/>
  <c r="AP204" i="12"/>
  <c r="AR204" i="12" s="1"/>
  <c r="AP200" i="12"/>
  <c r="AR200" i="12" s="1"/>
  <c r="AP198" i="12"/>
  <c r="AR198" i="12" s="1"/>
  <c r="AP201" i="12"/>
  <c r="AR201" i="12" s="1"/>
  <c r="AP197" i="12"/>
  <c r="AR197" i="12" s="1"/>
  <c r="AP202" i="12"/>
  <c r="AR202" i="12" s="1"/>
  <c r="AK190" i="12"/>
  <c r="AO190" i="12" s="1"/>
  <c r="AI175" i="12"/>
  <c r="BC190" i="12"/>
  <c r="BE170" i="12"/>
  <c r="BF170" i="12" s="1"/>
  <c r="BG154" i="12"/>
  <c r="AO169" i="12"/>
  <c r="AO165" i="12"/>
  <c r="AO166" i="12"/>
  <c r="AO167" i="12"/>
  <c r="AO164" i="12"/>
  <c r="AO161" i="12"/>
  <c r="AO157" i="12"/>
  <c r="AO162" i="12"/>
  <c r="AO158" i="12"/>
  <c r="AO168" i="12"/>
  <c r="AO163" i="12"/>
  <c r="AO160" i="12"/>
  <c r="AO159" i="12"/>
  <c r="AO156" i="12"/>
  <c r="AP166" i="12"/>
  <c r="AR166" i="12" s="1"/>
  <c r="AP167" i="12"/>
  <c r="AR167" i="12" s="1"/>
  <c r="AP168" i="12"/>
  <c r="AR168" i="12" s="1"/>
  <c r="AP164" i="12"/>
  <c r="AR164" i="12" s="1"/>
  <c r="AP169" i="12"/>
  <c r="AR169" i="12" s="1"/>
  <c r="AP162" i="12"/>
  <c r="AR162" i="12" s="1"/>
  <c r="AP158" i="12"/>
  <c r="AR158" i="12" s="1"/>
  <c r="AP163" i="12"/>
  <c r="AR163" i="12" s="1"/>
  <c r="AP159" i="12"/>
  <c r="AR159" i="12" s="1"/>
  <c r="AP165" i="12"/>
  <c r="AR165" i="12" s="1"/>
  <c r="AP160" i="12"/>
  <c r="AR160" i="12" s="1"/>
  <c r="AP157" i="12"/>
  <c r="AR157" i="12" s="1"/>
  <c r="AP156" i="12"/>
  <c r="AR156" i="12" s="1"/>
  <c r="AP161" i="12"/>
  <c r="AR161" i="12" s="1"/>
  <c r="AO147" i="12"/>
  <c r="AO143" i="12"/>
  <c r="AO148" i="12"/>
  <c r="AO144" i="12"/>
  <c r="AO145" i="12"/>
  <c r="AO141" i="12"/>
  <c r="AO137" i="12"/>
  <c r="AO138" i="12"/>
  <c r="AO134" i="12"/>
  <c r="AO142" i="12"/>
  <c r="AO139" i="12"/>
  <c r="AO135" i="12"/>
  <c r="AO146" i="12"/>
  <c r="AO140" i="12"/>
  <c r="AO136" i="12"/>
  <c r="BE149" i="12"/>
  <c r="BF149" i="12" s="1"/>
  <c r="BG132" i="12"/>
  <c r="AP148" i="12"/>
  <c r="AR148" i="12" s="1"/>
  <c r="AP144" i="12"/>
  <c r="AR144" i="12" s="1"/>
  <c r="AP145" i="12"/>
  <c r="AR145" i="12" s="1"/>
  <c r="AP146" i="12"/>
  <c r="AR146" i="12" s="1"/>
  <c r="AP142" i="12"/>
  <c r="AR142" i="12" s="1"/>
  <c r="AP138" i="12"/>
  <c r="AR138" i="12" s="1"/>
  <c r="AP134" i="12"/>
  <c r="AR134" i="12" s="1"/>
  <c r="AP147" i="12"/>
  <c r="AR147" i="12" s="1"/>
  <c r="AP143" i="12"/>
  <c r="AR143" i="12" s="1"/>
  <c r="AP139" i="12"/>
  <c r="AR139" i="12" s="1"/>
  <c r="AP135" i="12"/>
  <c r="AR135" i="12" s="1"/>
  <c r="AP137" i="12"/>
  <c r="AR137" i="12" s="1"/>
  <c r="AP140" i="12"/>
  <c r="AR140" i="12" s="1"/>
  <c r="AP136" i="12"/>
  <c r="AR136" i="12" s="1"/>
  <c r="AP141" i="12"/>
  <c r="AR141" i="12" s="1"/>
  <c r="AO124" i="12"/>
  <c r="AO120" i="12"/>
  <c r="AO125" i="12"/>
  <c r="AO121" i="12"/>
  <c r="AO126" i="12"/>
  <c r="AO122" i="12"/>
  <c r="AO119" i="12"/>
  <c r="AO118" i="12"/>
  <c r="AO114" i="12"/>
  <c r="AO115" i="12"/>
  <c r="AO111" i="12"/>
  <c r="AO116" i="12"/>
  <c r="AO112" i="12"/>
  <c r="AO123" i="12"/>
  <c r="AO117" i="12"/>
  <c r="AO113" i="12"/>
  <c r="BE127" i="12"/>
  <c r="BF127" i="12" s="1"/>
  <c r="BG109" i="12"/>
  <c r="AP125" i="12"/>
  <c r="AR125" i="12" s="1"/>
  <c r="AP121" i="12"/>
  <c r="AR121" i="12" s="1"/>
  <c r="AP126" i="12"/>
  <c r="AR126" i="12" s="1"/>
  <c r="AP122" i="12"/>
  <c r="AR122" i="12" s="1"/>
  <c r="AP123" i="12"/>
  <c r="AR123" i="12" s="1"/>
  <c r="AP124" i="12"/>
  <c r="AR124" i="12" s="1"/>
  <c r="AP120" i="12"/>
  <c r="AR120" i="12" s="1"/>
  <c r="AP115" i="12"/>
  <c r="AR115" i="12" s="1"/>
  <c r="AP111" i="12"/>
  <c r="AR111" i="12" s="1"/>
  <c r="AP116" i="12"/>
  <c r="AR116" i="12" s="1"/>
  <c r="AP112" i="12"/>
  <c r="AR112" i="12" s="1"/>
  <c r="AP119" i="12"/>
  <c r="AR119" i="12" s="1"/>
  <c r="AP117" i="12"/>
  <c r="AR117" i="12" s="1"/>
  <c r="AP113" i="12"/>
  <c r="AR113" i="12" s="1"/>
  <c r="AP118" i="12"/>
  <c r="AR118" i="12" s="1"/>
  <c r="AP114" i="12"/>
  <c r="AR114" i="12" s="1"/>
  <c r="AK104" i="12"/>
  <c r="AO104" i="12" s="1"/>
  <c r="AI85" i="12"/>
  <c r="BC104" i="12"/>
  <c r="AO54" i="12"/>
  <c r="AO50" i="12"/>
  <c r="AO46" i="12"/>
  <c r="AO51" i="12"/>
  <c r="AO47" i="12"/>
  <c r="AO52" i="12"/>
  <c r="AO48" i="12"/>
  <c r="AO44" i="12"/>
  <c r="AO49" i="12"/>
  <c r="AO42" i="12"/>
  <c r="AO38" i="12"/>
  <c r="AO45" i="12"/>
  <c r="AO43" i="12"/>
  <c r="AO39" i="12"/>
  <c r="AO53" i="12"/>
  <c r="AO40" i="12"/>
  <c r="AO36" i="12"/>
  <c r="AO41" i="12"/>
  <c r="AO37" i="12"/>
  <c r="AP55" i="12"/>
  <c r="U9" i="12"/>
  <c r="W9" i="12" s="1"/>
  <c r="AC9" i="12"/>
  <c r="AQ9" i="12"/>
  <c r="AS340" i="12" l="1"/>
  <c r="AS342" i="12" s="1"/>
  <c r="AT342" i="12"/>
  <c r="AX342" i="12" s="1"/>
  <c r="AS332" i="12"/>
  <c r="AO62" i="12"/>
  <c r="AT334" i="12"/>
  <c r="AX334" i="12" s="1"/>
  <c r="AY334" i="12" s="1"/>
  <c r="AS331" i="12"/>
  <c r="AO68" i="12"/>
  <c r="AO71" i="12"/>
  <c r="AO72" i="12"/>
  <c r="AO73" i="12"/>
  <c r="BG294" i="12"/>
  <c r="BE55" i="12"/>
  <c r="BF55" i="12" s="1"/>
  <c r="AP297" i="12"/>
  <c r="AR297" i="12" s="1"/>
  <c r="AO296" i="12"/>
  <c r="AO67" i="12"/>
  <c r="AO298" i="12"/>
  <c r="AO300" i="12"/>
  <c r="AO224" i="12"/>
  <c r="AO220" i="12"/>
  <c r="AO79" i="12"/>
  <c r="AO69" i="12"/>
  <c r="AP221" i="12"/>
  <c r="AR221" i="12" s="1"/>
  <c r="AO217" i="12"/>
  <c r="BG307" i="12"/>
  <c r="AP80" i="12"/>
  <c r="AO75" i="12"/>
  <c r="AO74" i="12"/>
  <c r="AO65" i="12"/>
  <c r="AO63" i="12"/>
  <c r="AO76" i="12"/>
  <c r="AO77" i="12"/>
  <c r="AO64" i="12"/>
  <c r="AO66" i="12"/>
  <c r="AO78" i="12"/>
  <c r="AP216" i="12"/>
  <c r="AR216" i="12" s="1"/>
  <c r="AP219" i="12"/>
  <c r="AR219" i="12" s="1"/>
  <c r="AP225" i="12"/>
  <c r="AR225" i="12" s="1"/>
  <c r="AO219" i="12"/>
  <c r="AO218" i="12"/>
  <c r="AO221" i="12"/>
  <c r="AP220" i="12"/>
  <c r="AR220" i="12" s="1"/>
  <c r="AP223" i="12"/>
  <c r="AR223" i="12" s="1"/>
  <c r="AT223" i="12" s="1"/>
  <c r="AP224" i="12"/>
  <c r="AR224" i="12" s="1"/>
  <c r="AT224" i="12" s="1"/>
  <c r="AO223" i="12"/>
  <c r="AO222" i="12"/>
  <c r="AO226" i="12"/>
  <c r="AP217" i="12"/>
  <c r="AR217" i="12" s="1"/>
  <c r="AP218" i="12"/>
  <c r="AR218" i="12" s="1"/>
  <c r="AO216" i="12"/>
  <c r="AO225" i="12"/>
  <c r="BG249" i="12"/>
  <c r="BE325" i="12"/>
  <c r="BF325" i="12" s="1"/>
  <c r="BG319" i="12"/>
  <c r="AO323" i="12"/>
  <c r="AO324" i="12"/>
  <c r="AO321" i="12"/>
  <c r="AO322" i="12"/>
  <c r="AP325" i="12"/>
  <c r="AP310" i="12"/>
  <c r="AR310" i="12" s="1"/>
  <c r="AP311" i="12"/>
  <c r="AR311" i="12" s="1"/>
  <c r="AP312" i="12"/>
  <c r="AR312" i="12" s="1"/>
  <c r="AP313" i="12"/>
  <c r="AR313" i="12" s="1"/>
  <c r="AP309" i="12"/>
  <c r="AR309" i="12" s="1"/>
  <c r="AR302" i="12"/>
  <c r="AU302" i="12" s="1"/>
  <c r="AV302" i="12" s="1"/>
  <c r="AW302" i="12" s="1"/>
  <c r="AT296" i="12"/>
  <c r="AT297" i="12"/>
  <c r="AT300" i="12"/>
  <c r="AT301" i="12"/>
  <c r="AT299" i="12"/>
  <c r="AT298" i="12"/>
  <c r="BE289" i="12"/>
  <c r="BF289" i="12" s="1"/>
  <c r="BG280" i="12"/>
  <c r="AO287" i="12"/>
  <c r="AO283" i="12"/>
  <c r="AO288" i="12"/>
  <c r="AO284" i="12"/>
  <c r="AO286" i="12"/>
  <c r="AO282" i="12"/>
  <c r="AO285" i="12"/>
  <c r="AP288" i="12"/>
  <c r="AR288" i="12" s="1"/>
  <c r="AP284" i="12"/>
  <c r="AR284" i="12" s="1"/>
  <c r="AP285" i="12"/>
  <c r="AR285" i="12" s="1"/>
  <c r="AP286" i="12"/>
  <c r="AR286" i="12" s="1"/>
  <c r="AP282" i="12"/>
  <c r="AR282" i="12" s="1"/>
  <c r="AP287" i="12"/>
  <c r="AR287" i="12" s="1"/>
  <c r="AP283" i="12"/>
  <c r="AR283" i="12" s="1"/>
  <c r="AT269" i="12"/>
  <c r="AR275" i="12"/>
  <c r="AU275" i="12" s="1"/>
  <c r="AV275" i="12" s="1"/>
  <c r="AW275" i="12" s="1"/>
  <c r="AT267" i="12"/>
  <c r="AT273" i="12"/>
  <c r="AT274" i="12"/>
  <c r="AT272" i="12"/>
  <c r="AT271" i="12"/>
  <c r="AT270" i="12"/>
  <c r="AT268" i="12"/>
  <c r="AP259" i="12"/>
  <c r="AR259" i="12" s="1"/>
  <c r="AP257" i="12"/>
  <c r="AR257" i="12" s="1"/>
  <c r="AP253" i="12"/>
  <c r="AR253" i="12" s="1"/>
  <c r="AP258" i="12"/>
  <c r="AR258" i="12" s="1"/>
  <c r="AP254" i="12"/>
  <c r="AR254" i="12" s="1"/>
  <c r="AP256" i="12"/>
  <c r="AR256" i="12" s="1"/>
  <c r="AP252" i="12"/>
  <c r="AR252" i="12" s="1"/>
  <c r="AP255" i="12"/>
  <c r="AR255" i="12" s="1"/>
  <c r="AP251" i="12"/>
  <c r="AR251" i="12" s="1"/>
  <c r="BE244" i="12"/>
  <c r="BF244" i="12" s="1"/>
  <c r="BG232" i="12"/>
  <c r="AO243" i="12"/>
  <c r="AO242" i="12"/>
  <c r="AO239" i="12"/>
  <c r="AO235" i="12"/>
  <c r="AO240" i="12"/>
  <c r="AO236" i="12"/>
  <c r="AO241" i="12"/>
  <c r="AO238" i="12"/>
  <c r="AO234" i="12"/>
  <c r="AO237" i="12"/>
  <c r="AP242" i="12"/>
  <c r="AR242" i="12" s="1"/>
  <c r="AP243" i="12"/>
  <c r="AR243" i="12" s="1"/>
  <c r="AP240" i="12"/>
  <c r="AR240" i="12" s="1"/>
  <c r="AP236" i="12"/>
  <c r="AR236" i="12" s="1"/>
  <c r="AP241" i="12"/>
  <c r="AR241" i="12" s="1"/>
  <c r="AP237" i="12"/>
  <c r="AR237" i="12" s="1"/>
  <c r="AP238" i="12"/>
  <c r="AR238" i="12" s="1"/>
  <c r="AP234" i="12"/>
  <c r="AR234" i="12" s="1"/>
  <c r="AP239" i="12"/>
  <c r="AR239" i="12" s="1"/>
  <c r="AP235" i="12"/>
  <c r="AR235" i="12" s="1"/>
  <c r="AT225" i="12"/>
  <c r="AT217" i="12"/>
  <c r="AT220" i="12"/>
  <c r="AT221" i="12"/>
  <c r="AT218" i="12"/>
  <c r="AT219" i="12"/>
  <c r="AT222" i="12"/>
  <c r="AT226" i="12"/>
  <c r="AT203" i="12"/>
  <c r="AT198" i="12"/>
  <c r="AT205" i="12"/>
  <c r="AT201" i="12"/>
  <c r="AT208" i="12"/>
  <c r="AT202" i="12"/>
  <c r="AT200" i="12"/>
  <c r="AT206" i="12"/>
  <c r="AR209" i="12"/>
  <c r="AU209" i="12" s="1"/>
  <c r="AV209" i="12" s="1"/>
  <c r="AW209" i="12" s="1"/>
  <c r="AT197" i="12"/>
  <c r="AT204" i="12"/>
  <c r="AT199" i="12"/>
  <c r="AT207" i="12"/>
  <c r="AO186" i="12"/>
  <c r="AO189" i="12"/>
  <c r="AO185" i="12"/>
  <c r="AO184" i="12"/>
  <c r="AO180" i="12"/>
  <c r="AO183" i="12"/>
  <c r="AO179" i="12"/>
  <c r="AO188" i="12"/>
  <c r="AO178" i="12"/>
  <c r="AO177" i="12"/>
  <c r="AO187" i="12"/>
  <c r="AO182" i="12"/>
  <c r="AO181" i="12"/>
  <c r="BE190" i="12"/>
  <c r="BF190" i="12" s="1"/>
  <c r="BG175" i="12"/>
  <c r="AP190" i="12"/>
  <c r="AT157" i="12"/>
  <c r="AT163" i="12"/>
  <c r="AT167" i="12"/>
  <c r="AT160" i="12"/>
  <c r="AT164" i="12"/>
  <c r="AT161" i="12"/>
  <c r="AT165" i="12"/>
  <c r="AT158" i="12"/>
  <c r="AT168" i="12"/>
  <c r="AT169" i="12"/>
  <c r="AR170" i="12"/>
  <c r="AU170" i="12" s="1"/>
  <c r="AV170" i="12" s="1"/>
  <c r="AW170" i="12" s="1"/>
  <c r="AT156" i="12"/>
  <c r="AT159" i="12"/>
  <c r="AT162" i="12"/>
  <c r="AT166" i="12"/>
  <c r="AT143" i="12"/>
  <c r="AT145" i="12"/>
  <c r="AT137" i="12"/>
  <c r="AT142" i="12"/>
  <c r="AT141" i="12"/>
  <c r="AT135" i="12"/>
  <c r="AT146" i="12"/>
  <c r="AT140" i="12"/>
  <c r="AT138" i="12"/>
  <c r="AT148" i="12"/>
  <c r="AT147" i="12"/>
  <c r="AT136" i="12"/>
  <c r="AT139" i="12"/>
  <c r="AR149" i="12"/>
  <c r="AU149" i="12" s="1"/>
  <c r="AV149" i="12" s="1"/>
  <c r="AW149" i="12" s="1"/>
  <c r="AT134" i="12"/>
  <c r="AT144" i="12"/>
  <c r="AT113" i="12"/>
  <c r="AT120" i="12"/>
  <c r="AT125" i="12"/>
  <c r="AT126" i="12"/>
  <c r="AT114" i="12"/>
  <c r="AT119" i="12"/>
  <c r="AR127" i="12"/>
  <c r="AU127" i="12" s="1"/>
  <c r="AV127" i="12" s="1"/>
  <c r="AW127" i="12" s="1"/>
  <c r="AT111" i="12"/>
  <c r="AT123" i="12"/>
  <c r="AT116" i="12"/>
  <c r="AT122" i="12"/>
  <c r="AT117" i="12"/>
  <c r="AT124" i="12"/>
  <c r="AT118" i="12"/>
  <c r="AT112" i="12"/>
  <c r="AT115" i="12"/>
  <c r="AT121" i="12"/>
  <c r="BE104" i="12"/>
  <c r="BF104" i="12" s="1"/>
  <c r="BG85" i="12"/>
  <c r="AO100" i="12"/>
  <c r="AO96" i="12"/>
  <c r="AO101" i="12"/>
  <c r="AO97" i="12"/>
  <c r="AO103" i="12"/>
  <c r="AO99" i="12"/>
  <c r="AO95" i="12"/>
  <c r="AO94" i="12"/>
  <c r="AO90" i="12"/>
  <c r="AO91" i="12"/>
  <c r="AO98" i="12"/>
  <c r="AO92" i="12"/>
  <c r="AO102" i="12"/>
  <c r="AO93" i="12"/>
  <c r="AO88" i="12"/>
  <c r="AO87" i="12"/>
  <c r="AO89" i="12"/>
  <c r="AP104" i="12"/>
  <c r="AP51" i="12"/>
  <c r="AR51" i="12" s="1"/>
  <c r="AP47" i="12"/>
  <c r="AR47" i="12" s="1"/>
  <c r="AP52" i="12"/>
  <c r="AR52" i="12" s="1"/>
  <c r="AP48" i="12"/>
  <c r="AR48" i="12" s="1"/>
  <c r="AP44" i="12"/>
  <c r="AR44" i="12" s="1"/>
  <c r="AP53" i="12"/>
  <c r="AR53" i="12" s="1"/>
  <c r="AP49" i="12"/>
  <c r="AR49" i="12" s="1"/>
  <c r="AP45" i="12"/>
  <c r="AR45" i="12" s="1"/>
  <c r="AP43" i="12"/>
  <c r="AR43" i="12" s="1"/>
  <c r="AP39" i="12"/>
  <c r="AR39" i="12" s="1"/>
  <c r="AP54" i="12"/>
  <c r="AR54" i="12" s="1"/>
  <c r="AP40" i="12"/>
  <c r="AR40" i="12" s="1"/>
  <c r="AP36" i="12"/>
  <c r="AR36" i="12" s="1"/>
  <c r="AP50" i="12"/>
  <c r="AR50" i="12" s="1"/>
  <c r="AP46" i="12"/>
  <c r="AR46" i="12" s="1"/>
  <c r="AP41" i="12"/>
  <c r="AR41" i="12" s="1"/>
  <c r="AP37" i="12"/>
  <c r="AR37" i="12" s="1"/>
  <c r="AP42" i="12"/>
  <c r="AR42" i="12" s="1"/>
  <c r="AP38" i="12"/>
  <c r="AR38" i="12" s="1"/>
  <c r="Z9" i="12"/>
  <c r="Y9" i="12"/>
  <c r="AE9" i="12"/>
  <c r="AM9" i="12"/>
  <c r="AC29" i="12"/>
  <c r="AL9" i="12"/>
  <c r="AZ342" i="12" l="1"/>
  <c r="AY342" i="12"/>
  <c r="AZ334" i="12"/>
  <c r="AS334" i="12"/>
  <c r="AR227" i="12"/>
  <c r="AU227" i="12" s="1"/>
  <c r="AV227" i="12" s="1"/>
  <c r="AW227" i="12" s="1"/>
  <c r="AT216" i="12"/>
  <c r="AP77" i="12"/>
  <c r="AR77" i="12" s="1"/>
  <c r="AP75" i="12"/>
  <c r="AR75" i="12" s="1"/>
  <c r="AP67" i="12"/>
  <c r="AR67" i="12" s="1"/>
  <c r="AP73" i="12"/>
  <c r="AR73" i="12" s="1"/>
  <c r="AP79" i="12"/>
  <c r="AR79" i="12" s="1"/>
  <c r="AP72" i="12"/>
  <c r="AR72" i="12" s="1"/>
  <c r="AP62" i="12"/>
  <c r="AR62" i="12" s="1"/>
  <c r="AP74" i="12"/>
  <c r="AR74" i="12" s="1"/>
  <c r="AP64" i="12"/>
  <c r="AR64" i="12" s="1"/>
  <c r="AP65" i="12"/>
  <c r="AR65" i="12" s="1"/>
  <c r="AP68" i="12"/>
  <c r="AR68" i="12" s="1"/>
  <c r="AP69" i="12"/>
  <c r="AR69" i="12" s="1"/>
  <c r="AP71" i="12"/>
  <c r="AR71" i="12" s="1"/>
  <c r="AP63" i="12"/>
  <c r="AR63" i="12" s="1"/>
  <c r="AP78" i="12"/>
  <c r="AR78" i="12" s="1"/>
  <c r="AP70" i="12"/>
  <c r="AR70" i="12" s="1"/>
  <c r="AP66" i="12"/>
  <c r="AR66" i="12" s="1"/>
  <c r="AP76" i="12"/>
  <c r="AR76" i="12" s="1"/>
  <c r="AS268" i="12"/>
  <c r="AS204" i="12"/>
  <c r="AS272" i="12"/>
  <c r="AS300" i="12"/>
  <c r="AS138" i="12"/>
  <c r="AS142" i="12"/>
  <c r="AS200" i="12"/>
  <c r="AS301" i="12"/>
  <c r="AS297" i="12"/>
  <c r="AS296" i="12"/>
  <c r="AS118" i="12"/>
  <c r="AS124" i="12"/>
  <c r="AS136" i="12"/>
  <c r="AS208" i="12"/>
  <c r="AS271" i="12"/>
  <c r="AS273" i="12"/>
  <c r="AS298" i="12"/>
  <c r="AS112" i="12"/>
  <c r="AT149" i="12"/>
  <c r="AX149" i="12" s="1"/>
  <c r="AZ149" i="12" s="1"/>
  <c r="AS168" i="12"/>
  <c r="AT227" i="12"/>
  <c r="AX227" i="12" s="1"/>
  <c r="AZ227" i="12" s="1"/>
  <c r="AS274" i="12"/>
  <c r="AS145" i="12"/>
  <c r="AS156" i="12"/>
  <c r="AS205" i="12"/>
  <c r="AS270" i="12"/>
  <c r="AS299" i="12"/>
  <c r="AS163" i="12"/>
  <c r="AT209" i="12"/>
  <c r="AX209" i="12" s="1"/>
  <c r="AZ209" i="12" s="1"/>
  <c r="AP324" i="12"/>
  <c r="AR324" i="12" s="1"/>
  <c r="AP321" i="12"/>
  <c r="AR321" i="12" s="1"/>
  <c r="AP322" i="12"/>
  <c r="AR322" i="12" s="1"/>
  <c r="AP323" i="12"/>
  <c r="AR323" i="12" s="1"/>
  <c r="AT313" i="12"/>
  <c r="AT311" i="12"/>
  <c r="AR314" i="12"/>
  <c r="AU314" i="12" s="1"/>
  <c r="AV314" i="12" s="1"/>
  <c r="AW314" i="12" s="1"/>
  <c r="AT309" i="12"/>
  <c r="AT310" i="12"/>
  <c r="AT312" i="12"/>
  <c r="AT302" i="12"/>
  <c r="AX302" i="12" s="1"/>
  <c r="AR289" i="12"/>
  <c r="AU289" i="12" s="1"/>
  <c r="AV289" i="12" s="1"/>
  <c r="AW289" i="12" s="1"/>
  <c r="AT282" i="12"/>
  <c r="AT283" i="12"/>
  <c r="AT286" i="12"/>
  <c r="AT284" i="12"/>
  <c r="AT287" i="12"/>
  <c r="AT285" i="12"/>
  <c r="AT288" i="12"/>
  <c r="AT275" i="12"/>
  <c r="AX275" i="12" s="1"/>
  <c r="AS267" i="12"/>
  <c r="AS269" i="12"/>
  <c r="AT253" i="12"/>
  <c r="AT252" i="12"/>
  <c r="AT258" i="12"/>
  <c r="AT257" i="12"/>
  <c r="AR260" i="12"/>
  <c r="AU260" i="12" s="1"/>
  <c r="AV260" i="12" s="1"/>
  <c r="AW260" i="12" s="1"/>
  <c r="AT251" i="12"/>
  <c r="AT255" i="12"/>
  <c r="AT254" i="12"/>
  <c r="AT256" i="12"/>
  <c r="AT259" i="12"/>
  <c r="AT243" i="12"/>
  <c r="AT238" i="12"/>
  <c r="AT241" i="12"/>
  <c r="AT242" i="12"/>
  <c r="AR244" i="12"/>
  <c r="AU244" i="12" s="1"/>
  <c r="AV244" i="12" s="1"/>
  <c r="AW244" i="12" s="1"/>
  <c r="AT234" i="12"/>
  <c r="AT235" i="12"/>
  <c r="AT236" i="12"/>
  <c r="AT237" i="12"/>
  <c r="AT239" i="12"/>
  <c r="AT240" i="12"/>
  <c r="AS221" i="12"/>
  <c r="AS217" i="12"/>
  <c r="AS218" i="12"/>
  <c r="AS220" i="12"/>
  <c r="AS226" i="12"/>
  <c r="AS222" i="12"/>
  <c r="AS216" i="12"/>
  <c r="AS225" i="12"/>
  <c r="AS206" i="12"/>
  <c r="AS198" i="12"/>
  <c r="AS201" i="12"/>
  <c r="AS203" i="12"/>
  <c r="AS207" i="12"/>
  <c r="AS199" i="12"/>
  <c r="AS197" i="12"/>
  <c r="AS202" i="12"/>
  <c r="AP187" i="12"/>
  <c r="AR187" i="12" s="1"/>
  <c r="AP181" i="12"/>
  <c r="AR181" i="12" s="1"/>
  <c r="AP177" i="12"/>
  <c r="AR177" i="12" s="1"/>
  <c r="AP188" i="12"/>
  <c r="AR188" i="12" s="1"/>
  <c r="AP185" i="12"/>
  <c r="AR185" i="12" s="1"/>
  <c r="AP184" i="12"/>
  <c r="AR184" i="12" s="1"/>
  <c r="AP178" i="12"/>
  <c r="AR178" i="12" s="1"/>
  <c r="AP186" i="12"/>
  <c r="AR186" i="12" s="1"/>
  <c r="AP189" i="12"/>
  <c r="AR189" i="12" s="1"/>
  <c r="AP182" i="12"/>
  <c r="AR182" i="12" s="1"/>
  <c r="AP180" i="12"/>
  <c r="AR180" i="12" s="1"/>
  <c r="AP183" i="12"/>
  <c r="AR183" i="12" s="1"/>
  <c r="AP179" i="12"/>
  <c r="AR179" i="12" s="1"/>
  <c r="AS159" i="12"/>
  <c r="AS165" i="12"/>
  <c r="AS158" i="12"/>
  <c r="AS164" i="12"/>
  <c r="AS167" i="12"/>
  <c r="AS169" i="12"/>
  <c r="AS160" i="12"/>
  <c r="AS166" i="12"/>
  <c r="AS162" i="12"/>
  <c r="AT170" i="12"/>
  <c r="AX170" i="12" s="1"/>
  <c r="AS161" i="12"/>
  <c r="AS157" i="12"/>
  <c r="AS147" i="12"/>
  <c r="AS141" i="12"/>
  <c r="AS139" i="12"/>
  <c r="AS148" i="12"/>
  <c r="AS140" i="12"/>
  <c r="AS146" i="12"/>
  <c r="AS135" i="12"/>
  <c r="AS144" i="12"/>
  <c r="AS134" i="12"/>
  <c r="AS137" i="12"/>
  <c r="AS143" i="12"/>
  <c r="AS114" i="12"/>
  <c r="AS120" i="12"/>
  <c r="AS117" i="12"/>
  <c r="AS119" i="12"/>
  <c r="AS126" i="12"/>
  <c r="AS125" i="12"/>
  <c r="AT127" i="12"/>
  <c r="AX127" i="12" s="1"/>
  <c r="AS116" i="12"/>
  <c r="AS123" i="12"/>
  <c r="AS121" i="12"/>
  <c r="AS115" i="12"/>
  <c r="AS122" i="12"/>
  <c r="AS111" i="12"/>
  <c r="AS113" i="12"/>
  <c r="AP101" i="12"/>
  <c r="AR101" i="12" s="1"/>
  <c r="AP97" i="12"/>
  <c r="AR97" i="12" s="1"/>
  <c r="AP102" i="12"/>
  <c r="AR102" i="12" s="1"/>
  <c r="AP98" i="12"/>
  <c r="AR98" i="12" s="1"/>
  <c r="AP100" i="12"/>
  <c r="AR100" i="12" s="1"/>
  <c r="AP96" i="12"/>
  <c r="AR96" i="12" s="1"/>
  <c r="AP91" i="12"/>
  <c r="AR91" i="12" s="1"/>
  <c r="AP87" i="12"/>
  <c r="AR87" i="12" s="1"/>
  <c r="AP92" i="12"/>
  <c r="AR92" i="12" s="1"/>
  <c r="AP103" i="12"/>
  <c r="AR103" i="12" s="1"/>
  <c r="AP89" i="12"/>
  <c r="AR89" i="12" s="1"/>
  <c r="AP94" i="12"/>
  <c r="AR94" i="12" s="1"/>
  <c r="AP99" i="12"/>
  <c r="AR99" i="12" s="1"/>
  <c r="AP95" i="12"/>
  <c r="AR95" i="12" s="1"/>
  <c r="AP90" i="12"/>
  <c r="AR90" i="12" s="1"/>
  <c r="AP93" i="12"/>
  <c r="AR93" i="12" s="1"/>
  <c r="AP88" i="12"/>
  <c r="AR88" i="12" s="1"/>
  <c r="AT46" i="12"/>
  <c r="AT49" i="12"/>
  <c r="AT50" i="12"/>
  <c r="AT53" i="12"/>
  <c r="AT43" i="12"/>
  <c r="AT44" i="12"/>
  <c r="AT51" i="12"/>
  <c r="AT38" i="12"/>
  <c r="AT54" i="12"/>
  <c r="AT52" i="12"/>
  <c r="AT42" i="12"/>
  <c r="AT39" i="12"/>
  <c r="AT47" i="12"/>
  <c r="AT37" i="12"/>
  <c r="AR55" i="12"/>
  <c r="AU55" i="12" s="1"/>
  <c r="AV55" i="12" s="1"/>
  <c r="AW55" i="12" s="1"/>
  <c r="AT36" i="12"/>
  <c r="AT41" i="12"/>
  <c r="AT40" i="12"/>
  <c r="AT45" i="12"/>
  <c r="AT48" i="12"/>
  <c r="AD26" i="12"/>
  <c r="AD16" i="12"/>
  <c r="AD24" i="12"/>
  <c r="AD28" i="12"/>
  <c r="AD22" i="12"/>
  <c r="AD18" i="12"/>
  <c r="AD10" i="12"/>
  <c r="AD25" i="12"/>
  <c r="AD17" i="12"/>
  <c r="AD13" i="12"/>
  <c r="AD14" i="12"/>
  <c r="AD21" i="12"/>
  <c r="AD23" i="12"/>
  <c r="AD12" i="12"/>
  <c r="AD19" i="12"/>
  <c r="AD27" i="12"/>
  <c r="AD15" i="12"/>
  <c r="AD11" i="12"/>
  <c r="AD20" i="12"/>
  <c r="AM29" i="12"/>
  <c r="AD9" i="12"/>
  <c r="AB29" i="12"/>
  <c r="AA29" i="12" s="1"/>
  <c r="W29" i="12" s="1"/>
  <c r="AL29" i="12"/>
  <c r="AE29" i="12"/>
  <c r="X29" i="12" s="1"/>
  <c r="AS224" i="12" l="1"/>
  <c r="AS223" i="12"/>
  <c r="AS219" i="12"/>
  <c r="AS227" i="12" s="1"/>
  <c r="AY149" i="12"/>
  <c r="AT70" i="12"/>
  <c r="AT69" i="12"/>
  <c r="AT74" i="12"/>
  <c r="AT73" i="12"/>
  <c r="AT78" i="12"/>
  <c r="AT68" i="12"/>
  <c r="AT62" i="12"/>
  <c r="AR80" i="12"/>
  <c r="AU80" i="12" s="1"/>
  <c r="AV80" i="12" s="1"/>
  <c r="AW80" i="12" s="1"/>
  <c r="AT67" i="12"/>
  <c r="AT76" i="12"/>
  <c r="AT63" i="12"/>
  <c r="AT65" i="12"/>
  <c r="AT72" i="12"/>
  <c r="AT75" i="12"/>
  <c r="AT66" i="12"/>
  <c r="AT71" i="12"/>
  <c r="AT64" i="12"/>
  <c r="AT79" i="12"/>
  <c r="AT77" i="12"/>
  <c r="AS237" i="12"/>
  <c r="AS240" i="12"/>
  <c r="AS236" i="12"/>
  <c r="AS286" i="12"/>
  <c r="AY209" i="12"/>
  <c r="AS285" i="12"/>
  <c r="AS302" i="12"/>
  <c r="AS310" i="12"/>
  <c r="AY227" i="12"/>
  <c r="AS284" i="12"/>
  <c r="AS312" i="12"/>
  <c r="AS259" i="12"/>
  <c r="AS254" i="12"/>
  <c r="AS288" i="12"/>
  <c r="AS309" i="12"/>
  <c r="AS311" i="12"/>
  <c r="AS48" i="12"/>
  <c r="AS40" i="12"/>
  <c r="AS37" i="12"/>
  <c r="AS52" i="12"/>
  <c r="AS38" i="12"/>
  <c r="AS49" i="12"/>
  <c r="AS239" i="12"/>
  <c r="AS242" i="12"/>
  <c r="AS238" i="12"/>
  <c r="AS256" i="12"/>
  <c r="AS287" i="12"/>
  <c r="AS257" i="12"/>
  <c r="AS45" i="12"/>
  <c r="AS39" i="12"/>
  <c r="AS53" i="12"/>
  <c r="AS41" i="12"/>
  <c r="AS44" i="12"/>
  <c r="AS170" i="12"/>
  <c r="AS235" i="12"/>
  <c r="AS234" i="12"/>
  <c r="AS241" i="12"/>
  <c r="AS253" i="12"/>
  <c r="AS283" i="12"/>
  <c r="AS282" i="12"/>
  <c r="AS36" i="12"/>
  <c r="AT322" i="12"/>
  <c r="AR325" i="12"/>
  <c r="AU325" i="12" s="1"/>
  <c r="AV325" i="12" s="1"/>
  <c r="AW325" i="12" s="1"/>
  <c r="AT321" i="12"/>
  <c r="AT323" i="12"/>
  <c r="AT324" i="12"/>
  <c r="AT314" i="12"/>
  <c r="AX314" i="12" s="1"/>
  <c r="AS313" i="12"/>
  <c r="AZ302" i="12"/>
  <c r="AY302" i="12"/>
  <c r="AT289" i="12"/>
  <c r="AX289" i="12" s="1"/>
  <c r="AS275" i="12"/>
  <c r="AZ275" i="12"/>
  <c r="AY275" i="12"/>
  <c r="AT260" i="12"/>
  <c r="AX260" i="12" s="1"/>
  <c r="AS252" i="12"/>
  <c r="AS255" i="12"/>
  <c r="AS251" i="12"/>
  <c r="AS258" i="12"/>
  <c r="AT244" i="12"/>
  <c r="AX244" i="12" s="1"/>
  <c r="AS243" i="12"/>
  <c r="AS209" i="12"/>
  <c r="AT184" i="12"/>
  <c r="AT181" i="12"/>
  <c r="AT183" i="12"/>
  <c r="AT185" i="12"/>
  <c r="AT187" i="12"/>
  <c r="AT186" i="12"/>
  <c r="AT188" i="12"/>
  <c r="AT179" i="12"/>
  <c r="AT182" i="12"/>
  <c r="AT189" i="12"/>
  <c r="AT180" i="12"/>
  <c r="AT178" i="12"/>
  <c r="AR190" i="12"/>
  <c r="AU190" i="12" s="1"/>
  <c r="AV190" i="12" s="1"/>
  <c r="AW190" i="12" s="1"/>
  <c r="AT177" i="12"/>
  <c r="AZ170" i="12"/>
  <c r="AY170" i="12"/>
  <c r="AS149" i="12"/>
  <c r="AS127" i="12"/>
  <c r="AZ127" i="12"/>
  <c r="AY127" i="12"/>
  <c r="AT94" i="12"/>
  <c r="AT97" i="12"/>
  <c r="AT89" i="12"/>
  <c r="AT98" i="12"/>
  <c r="AT88" i="12"/>
  <c r="AT99" i="12"/>
  <c r="AT92" i="12"/>
  <c r="AT100" i="12"/>
  <c r="AT93" i="12"/>
  <c r="AR104" i="12"/>
  <c r="AU104" i="12" s="1"/>
  <c r="AV104" i="12" s="1"/>
  <c r="AW104" i="12" s="1"/>
  <c r="AT87" i="12"/>
  <c r="AT90" i="12"/>
  <c r="AT91" i="12"/>
  <c r="AT101" i="12"/>
  <c r="AT95" i="12"/>
  <c r="AT103" i="12"/>
  <c r="AT96" i="12"/>
  <c r="AT102" i="12"/>
  <c r="AT55" i="12"/>
  <c r="AX55" i="12" s="1"/>
  <c r="AS47" i="12"/>
  <c r="AS51" i="12"/>
  <c r="AS42" i="12"/>
  <c r="AS54" i="12"/>
  <c r="AS43" i="12"/>
  <c r="AS50" i="12"/>
  <c r="AS46" i="12"/>
  <c r="AH21" i="12"/>
  <c r="AI21" i="12" s="1"/>
  <c r="AH17" i="12"/>
  <c r="AI17" i="12" s="1"/>
  <c r="AH13" i="12"/>
  <c r="AI13" i="12" s="1"/>
  <c r="AH25" i="12"/>
  <c r="AI25" i="12" s="1"/>
  <c r="AH16" i="12"/>
  <c r="AI16" i="12" s="1"/>
  <c r="AH27" i="12"/>
  <c r="AI27" i="12" s="1"/>
  <c r="AH19" i="12"/>
  <c r="AI19" i="12" s="1"/>
  <c r="AH14" i="12"/>
  <c r="AI14" i="12" s="1"/>
  <c r="AH15" i="12"/>
  <c r="AI15" i="12" s="1"/>
  <c r="AH20" i="12"/>
  <c r="AI20" i="12" s="1"/>
  <c r="AH26" i="12"/>
  <c r="AI26" i="12" s="1"/>
  <c r="AH10" i="12"/>
  <c r="AI10" i="12" s="1"/>
  <c r="AH28" i="12"/>
  <c r="AI28" i="12" s="1"/>
  <c r="AH12" i="12"/>
  <c r="AI12" i="12" s="1"/>
  <c r="AH18" i="12"/>
  <c r="AI18" i="12" s="1"/>
  <c r="AH23" i="12"/>
  <c r="AI23" i="12" s="1"/>
  <c r="AH11" i="12"/>
  <c r="AI11" i="12" s="1"/>
  <c r="AH24" i="12"/>
  <c r="AI24" i="12" s="1"/>
  <c r="AH22" i="12"/>
  <c r="AI22" i="12" s="1"/>
  <c r="AD29" i="12"/>
  <c r="Z29" i="12"/>
  <c r="Y29" i="12"/>
  <c r="AH9" i="12"/>
  <c r="AI9" i="12" s="1"/>
  <c r="AN29" i="12"/>
  <c r="AS76" i="12" l="1"/>
  <c r="AS68" i="12"/>
  <c r="AS77" i="12"/>
  <c r="AS64" i="12"/>
  <c r="AS66" i="12"/>
  <c r="AS72" i="12"/>
  <c r="AS62" i="12"/>
  <c r="AS79" i="12"/>
  <c r="AS71" i="12"/>
  <c r="AS75" i="12"/>
  <c r="AS65" i="12"/>
  <c r="AS63" i="12"/>
  <c r="AS67" i="12"/>
  <c r="AT80" i="12"/>
  <c r="AX80" i="12" s="1"/>
  <c r="AZ80" i="12" s="1"/>
  <c r="AS73" i="12"/>
  <c r="AS69" i="12"/>
  <c r="AS78" i="12"/>
  <c r="AS74" i="12"/>
  <c r="AS70" i="12"/>
  <c r="AS244" i="12"/>
  <c r="AS55" i="12"/>
  <c r="AS103" i="12"/>
  <c r="AS102" i="12"/>
  <c r="AS182" i="12"/>
  <c r="AS314" i="12"/>
  <c r="AS185" i="12"/>
  <c r="AS101" i="12"/>
  <c r="AS95" i="12"/>
  <c r="AS91" i="12"/>
  <c r="AT190" i="12"/>
  <c r="AX190" i="12" s="1"/>
  <c r="AZ190" i="12" s="1"/>
  <c r="AS188" i="12"/>
  <c r="AS289" i="12"/>
  <c r="AS96" i="12"/>
  <c r="AS93" i="12"/>
  <c r="AS99" i="12"/>
  <c r="AS181" i="12"/>
  <c r="AS87" i="12"/>
  <c r="AS100" i="12"/>
  <c r="AS90" i="12"/>
  <c r="AS92" i="12"/>
  <c r="AS97" i="12"/>
  <c r="AS189" i="12"/>
  <c r="AS98" i="12"/>
  <c r="AS323" i="12"/>
  <c r="AT325" i="12"/>
  <c r="AX325" i="12" s="1"/>
  <c r="AS324" i="12"/>
  <c r="AS321" i="12"/>
  <c r="AS322" i="12"/>
  <c r="AZ314" i="12"/>
  <c r="AY314" i="12"/>
  <c r="AZ289" i="12"/>
  <c r="AY289" i="12"/>
  <c r="AS260" i="12"/>
  <c r="AZ260" i="12"/>
  <c r="AY260" i="12"/>
  <c r="AZ244" i="12"/>
  <c r="AY244" i="12"/>
  <c r="AS180" i="12"/>
  <c r="AS178" i="12"/>
  <c r="AS179" i="12"/>
  <c r="AS187" i="12"/>
  <c r="AS183" i="12"/>
  <c r="AS177" i="12"/>
  <c r="AS186" i="12"/>
  <c r="AS184" i="12"/>
  <c r="AT104" i="12"/>
  <c r="AX104" i="12" s="1"/>
  <c r="AS88" i="12"/>
  <c r="AS89" i="12"/>
  <c r="AS94" i="12"/>
  <c r="AY55" i="12"/>
  <c r="AZ55" i="12"/>
  <c r="AI29" i="12"/>
  <c r="BC29" i="12" s="1"/>
  <c r="AY80" i="12" l="1"/>
  <c r="AS80" i="12"/>
  <c r="AY190" i="12"/>
  <c r="AS104" i="12"/>
  <c r="AZ325" i="12"/>
  <c r="AY325" i="12"/>
  <c r="AS325" i="12"/>
  <c r="AS190" i="12"/>
  <c r="AZ104" i="12"/>
  <c r="AY104" i="12"/>
  <c r="BE29" i="12"/>
  <c r="BF29" i="12" s="1"/>
  <c r="BG7" i="12"/>
  <c r="AK29" i="12"/>
  <c r="AO29" i="12" s="1"/>
  <c r="AI7" i="12"/>
  <c r="AP29" i="12" l="1"/>
  <c r="AP9" i="12" s="1"/>
  <c r="AR9" i="12" s="1"/>
  <c r="AO28" i="12"/>
  <c r="AO24" i="12"/>
  <c r="AO20" i="12"/>
  <c r="AO16" i="12"/>
  <c r="AO12" i="12"/>
  <c r="AO27" i="12"/>
  <c r="AO23" i="12"/>
  <c r="AO19" i="12"/>
  <c r="AO15" i="12"/>
  <c r="AO11" i="12"/>
  <c r="AO26" i="12"/>
  <c r="AO22" i="12"/>
  <c r="AO18" i="12"/>
  <c r="AO14" i="12"/>
  <c r="AO10" i="12"/>
  <c r="AO25" i="12"/>
  <c r="AO21" i="12"/>
  <c r="AO17" i="12"/>
  <c r="AO13" i="12"/>
  <c r="AO9" i="12"/>
  <c r="AP25" i="12" l="1"/>
  <c r="AR25" i="12" s="1"/>
  <c r="AP21" i="12"/>
  <c r="AR21" i="12" s="1"/>
  <c r="AP17" i="12"/>
  <c r="AR17" i="12" s="1"/>
  <c r="AP13" i="12"/>
  <c r="AR13" i="12" s="1"/>
  <c r="AP28" i="12"/>
  <c r="AR28" i="12" s="1"/>
  <c r="AP24" i="12"/>
  <c r="AR24" i="12" s="1"/>
  <c r="AP20" i="12"/>
  <c r="AR20" i="12" s="1"/>
  <c r="AP16" i="12"/>
  <c r="AR16" i="12" s="1"/>
  <c r="AP12" i="12"/>
  <c r="AR12" i="12" s="1"/>
  <c r="AP27" i="12"/>
  <c r="AR27" i="12" s="1"/>
  <c r="AP23" i="12"/>
  <c r="AR23" i="12" s="1"/>
  <c r="AP19" i="12"/>
  <c r="AR19" i="12" s="1"/>
  <c r="AP15" i="12"/>
  <c r="AR15" i="12" s="1"/>
  <c r="AP11" i="12"/>
  <c r="AR11" i="12" s="1"/>
  <c r="AP22" i="12"/>
  <c r="AR22" i="12" s="1"/>
  <c r="AP18" i="12"/>
  <c r="AR18" i="12" s="1"/>
  <c r="AP10" i="12"/>
  <c r="AR10" i="12" s="1"/>
  <c r="AP14" i="12"/>
  <c r="AR14" i="12" s="1"/>
  <c r="AP26" i="12"/>
  <c r="AR26" i="12" s="1"/>
  <c r="AT9" i="12"/>
  <c r="AR29" i="12" l="1"/>
  <c r="AU29" i="12" s="1"/>
  <c r="AV29" i="12" s="1"/>
  <c r="AW29" i="12" s="1"/>
  <c r="AT18" i="12"/>
  <c r="AT13" i="12"/>
  <c r="AT26" i="12"/>
  <c r="AT22" i="12"/>
  <c r="AT23" i="12"/>
  <c r="AT20" i="12"/>
  <c r="AT17" i="12"/>
  <c r="AT14" i="12"/>
  <c r="AT27" i="12"/>
  <c r="AT24" i="12"/>
  <c r="AT21" i="12"/>
  <c r="AT19" i="12"/>
  <c r="AT16" i="12"/>
  <c r="AT11" i="12"/>
  <c r="AT10" i="12"/>
  <c r="AS10" i="12"/>
  <c r="AT15" i="12"/>
  <c r="AT12" i="12"/>
  <c r="AT28" i="12"/>
  <c r="AT25" i="12"/>
  <c r="AS21" i="12" l="1"/>
  <c r="AS14" i="12"/>
  <c r="AS13" i="12"/>
  <c r="AS22" i="12"/>
  <c r="AS25" i="12"/>
  <c r="AS9" i="12"/>
  <c r="AS28" i="12"/>
  <c r="AS15" i="12"/>
  <c r="AS11" i="12"/>
  <c r="AS19" i="12"/>
  <c r="AS24" i="12"/>
  <c r="AS20" i="12"/>
  <c r="AS17" i="12"/>
  <c r="AS26" i="12"/>
  <c r="AS18" i="12"/>
  <c r="AS12" i="12"/>
  <c r="AS16" i="12"/>
  <c r="AS27" i="12"/>
  <c r="AS23" i="12"/>
  <c r="AT29" i="12"/>
  <c r="AX29" i="12" s="1"/>
  <c r="AZ29" i="12" s="1"/>
  <c r="AS29" i="12" l="1"/>
  <c r="AY29" i="12"/>
</calcChain>
</file>

<file path=xl/sharedStrings.xml><?xml version="1.0" encoding="utf-8"?>
<sst xmlns="http://schemas.openxmlformats.org/spreadsheetml/2006/main" count="1333" uniqueCount="80">
  <si>
    <t>IC</t>
  </si>
  <si>
    <t>LS IC</t>
  </si>
  <si>
    <t>1/2 IC =</t>
  </si>
  <si>
    <t>LI IC</t>
  </si>
  <si>
    <t>k</t>
  </si>
  <si>
    <t xml:space="preserve"> [Q – (k-1)]</t>
  </si>
  <si>
    <r>
      <t xml:space="preserve">Media </t>
    </r>
    <r>
      <rPr>
        <b/>
        <vertAlign val="subscript"/>
        <sz val="10"/>
        <rFont val="Calibri"/>
        <family val="2"/>
        <scheme val="minor"/>
      </rPr>
      <t>1</t>
    </r>
  </si>
  <si>
    <r>
      <t>s</t>
    </r>
    <r>
      <rPr>
        <b/>
        <vertAlign val="sub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= DE</t>
    </r>
    <r>
      <rPr>
        <b/>
        <vertAlign val="subscript"/>
        <sz val="10"/>
        <rFont val="Calibri"/>
        <family val="2"/>
        <scheme val="minor"/>
      </rPr>
      <t>1</t>
    </r>
  </si>
  <si>
    <r>
      <t>n</t>
    </r>
    <r>
      <rPr>
        <b/>
        <vertAlign val="subscript"/>
        <sz val="10"/>
        <rFont val="Calibri"/>
        <family val="2"/>
        <scheme val="minor"/>
      </rPr>
      <t>1</t>
    </r>
  </si>
  <si>
    <r>
      <t xml:space="preserve">Media </t>
    </r>
    <r>
      <rPr>
        <b/>
        <vertAlign val="subscript"/>
        <sz val="10"/>
        <rFont val="Calibri"/>
        <family val="2"/>
        <scheme val="minor"/>
      </rPr>
      <t>2</t>
    </r>
  </si>
  <si>
    <r>
      <t>s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 = DE</t>
    </r>
    <r>
      <rPr>
        <b/>
        <vertAlign val="subscript"/>
        <sz val="10"/>
        <rFont val="Calibri"/>
        <family val="2"/>
        <scheme val="minor"/>
      </rPr>
      <t>2</t>
    </r>
  </si>
  <si>
    <r>
      <t>n</t>
    </r>
    <r>
      <rPr>
        <b/>
        <vertAlign val="subscript"/>
        <sz val="10"/>
        <rFont val="Calibri"/>
        <family val="2"/>
        <scheme val="minor"/>
      </rPr>
      <t>2</t>
    </r>
  </si>
  <si>
    <r>
      <t xml:space="preserve">DifMed </t>
    </r>
    <r>
      <rPr>
        <b/>
        <vertAlign val="subscript"/>
        <sz val="10"/>
        <rFont val="Calibri"/>
        <family val="2"/>
        <scheme val="minor"/>
      </rPr>
      <t>DL</t>
    </r>
  </si>
  <si>
    <r>
      <t xml:space="preserve">LI IC </t>
    </r>
    <r>
      <rPr>
        <vertAlign val="subscript"/>
        <sz val="10"/>
        <rFont val="Calibri"/>
        <family val="2"/>
        <scheme val="minor"/>
      </rPr>
      <t>DL</t>
    </r>
  </si>
  <si>
    <r>
      <t xml:space="preserve">LS IC </t>
    </r>
    <r>
      <rPr>
        <vertAlign val="subscript"/>
        <sz val="10"/>
        <rFont val="Calibri"/>
        <family val="2"/>
        <scheme val="minor"/>
      </rPr>
      <t>DL</t>
    </r>
  </si>
  <si>
    <t>Q</t>
  </si>
  <si>
    <t>Modelo de efectos fijos, por inverso varianza</t>
  </si>
  <si>
    <t>Efectos aleatorios DerSimonian-Laird, por inverso varianza</t>
  </si>
  <si>
    <t>Variable buscada</t>
  </si>
  <si>
    <t>Grupo de intervención</t>
  </si>
  <si>
    <t>Grupo de control</t>
  </si>
  <si>
    <r>
      <t>suma (w*</t>
    </r>
    <r>
      <rPr>
        <b/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 xml:space="preserve">  x DifMed</t>
    </r>
    <r>
      <rPr>
        <b/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)</t>
    </r>
  </si>
  <si>
    <t>EE = s*</t>
  </si>
  <si>
    <r>
      <t xml:space="preserve"> (DifMed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 xml:space="preserve"> - DifMed</t>
    </r>
    <r>
      <rPr>
        <vertAlign val="subscript"/>
        <sz val="10"/>
        <rFont val="Calibri"/>
        <family val="2"/>
        <scheme val="minor"/>
      </rPr>
      <t>comb</t>
    </r>
    <r>
      <rPr>
        <sz val="10"/>
        <rFont val="Calibri"/>
        <family val="2"/>
        <scheme val="minor"/>
      </rPr>
      <t>)</t>
    </r>
    <r>
      <rPr>
        <vertAlign val="superscript"/>
        <sz val="10"/>
        <rFont val="Calibri"/>
        <family val="2"/>
        <scheme val="minor"/>
      </rPr>
      <t>2</t>
    </r>
  </si>
  <si>
    <t>1/2 IC</t>
  </si>
  <si>
    <t>t teórica =DISTR.T.INV(0,05;"g,.l.") =</t>
  </si>
  <si>
    <r>
      <t xml:space="preserve">EE </t>
    </r>
    <r>
      <rPr>
        <vertAlign val="subscript"/>
        <sz val="10"/>
        <rFont val="Calibri"/>
        <family val="2"/>
        <scheme val="minor"/>
      </rPr>
      <t>dif medias</t>
    </r>
    <r>
      <rPr>
        <sz val="10"/>
        <rFont val="Calibri"/>
        <family val="2"/>
        <scheme val="minor"/>
      </rPr>
      <t xml:space="preserve"> = Raíz [ (s</t>
    </r>
    <r>
      <rPr>
        <vertAlign val="subscript"/>
        <sz val="10"/>
        <rFont val="Calibri"/>
        <family val="2"/>
        <scheme val="minor"/>
      </rPr>
      <t>1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/n</t>
    </r>
    <r>
      <rPr>
        <vertAlign val="sub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) + s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 ] =</t>
    </r>
  </si>
  <si>
    <t>g.l. = [ (s12/n1) + (s22/n2) ]2  ] / { [ (s12/n1)2) / (n1+1) ] + [ (s22/n2)2) / (n2+1) ] }</t>
  </si>
  <si>
    <r>
      <t xml:space="preserve">suma (w </t>
    </r>
    <r>
      <rPr>
        <vertAlign val="subscript"/>
        <sz val="10"/>
        <rFont val="Symbol"/>
        <family val="1"/>
        <charset val="2"/>
      </rPr>
      <t>q</t>
    </r>
    <r>
      <rPr>
        <b/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 xml:space="preserve">  x DifMed </t>
    </r>
    <r>
      <rPr>
        <b/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)</t>
    </r>
  </si>
  <si>
    <r>
      <t>(s</t>
    </r>
    <r>
      <rPr>
        <vertAlign val="subscript"/>
        <sz val="9"/>
        <rFont val="Calibri"/>
        <family val="2"/>
        <scheme val="minor"/>
      </rPr>
      <t>1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/n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) =</t>
    </r>
  </si>
  <si>
    <r>
      <t>(s</t>
    </r>
    <r>
      <rPr>
        <vertAlign val="subscript"/>
        <sz val="9"/>
        <rFont val="Calibri"/>
        <family val="2"/>
        <scheme val="minor"/>
      </rPr>
      <t>2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/n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</t>
    </r>
    <r>
      <rPr>
        <vertAlign val="superscript"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=</t>
    </r>
  </si>
  <si>
    <r>
      <t>(n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+1) =</t>
    </r>
  </si>
  <si>
    <r>
      <t>(n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+1)=</t>
    </r>
  </si>
  <si>
    <r>
      <t>(s</t>
    </r>
    <r>
      <rPr>
        <vertAlign val="subscript"/>
        <sz val="9"/>
        <rFont val="Calibri"/>
        <family val="2"/>
        <scheme val="minor"/>
      </rPr>
      <t>1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/n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)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=</t>
    </r>
  </si>
  <si>
    <r>
      <t>(s</t>
    </r>
    <r>
      <rPr>
        <vertAlign val="subscript"/>
        <sz val="9"/>
        <rFont val="Calibri"/>
        <family val="2"/>
        <scheme val="minor"/>
      </rPr>
      <t>2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/n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</t>
    </r>
    <r>
      <rPr>
        <vertAlign val="superscript"/>
        <sz val="9"/>
        <rFont val="Calibri"/>
        <family val="2"/>
        <scheme val="minor"/>
      </rPr>
      <t xml:space="preserve">2 </t>
    </r>
    <r>
      <rPr>
        <sz val="9"/>
        <rFont val="Calibri"/>
        <family val="2"/>
        <scheme val="minor"/>
      </rPr>
      <t>=</t>
    </r>
  </si>
  <si>
    <r>
      <t>(s</t>
    </r>
    <r>
      <rPr>
        <vertAlign val="subscript"/>
        <sz val="9"/>
        <rFont val="Calibri"/>
        <family val="2"/>
        <scheme val="minor"/>
      </rPr>
      <t>1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/n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)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/ (n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+1) =</t>
    </r>
  </si>
  <si>
    <r>
      <t>(s</t>
    </r>
    <r>
      <rPr>
        <vertAlign val="subscript"/>
        <sz val="9"/>
        <rFont val="Calibri"/>
        <family val="2"/>
        <scheme val="minor"/>
      </rPr>
      <t>2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/n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/ (n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+1) =</t>
    </r>
  </si>
  <si>
    <r>
      <t>Z</t>
    </r>
    <r>
      <rPr>
        <vertAlign val="subscript"/>
        <sz val="10"/>
        <rFont val="Calibri"/>
        <family val="2"/>
        <scheme val="minor"/>
      </rPr>
      <t xml:space="preserve"> α/2</t>
    </r>
  </si>
  <si>
    <r>
      <t>p</t>
    </r>
    <r>
      <rPr>
        <sz val="10"/>
        <rFont val="Calibri"/>
        <family val="2"/>
        <scheme val="minor"/>
      </rPr>
      <t>=</t>
    </r>
  </si>
  <si>
    <r>
      <rPr>
        <sz val="9"/>
        <rFont val="Calibri"/>
        <family val="2"/>
        <scheme val="minor"/>
      </rPr>
      <t>[ (s</t>
    </r>
    <r>
      <rPr>
        <vertAlign val="subscript"/>
        <sz val="9"/>
        <rFont val="Calibri"/>
        <family val="2"/>
        <scheme val="minor"/>
      </rPr>
      <t>1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/n</t>
    </r>
    <r>
      <rPr>
        <vertAlign val="sub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) + (s</t>
    </r>
    <r>
      <rPr>
        <vertAlign val="subscript"/>
        <sz val="9"/>
        <rFont val="Calibri"/>
        <family val="2"/>
        <scheme val="minor"/>
      </rPr>
      <t>2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/n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 ]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]</t>
    </r>
    <r>
      <rPr>
        <b/>
        <sz val="9"/>
        <rFont val="Calibri"/>
        <family val="2"/>
        <scheme val="minor"/>
      </rPr>
      <t xml:space="preserve"> =</t>
    </r>
  </si>
  <si>
    <r>
      <t>Q = Suma [w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 xml:space="preserve"> x (DifMed </t>
    </r>
    <r>
      <rPr>
        <vertAlign val="subscript"/>
        <sz val="10"/>
        <rFont val="Calibri"/>
        <family val="2"/>
        <scheme val="minor"/>
      </rPr>
      <t xml:space="preserve">i </t>
    </r>
    <r>
      <rPr>
        <sz val="10"/>
        <rFont val="Calibri"/>
        <family val="2"/>
        <scheme val="minor"/>
      </rPr>
      <t>-DifMed</t>
    </r>
    <r>
      <rPr>
        <vertAlign val="subscript"/>
        <sz val="10"/>
        <rFont val="Calibri"/>
        <family val="2"/>
        <scheme val="minor"/>
      </rPr>
      <t>comb</t>
    </r>
    <r>
      <rPr>
        <sz val="10"/>
        <rFont val="Calibri"/>
        <family val="2"/>
        <scheme val="minor"/>
      </rPr>
      <t>)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]</t>
    </r>
  </si>
  <si>
    <r>
      <t>suma(w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)</t>
    </r>
  </si>
  <si>
    <r>
      <t>suma(w</t>
    </r>
    <r>
      <rPr>
        <vertAlign val="subscript"/>
        <sz val="10"/>
        <rFont val="Calibri"/>
        <family val="2"/>
        <scheme val="minor"/>
      </rPr>
      <t>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</si>
  <si>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[suma(w</t>
    </r>
    <r>
      <rPr>
        <vertAlign val="subscript"/>
        <sz val="10"/>
        <rFont val="Calibri"/>
        <family val="2"/>
        <scheme val="minor"/>
      </rPr>
      <t>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)/ suma(wi)]</t>
    </r>
  </si>
  <si>
    <r>
      <t>s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= 1/w</t>
    </r>
    <r>
      <rPr>
        <vertAlign val="subscript"/>
        <sz val="10"/>
        <rFont val="Calibri"/>
        <family val="2"/>
        <scheme val="minor"/>
      </rPr>
      <t>i</t>
    </r>
  </si>
  <si>
    <r>
      <t>s</t>
    </r>
    <r>
      <rPr>
        <vertAlign val="superscript"/>
        <sz val="10"/>
        <rFont val="Calibri"/>
        <family val="2"/>
        <scheme val="minor"/>
      </rPr>
      <t xml:space="preserve">2 </t>
    </r>
    <r>
      <rPr>
        <b/>
        <sz val="1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 xml:space="preserve"> = 1/w</t>
    </r>
    <r>
      <rPr>
        <b/>
        <sz val="10"/>
        <rFont val="Calibri"/>
        <family val="2"/>
        <scheme val="minor"/>
      </rPr>
      <t>*</t>
    </r>
  </si>
  <si>
    <r>
      <rPr>
        <i/>
        <sz val="10"/>
        <rFont val="Calibri"/>
        <family val="2"/>
        <scheme val="minor"/>
      </rPr>
      <t>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teórica</t>
    </r>
  </si>
  <si>
    <r>
      <rPr>
        <i/>
        <sz val="10"/>
        <rFont val="Calibri"/>
        <family val="2"/>
        <scheme val="minor"/>
      </rPr>
      <t>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a utilizar: 1) si Q &lt; k-1 =  0; 2) si no, =&gt; 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teórica </t>
    </r>
  </si>
  <si>
    <r>
      <t>% w</t>
    </r>
    <r>
      <rPr>
        <i/>
        <vertAlign val="subscript"/>
        <sz val="10"/>
        <rFont val="Symbol"/>
        <family val="1"/>
        <charset val="2"/>
      </rPr>
      <t>q</t>
    </r>
    <r>
      <rPr>
        <i/>
        <vertAlign val="subscript"/>
        <sz val="10"/>
        <rFont val="Calibri"/>
        <family val="2"/>
        <scheme val="minor"/>
      </rPr>
      <t>i</t>
    </r>
  </si>
  <si>
    <r>
      <t xml:space="preserve">EE </t>
    </r>
    <r>
      <rPr>
        <vertAlign val="subscript"/>
        <sz val="10"/>
        <rFont val="Symbol"/>
        <family val="1"/>
        <charset val="2"/>
      </rPr>
      <t>q</t>
    </r>
    <r>
      <rPr>
        <vertAlign val="subscript"/>
        <sz val="10"/>
        <rFont val="Calibri"/>
        <family val="2"/>
        <scheme val="minor"/>
      </rPr>
      <t>i</t>
    </r>
  </si>
  <si>
    <r>
      <t>EE</t>
    </r>
    <r>
      <rPr>
        <vertAlign val="superscript"/>
        <sz val="10"/>
        <rFont val="Calibri"/>
        <family val="2"/>
        <scheme val="minor"/>
      </rPr>
      <t>2</t>
    </r>
    <r>
      <rPr>
        <vertAlign val="subscript"/>
        <sz val="10"/>
        <rFont val="Symbol"/>
        <family val="1"/>
        <charset val="2"/>
      </rPr>
      <t>q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 xml:space="preserve"> = s</t>
    </r>
    <r>
      <rPr>
        <vertAlign val="superscript"/>
        <sz val="10"/>
        <rFont val="Calibri"/>
        <family val="2"/>
        <scheme val="minor"/>
      </rPr>
      <t>2</t>
    </r>
    <r>
      <rPr>
        <vertAlign val="subscript"/>
        <sz val="10"/>
        <rFont val="Symbol"/>
        <family val="1"/>
        <charset val="2"/>
      </rPr>
      <t>q</t>
    </r>
    <r>
      <rPr>
        <vertAlign val="subscript"/>
        <sz val="10"/>
        <rFont val="Calibri"/>
        <family val="2"/>
        <scheme val="minor"/>
      </rPr>
      <t>i</t>
    </r>
  </si>
  <si>
    <r>
      <t xml:space="preserve">w </t>
    </r>
    <r>
      <rPr>
        <vertAlign val="subscript"/>
        <sz val="10"/>
        <rFont val="Symbol"/>
        <family val="1"/>
        <charset val="2"/>
      </rPr>
      <t>q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 xml:space="preserve"> = 1/s</t>
    </r>
    <r>
      <rPr>
        <vertAlign val="superscript"/>
        <sz val="10"/>
        <rFont val="Calibri"/>
        <family val="2"/>
        <scheme val="minor"/>
      </rPr>
      <t>2</t>
    </r>
    <r>
      <rPr>
        <vertAlign val="subscript"/>
        <sz val="10"/>
        <rFont val="Symbol"/>
        <family val="1"/>
        <charset val="2"/>
      </rPr>
      <t>q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 xml:space="preserve"> = 1/EE</t>
    </r>
    <r>
      <rPr>
        <vertAlign val="superscript"/>
        <sz val="10"/>
        <rFont val="Calibri"/>
        <family val="2"/>
        <scheme val="minor"/>
      </rPr>
      <t>2</t>
    </r>
    <r>
      <rPr>
        <vertAlign val="subscript"/>
        <sz val="10"/>
        <rFont val="Symbol"/>
        <family val="1"/>
        <charset val="2"/>
      </rPr>
      <t>q</t>
    </r>
    <r>
      <rPr>
        <vertAlign val="subscript"/>
        <sz val="10"/>
        <rFont val="Calibri"/>
        <family val="2"/>
        <scheme val="minor"/>
      </rPr>
      <t>i</t>
    </r>
  </si>
  <si>
    <r>
      <t>Dif Med =</t>
    </r>
    <r>
      <rPr>
        <sz val="10"/>
        <rFont val="Symbol"/>
        <family val="1"/>
        <charset val="2"/>
      </rPr>
      <t xml:space="preserve"> q</t>
    </r>
  </si>
  <si>
    <r>
      <t>%w</t>
    </r>
    <r>
      <rPr>
        <i/>
        <vertAlign val="subscript"/>
        <sz val="10"/>
        <rFont val="Calibri"/>
        <family val="2"/>
        <scheme val="minor"/>
      </rPr>
      <t>i</t>
    </r>
    <r>
      <rPr>
        <i/>
        <sz val="10"/>
        <rFont val="Calibri"/>
        <family val="2"/>
        <scheme val="minor"/>
      </rPr>
      <t>*</t>
    </r>
  </si>
  <si>
    <r>
      <rPr>
        <i/>
        <sz val="9"/>
        <rFont val="Symbol"/>
        <family val="1"/>
        <charset val="2"/>
      </rPr>
      <t>t</t>
    </r>
    <r>
      <rPr>
        <i/>
        <vertAlign val="superscript"/>
        <sz val="9"/>
        <rFont val="Calibri"/>
        <family val="2"/>
        <scheme val="minor"/>
      </rPr>
      <t>2</t>
    </r>
    <r>
      <rPr>
        <i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teórica = [Q – (k-1)]/[suma(wi) –[suma(wi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)/suma(wi)]]</t>
    </r>
  </si>
  <si>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a utilizar: 1) si Q &lt; k-1 =  0; 2) si no, =&gt; </t>
    </r>
    <r>
      <rPr>
        <i/>
        <sz val="10"/>
        <rFont val="Calibri"/>
        <family val="2"/>
        <scheme val="minor"/>
      </rPr>
      <t>τ</t>
    </r>
    <r>
      <rPr>
        <i/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teórica</t>
    </r>
  </si>
  <si>
    <r>
      <t>w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* = 1/ (</t>
    </r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+ s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</si>
  <si>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Metaanálisis para variables continuas (Diferencia de Medias y Tamaño Efecto) por el método del inverso de la varianza</t>
  </si>
  <si>
    <t>Índice de Heterogeneidad</t>
  </si>
  <si>
    <t>Q =&gt;</t>
  </si>
  <si>
    <t>ECA 1</t>
  </si>
  <si>
    <t>ECA 2</t>
  </si>
  <si>
    <t>ECA 3</t>
  </si>
  <si>
    <t>ECA 4</t>
  </si>
  <si>
    <t>ECA 5</t>
  </si>
  <si>
    <t>ECA 6</t>
  </si>
  <si>
    <t>ECA 7</t>
  </si>
  <si>
    <t>ECA 8</t>
  </si>
  <si>
    <t>ECA 9</t>
  </si>
  <si>
    <t>ECA 10</t>
  </si>
  <si>
    <t>ECA 11</t>
  </si>
  <si>
    <t>ECA 12</t>
  </si>
  <si>
    <t>ECA 13</t>
  </si>
  <si>
    <t>ECA 14</t>
  </si>
  <si>
    <t>ECA 15</t>
  </si>
  <si>
    <t>ECA 16</t>
  </si>
  <si>
    <t>ECA 17</t>
  </si>
  <si>
    <t>ECA 18</t>
  </si>
  <si>
    <t>ECA 19</t>
  </si>
  <si>
    <t>ECA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</si>
</sst>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#,##0.00_ ;\-#,##0.00\ "/>
    <numFmt numFmtId="168" formatCode="0.0%"/>
    <numFmt numFmtId="169" formatCode="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i/>
      <sz val="10"/>
      <name val="Symbol"/>
      <family val="1"/>
      <charset val="2"/>
    </font>
    <font>
      <sz val="9"/>
      <name val="Calibri"/>
      <family val="2"/>
      <scheme val="minor"/>
    </font>
    <font>
      <i/>
      <vertAlign val="subscript"/>
      <sz val="10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10"/>
      <name val="Symbol"/>
      <family val="1"/>
      <charset val="2"/>
    </font>
    <font>
      <sz val="10"/>
      <name val="Symbol"/>
      <family val="1"/>
      <charset val="2"/>
    </font>
    <font>
      <b/>
      <sz val="9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vertAlign val="subscript"/>
      <sz val="10"/>
      <name val="Symbol"/>
      <family val="1"/>
      <charset val="2"/>
    </font>
    <font>
      <i/>
      <sz val="9"/>
      <name val="Symbol"/>
      <family val="1"/>
      <charset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2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 wrapText="1"/>
    </xf>
    <xf numFmtId="2" fontId="2" fillId="0" borderId="0" xfId="0" applyNumberFormat="1" applyFont="1"/>
    <xf numFmtId="168" fontId="6" fillId="0" borderId="1" xfId="2" applyNumberFormat="1" applyFont="1" applyFill="1" applyBorder="1" applyAlignment="1">
      <alignment horizontal="center" vertical="center"/>
    </xf>
    <xf numFmtId="168" fontId="5" fillId="0" borderId="0" xfId="2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43" fontId="4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2" fillId="9" borderId="0" xfId="0" applyFont="1" applyFill="1"/>
    <xf numFmtId="165" fontId="2" fillId="0" borderId="0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8" fontId="4" fillId="10" borderId="1" xfId="2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68" fontId="5" fillId="0" borderId="1" xfId="2" applyNumberFormat="1" applyFont="1" applyFill="1" applyBorder="1" applyAlignment="1">
      <alignment horizontal="center"/>
    </xf>
    <xf numFmtId="167" fontId="2" fillId="3" borderId="6" xfId="0" applyNumberFormat="1" applyFont="1" applyFill="1" applyBorder="1" applyAlignment="1">
      <alignment horizontal="center" vertical="center"/>
    </xf>
    <xf numFmtId="167" fontId="2" fillId="4" borderId="6" xfId="0" applyNumberFormat="1" applyFont="1" applyFill="1" applyBorder="1" applyAlignment="1">
      <alignment horizontal="center" vertical="center"/>
    </xf>
    <xf numFmtId="167" fontId="2" fillId="5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165" fontId="2" fillId="11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168" fontId="6" fillId="0" borderId="1" xfId="2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166" fontId="2" fillId="11" borderId="0" xfId="0" applyNumberFormat="1" applyFont="1" applyFill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8" fontId="4" fillId="8" borderId="1" xfId="2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10" borderId="0" xfId="0" applyNumberFormat="1" applyFont="1" applyFill="1" applyAlignment="1">
      <alignment horizontal="center"/>
    </xf>
    <xf numFmtId="2" fontId="2" fillId="10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3333FF"/>
      <color rgb="FFFFCC66"/>
      <color rgb="FFCCFFFF"/>
      <color rgb="FFFFFF66"/>
      <color rgb="FFCC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42"/>
  <sheetViews>
    <sheetView tabSelected="1" zoomScaleNormal="100" workbookViewId="0">
      <selection activeCell="B35" sqref="B35"/>
    </sheetView>
  </sheetViews>
  <sheetFormatPr baseColWidth="10" defaultRowHeight="12.75" x14ac:dyDescent="0.2"/>
  <cols>
    <col min="1" max="1" width="4" style="1" customWidth="1"/>
    <col min="2" max="2" width="24.42578125" style="1" customWidth="1"/>
    <col min="3" max="8" width="10.7109375" style="1" customWidth="1"/>
    <col min="9" max="9" width="4.42578125" style="1" customWidth="1"/>
    <col min="10" max="10" width="2" style="1" customWidth="1"/>
    <col min="11" max="11" width="9.28515625" style="1" hidden="1" customWidth="1"/>
    <col min="12" max="12" width="7.42578125" style="1" hidden="1" customWidth="1"/>
    <col min="13" max="13" width="9" style="1" hidden="1" customWidth="1"/>
    <col min="14" max="14" width="6.85546875" style="1" hidden="1" customWidth="1"/>
    <col min="15" max="15" width="6.42578125" style="3" hidden="1" customWidth="1"/>
    <col min="16" max="16" width="8.42578125" style="3" hidden="1" customWidth="1"/>
    <col min="17" max="17" width="7.85546875" style="1" hidden="1" customWidth="1"/>
    <col min="18" max="19" width="9.28515625" style="1" hidden="1" customWidth="1"/>
    <col min="20" max="20" width="10.28515625" style="1" hidden="1" customWidth="1"/>
    <col min="21" max="21" width="9" style="3" hidden="1" customWidth="1"/>
    <col min="22" max="22" width="11" style="1" hidden="1" customWidth="1"/>
    <col min="23" max="23" width="9" style="1" hidden="1" customWidth="1"/>
    <col min="24" max="26" width="10.7109375" style="1" customWidth="1"/>
    <col min="27" max="27" width="8.140625" style="1" hidden="1" customWidth="1"/>
    <col min="28" max="28" width="9" style="1" hidden="1" customWidth="1"/>
    <col min="29" max="29" width="7.7109375" style="1" hidden="1" customWidth="1"/>
    <col min="30" max="30" width="8.5703125" style="1" hidden="1" customWidth="1"/>
    <col min="31" max="31" width="9" style="1" hidden="1" customWidth="1"/>
    <col min="32" max="32" width="2.140625" style="1" customWidth="1"/>
    <col min="33" max="33" width="2" style="1" customWidth="1"/>
    <col min="34" max="34" width="10.5703125" style="1" hidden="1" customWidth="1"/>
    <col min="35" max="35" width="11.85546875" style="1" hidden="1" customWidth="1"/>
    <col min="36" max="36" width="6.7109375" style="1" hidden="1" customWidth="1"/>
    <col min="37" max="37" width="7" style="1" hidden="1" customWidth="1"/>
    <col min="38" max="38" width="8" style="1" hidden="1" customWidth="1"/>
    <col min="39" max="39" width="11.5703125" style="1" hidden="1" customWidth="1"/>
    <col min="40" max="40" width="10" style="1" hidden="1" customWidth="1"/>
    <col min="41" max="41" width="12.85546875" style="1" hidden="1" customWidth="1"/>
    <col min="42" max="42" width="11.5703125" style="1" hidden="1" customWidth="1"/>
    <col min="43" max="43" width="0" style="1" hidden="1" customWidth="1"/>
    <col min="44" max="44" width="11.5703125" style="1" hidden="1" customWidth="1"/>
    <col min="45" max="45" width="11.5703125" style="1" bestFit="1" customWidth="1"/>
    <col min="46" max="46" width="11.5703125" style="1" hidden="1" customWidth="1"/>
    <col min="47" max="47" width="9" style="1" hidden="1" customWidth="1"/>
    <col min="48" max="48" width="7" style="1" hidden="1" customWidth="1"/>
    <col min="49" max="49" width="9.85546875" style="1" hidden="1" customWidth="1"/>
    <col min="50" max="51" width="10.7109375" style="1" customWidth="1"/>
    <col min="52" max="52" width="11.5703125" style="1" customWidth="1"/>
    <col min="53" max="53" width="2.5703125" style="1" customWidth="1"/>
    <col min="54" max="54" width="4.140625" style="1" customWidth="1"/>
    <col min="55" max="55" width="7.85546875" style="1" hidden="1" customWidth="1"/>
    <col min="56" max="56" width="3.42578125" style="1" hidden="1" customWidth="1"/>
    <col min="57" max="57" width="11.5703125" style="1" hidden="1" customWidth="1"/>
    <col min="58" max="58" width="11.5703125" style="1" bestFit="1" customWidth="1"/>
    <col min="59" max="258" width="11.42578125" style="1"/>
    <col min="259" max="259" width="26.140625" style="1" customWidth="1"/>
    <col min="260" max="260" width="25.85546875" style="1" customWidth="1"/>
    <col min="261" max="261" width="21.85546875" style="1" customWidth="1"/>
    <col min="262" max="262" width="20.85546875" style="1" customWidth="1"/>
    <col min="263" max="263" width="19.85546875" style="1" customWidth="1"/>
    <col min="264" max="264" width="14.140625" style="1" customWidth="1"/>
    <col min="265" max="265" width="9" style="1" customWidth="1"/>
    <col min="266" max="266" width="14.5703125" style="1" customWidth="1"/>
    <col min="267" max="267" width="20.5703125" style="1" customWidth="1"/>
    <col min="268" max="268" width="15" style="1" bestFit="1" customWidth="1"/>
    <col min="269" max="269" width="12" style="1" bestFit="1" customWidth="1"/>
    <col min="270" max="270" width="13" style="1" customWidth="1"/>
    <col min="271" max="271" width="14.5703125" style="1" bestFit="1" customWidth="1"/>
    <col min="272" max="272" width="13.85546875" style="1" bestFit="1" customWidth="1"/>
    <col min="273" max="273" width="11.42578125" style="1"/>
    <col min="274" max="274" width="13.85546875" style="1" bestFit="1" customWidth="1"/>
    <col min="275" max="275" width="11.42578125" style="1"/>
    <col min="276" max="276" width="13.85546875" style="1" bestFit="1" customWidth="1"/>
    <col min="277" max="277" width="12.140625" style="1" bestFit="1" customWidth="1"/>
    <col min="278" max="280" width="11.42578125" style="1"/>
    <col min="281" max="281" width="9.42578125" style="1" customWidth="1"/>
    <col min="282" max="282" width="12.7109375" style="1" bestFit="1" customWidth="1"/>
    <col min="283" max="283" width="14.28515625" style="1" bestFit="1" customWidth="1"/>
    <col min="284" max="514" width="11.42578125" style="1"/>
    <col min="515" max="515" width="26.140625" style="1" customWidth="1"/>
    <col min="516" max="516" width="25.85546875" style="1" customWidth="1"/>
    <col min="517" max="517" width="21.85546875" style="1" customWidth="1"/>
    <col min="518" max="518" width="20.85546875" style="1" customWidth="1"/>
    <col min="519" max="519" width="19.85546875" style="1" customWidth="1"/>
    <col min="520" max="520" width="14.140625" style="1" customWidth="1"/>
    <col min="521" max="521" width="9" style="1" customWidth="1"/>
    <col min="522" max="522" width="14.5703125" style="1" customWidth="1"/>
    <col min="523" max="523" width="20.5703125" style="1" customWidth="1"/>
    <col min="524" max="524" width="15" style="1" bestFit="1" customWidth="1"/>
    <col min="525" max="525" width="12" style="1" bestFit="1" customWidth="1"/>
    <col min="526" max="526" width="13" style="1" customWidth="1"/>
    <col min="527" max="527" width="14.5703125" style="1" bestFit="1" customWidth="1"/>
    <col min="528" max="528" width="13.85546875" style="1" bestFit="1" customWidth="1"/>
    <col min="529" max="529" width="11.42578125" style="1"/>
    <col min="530" max="530" width="13.85546875" style="1" bestFit="1" customWidth="1"/>
    <col min="531" max="531" width="11.42578125" style="1"/>
    <col min="532" max="532" width="13.85546875" style="1" bestFit="1" customWidth="1"/>
    <col min="533" max="533" width="12.140625" style="1" bestFit="1" customWidth="1"/>
    <col min="534" max="536" width="11.42578125" style="1"/>
    <col min="537" max="537" width="9.42578125" style="1" customWidth="1"/>
    <col min="538" max="538" width="12.7109375" style="1" bestFit="1" customWidth="1"/>
    <col min="539" max="539" width="14.28515625" style="1" bestFit="1" customWidth="1"/>
    <col min="540" max="770" width="11.42578125" style="1"/>
    <col min="771" max="771" width="26.140625" style="1" customWidth="1"/>
    <col min="772" max="772" width="25.85546875" style="1" customWidth="1"/>
    <col min="773" max="773" width="21.85546875" style="1" customWidth="1"/>
    <col min="774" max="774" width="20.85546875" style="1" customWidth="1"/>
    <col min="775" max="775" width="19.85546875" style="1" customWidth="1"/>
    <col min="776" max="776" width="14.140625" style="1" customWidth="1"/>
    <col min="777" max="777" width="9" style="1" customWidth="1"/>
    <col min="778" max="778" width="14.5703125" style="1" customWidth="1"/>
    <col min="779" max="779" width="20.5703125" style="1" customWidth="1"/>
    <col min="780" max="780" width="15" style="1" bestFit="1" customWidth="1"/>
    <col min="781" max="781" width="12" style="1" bestFit="1" customWidth="1"/>
    <col min="782" max="782" width="13" style="1" customWidth="1"/>
    <col min="783" max="783" width="14.5703125" style="1" bestFit="1" customWidth="1"/>
    <col min="784" max="784" width="13.85546875" style="1" bestFit="1" customWidth="1"/>
    <col min="785" max="785" width="11.42578125" style="1"/>
    <col min="786" max="786" width="13.85546875" style="1" bestFit="1" customWidth="1"/>
    <col min="787" max="787" width="11.42578125" style="1"/>
    <col min="788" max="788" width="13.85546875" style="1" bestFit="1" customWidth="1"/>
    <col min="789" max="789" width="12.140625" style="1" bestFit="1" customWidth="1"/>
    <col min="790" max="792" width="11.42578125" style="1"/>
    <col min="793" max="793" width="9.42578125" style="1" customWidth="1"/>
    <col min="794" max="794" width="12.7109375" style="1" bestFit="1" customWidth="1"/>
    <col min="795" max="795" width="14.28515625" style="1" bestFit="1" customWidth="1"/>
    <col min="796" max="1026" width="11.42578125" style="1"/>
    <col min="1027" max="1027" width="26.140625" style="1" customWidth="1"/>
    <col min="1028" max="1028" width="25.85546875" style="1" customWidth="1"/>
    <col min="1029" max="1029" width="21.85546875" style="1" customWidth="1"/>
    <col min="1030" max="1030" width="20.85546875" style="1" customWidth="1"/>
    <col min="1031" max="1031" width="19.85546875" style="1" customWidth="1"/>
    <col min="1032" max="1032" width="14.140625" style="1" customWidth="1"/>
    <col min="1033" max="1033" width="9" style="1" customWidth="1"/>
    <col min="1034" max="1034" width="14.5703125" style="1" customWidth="1"/>
    <col min="1035" max="1035" width="20.5703125" style="1" customWidth="1"/>
    <col min="1036" max="1036" width="15" style="1" bestFit="1" customWidth="1"/>
    <col min="1037" max="1037" width="12" style="1" bestFit="1" customWidth="1"/>
    <col min="1038" max="1038" width="13" style="1" customWidth="1"/>
    <col min="1039" max="1039" width="14.5703125" style="1" bestFit="1" customWidth="1"/>
    <col min="1040" max="1040" width="13.85546875" style="1" bestFit="1" customWidth="1"/>
    <col min="1041" max="1041" width="11.42578125" style="1"/>
    <col min="1042" max="1042" width="13.85546875" style="1" bestFit="1" customWidth="1"/>
    <col min="1043" max="1043" width="11.42578125" style="1"/>
    <col min="1044" max="1044" width="13.85546875" style="1" bestFit="1" customWidth="1"/>
    <col min="1045" max="1045" width="12.140625" style="1" bestFit="1" customWidth="1"/>
    <col min="1046" max="1048" width="11.42578125" style="1"/>
    <col min="1049" max="1049" width="9.42578125" style="1" customWidth="1"/>
    <col min="1050" max="1050" width="12.7109375" style="1" bestFit="1" customWidth="1"/>
    <col min="1051" max="1051" width="14.28515625" style="1" bestFit="1" customWidth="1"/>
    <col min="1052" max="1282" width="11.42578125" style="1"/>
    <col min="1283" max="1283" width="26.140625" style="1" customWidth="1"/>
    <col min="1284" max="1284" width="25.85546875" style="1" customWidth="1"/>
    <col min="1285" max="1285" width="21.85546875" style="1" customWidth="1"/>
    <col min="1286" max="1286" width="20.85546875" style="1" customWidth="1"/>
    <col min="1287" max="1287" width="19.85546875" style="1" customWidth="1"/>
    <col min="1288" max="1288" width="14.140625" style="1" customWidth="1"/>
    <col min="1289" max="1289" width="9" style="1" customWidth="1"/>
    <col min="1290" max="1290" width="14.5703125" style="1" customWidth="1"/>
    <col min="1291" max="1291" width="20.5703125" style="1" customWidth="1"/>
    <col min="1292" max="1292" width="15" style="1" bestFit="1" customWidth="1"/>
    <col min="1293" max="1293" width="12" style="1" bestFit="1" customWidth="1"/>
    <col min="1294" max="1294" width="13" style="1" customWidth="1"/>
    <col min="1295" max="1295" width="14.5703125" style="1" bestFit="1" customWidth="1"/>
    <col min="1296" max="1296" width="13.85546875" style="1" bestFit="1" customWidth="1"/>
    <col min="1297" max="1297" width="11.42578125" style="1"/>
    <col min="1298" max="1298" width="13.85546875" style="1" bestFit="1" customWidth="1"/>
    <col min="1299" max="1299" width="11.42578125" style="1"/>
    <col min="1300" max="1300" width="13.85546875" style="1" bestFit="1" customWidth="1"/>
    <col min="1301" max="1301" width="12.140625" style="1" bestFit="1" customWidth="1"/>
    <col min="1302" max="1304" width="11.42578125" style="1"/>
    <col min="1305" max="1305" width="9.42578125" style="1" customWidth="1"/>
    <col min="1306" max="1306" width="12.7109375" style="1" bestFit="1" customWidth="1"/>
    <col min="1307" max="1307" width="14.28515625" style="1" bestFit="1" customWidth="1"/>
    <col min="1308" max="1538" width="11.42578125" style="1"/>
    <col min="1539" max="1539" width="26.140625" style="1" customWidth="1"/>
    <col min="1540" max="1540" width="25.85546875" style="1" customWidth="1"/>
    <col min="1541" max="1541" width="21.85546875" style="1" customWidth="1"/>
    <col min="1542" max="1542" width="20.85546875" style="1" customWidth="1"/>
    <col min="1543" max="1543" width="19.85546875" style="1" customWidth="1"/>
    <col min="1544" max="1544" width="14.140625" style="1" customWidth="1"/>
    <col min="1545" max="1545" width="9" style="1" customWidth="1"/>
    <col min="1546" max="1546" width="14.5703125" style="1" customWidth="1"/>
    <col min="1547" max="1547" width="20.5703125" style="1" customWidth="1"/>
    <col min="1548" max="1548" width="15" style="1" bestFit="1" customWidth="1"/>
    <col min="1549" max="1549" width="12" style="1" bestFit="1" customWidth="1"/>
    <col min="1550" max="1550" width="13" style="1" customWidth="1"/>
    <col min="1551" max="1551" width="14.5703125" style="1" bestFit="1" customWidth="1"/>
    <col min="1552" max="1552" width="13.85546875" style="1" bestFit="1" customWidth="1"/>
    <col min="1553" max="1553" width="11.42578125" style="1"/>
    <col min="1554" max="1554" width="13.85546875" style="1" bestFit="1" customWidth="1"/>
    <col min="1555" max="1555" width="11.42578125" style="1"/>
    <col min="1556" max="1556" width="13.85546875" style="1" bestFit="1" customWidth="1"/>
    <col min="1557" max="1557" width="12.140625" style="1" bestFit="1" customWidth="1"/>
    <col min="1558" max="1560" width="11.42578125" style="1"/>
    <col min="1561" max="1561" width="9.42578125" style="1" customWidth="1"/>
    <col min="1562" max="1562" width="12.7109375" style="1" bestFit="1" customWidth="1"/>
    <col min="1563" max="1563" width="14.28515625" style="1" bestFit="1" customWidth="1"/>
    <col min="1564" max="1794" width="11.42578125" style="1"/>
    <col min="1795" max="1795" width="26.140625" style="1" customWidth="1"/>
    <col min="1796" max="1796" width="25.85546875" style="1" customWidth="1"/>
    <col min="1797" max="1797" width="21.85546875" style="1" customWidth="1"/>
    <col min="1798" max="1798" width="20.85546875" style="1" customWidth="1"/>
    <col min="1799" max="1799" width="19.85546875" style="1" customWidth="1"/>
    <col min="1800" max="1800" width="14.140625" style="1" customWidth="1"/>
    <col min="1801" max="1801" width="9" style="1" customWidth="1"/>
    <col min="1802" max="1802" width="14.5703125" style="1" customWidth="1"/>
    <col min="1803" max="1803" width="20.5703125" style="1" customWidth="1"/>
    <col min="1804" max="1804" width="15" style="1" bestFit="1" customWidth="1"/>
    <col min="1805" max="1805" width="12" style="1" bestFit="1" customWidth="1"/>
    <col min="1806" max="1806" width="13" style="1" customWidth="1"/>
    <col min="1807" max="1807" width="14.5703125" style="1" bestFit="1" customWidth="1"/>
    <col min="1808" max="1808" width="13.85546875" style="1" bestFit="1" customWidth="1"/>
    <col min="1809" max="1809" width="11.42578125" style="1"/>
    <col min="1810" max="1810" width="13.85546875" style="1" bestFit="1" customWidth="1"/>
    <col min="1811" max="1811" width="11.42578125" style="1"/>
    <col min="1812" max="1812" width="13.85546875" style="1" bestFit="1" customWidth="1"/>
    <col min="1813" max="1813" width="12.140625" style="1" bestFit="1" customWidth="1"/>
    <col min="1814" max="1816" width="11.42578125" style="1"/>
    <col min="1817" max="1817" width="9.42578125" style="1" customWidth="1"/>
    <col min="1818" max="1818" width="12.7109375" style="1" bestFit="1" customWidth="1"/>
    <col min="1819" max="1819" width="14.28515625" style="1" bestFit="1" customWidth="1"/>
    <col min="1820" max="2050" width="11.42578125" style="1"/>
    <col min="2051" max="2051" width="26.140625" style="1" customWidth="1"/>
    <col min="2052" max="2052" width="25.85546875" style="1" customWidth="1"/>
    <col min="2053" max="2053" width="21.85546875" style="1" customWidth="1"/>
    <col min="2054" max="2054" width="20.85546875" style="1" customWidth="1"/>
    <col min="2055" max="2055" width="19.85546875" style="1" customWidth="1"/>
    <col min="2056" max="2056" width="14.140625" style="1" customWidth="1"/>
    <col min="2057" max="2057" width="9" style="1" customWidth="1"/>
    <col min="2058" max="2058" width="14.5703125" style="1" customWidth="1"/>
    <col min="2059" max="2059" width="20.5703125" style="1" customWidth="1"/>
    <col min="2060" max="2060" width="15" style="1" bestFit="1" customWidth="1"/>
    <col min="2061" max="2061" width="12" style="1" bestFit="1" customWidth="1"/>
    <col min="2062" max="2062" width="13" style="1" customWidth="1"/>
    <col min="2063" max="2063" width="14.5703125" style="1" bestFit="1" customWidth="1"/>
    <col min="2064" max="2064" width="13.85546875" style="1" bestFit="1" customWidth="1"/>
    <col min="2065" max="2065" width="11.42578125" style="1"/>
    <col min="2066" max="2066" width="13.85546875" style="1" bestFit="1" customWidth="1"/>
    <col min="2067" max="2067" width="11.42578125" style="1"/>
    <col min="2068" max="2068" width="13.85546875" style="1" bestFit="1" customWidth="1"/>
    <col min="2069" max="2069" width="12.140625" style="1" bestFit="1" customWidth="1"/>
    <col min="2070" max="2072" width="11.42578125" style="1"/>
    <col min="2073" max="2073" width="9.42578125" style="1" customWidth="1"/>
    <col min="2074" max="2074" width="12.7109375" style="1" bestFit="1" customWidth="1"/>
    <col min="2075" max="2075" width="14.28515625" style="1" bestFit="1" customWidth="1"/>
    <col min="2076" max="2306" width="11.42578125" style="1"/>
    <col min="2307" max="2307" width="26.140625" style="1" customWidth="1"/>
    <col min="2308" max="2308" width="25.85546875" style="1" customWidth="1"/>
    <col min="2309" max="2309" width="21.85546875" style="1" customWidth="1"/>
    <col min="2310" max="2310" width="20.85546875" style="1" customWidth="1"/>
    <col min="2311" max="2311" width="19.85546875" style="1" customWidth="1"/>
    <col min="2312" max="2312" width="14.140625" style="1" customWidth="1"/>
    <col min="2313" max="2313" width="9" style="1" customWidth="1"/>
    <col min="2314" max="2314" width="14.5703125" style="1" customWidth="1"/>
    <col min="2315" max="2315" width="20.5703125" style="1" customWidth="1"/>
    <col min="2316" max="2316" width="15" style="1" bestFit="1" customWidth="1"/>
    <col min="2317" max="2317" width="12" style="1" bestFit="1" customWidth="1"/>
    <col min="2318" max="2318" width="13" style="1" customWidth="1"/>
    <col min="2319" max="2319" width="14.5703125" style="1" bestFit="1" customWidth="1"/>
    <col min="2320" max="2320" width="13.85546875" style="1" bestFit="1" customWidth="1"/>
    <col min="2321" max="2321" width="11.42578125" style="1"/>
    <col min="2322" max="2322" width="13.85546875" style="1" bestFit="1" customWidth="1"/>
    <col min="2323" max="2323" width="11.42578125" style="1"/>
    <col min="2324" max="2324" width="13.85546875" style="1" bestFit="1" customWidth="1"/>
    <col min="2325" max="2325" width="12.140625" style="1" bestFit="1" customWidth="1"/>
    <col min="2326" max="2328" width="11.42578125" style="1"/>
    <col min="2329" max="2329" width="9.42578125" style="1" customWidth="1"/>
    <col min="2330" max="2330" width="12.7109375" style="1" bestFit="1" customWidth="1"/>
    <col min="2331" max="2331" width="14.28515625" style="1" bestFit="1" customWidth="1"/>
    <col min="2332" max="2562" width="11.42578125" style="1"/>
    <col min="2563" max="2563" width="26.140625" style="1" customWidth="1"/>
    <col min="2564" max="2564" width="25.85546875" style="1" customWidth="1"/>
    <col min="2565" max="2565" width="21.85546875" style="1" customWidth="1"/>
    <col min="2566" max="2566" width="20.85546875" style="1" customWidth="1"/>
    <col min="2567" max="2567" width="19.85546875" style="1" customWidth="1"/>
    <col min="2568" max="2568" width="14.140625" style="1" customWidth="1"/>
    <col min="2569" max="2569" width="9" style="1" customWidth="1"/>
    <col min="2570" max="2570" width="14.5703125" style="1" customWidth="1"/>
    <col min="2571" max="2571" width="20.5703125" style="1" customWidth="1"/>
    <col min="2572" max="2572" width="15" style="1" bestFit="1" customWidth="1"/>
    <col min="2573" max="2573" width="12" style="1" bestFit="1" customWidth="1"/>
    <col min="2574" max="2574" width="13" style="1" customWidth="1"/>
    <col min="2575" max="2575" width="14.5703125" style="1" bestFit="1" customWidth="1"/>
    <col min="2576" max="2576" width="13.85546875" style="1" bestFit="1" customWidth="1"/>
    <col min="2577" max="2577" width="11.42578125" style="1"/>
    <col min="2578" max="2578" width="13.85546875" style="1" bestFit="1" customWidth="1"/>
    <col min="2579" max="2579" width="11.42578125" style="1"/>
    <col min="2580" max="2580" width="13.85546875" style="1" bestFit="1" customWidth="1"/>
    <col min="2581" max="2581" width="12.140625" style="1" bestFit="1" customWidth="1"/>
    <col min="2582" max="2584" width="11.42578125" style="1"/>
    <col min="2585" max="2585" width="9.42578125" style="1" customWidth="1"/>
    <col min="2586" max="2586" width="12.7109375" style="1" bestFit="1" customWidth="1"/>
    <col min="2587" max="2587" width="14.28515625" style="1" bestFit="1" customWidth="1"/>
    <col min="2588" max="2818" width="11.42578125" style="1"/>
    <col min="2819" max="2819" width="26.140625" style="1" customWidth="1"/>
    <col min="2820" max="2820" width="25.85546875" style="1" customWidth="1"/>
    <col min="2821" max="2821" width="21.85546875" style="1" customWidth="1"/>
    <col min="2822" max="2822" width="20.85546875" style="1" customWidth="1"/>
    <col min="2823" max="2823" width="19.85546875" style="1" customWidth="1"/>
    <col min="2824" max="2824" width="14.140625" style="1" customWidth="1"/>
    <col min="2825" max="2825" width="9" style="1" customWidth="1"/>
    <col min="2826" max="2826" width="14.5703125" style="1" customWidth="1"/>
    <col min="2827" max="2827" width="20.5703125" style="1" customWidth="1"/>
    <col min="2828" max="2828" width="15" style="1" bestFit="1" customWidth="1"/>
    <col min="2829" max="2829" width="12" style="1" bestFit="1" customWidth="1"/>
    <col min="2830" max="2830" width="13" style="1" customWidth="1"/>
    <col min="2831" max="2831" width="14.5703125" style="1" bestFit="1" customWidth="1"/>
    <col min="2832" max="2832" width="13.85546875" style="1" bestFit="1" customWidth="1"/>
    <col min="2833" max="2833" width="11.42578125" style="1"/>
    <col min="2834" max="2834" width="13.85546875" style="1" bestFit="1" customWidth="1"/>
    <col min="2835" max="2835" width="11.42578125" style="1"/>
    <col min="2836" max="2836" width="13.85546875" style="1" bestFit="1" customWidth="1"/>
    <col min="2837" max="2837" width="12.140625" style="1" bestFit="1" customWidth="1"/>
    <col min="2838" max="2840" width="11.42578125" style="1"/>
    <col min="2841" max="2841" width="9.42578125" style="1" customWidth="1"/>
    <col min="2842" max="2842" width="12.7109375" style="1" bestFit="1" customWidth="1"/>
    <col min="2843" max="2843" width="14.28515625" style="1" bestFit="1" customWidth="1"/>
    <col min="2844" max="3074" width="11.42578125" style="1"/>
    <col min="3075" max="3075" width="26.140625" style="1" customWidth="1"/>
    <col min="3076" max="3076" width="25.85546875" style="1" customWidth="1"/>
    <col min="3077" max="3077" width="21.85546875" style="1" customWidth="1"/>
    <col min="3078" max="3078" width="20.85546875" style="1" customWidth="1"/>
    <col min="3079" max="3079" width="19.85546875" style="1" customWidth="1"/>
    <col min="3080" max="3080" width="14.140625" style="1" customWidth="1"/>
    <col min="3081" max="3081" width="9" style="1" customWidth="1"/>
    <col min="3082" max="3082" width="14.5703125" style="1" customWidth="1"/>
    <col min="3083" max="3083" width="20.5703125" style="1" customWidth="1"/>
    <col min="3084" max="3084" width="15" style="1" bestFit="1" customWidth="1"/>
    <col min="3085" max="3085" width="12" style="1" bestFit="1" customWidth="1"/>
    <col min="3086" max="3086" width="13" style="1" customWidth="1"/>
    <col min="3087" max="3087" width="14.5703125" style="1" bestFit="1" customWidth="1"/>
    <col min="3088" max="3088" width="13.85546875" style="1" bestFit="1" customWidth="1"/>
    <col min="3089" max="3089" width="11.42578125" style="1"/>
    <col min="3090" max="3090" width="13.85546875" style="1" bestFit="1" customWidth="1"/>
    <col min="3091" max="3091" width="11.42578125" style="1"/>
    <col min="3092" max="3092" width="13.85546875" style="1" bestFit="1" customWidth="1"/>
    <col min="3093" max="3093" width="12.140625" style="1" bestFit="1" customWidth="1"/>
    <col min="3094" max="3096" width="11.42578125" style="1"/>
    <col min="3097" max="3097" width="9.42578125" style="1" customWidth="1"/>
    <col min="3098" max="3098" width="12.7109375" style="1" bestFit="1" customWidth="1"/>
    <col min="3099" max="3099" width="14.28515625" style="1" bestFit="1" customWidth="1"/>
    <col min="3100" max="3330" width="11.42578125" style="1"/>
    <col min="3331" max="3331" width="26.140625" style="1" customWidth="1"/>
    <col min="3332" max="3332" width="25.85546875" style="1" customWidth="1"/>
    <col min="3333" max="3333" width="21.85546875" style="1" customWidth="1"/>
    <col min="3334" max="3334" width="20.85546875" style="1" customWidth="1"/>
    <col min="3335" max="3335" width="19.85546875" style="1" customWidth="1"/>
    <col min="3336" max="3336" width="14.140625" style="1" customWidth="1"/>
    <col min="3337" max="3337" width="9" style="1" customWidth="1"/>
    <col min="3338" max="3338" width="14.5703125" style="1" customWidth="1"/>
    <col min="3339" max="3339" width="20.5703125" style="1" customWidth="1"/>
    <col min="3340" max="3340" width="15" style="1" bestFit="1" customWidth="1"/>
    <col min="3341" max="3341" width="12" style="1" bestFit="1" customWidth="1"/>
    <col min="3342" max="3342" width="13" style="1" customWidth="1"/>
    <col min="3343" max="3343" width="14.5703125" style="1" bestFit="1" customWidth="1"/>
    <col min="3344" max="3344" width="13.85546875" style="1" bestFit="1" customWidth="1"/>
    <col min="3345" max="3345" width="11.42578125" style="1"/>
    <col min="3346" max="3346" width="13.85546875" style="1" bestFit="1" customWidth="1"/>
    <col min="3347" max="3347" width="11.42578125" style="1"/>
    <col min="3348" max="3348" width="13.85546875" style="1" bestFit="1" customWidth="1"/>
    <col min="3349" max="3349" width="12.140625" style="1" bestFit="1" customWidth="1"/>
    <col min="3350" max="3352" width="11.42578125" style="1"/>
    <col min="3353" max="3353" width="9.42578125" style="1" customWidth="1"/>
    <col min="3354" max="3354" width="12.7109375" style="1" bestFit="1" customWidth="1"/>
    <col min="3355" max="3355" width="14.28515625" style="1" bestFit="1" customWidth="1"/>
    <col min="3356" max="3586" width="11.42578125" style="1"/>
    <col min="3587" max="3587" width="26.140625" style="1" customWidth="1"/>
    <col min="3588" max="3588" width="25.85546875" style="1" customWidth="1"/>
    <col min="3589" max="3589" width="21.85546875" style="1" customWidth="1"/>
    <col min="3590" max="3590" width="20.85546875" style="1" customWidth="1"/>
    <col min="3591" max="3591" width="19.85546875" style="1" customWidth="1"/>
    <col min="3592" max="3592" width="14.140625" style="1" customWidth="1"/>
    <col min="3593" max="3593" width="9" style="1" customWidth="1"/>
    <col min="3594" max="3594" width="14.5703125" style="1" customWidth="1"/>
    <col min="3595" max="3595" width="20.5703125" style="1" customWidth="1"/>
    <col min="3596" max="3596" width="15" style="1" bestFit="1" customWidth="1"/>
    <col min="3597" max="3597" width="12" style="1" bestFit="1" customWidth="1"/>
    <col min="3598" max="3598" width="13" style="1" customWidth="1"/>
    <col min="3599" max="3599" width="14.5703125" style="1" bestFit="1" customWidth="1"/>
    <col min="3600" max="3600" width="13.85546875" style="1" bestFit="1" customWidth="1"/>
    <col min="3601" max="3601" width="11.42578125" style="1"/>
    <col min="3602" max="3602" width="13.85546875" style="1" bestFit="1" customWidth="1"/>
    <col min="3603" max="3603" width="11.42578125" style="1"/>
    <col min="3604" max="3604" width="13.85546875" style="1" bestFit="1" customWidth="1"/>
    <col min="3605" max="3605" width="12.140625" style="1" bestFit="1" customWidth="1"/>
    <col min="3606" max="3608" width="11.42578125" style="1"/>
    <col min="3609" max="3609" width="9.42578125" style="1" customWidth="1"/>
    <col min="3610" max="3610" width="12.7109375" style="1" bestFit="1" customWidth="1"/>
    <col min="3611" max="3611" width="14.28515625" style="1" bestFit="1" customWidth="1"/>
    <col min="3612" max="3842" width="11.42578125" style="1"/>
    <col min="3843" max="3843" width="26.140625" style="1" customWidth="1"/>
    <col min="3844" max="3844" width="25.85546875" style="1" customWidth="1"/>
    <col min="3845" max="3845" width="21.85546875" style="1" customWidth="1"/>
    <col min="3846" max="3846" width="20.85546875" style="1" customWidth="1"/>
    <col min="3847" max="3847" width="19.85546875" style="1" customWidth="1"/>
    <col min="3848" max="3848" width="14.140625" style="1" customWidth="1"/>
    <col min="3849" max="3849" width="9" style="1" customWidth="1"/>
    <col min="3850" max="3850" width="14.5703125" style="1" customWidth="1"/>
    <col min="3851" max="3851" width="20.5703125" style="1" customWidth="1"/>
    <col min="3852" max="3852" width="15" style="1" bestFit="1" customWidth="1"/>
    <col min="3853" max="3853" width="12" style="1" bestFit="1" customWidth="1"/>
    <col min="3854" max="3854" width="13" style="1" customWidth="1"/>
    <col min="3855" max="3855" width="14.5703125" style="1" bestFit="1" customWidth="1"/>
    <col min="3856" max="3856" width="13.85546875" style="1" bestFit="1" customWidth="1"/>
    <col min="3857" max="3857" width="11.42578125" style="1"/>
    <col min="3858" max="3858" width="13.85546875" style="1" bestFit="1" customWidth="1"/>
    <col min="3859" max="3859" width="11.42578125" style="1"/>
    <col min="3860" max="3860" width="13.85546875" style="1" bestFit="1" customWidth="1"/>
    <col min="3861" max="3861" width="12.140625" style="1" bestFit="1" customWidth="1"/>
    <col min="3862" max="3864" width="11.42578125" style="1"/>
    <col min="3865" max="3865" width="9.42578125" style="1" customWidth="1"/>
    <col min="3866" max="3866" width="12.7109375" style="1" bestFit="1" customWidth="1"/>
    <col min="3867" max="3867" width="14.28515625" style="1" bestFit="1" customWidth="1"/>
    <col min="3868" max="4098" width="11.42578125" style="1"/>
    <col min="4099" max="4099" width="26.140625" style="1" customWidth="1"/>
    <col min="4100" max="4100" width="25.85546875" style="1" customWidth="1"/>
    <col min="4101" max="4101" width="21.85546875" style="1" customWidth="1"/>
    <col min="4102" max="4102" width="20.85546875" style="1" customWidth="1"/>
    <col min="4103" max="4103" width="19.85546875" style="1" customWidth="1"/>
    <col min="4104" max="4104" width="14.140625" style="1" customWidth="1"/>
    <col min="4105" max="4105" width="9" style="1" customWidth="1"/>
    <col min="4106" max="4106" width="14.5703125" style="1" customWidth="1"/>
    <col min="4107" max="4107" width="20.5703125" style="1" customWidth="1"/>
    <col min="4108" max="4108" width="15" style="1" bestFit="1" customWidth="1"/>
    <col min="4109" max="4109" width="12" style="1" bestFit="1" customWidth="1"/>
    <col min="4110" max="4110" width="13" style="1" customWidth="1"/>
    <col min="4111" max="4111" width="14.5703125" style="1" bestFit="1" customWidth="1"/>
    <col min="4112" max="4112" width="13.85546875" style="1" bestFit="1" customWidth="1"/>
    <col min="4113" max="4113" width="11.42578125" style="1"/>
    <col min="4114" max="4114" width="13.85546875" style="1" bestFit="1" customWidth="1"/>
    <col min="4115" max="4115" width="11.42578125" style="1"/>
    <col min="4116" max="4116" width="13.85546875" style="1" bestFit="1" customWidth="1"/>
    <col min="4117" max="4117" width="12.140625" style="1" bestFit="1" customWidth="1"/>
    <col min="4118" max="4120" width="11.42578125" style="1"/>
    <col min="4121" max="4121" width="9.42578125" style="1" customWidth="1"/>
    <col min="4122" max="4122" width="12.7109375" style="1" bestFit="1" customWidth="1"/>
    <col min="4123" max="4123" width="14.28515625" style="1" bestFit="1" customWidth="1"/>
    <col min="4124" max="4354" width="11.42578125" style="1"/>
    <col min="4355" max="4355" width="26.140625" style="1" customWidth="1"/>
    <col min="4356" max="4356" width="25.85546875" style="1" customWidth="1"/>
    <col min="4357" max="4357" width="21.85546875" style="1" customWidth="1"/>
    <col min="4358" max="4358" width="20.85546875" style="1" customWidth="1"/>
    <col min="4359" max="4359" width="19.85546875" style="1" customWidth="1"/>
    <col min="4360" max="4360" width="14.140625" style="1" customWidth="1"/>
    <col min="4361" max="4361" width="9" style="1" customWidth="1"/>
    <col min="4362" max="4362" width="14.5703125" style="1" customWidth="1"/>
    <col min="4363" max="4363" width="20.5703125" style="1" customWidth="1"/>
    <col min="4364" max="4364" width="15" style="1" bestFit="1" customWidth="1"/>
    <col min="4365" max="4365" width="12" style="1" bestFit="1" customWidth="1"/>
    <col min="4366" max="4366" width="13" style="1" customWidth="1"/>
    <col min="4367" max="4367" width="14.5703125" style="1" bestFit="1" customWidth="1"/>
    <col min="4368" max="4368" width="13.85546875" style="1" bestFit="1" customWidth="1"/>
    <col min="4369" max="4369" width="11.42578125" style="1"/>
    <col min="4370" max="4370" width="13.85546875" style="1" bestFit="1" customWidth="1"/>
    <col min="4371" max="4371" width="11.42578125" style="1"/>
    <col min="4372" max="4372" width="13.85546875" style="1" bestFit="1" customWidth="1"/>
    <col min="4373" max="4373" width="12.140625" style="1" bestFit="1" customWidth="1"/>
    <col min="4374" max="4376" width="11.42578125" style="1"/>
    <col min="4377" max="4377" width="9.42578125" style="1" customWidth="1"/>
    <col min="4378" max="4378" width="12.7109375" style="1" bestFit="1" customWidth="1"/>
    <col min="4379" max="4379" width="14.28515625" style="1" bestFit="1" customWidth="1"/>
    <col min="4380" max="4610" width="11.42578125" style="1"/>
    <col min="4611" max="4611" width="26.140625" style="1" customWidth="1"/>
    <col min="4612" max="4612" width="25.85546875" style="1" customWidth="1"/>
    <col min="4613" max="4613" width="21.85546875" style="1" customWidth="1"/>
    <col min="4614" max="4614" width="20.85546875" style="1" customWidth="1"/>
    <col min="4615" max="4615" width="19.85546875" style="1" customWidth="1"/>
    <col min="4616" max="4616" width="14.140625" style="1" customWidth="1"/>
    <col min="4617" max="4617" width="9" style="1" customWidth="1"/>
    <col min="4618" max="4618" width="14.5703125" style="1" customWidth="1"/>
    <col min="4619" max="4619" width="20.5703125" style="1" customWidth="1"/>
    <col min="4620" max="4620" width="15" style="1" bestFit="1" customWidth="1"/>
    <col min="4621" max="4621" width="12" style="1" bestFit="1" customWidth="1"/>
    <col min="4622" max="4622" width="13" style="1" customWidth="1"/>
    <col min="4623" max="4623" width="14.5703125" style="1" bestFit="1" customWidth="1"/>
    <col min="4624" max="4624" width="13.85546875" style="1" bestFit="1" customWidth="1"/>
    <col min="4625" max="4625" width="11.42578125" style="1"/>
    <col min="4626" max="4626" width="13.85546875" style="1" bestFit="1" customWidth="1"/>
    <col min="4627" max="4627" width="11.42578125" style="1"/>
    <col min="4628" max="4628" width="13.85546875" style="1" bestFit="1" customWidth="1"/>
    <col min="4629" max="4629" width="12.140625" style="1" bestFit="1" customWidth="1"/>
    <col min="4630" max="4632" width="11.42578125" style="1"/>
    <col min="4633" max="4633" width="9.42578125" style="1" customWidth="1"/>
    <col min="4634" max="4634" width="12.7109375" style="1" bestFit="1" customWidth="1"/>
    <col min="4635" max="4635" width="14.28515625" style="1" bestFit="1" customWidth="1"/>
    <col min="4636" max="4866" width="11.42578125" style="1"/>
    <col min="4867" max="4867" width="26.140625" style="1" customWidth="1"/>
    <col min="4868" max="4868" width="25.85546875" style="1" customWidth="1"/>
    <col min="4869" max="4869" width="21.85546875" style="1" customWidth="1"/>
    <col min="4870" max="4870" width="20.85546875" style="1" customWidth="1"/>
    <col min="4871" max="4871" width="19.85546875" style="1" customWidth="1"/>
    <col min="4872" max="4872" width="14.140625" style="1" customWidth="1"/>
    <col min="4873" max="4873" width="9" style="1" customWidth="1"/>
    <col min="4874" max="4874" width="14.5703125" style="1" customWidth="1"/>
    <col min="4875" max="4875" width="20.5703125" style="1" customWidth="1"/>
    <col min="4876" max="4876" width="15" style="1" bestFit="1" customWidth="1"/>
    <col min="4877" max="4877" width="12" style="1" bestFit="1" customWidth="1"/>
    <col min="4878" max="4878" width="13" style="1" customWidth="1"/>
    <col min="4879" max="4879" width="14.5703125" style="1" bestFit="1" customWidth="1"/>
    <col min="4880" max="4880" width="13.85546875" style="1" bestFit="1" customWidth="1"/>
    <col min="4881" max="4881" width="11.42578125" style="1"/>
    <col min="4882" max="4882" width="13.85546875" style="1" bestFit="1" customWidth="1"/>
    <col min="4883" max="4883" width="11.42578125" style="1"/>
    <col min="4884" max="4884" width="13.85546875" style="1" bestFit="1" customWidth="1"/>
    <col min="4885" max="4885" width="12.140625" style="1" bestFit="1" customWidth="1"/>
    <col min="4886" max="4888" width="11.42578125" style="1"/>
    <col min="4889" max="4889" width="9.42578125" style="1" customWidth="1"/>
    <col min="4890" max="4890" width="12.7109375" style="1" bestFit="1" customWidth="1"/>
    <col min="4891" max="4891" width="14.28515625" style="1" bestFit="1" customWidth="1"/>
    <col min="4892" max="5122" width="11.42578125" style="1"/>
    <col min="5123" max="5123" width="26.140625" style="1" customWidth="1"/>
    <col min="5124" max="5124" width="25.85546875" style="1" customWidth="1"/>
    <col min="5125" max="5125" width="21.85546875" style="1" customWidth="1"/>
    <col min="5126" max="5126" width="20.85546875" style="1" customWidth="1"/>
    <col min="5127" max="5127" width="19.85546875" style="1" customWidth="1"/>
    <col min="5128" max="5128" width="14.140625" style="1" customWidth="1"/>
    <col min="5129" max="5129" width="9" style="1" customWidth="1"/>
    <col min="5130" max="5130" width="14.5703125" style="1" customWidth="1"/>
    <col min="5131" max="5131" width="20.5703125" style="1" customWidth="1"/>
    <col min="5132" max="5132" width="15" style="1" bestFit="1" customWidth="1"/>
    <col min="5133" max="5133" width="12" style="1" bestFit="1" customWidth="1"/>
    <col min="5134" max="5134" width="13" style="1" customWidth="1"/>
    <col min="5135" max="5135" width="14.5703125" style="1" bestFit="1" customWidth="1"/>
    <col min="5136" max="5136" width="13.85546875" style="1" bestFit="1" customWidth="1"/>
    <col min="5137" max="5137" width="11.42578125" style="1"/>
    <col min="5138" max="5138" width="13.85546875" style="1" bestFit="1" customWidth="1"/>
    <col min="5139" max="5139" width="11.42578125" style="1"/>
    <col min="5140" max="5140" width="13.85546875" style="1" bestFit="1" customWidth="1"/>
    <col min="5141" max="5141" width="12.140625" style="1" bestFit="1" customWidth="1"/>
    <col min="5142" max="5144" width="11.42578125" style="1"/>
    <col min="5145" max="5145" width="9.42578125" style="1" customWidth="1"/>
    <col min="5146" max="5146" width="12.7109375" style="1" bestFit="1" customWidth="1"/>
    <col min="5147" max="5147" width="14.28515625" style="1" bestFit="1" customWidth="1"/>
    <col min="5148" max="5378" width="11.42578125" style="1"/>
    <col min="5379" max="5379" width="26.140625" style="1" customWidth="1"/>
    <col min="5380" max="5380" width="25.85546875" style="1" customWidth="1"/>
    <col min="5381" max="5381" width="21.85546875" style="1" customWidth="1"/>
    <col min="5382" max="5382" width="20.85546875" style="1" customWidth="1"/>
    <col min="5383" max="5383" width="19.85546875" style="1" customWidth="1"/>
    <col min="5384" max="5384" width="14.140625" style="1" customWidth="1"/>
    <col min="5385" max="5385" width="9" style="1" customWidth="1"/>
    <col min="5386" max="5386" width="14.5703125" style="1" customWidth="1"/>
    <col min="5387" max="5387" width="20.5703125" style="1" customWidth="1"/>
    <col min="5388" max="5388" width="15" style="1" bestFit="1" customWidth="1"/>
    <col min="5389" max="5389" width="12" style="1" bestFit="1" customWidth="1"/>
    <col min="5390" max="5390" width="13" style="1" customWidth="1"/>
    <col min="5391" max="5391" width="14.5703125" style="1" bestFit="1" customWidth="1"/>
    <col min="5392" max="5392" width="13.85546875" style="1" bestFit="1" customWidth="1"/>
    <col min="5393" max="5393" width="11.42578125" style="1"/>
    <col min="5394" max="5394" width="13.85546875" style="1" bestFit="1" customWidth="1"/>
    <col min="5395" max="5395" width="11.42578125" style="1"/>
    <col min="5396" max="5396" width="13.85546875" style="1" bestFit="1" customWidth="1"/>
    <col min="5397" max="5397" width="12.140625" style="1" bestFit="1" customWidth="1"/>
    <col min="5398" max="5400" width="11.42578125" style="1"/>
    <col min="5401" max="5401" width="9.42578125" style="1" customWidth="1"/>
    <col min="5402" max="5402" width="12.7109375" style="1" bestFit="1" customWidth="1"/>
    <col min="5403" max="5403" width="14.28515625" style="1" bestFit="1" customWidth="1"/>
    <col min="5404" max="5634" width="11.42578125" style="1"/>
    <col min="5635" max="5635" width="26.140625" style="1" customWidth="1"/>
    <col min="5636" max="5636" width="25.85546875" style="1" customWidth="1"/>
    <col min="5637" max="5637" width="21.85546875" style="1" customWidth="1"/>
    <col min="5638" max="5638" width="20.85546875" style="1" customWidth="1"/>
    <col min="5639" max="5639" width="19.85546875" style="1" customWidth="1"/>
    <col min="5640" max="5640" width="14.140625" style="1" customWidth="1"/>
    <col min="5641" max="5641" width="9" style="1" customWidth="1"/>
    <col min="5642" max="5642" width="14.5703125" style="1" customWidth="1"/>
    <col min="5643" max="5643" width="20.5703125" style="1" customWidth="1"/>
    <col min="5644" max="5644" width="15" style="1" bestFit="1" customWidth="1"/>
    <col min="5645" max="5645" width="12" style="1" bestFit="1" customWidth="1"/>
    <col min="5646" max="5646" width="13" style="1" customWidth="1"/>
    <col min="5647" max="5647" width="14.5703125" style="1" bestFit="1" customWidth="1"/>
    <col min="5648" max="5648" width="13.85546875" style="1" bestFit="1" customWidth="1"/>
    <col min="5649" max="5649" width="11.42578125" style="1"/>
    <col min="5650" max="5650" width="13.85546875" style="1" bestFit="1" customWidth="1"/>
    <col min="5651" max="5651" width="11.42578125" style="1"/>
    <col min="5652" max="5652" width="13.85546875" style="1" bestFit="1" customWidth="1"/>
    <col min="5653" max="5653" width="12.140625" style="1" bestFit="1" customWidth="1"/>
    <col min="5654" max="5656" width="11.42578125" style="1"/>
    <col min="5657" max="5657" width="9.42578125" style="1" customWidth="1"/>
    <col min="5658" max="5658" width="12.7109375" style="1" bestFit="1" customWidth="1"/>
    <col min="5659" max="5659" width="14.28515625" style="1" bestFit="1" customWidth="1"/>
    <col min="5660" max="5890" width="11.42578125" style="1"/>
    <col min="5891" max="5891" width="26.140625" style="1" customWidth="1"/>
    <col min="5892" max="5892" width="25.85546875" style="1" customWidth="1"/>
    <col min="5893" max="5893" width="21.85546875" style="1" customWidth="1"/>
    <col min="5894" max="5894" width="20.85546875" style="1" customWidth="1"/>
    <col min="5895" max="5895" width="19.85546875" style="1" customWidth="1"/>
    <col min="5896" max="5896" width="14.140625" style="1" customWidth="1"/>
    <col min="5897" max="5897" width="9" style="1" customWidth="1"/>
    <col min="5898" max="5898" width="14.5703125" style="1" customWidth="1"/>
    <col min="5899" max="5899" width="20.5703125" style="1" customWidth="1"/>
    <col min="5900" max="5900" width="15" style="1" bestFit="1" customWidth="1"/>
    <col min="5901" max="5901" width="12" style="1" bestFit="1" customWidth="1"/>
    <col min="5902" max="5902" width="13" style="1" customWidth="1"/>
    <col min="5903" max="5903" width="14.5703125" style="1" bestFit="1" customWidth="1"/>
    <col min="5904" max="5904" width="13.85546875" style="1" bestFit="1" customWidth="1"/>
    <col min="5905" max="5905" width="11.42578125" style="1"/>
    <col min="5906" max="5906" width="13.85546875" style="1" bestFit="1" customWidth="1"/>
    <col min="5907" max="5907" width="11.42578125" style="1"/>
    <col min="5908" max="5908" width="13.85546875" style="1" bestFit="1" customWidth="1"/>
    <col min="5909" max="5909" width="12.140625" style="1" bestFit="1" customWidth="1"/>
    <col min="5910" max="5912" width="11.42578125" style="1"/>
    <col min="5913" max="5913" width="9.42578125" style="1" customWidth="1"/>
    <col min="5914" max="5914" width="12.7109375" style="1" bestFit="1" customWidth="1"/>
    <col min="5915" max="5915" width="14.28515625" style="1" bestFit="1" customWidth="1"/>
    <col min="5916" max="6146" width="11.42578125" style="1"/>
    <col min="6147" max="6147" width="26.140625" style="1" customWidth="1"/>
    <col min="6148" max="6148" width="25.85546875" style="1" customWidth="1"/>
    <col min="6149" max="6149" width="21.85546875" style="1" customWidth="1"/>
    <col min="6150" max="6150" width="20.85546875" style="1" customWidth="1"/>
    <col min="6151" max="6151" width="19.85546875" style="1" customWidth="1"/>
    <col min="6152" max="6152" width="14.140625" style="1" customWidth="1"/>
    <col min="6153" max="6153" width="9" style="1" customWidth="1"/>
    <col min="6154" max="6154" width="14.5703125" style="1" customWidth="1"/>
    <col min="6155" max="6155" width="20.5703125" style="1" customWidth="1"/>
    <col min="6156" max="6156" width="15" style="1" bestFit="1" customWidth="1"/>
    <col min="6157" max="6157" width="12" style="1" bestFit="1" customWidth="1"/>
    <col min="6158" max="6158" width="13" style="1" customWidth="1"/>
    <col min="6159" max="6159" width="14.5703125" style="1" bestFit="1" customWidth="1"/>
    <col min="6160" max="6160" width="13.85546875" style="1" bestFit="1" customWidth="1"/>
    <col min="6161" max="6161" width="11.42578125" style="1"/>
    <col min="6162" max="6162" width="13.85546875" style="1" bestFit="1" customWidth="1"/>
    <col min="6163" max="6163" width="11.42578125" style="1"/>
    <col min="6164" max="6164" width="13.85546875" style="1" bestFit="1" customWidth="1"/>
    <col min="6165" max="6165" width="12.140625" style="1" bestFit="1" customWidth="1"/>
    <col min="6166" max="6168" width="11.42578125" style="1"/>
    <col min="6169" max="6169" width="9.42578125" style="1" customWidth="1"/>
    <col min="6170" max="6170" width="12.7109375" style="1" bestFit="1" customWidth="1"/>
    <col min="6171" max="6171" width="14.28515625" style="1" bestFit="1" customWidth="1"/>
    <col min="6172" max="6402" width="11.42578125" style="1"/>
    <col min="6403" max="6403" width="26.140625" style="1" customWidth="1"/>
    <col min="6404" max="6404" width="25.85546875" style="1" customWidth="1"/>
    <col min="6405" max="6405" width="21.85546875" style="1" customWidth="1"/>
    <col min="6406" max="6406" width="20.85546875" style="1" customWidth="1"/>
    <col min="6407" max="6407" width="19.85546875" style="1" customWidth="1"/>
    <col min="6408" max="6408" width="14.140625" style="1" customWidth="1"/>
    <col min="6409" max="6409" width="9" style="1" customWidth="1"/>
    <col min="6410" max="6410" width="14.5703125" style="1" customWidth="1"/>
    <col min="6411" max="6411" width="20.5703125" style="1" customWidth="1"/>
    <col min="6412" max="6412" width="15" style="1" bestFit="1" customWidth="1"/>
    <col min="6413" max="6413" width="12" style="1" bestFit="1" customWidth="1"/>
    <col min="6414" max="6414" width="13" style="1" customWidth="1"/>
    <col min="6415" max="6415" width="14.5703125" style="1" bestFit="1" customWidth="1"/>
    <col min="6416" max="6416" width="13.85546875" style="1" bestFit="1" customWidth="1"/>
    <col min="6417" max="6417" width="11.42578125" style="1"/>
    <col min="6418" max="6418" width="13.85546875" style="1" bestFit="1" customWidth="1"/>
    <col min="6419" max="6419" width="11.42578125" style="1"/>
    <col min="6420" max="6420" width="13.85546875" style="1" bestFit="1" customWidth="1"/>
    <col min="6421" max="6421" width="12.140625" style="1" bestFit="1" customWidth="1"/>
    <col min="6422" max="6424" width="11.42578125" style="1"/>
    <col min="6425" max="6425" width="9.42578125" style="1" customWidth="1"/>
    <col min="6426" max="6426" width="12.7109375" style="1" bestFit="1" customWidth="1"/>
    <col min="6427" max="6427" width="14.28515625" style="1" bestFit="1" customWidth="1"/>
    <col min="6428" max="6658" width="11.42578125" style="1"/>
    <col min="6659" max="6659" width="26.140625" style="1" customWidth="1"/>
    <col min="6660" max="6660" width="25.85546875" style="1" customWidth="1"/>
    <col min="6661" max="6661" width="21.85546875" style="1" customWidth="1"/>
    <col min="6662" max="6662" width="20.85546875" style="1" customWidth="1"/>
    <col min="6663" max="6663" width="19.85546875" style="1" customWidth="1"/>
    <col min="6664" max="6664" width="14.140625" style="1" customWidth="1"/>
    <col min="6665" max="6665" width="9" style="1" customWidth="1"/>
    <col min="6666" max="6666" width="14.5703125" style="1" customWidth="1"/>
    <col min="6667" max="6667" width="20.5703125" style="1" customWidth="1"/>
    <col min="6668" max="6668" width="15" style="1" bestFit="1" customWidth="1"/>
    <col min="6669" max="6669" width="12" style="1" bestFit="1" customWidth="1"/>
    <col min="6670" max="6670" width="13" style="1" customWidth="1"/>
    <col min="6671" max="6671" width="14.5703125" style="1" bestFit="1" customWidth="1"/>
    <col min="6672" max="6672" width="13.85546875" style="1" bestFit="1" customWidth="1"/>
    <col min="6673" max="6673" width="11.42578125" style="1"/>
    <col min="6674" max="6674" width="13.85546875" style="1" bestFit="1" customWidth="1"/>
    <col min="6675" max="6675" width="11.42578125" style="1"/>
    <col min="6676" max="6676" width="13.85546875" style="1" bestFit="1" customWidth="1"/>
    <col min="6677" max="6677" width="12.140625" style="1" bestFit="1" customWidth="1"/>
    <col min="6678" max="6680" width="11.42578125" style="1"/>
    <col min="6681" max="6681" width="9.42578125" style="1" customWidth="1"/>
    <col min="6682" max="6682" width="12.7109375" style="1" bestFit="1" customWidth="1"/>
    <col min="6683" max="6683" width="14.28515625" style="1" bestFit="1" customWidth="1"/>
    <col min="6684" max="6914" width="11.42578125" style="1"/>
    <col min="6915" max="6915" width="26.140625" style="1" customWidth="1"/>
    <col min="6916" max="6916" width="25.85546875" style="1" customWidth="1"/>
    <col min="6917" max="6917" width="21.85546875" style="1" customWidth="1"/>
    <col min="6918" max="6918" width="20.85546875" style="1" customWidth="1"/>
    <col min="6919" max="6919" width="19.85546875" style="1" customWidth="1"/>
    <col min="6920" max="6920" width="14.140625" style="1" customWidth="1"/>
    <col min="6921" max="6921" width="9" style="1" customWidth="1"/>
    <col min="6922" max="6922" width="14.5703125" style="1" customWidth="1"/>
    <col min="6923" max="6923" width="20.5703125" style="1" customWidth="1"/>
    <col min="6924" max="6924" width="15" style="1" bestFit="1" customWidth="1"/>
    <col min="6925" max="6925" width="12" style="1" bestFit="1" customWidth="1"/>
    <col min="6926" max="6926" width="13" style="1" customWidth="1"/>
    <col min="6927" max="6927" width="14.5703125" style="1" bestFit="1" customWidth="1"/>
    <col min="6928" max="6928" width="13.85546875" style="1" bestFit="1" customWidth="1"/>
    <col min="6929" max="6929" width="11.42578125" style="1"/>
    <col min="6930" max="6930" width="13.85546875" style="1" bestFit="1" customWidth="1"/>
    <col min="6931" max="6931" width="11.42578125" style="1"/>
    <col min="6932" max="6932" width="13.85546875" style="1" bestFit="1" customWidth="1"/>
    <col min="6933" max="6933" width="12.140625" style="1" bestFit="1" customWidth="1"/>
    <col min="6934" max="6936" width="11.42578125" style="1"/>
    <col min="6937" max="6937" width="9.42578125" style="1" customWidth="1"/>
    <col min="6938" max="6938" width="12.7109375" style="1" bestFit="1" customWidth="1"/>
    <col min="6939" max="6939" width="14.28515625" style="1" bestFit="1" customWidth="1"/>
    <col min="6940" max="7170" width="11.42578125" style="1"/>
    <col min="7171" max="7171" width="26.140625" style="1" customWidth="1"/>
    <col min="7172" max="7172" width="25.85546875" style="1" customWidth="1"/>
    <col min="7173" max="7173" width="21.85546875" style="1" customWidth="1"/>
    <col min="7174" max="7174" width="20.85546875" style="1" customWidth="1"/>
    <col min="7175" max="7175" width="19.85546875" style="1" customWidth="1"/>
    <col min="7176" max="7176" width="14.140625" style="1" customWidth="1"/>
    <col min="7177" max="7177" width="9" style="1" customWidth="1"/>
    <col min="7178" max="7178" width="14.5703125" style="1" customWidth="1"/>
    <col min="7179" max="7179" width="20.5703125" style="1" customWidth="1"/>
    <col min="7180" max="7180" width="15" style="1" bestFit="1" customWidth="1"/>
    <col min="7181" max="7181" width="12" style="1" bestFit="1" customWidth="1"/>
    <col min="7182" max="7182" width="13" style="1" customWidth="1"/>
    <col min="7183" max="7183" width="14.5703125" style="1" bestFit="1" customWidth="1"/>
    <col min="7184" max="7184" width="13.85546875" style="1" bestFit="1" customWidth="1"/>
    <col min="7185" max="7185" width="11.42578125" style="1"/>
    <col min="7186" max="7186" width="13.85546875" style="1" bestFit="1" customWidth="1"/>
    <col min="7187" max="7187" width="11.42578125" style="1"/>
    <col min="7188" max="7188" width="13.85546875" style="1" bestFit="1" customWidth="1"/>
    <col min="7189" max="7189" width="12.140625" style="1" bestFit="1" customWidth="1"/>
    <col min="7190" max="7192" width="11.42578125" style="1"/>
    <col min="7193" max="7193" width="9.42578125" style="1" customWidth="1"/>
    <col min="7194" max="7194" width="12.7109375" style="1" bestFit="1" customWidth="1"/>
    <col min="7195" max="7195" width="14.28515625" style="1" bestFit="1" customWidth="1"/>
    <col min="7196" max="7426" width="11.42578125" style="1"/>
    <col min="7427" max="7427" width="26.140625" style="1" customWidth="1"/>
    <col min="7428" max="7428" width="25.85546875" style="1" customWidth="1"/>
    <col min="7429" max="7429" width="21.85546875" style="1" customWidth="1"/>
    <col min="7430" max="7430" width="20.85546875" style="1" customWidth="1"/>
    <col min="7431" max="7431" width="19.85546875" style="1" customWidth="1"/>
    <col min="7432" max="7432" width="14.140625" style="1" customWidth="1"/>
    <col min="7433" max="7433" width="9" style="1" customWidth="1"/>
    <col min="7434" max="7434" width="14.5703125" style="1" customWidth="1"/>
    <col min="7435" max="7435" width="20.5703125" style="1" customWidth="1"/>
    <col min="7436" max="7436" width="15" style="1" bestFit="1" customWidth="1"/>
    <col min="7437" max="7437" width="12" style="1" bestFit="1" customWidth="1"/>
    <col min="7438" max="7438" width="13" style="1" customWidth="1"/>
    <col min="7439" max="7439" width="14.5703125" style="1" bestFit="1" customWidth="1"/>
    <col min="7440" max="7440" width="13.85546875" style="1" bestFit="1" customWidth="1"/>
    <col min="7441" max="7441" width="11.42578125" style="1"/>
    <col min="7442" max="7442" width="13.85546875" style="1" bestFit="1" customWidth="1"/>
    <col min="7443" max="7443" width="11.42578125" style="1"/>
    <col min="7444" max="7444" width="13.85546875" style="1" bestFit="1" customWidth="1"/>
    <col min="7445" max="7445" width="12.140625" style="1" bestFit="1" customWidth="1"/>
    <col min="7446" max="7448" width="11.42578125" style="1"/>
    <col min="7449" max="7449" width="9.42578125" style="1" customWidth="1"/>
    <col min="7450" max="7450" width="12.7109375" style="1" bestFit="1" customWidth="1"/>
    <col min="7451" max="7451" width="14.28515625" style="1" bestFit="1" customWidth="1"/>
    <col min="7452" max="7682" width="11.42578125" style="1"/>
    <col min="7683" max="7683" width="26.140625" style="1" customWidth="1"/>
    <col min="7684" max="7684" width="25.85546875" style="1" customWidth="1"/>
    <col min="7685" max="7685" width="21.85546875" style="1" customWidth="1"/>
    <col min="7686" max="7686" width="20.85546875" style="1" customWidth="1"/>
    <col min="7687" max="7687" width="19.85546875" style="1" customWidth="1"/>
    <col min="7688" max="7688" width="14.140625" style="1" customWidth="1"/>
    <col min="7689" max="7689" width="9" style="1" customWidth="1"/>
    <col min="7690" max="7690" width="14.5703125" style="1" customWidth="1"/>
    <col min="7691" max="7691" width="20.5703125" style="1" customWidth="1"/>
    <col min="7692" max="7692" width="15" style="1" bestFit="1" customWidth="1"/>
    <col min="7693" max="7693" width="12" style="1" bestFit="1" customWidth="1"/>
    <col min="7694" max="7694" width="13" style="1" customWidth="1"/>
    <col min="7695" max="7695" width="14.5703125" style="1" bestFit="1" customWidth="1"/>
    <col min="7696" max="7696" width="13.85546875" style="1" bestFit="1" customWidth="1"/>
    <col min="7697" max="7697" width="11.42578125" style="1"/>
    <col min="7698" max="7698" width="13.85546875" style="1" bestFit="1" customWidth="1"/>
    <col min="7699" max="7699" width="11.42578125" style="1"/>
    <col min="7700" max="7700" width="13.85546875" style="1" bestFit="1" customWidth="1"/>
    <col min="7701" max="7701" width="12.140625" style="1" bestFit="1" customWidth="1"/>
    <col min="7702" max="7704" width="11.42578125" style="1"/>
    <col min="7705" max="7705" width="9.42578125" style="1" customWidth="1"/>
    <col min="7706" max="7706" width="12.7109375" style="1" bestFit="1" customWidth="1"/>
    <col min="7707" max="7707" width="14.28515625" style="1" bestFit="1" customWidth="1"/>
    <col min="7708" max="7938" width="11.42578125" style="1"/>
    <col min="7939" max="7939" width="26.140625" style="1" customWidth="1"/>
    <col min="7940" max="7940" width="25.85546875" style="1" customWidth="1"/>
    <col min="7941" max="7941" width="21.85546875" style="1" customWidth="1"/>
    <col min="7942" max="7942" width="20.85546875" style="1" customWidth="1"/>
    <col min="7943" max="7943" width="19.85546875" style="1" customWidth="1"/>
    <col min="7944" max="7944" width="14.140625" style="1" customWidth="1"/>
    <col min="7945" max="7945" width="9" style="1" customWidth="1"/>
    <col min="7946" max="7946" width="14.5703125" style="1" customWidth="1"/>
    <col min="7947" max="7947" width="20.5703125" style="1" customWidth="1"/>
    <col min="7948" max="7948" width="15" style="1" bestFit="1" customWidth="1"/>
    <col min="7949" max="7949" width="12" style="1" bestFit="1" customWidth="1"/>
    <col min="7950" max="7950" width="13" style="1" customWidth="1"/>
    <col min="7951" max="7951" width="14.5703125" style="1" bestFit="1" customWidth="1"/>
    <col min="7952" max="7952" width="13.85546875" style="1" bestFit="1" customWidth="1"/>
    <col min="7953" max="7953" width="11.42578125" style="1"/>
    <col min="7954" max="7954" width="13.85546875" style="1" bestFit="1" customWidth="1"/>
    <col min="7955" max="7955" width="11.42578125" style="1"/>
    <col min="7956" max="7956" width="13.85546875" style="1" bestFit="1" customWidth="1"/>
    <col min="7957" max="7957" width="12.140625" style="1" bestFit="1" customWidth="1"/>
    <col min="7958" max="7960" width="11.42578125" style="1"/>
    <col min="7961" max="7961" width="9.42578125" style="1" customWidth="1"/>
    <col min="7962" max="7962" width="12.7109375" style="1" bestFit="1" customWidth="1"/>
    <col min="7963" max="7963" width="14.28515625" style="1" bestFit="1" customWidth="1"/>
    <col min="7964" max="8194" width="11.42578125" style="1"/>
    <col min="8195" max="8195" width="26.140625" style="1" customWidth="1"/>
    <col min="8196" max="8196" width="25.85546875" style="1" customWidth="1"/>
    <col min="8197" max="8197" width="21.85546875" style="1" customWidth="1"/>
    <col min="8198" max="8198" width="20.85546875" style="1" customWidth="1"/>
    <col min="8199" max="8199" width="19.85546875" style="1" customWidth="1"/>
    <col min="8200" max="8200" width="14.140625" style="1" customWidth="1"/>
    <col min="8201" max="8201" width="9" style="1" customWidth="1"/>
    <col min="8202" max="8202" width="14.5703125" style="1" customWidth="1"/>
    <col min="8203" max="8203" width="20.5703125" style="1" customWidth="1"/>
    <col min="8204" max="8204" width="15" style="1" bestFit="1" customWidth="1"/>
    <col min="8205" max="8205" width="12" style="1" bestFit="1" customWidth="1"/>
    <col min="8206" max="8206" width="13" style="1" customWidth="1"/>
    <col min="8207" max="8207" width="14.5703125" style="1" bestFit="1" customWidth="1"/>
    <col min="8208" max="8208" width="13.85546875" style="1" bestFit="1" customWidth="1"/>
    <col min="8209" max="8209" width="11.42578125" style="1"/>
    <col min="8210" max="8210" width="13.85546875" style="1" bestFit="1" customWidth="1"/>
    <col min="8211" max="8211" width="11.42578125" style="1"/>
    <col min="8212" max="8212" width="13.85546875" style="1" bestFit="1" customWidth="1"/>
    <col min="8213" max="8213" width="12.140625" style="1" bestFit="1" customWidth="1"/>
    <col min="8214" max="8216" width="11.42578125" style="1"/>
    <col min="8217" max="8217" width="9.42578125" style="1" customWidth="1"/>
    <col min="8218" max="8218" width="12.7109375" style="1" bestFit="1" customWidth="1"/>
    <col min="8219" max="8219" width="14.28515625" style="1" bestFit="1" customWidth="1"/>
    <col min="8220" max="8450" width="11.42578125" style="1"/>
    <col min="8451" max="8451" width="26.140625" style="1" customWidth="1"/>
    <col min="8452" max="8452" width="25.85546875" style="1" customWidth="1"/>
    <col min="8453" max="8453" width="21.85546875" style="1" customWidth="1"/>
    <col min="8454" max="8454" width="20.85546875" style="1" customWidth="1"/>
    <col min="8455" max="8455" width="19.85546875" style="1" customWidth="1"/>
    <col min="8456" max="8456" width="14.140625" style="1" customWidth="1"/>
    <col min="8457" max="8457" width="9" style="1" customWidth="1"/>
    <col min="8458" max="8458" width="14.5703125" style="1" customWidth="1"/>
    <col min="8459" max="8459" width="20.5703125" style="1" customWidth="1"/>
    <col min="8460" max="8460" width="15" style="1" bestFit="1" customWidth="1"/>
    <col min="8461" max="8461" width="12" style="1" bestFit="1" customWidth="1"/>
    <col min="8462" max="8462" width="13" style="1" customWidth="1"/>
    <col min="8463" max="8463" width="14.5703125" style="1" bestFit="1" customWidth="1"/>
    <col min="8464" max="8464" width="13.85546875" style="1" bestFit="1" customWidth="1"/>
    <col min="8465" max="8465" width="11.42578125" style="1"/>
    <col min="8466" max="8466" width="13.85546875" style="1" bestFit="1" customWidth="1"/>
    <col min="8467" max="8467" width="11.42578125" style="1"/>
    <col min="8468" max="8468" width="13.85546875" style="1" bestFit="1" customWidth="1"/>
    <col min="8469" max="8469" width="12.140625" style="1" bestFit="1" customWidth="1"/>
    <col min="8470" max="8472" width="11.42578125" style="1"/>
    <col min="8473" max="8473" width="9.42578125" style="1" customWidth="1"/>
    <col min="8474" max="8474" width="12.7109375" style="1" bestFit="1" customWidth="1"/>
    <col min="8475" max="8475" width="14.28515625" style="1" bestFit="1" customWidth="1"/>
    <col min="8476" max="8706" width="11.42578125" style="1"/>
    <col min="8707" max="8707" width="26.140625" style="1" customWidth="1"/>
    <col min="8708" max="8708" width="25.85546875" style="1" customWidth="1"/>
    <col min="8709" max="8709" width="21.85546875" style="1" customWidth="1"/>
    <col min="8710" max="8710" width="20.85546875" style="1" customWidth="1"/>
    <col min="8711" max="8711" width="19.85546875" style="1" customWidth="1"/>
    <col min="8712" max="8712" width="14.140625" style="1" customWidth="1"/>
    <col min="8713" max="8713" width="9" style="1" customWidth="1"/>
    <col min="8714" max="8714" width="14.5703125" style="1" customWidth="1"/>
    <col min="8715" max="8715" width="20.5703125" style="1" customWidth="1"/>
    <col min="8716" max="8716" width="15" style="1" bestFit="1" customWidth="1"/>
    <col min="8717" max="8717" width="12" style="1" bestFit="1" customWidth="1"/>
    <col min="8718" max="8718" width="13" style="1" customWidth="1"/>
    <col min="8719" max="8719" width="14.5703125" style="1" bestFit="1" customWidth="1"/>
    <col min="8720" max="8720" width="13.85546875" style="1" bestFit="1" customWidth="1"/>
    <col min="8721" max="8721" width="11.42578125" style="1"/>
    <col min="8722" max="8722" width="13.85546875" style="1" bestFit="1" customWidth="1"/>
    <col min="8723" max="8723" width="11.42578125" style="1"/>
    <col min="8724" max="8724" width="13.85546875" style="1" bestFit="1" customWidth="1"/>
    <col min="8725" max="8725" width="12.140625" style="1" bestFit="1" customWidth="1"/>
    <col min="8726" max="8728" width="11.42578125" style="1"/>
    <col min="8729" max="8729" width="9.42578125" style="1" customWidth="1"/>
    <col min="8730" max="8730" width="12.7109375" style="1" bestFit="1" customWidth="1"/>
    <col min="8731" max="8731" width="14.28515625" style="1" bestFit="1" customWidth="1"/>
    <col min="8732" max="8962" width="11.42578125" style="1"/>
    <col min="8963" max="8963" width="26.140625" style="1" customWidth="1"/>
    <col min="8964" max="8964" width="25.85546875" style="1" customWidth="1"/>
    <col min="8965" max="8965" width="21.85546875" style="1" customWidth="1"/>
    <col min="8966" max="8966" width="20.85546875" style="1" customWidth="1"/>
    <col min="8967" max="8967" width="19.85546875" style="1" customWidth="1"/>
    <col min="8968" max="8968" width="14.140625" style="1" customWidth="1"/>
    <col min="8969" max="8969" width="9" style="1" customWidth="1"/>
    <col min="8970" max="8970" width="14.5703125" style="1" customWidth="1"/>
    <col min="8971" max="8971" width="20.5703125" style="1" customWidth="1"/>
    <col min="8972" max="8972" width="15" style="1" bestFit="1" customWidth="1"/>
    <col min="8973" max="8973" width="12" style="1" bestFit="1" customWidth="1"/>
    <col min="8974" max="8974" width="13" style="1" customWidth="1"/>
    <col min="8975" max="8975" width="14.5703125" style="1" bestFit="1" customWidth="1"/>
    <col min="8976" max="8976" width="13.85546875" style="1" bestFit="1" customWidth="1"/>
    <col min="8977" max="8977" width="11.42578125" style="1"/>
    <col min="8978" max="8978" width="13.85546875" style="1" bestFit="1" customWidth="1"/>
    <col min="8979" max="8979" width="11.42578125" style="1"/>
    <col min="8980" max="8980" width="13.85546875" style="1" bestFit="1" customWidth="1"/>
    <col min="8981" max="8981" width="12.140625" style="1" bestFit="1" customWidth="1"/>
    <col min="8982" max="8984" width="11.42578125" style="1"/>
    <col min="8985" max="8985" width="9.42578125" style="1" customWidth="1"/>
    <col min="8986" max="8986" width="12.7109375" style="1" bestFit="1" customWidth="1"/>
    <col min="8987" max="8987" width="14.28515625" style="1" bestFit="1" customWidth="1"/>
    <col min="8988" max="9218" width="11.42578125" style="1"/>
    <col min="9219" max="9219" width="26.140625" style="1" customWidth="1"/>
    <col min="9220" max="9220" width="25.85546875" style="1" customWidth="1"/>
    <col min="9221" max="9221" width="21.85546875" style="1" customWidth="1"/>
    <col min="9222" max="9222" width="20.85546875" style="1" customWidth="1"/>
    <col min="9223" max="9223" width="19.85546875" style="1" customWidth="1"/>
    <col min="9224" max="9224" width="14.140625" style="1" customWidth="1"/>
    <col min="9225" max="9225" width="9" style="1" customWidth="1"/>
    <col min="9226" max="9226" width="14.5703125" style="1" customWidth="1"/>
    <col min="9227" max="9227" width="20.5703125" style="1" customWidth="1"/>
    <col min="9228" max="9228" width="15" style="1" bestFit="1" customWidth="1"/>
    <col min="9229" max="9229" width="12" style="1" bestFit="1" customWidth="1"/>
    <col min="9230" max="9230" width="13" style="1" customWidth="1"/>
    <col min="9231" max="9231" width="14.5703125" style="1" bestFit="1" customWidth="1"/>
    <col min="9232" max="9232" width="13.85546875" style="1" bestFit="1" customWidth="1"/>
    <col min="9233" max="9233" width="11.42578125" style="1"/>
    <col min="9234" max="9234" width="13.85546875" style="1" bestFit="1" customWidth="1"/>
    <col min="9235" max="9235" width="11.42578125" style="1"/>
    <col min="9236" max="9236" width="13.85546875" style="1" bestFit="1" customWidth="1"/>
    <col min="9237" max="9237" width="12.140625" style="1" bestFit="1" customWidth="1"/>
    <col min="9238" max="9240" width="11.42578125" style="1"/>
    <col min="9241" max="9241" width="9.42578125" style="1" customWidth="1"/>
    <col min="9242" max="9242" width="12.7109375" style="1" bestFit="1" customWidth="1"/>
    <col min="9243" max="9243" width="14.28515625" style="1" bestFit="1" customWidth="1"/>
    <col min="9244" max="9474" width="11.42578125" style="1"/>
    <col min="9475" max="9475" width="26.140625" style="1" customWidth="1"/>
    <col min="9476" max="9476" width="25.85546875" style="1" customWidth="1"/>
    <col min="9477" max="9477" width="21.85546875" style="1" customWidth="1"/>
    <col min="9478" max="9478" width="20.85546875" style="1" customWidth="1"/>
    <col min="9479" max="9479" width="19.85546875" style="1" customWidth="1"/>
    <col min="9480" max="9480" width="14.140625" style="1" customWidth="1"/>
    <col min="9481" max="9481" width="9" style="1" customWidth="1"/>
    <col min="9482" max="9482" width="14.5703125" style="1" customWidth="1"/>
    <col min="9483" max="9483" width="20.5703125" style="1" customWidth="1"/>
    <col min="9484" max="9484" width="15" style="1" bestFit="1" customWidth="1"/>
    <col min="9485" max="9485" width="12" style="1" bestFit="1" customWidth="1"/>
    <col min="9486" max="9486" width="13" style="1" customWidth="1"/>
    <col min="9487" max="9487" width="14.5703125" style="1" bestFit="1" customWidth="1"/>
    <col min="9488" max="9488" width="13.85546875" style="1" bestFit="1" customWidth="1"/>
    <col min="9489" max="9489" width="11.42578125" style="1"/>
    <col min="9490" max="9490" width="13.85546875" style="1" bestFit="1" customWidth="1"/>
    <col min="9491" max="9491" width="11.42578125" style="1"/>
    <col min="9492" max="9492" width="13.85546875" style="1" bestFit="1" customWidth="1"/>
    <col min="9493" max="9493" width="12.140625" style="1" bestFit="1" customWidth="1"/>
    <col min="9494" max="9496" width="11.42578125" style="1"/>
    <col min="9497" max="9497" width="9.42578125" style="1" customWidth="1"/>
    <col min="9498" max="9498" width="12.7109375" style="1" bestFit="1" customWidth="1"/>
    <col min="9499" max="9499" width="14.28515625" style="1" bestFit="1" customWidth="1"/>
    <col min="9500" max="9730" width="11.42578125" style="1"/>
    <col min="9731" max="9731" width="26.140625" style="1" customWidth="1"/>
    <col min="9732" max="9732" width="25.85546875" style="1" customWidth="1"/>
    <col min="9733" max="9733" width="21.85546875" style="1" customWidth="1"/>
    <col min="9734" max="9734" width="20.85546875" style="1" customWidth="1"/>
    <col min="9735" max="9735" width="19.85546875" style="1" customWidth="1"/>
    <col min="9736" max="9736" width="14.140625" style="1" customWidth="1"/>
    <col min="9737" max="9737" width="9" style="1" customWidth="1"/>
    <col min="9738" max="9738" width="14.5703125" style="1" customWidth="1"/>
    <col min="9739" max="9739" width="20.5703125" style="1" customWidth="1"/>
    <col min="9740" max="9740" width="15" style="1" bestFit="1" customWidth="1"/>
    <col min="9741" max="9741" width="12" style="1" bestFit="1" customWidth="1"/>
    <col min="9742" max="9742" width="13" style="1" customWidth="1"/>
    <col min="9743" max="9743" width="14.5703125" style="1" bestFit="1" customWidth="1"/>
    <col min="9744" max="9744" width="13.85546875" style="1" bestFit="1" customWidth="1"/>
    <col min="9745" max="9745" width="11.42578125" style="1"/>
    <col min="9746" max="9746" width="13.85546875" style="1" bestFit="1" customWidth="1"/>
    <col min="9747" max="9747" width="11.42578125" style="1"/>
    <col min="9748" max="9748" width="13.85546875" style="1" bestFit="1" customWidth="1"/>
    <col min="9749" max="9749" width="12.140625" style="1" bestFit="1" customWidth="1"/>
    <col min="9750" max="9752" width="11.42578125" style="1"/>
    <col min="9753" max="9753" width="9.42578125" style="1" customWidth="1"/>
    <col min="9754" max="9754" width="12.7109375" style="1" bestFit="1" customWidth="1"/>
    <col min="9755" max="9755" width="14.28515625" style="1" bestFit="1" customWidth="1"/>
    <col min="9756" max="9986" width="11.42578125" style="1"/>
    <col min="9987" max="9987" width="26.140625" style="1" customWidth="1"/>
    <col min="9988" max="9988" width="25.85546875" style="1" customWidth="1"/>
    <col min="9989" max="9989" width="21.85546875" style="1" customWidth="1"/>
    <col min="9990" max="9990" width="20.85546875" style="1" customWidth="1"/>
    <col min="9991" max="9991" width="19.85546875" style="1" customWidth="1"/>
    <col min="9992" max="9992" width="14.140625" style="1" customWidth="1"/>
    <col min="9993" max="9993" width="9" style="1" customWidth="1"/>
    <col min="9994" max="9994" width="14.5703125" style="1" customWidth="1"/>
    <col min="9995" max="9995" width="20.5703125" style="1" customWidth="1"/>
    <col min="9996" max="9996" width="15" style="1" bestFit="1" customWidth="1"/>
    <col min="9997" max="9997" width="12" style="1" bestFit="1" customWidth="1"/>
    <col min="9998" max="9998" width="13" style="1" customWidth="1"/>
    <col min="9999" max="9999" width="14.5703125" style="1" bestFit="1" customWidth="1"/>
    <col min="10000" max="10000" width="13.85546875" style="1" bestFit="1" customWidth="1"/>
    <col min="10001" max="10001" width="11.42578125" style="1"/>
    <col min="10002" max="10002" width="13.85546875" style="1" bestFit="1" customWidth="1"/>
    <col min="10003" max="10003" width="11.42578125" style="1"/>
    <col min="10004" max="10004" width="13.85546875" style="1" bestFit="1" customWidth="1"/>
    <col min="10005" max="10005" width="12.140625" style="1" bestFit="1" customWidth="1"/>
    <col min="10006" max="10008" width="11.42578125" style="1"/>
    <col min="10009" max="10009" width="9.42578125" style="1" customWidth="1"/>
    <col min="10010" max="10010" width="12.7109375" style="1" bestFit="1" customWidth="1"/>
    <col min="10011" max="10011" width="14.28515625" style="1" bestFit="1" customWidth="1"/>
    <col min="10012" max="10242" width="11.42578125" style="1"/>
    <col min="10243" max="10243" width="26.140625" style="1" customWidth="1"/>
    <col min="10244" max="10244" width="25.85546875" style="1" customWidth="1"/>
    <col min="10245" max="10245" width="21.85546875" style="1" customWidth="1"/>
    <col min="10246" max="10246" width="20.85546875" style="1" customWidth="1"/>
    <col min="10247" max="10247" width="19.85546875" style="1" customWidth="1"/>
    <col min="10248" max="10248" width="14.140625" style="1" customWidth="1"/>
    <col min="10249" max="10249" width="9" style="1" customWidth="1"/>
    <col min="10250" max="10250" width="14.5703125" style="1" customWidth="1"/>
    <col min="10251" max="10251" width="20.5703125" style="1" customWidth="1"/>
    <col min="10252" max="10252" width="15" style="1" bestFit="1" customWidth="1"/>
    <col min="10253" max="10253" width="12" style="1" bestFit="1" customWidth="1"/>
    <col min="10254" max="10254" width="13" style="1" customWidth="1"/>
    <col min="10255" max="10255" width="14.5703125" style="1" bestFit="1" customWidth="1"/>
    <col min="10256" max="10256" width="13.85546875" style="1" bestFit="1" customWidth="1"/>
    <col min="10257" max="10257" width="11.42578125" style="1"/>
    <col min="10258" max="10258" width="13.85546875" style="1" bestFit="1" customWidth="1"/>
    <col min="10259" max="10259" width="11.42578125" style="1"/>
    <col min="10260" max="10260" width="13.85546875" style="1" bestFit="1" customWidth="1"/>
    <col min="10261" max="10261" width="12.140625" style="1" bestFit="1" customWidth="1"/>
    <col min="10262" max="10264" width="11.42578125" style="1"/>
    <col min="10265" max="10265" width="9.42578125" style="1" customWidth="1"/>
    <col min="10266" max="10266" width="12.7109375" style="1" bestFit="1" customWidth="1"/>
    <col min="10267" max="10267" width="14.28515625" style="1" bestFit="1" customWidth="1"/>
    <col min="10268" max="10498" width="11.42578125" style="1"/>
    <col min="10499" max="10499" width="26.140625" style="1" customWidth="1"/>
    <col min="10500" max="10500" width="25.85546875" style="1" customWidth="1"/>
    <col min="10501" max="10501" width="21.85546875" style="1" customWidth="1"/>
    <col min="10502" max="10502" width="20.85546875" style="1" customWidth="1"/>
    <col min="10503" max="10503" width="19.85546875" style="1" customWidth="1"/>
    <col min="10504" max="10504" width="14.140625" style="1" customWidth="1"/>
    <col min="10505" max="10505" width="9" style="1" customWidth="1"/>
    <col min="10506" max="10506" width="14.5703125" style="1" customWidth="1"/>
    <col min="10507" max="10507" width="20.5703125" style="1" customWidth="1"/>
    <col min="10508" max="10508" width="15" style="1" bestFit="1" customWidth="1"/>
    <col min="10509" max="10509" width="12" style="1" bestFit="1" customWidth="1"/>
    <col min="10510" max="10510" width="13" style="1" customWidth="1"/>
    <col min="10511" max="10511" width="14.5703125" style="1" bestFit="1" customWidth="1"/>
    <col min="10512" max="10512" width="13.85546875" style="1" bestFit="1" customWidth="1"/>
    <col min="10513" max="10513" width="11.42578125" style="1"/>
    <col min="10514" max="10514" width="13.85546875" style="1" bestFit="1" customWidth="1"/>
    <col min="10515" max="10515" width="11.42578125" style="1"/>
    <col min="10516" max="10516" width="13.85546875" style="1" bestFit="1" customWidth="1"/>
    <col min="10517" max="10517" width="12.140625" style="1" bestFit="1" customWidth="1"/>
    <col min="10518" max="10520" width="11.42578125" style="1"/>
    <col min="10521" max="10521" width="9.42578125" style="1" customWidth="1"/>
    <col min="10522" max="10522" width="12.7109375" style="1" bestFit="1" customWidth="1"/>
    <col min="10523" max="10523" width="14.28515625" style="1" bestFit="1" customWidth="1"/>
    <col min="10524" max="10754" width="11.42578125" style="1"/>
    <col min="10755" max="10755" width="26.140625" style="1" customWidth="1"/>
    <col min="10756" max="10756" width="25.85546875" style="1" customWidth="1"/>
    <col min="10757" max="10757" width="21.85546875" style="1" customWidth="1"/>
    <col min="10758" max="10758" width="20.85546875" style="1" customWidth="1"/>
    <col min="10759" max="10759" width="19.85546875" style="1" customWidth="1"/>
    <col min="10760" max="10760" width="14.140625" style="1" customWidth="1"/>
    <col min="10761" max="10761" width="9" style="1" customWidth="1"/>
    <col min="10762" max="10762" width="14.5703125" style="1" customWidth="1"/>
    <col min="10763" max="10763" width="20.5703125" style="1" customWidth="1"/>
    <col min="10764" max="10764" width="15" style="1" bestFit="1" customWidth="1"/>
    <col min="10765" max="10765" width="12" style="1" bestFit="1" customWidth="1"/>
    <col min="10766" max="10766" width="13" style="1" customWidth="1"/>
    <col min="10767" max="10767" width="14.5703125" style="1" bestFit="1" customWidth="1"/>
    <col min="10768" max="10768" width="13.85546875" style="1" bestFit="1" customWidth="1"/>
    <col min="10769" max="10769" width="11.42578125" style="1"/>
    <col min="10770" max="10770" width="13.85546875" style="1" bestFit="1" customWidth="1"/>
    <col min="10771" max="10771" width="11.42578125" style="1"/>
    <col min="10772" max="10772" width="13.85546875" style="1" bestFit="1" customWidth="1"/>
    <col min="10773" max="10773" width="12.140625" style="1" bestFit="1" customWidth="1"/>
    <col min="10774" max="10776" width="11.42578125" style="1"/>
    <col min="10777" max="10777" width="9.42578125" style="1" customWidth="1"/>
    <col min="10778" max="10778" width="12.7109375" style="1" bestFit="1" customWidth="1"/>
    <col min="10779" max="10779" width="14.28515625" style="1" bestFit="1" customWidth="1"/>
    <col min="10780" max="11010" width="11.42578125" style="1"/>
    <col min="11011" max="11011" width="26.140625" style="1" customWidth="1"/>
    <col min="11012" max="11012" width="25.85546875" style="1" customWidth="1"/>
    <col min="11013" max="11013" width="21.85546875" style="1" customWidth="1"/>
    <col min="11014" max="11014" width="20.85546875" style="1" customWidth="1"/>
    <col min="11015" max="11015" width="19.85546875" style="1" customWidth="1"/>
    <col min="11016" max="11016" width="14.140625" style="1" customWidth="1"/>
    <col min="11017" max="11017" width="9" style="1" customWidth="1"/>
    <col min="11018" max="11018" width="14.5703125" style="1" customWidth="1"/>
    <col min="11019" max="11019" width="20.5703125" style="1" customWidth="1"/>
    <col min="11020" max="11020" width="15" style="1" bestFit="1" customWidth="1"/>
    <col min="11021" max="11021" width="12" style="1" bestFit="1" customWidth="1"/>
    <col min="11022" max="11022" width="13" style="1" customWidth="1"/>
    <col min="11023" max="11023" width="14.5703125" style="1" bestFit="1" customWidth="1"/>
    <col min="11024" max="11024" width="13.85546875" style="1" bestFit="1" customWidth="1"/>
    <col min="11025" max="11025" width="11.42578125" style="1"/>
    <col min="11026" max="11026" width="13.85546875" style="1" bestFit="1" customWidth="1"/>
    <col min="11027" max="11027" width="11.42578125" style="1"/>
    <col min="11028" max="11028" width="13.85546875" style="1" bestFit="1" customWidth="1"/>
    <col min="11029" max="11029" width="12.140625" style="1" bestFit="1" customWidth="1"/>
    <col min="11030" max="11032" width="11.42578125" style="1"/>
    <col min="11033" max="11033" width="9.42578125" style="1" customWidth="1"/>
    <col min="11034" max="11034" width="12.7109375" style="1" bestFit="1" customWidth="1"/>
    <col min="11035" max="11035" width="14.28515625" style="1" bestFit="1" customWidth="1"/>
    <col min="11036" max="11266" width="11.42578125" style="1"/>
    <col min="11267" max="11267" width="26.140625" style="1" customWidth="1"/>
    <col min="11268" max="11268" width="25.85546875" style="1" customWidth="1"/>
    <col min="11269" max="11269" width="21.85546875" style="1" customWidth="1"/>
    <col min="11270" max="11270" width="20.85546875" style="1" customWidth="1"/>
    <col min="11271" max="11271" width="19.85546875" style="1" customWidth="1"/>
    <col min="11272" max="11272" width="14.140625" style="1" customWidth="1"/>
    <col min="11273" max="11273" width="9" style="1" customWidth="1"/>
    <col min="11274" max="11274" width="14.5703125" style="1" customWidth="1"/>
    <col min="11275" max="11275" width="20.5703125" style="1" customWidth="1"/>
    <col min="11276" max="11276" width="15" style="1" bestFit="1" customWidth="1"/>
    <col min="11277" max="11277" width="12" style="1" bestFit="1" customWidth="1"/>
    <col min="11278" max="11278" width="13" style="1" customWidth="1"/>
    <col min="11279" max="11279" width="14.5703125" style="1" bestFit="1" customWidth="1"/>
    <col min="11280" max="11280" width="13.85546875" style="1" bestFit="1" customWidth="1"/>
    <col min="11281" max="11281" width="11.42578125" style="1"/>
    <col min="11282" max="11282" width="13.85546875" style="1" bestFit="1" customWidth="1"/>
    <col min="11283" max="11283" width="11.42578125" style="1"/>
    <col min="11284" max="11284" width="13.85546875" style="1" bestFit="1" customWidth="1"/>
    <col min="11285" max="11285" width="12.140625" style="1" bestFit="1" customWidth="1"/>
    <col min="11286" max="11288" width="11.42578125" style="1"/>
    <col min="11289" max="11289" width="9.42578125" style="1" customWidth="1"/>
    <col min="11290" max="11290" width="12.7109375" style="1" bestFit="1" customWidth="1"/>
    <col min="11291" max="11291" width="14.28515625" style="1" bestFit="1" customWidth="1"/>
    <col min="11292" max="11522" width="11.42578125" style="1"/>
    <col min="11523" max="11523" width="26.140625" style="1" customWidth="1"/>
    <col min="11524" max="11524" width="25.85546875" style="1" customWidth="1"/>
    <col min="11525" max="11525" width="21.85546875" style="1" customWidth="1"/>
    <col min="11526" max="11526" width="20.85546875" style="1" customWidth="1"/>
    <col min="11527" max="11527" width="19.85546875" style="1" customWidth="1"/>
    <col min="11528" max="11528" width="14.140625" style="1" customWidth="1"/>
    <col min="11529" max="11529" width="9" style="1" customWidth="1"/>
    <col min="11530" max="11530" width="14.5703125" style="1" customWidth="1"/>
    <col min="11531" max="11531" width="20.5703125" style="1" customWidth="1"/>
    <col min="11532" max="11532" width="15" style="1" bestFit="1" customWidth="1"/>
    <col min="11533" max="11533" width="12" style="1" bestFit="1" customWidth="1"/>
    <col min="11534" max="11534" width="13" style="1" customWidth="1"/>
    <col min="11535" max="11535" width="14.5703125" style="1" bestFit="1" customWidth="1"/>
    <col min="11536" max="11536" width="13.85546875" style="1" bestFit="1" customWidth="1"/>
    <col min="11537" max="11537" width="11.42578125" style="1"/>
    <col min="11538" max="11538" width="13.85546875" style="1" bestFit="1" customWidth="1"/>
    <col min="11539" max="11539" width="11.42578125" style="1"/>
    <col min="11540" max="11540" width="13.85546875" style="1" bestFit="1" customWidth="1"/>
    <col min="11541" max="11541" width="12.140625" style="1" bestFit="1" customWidth="1"/>
    <col min="11542" max="11544" width="11.42578125" style="1"/>
    <col min="11545" max="11545" width="9.42578125" style="1" customWidth="1"/>
    <col min="11546" max="11546" width="12.7109375" style="1" bestFit="1" customWidth="1"/>
    <col min="11547" max="11547" width="14.28515625" style="1" bestFit="1" customWidth="1"/>
    <col min="11548" max="11778" width="11.42578125" style="1"/>
    <col min="11779" max="11779" width="26.140625" style="1" customWidth="1"/>
    <col min="11780" max="11780" width="25.85546875" style="1" customWidth="1"/>
    <col min="11781" max="11781" width="21.85546875" style="1" customWidth="1"/>
    <col min="11782" max="11782" width="20.85546875" style="1" customWidth="1"/>
    <col min="11783" max="11783" width="19.85546875" style="1" customWidth="1"/>
    <col min="11784" max="11784" width="14.140625" style="1" customWidth="1"/>
    <col min="11785" max="11785" width="9" style="1" customWidth="1"/>
    <col min="11786" max="11786" width="14.5703125" style="1" customWidth="1"/>
    <col min="11787" max="11787" width="20.5703125" style="1" customWidth="1"/>
    <col min="11788" max="11788" width="15" style="1" bestFit="1" customWidth="1"/>
    <col min="11789" max="11789" width="12" style="1" bestFit="1" customWidth="1"/>
    <col min="11790" max="11790" width="13" style="1" customWidth="1"/>
    <col min="11791" max="11791" width="14.5703125" style="1" bestFit="1" customWidth="1"/>
    <col min="11792" max="11792" width="13.85546875" style="1" bestFit="1" customWidth="1"/>
    <col min="11793" max="11793" width="11.42578125" style="1"/>
    <col min="11794" max="11794" width="13.85546875" style="1" bestFit="1" customWidth="1"/>
    <col min="11795" max="11795" width="11.42578125" style="1"/>
    <col min="11796" max="11796" width="13.85546875" style="1" bestFit="1" customWidth="1"/>
    <col min="11797" max="11797" width="12.140625" style="1" bestFit="1" customWidth="1"/>
    <col min="11798" max="11800" width="11.42578125" style="1"/>
    <col min="11801" max="11801" width="9.42578125" style="1" customWidth="1"/>
    <col min="11802" max="11802" width="12.7109375" style="1" bestFit="1" customWidth="1"/>
    <col min="11803" max="11803" width="14.28515625" style="1" bestFit="1" customWidth="1"/>
    <col min="11804" max="12034" width="11.42578125" style="1"/>
    <col min="12035" max="12035" width="26.140625" style="1" customWidth="1"/>
    <col min="12036" max="12036" width="25.85546875" style="1" customWidth="1"/>
    <col min="12037" max="12037" width="21.85546875" style="1" customWidth="1"/>
    <col min="12038" max="12038" width="20.85546875" style="1" customWidth="1"/>
    <col min="12039" max="12039" width="19.85546875" style="1" customWidth="1"/>
    <col min="12040" max="12040" width="14.140625" style="1" customWidth="1"/>
    <col min="12041" max="12041" width="9" style="1" customWidth="1"/>
    <col min="12042" max="12042" width="14.5703125" style="1" customWidth="1"/>
    <col min="12043" max="12043" width="20.5703125" style="1" customWidth="1"/>
    <col min="12044" max="12044" width="15" style="1" bestFit="1" customWidth="1"/>
    <col min="12045" max="12045" width="12" style="1" bestFit="1" customWidth="1"/>
    <col min="12046" max="12046" width="13" style="1" customWidth="1"/>
    <col min="12047" max="12047" width="14.5703125" style="1" bestFit="1" customWidth="1"/>
    <col min="12048" max="12048" width="13.85546875" style="1" bestFit="1" customWidth="1"/>
    <col min="12049" max="12049" width="11.42578125" style="1"/>
    <col min="12050" max="12050" width="13.85546875" style="1" bestFit="1" customWidth="1"/>
    <col min="12051" max="12051" width="11.42578125" style="1"/>
    <col min="12052" max="12052" width="13.85546875" style="1" bestFit="1" customWidth="1"/>
    <col min="12053" max="12053" width="12.140625" style="1" bestFit="1" customWidth="1"/>
    <col min="12054" max="12056" width="11.42578125" style="1"/>
    <col min="12057" max="12057" width="9.42578125" style="1" customWidth="1"/>
    <col min="12058" max="12058" width="12.7109375" style="1" bestFit="1" customWidth="1"/>
    <col min="12059" max="12059" width="14.28515625" style="1" bestFit="1" customWidth="1"/>
    <col min="12060" max="12290" width="11.42578125" style="1"/>
    <col min="12291" max="12291" width="26.140625" style="1" customWidth="1"/>
    <col min="12292" max="12292" width="25.85546875" style="1" customWidth="1"/>
    <col min="12293" max="12293" width="21.85546875" style="1" customWidth="1"/>
    <col min="12294" max="12294" width="20.85546875" style="1" customWidth="1"/>
    <col min="12295" max="12295" width="19.85546875" style="1" customWidth="1"/>
    <col min="12296" max="12296" width="14.140625" style="1" customWidth="1"/>
    <col min="12297" max="12297" width="9" style="1" customWidth="1"/>
    <col min="12298" max="12298" width="14.5703125" style="1" customWidth="1"/>
    <col min="12299" max="12299" width="20.5703125" style="1" customWidth="1"/>
    <col min="12300" max="12300" width="15" style="1" bestFit="1" customWidth="1"/>
    <col min="12301" max="12301" width="12" style="1" bestFit="1" customWidth="1"/>
    <col min="12302" max="12302" width="13" style="1" customWidth="1"/>
    <col min="12303" max="12303" width="14.5703125" style="1" bestFit="1" customWidth="1"/>
    <col min="12304" max="12304" width="13.85546875" style="1" bestFit="1" customWidth="1"/>
    <col min="12305" max="12305" width="11.42578125" style="1"/>
    <col min="12306" max="12306" width="13.85546875" style="1" bestFit="1" customWidth="1"/>
    <col min="12307" max="12307" width="11.42578125" style="1"/>
    <col min="12308" max="12308" width="13.85546875" style="1" bestFit="1" customWidth="1"/>
    <col min="12309" max="12309" width="12.140625" style="1" bestFit="1" customWidth="1"/>
    <col min="12310" max="12312" width="11.42578125" style="1"/>
    <col min="12313" max="12313" width="9.42578125" style="1" customWidth="1"/>
    <col min="12314" max="12314" width="12.7109375" style="1" bestFit="1" customWidth="1"/>
    <col min="12315" max="12315" width="14.28515625" style="1" bestFit="1" customWidth="1"/>
    <col min="12316" max="12546" width="11.42578125" style="1"/>
    <col min="12547" max="12547" width="26.140625" style="1" customWidth="1"/>
    <col min="12548" max="12548" width="25.85546875" style="1" customWidth="1"/>
    <col min="12549" max="12549" width="21.85546875" style="1" customWidth="1"/>
    <col min="12550" max="12550" width="20.85546875" style="1" customWidth="1"/>
    <col min="12551" max="12551" width="19.85546875" style="1" customWidth="1"/>
    <col min="12552" max="12552" width="14.140625" style="1" customWidth="1"/>
    <col min="12553" max="12553" width="9" style="1" customWidth="1"/>
    <col min="12554" max="12554" width="14.5703125" style="1" customWidth="1"/>
    <col min="12555" max="12555" width="20.5703125" style="1" customWidth="1"/>
    <col min="12556" max="12556" width="15" style="1" bestFit="1" customWidth="1"/>
    <col min="12557" max="12557" width="12" style="1" bestFit="1" customWidth="1"/>
    <col min="12558" max="12558" width="13" style="1" customWidth="1"/>
    <col min="12559" max="12559" width="14.5703125" style="1" bestFit="1" customWidth="1"/>
    <col min="12560" max="12560" width="13.85546875" style="1" bestFit="1" customWidth="1"/>
    <col min="12561" max="12561" width="11.42578125" style="1"/>
    <col min="12562" max="12562" width="13.85546875" style="1" bestFit="1" customWidth="1"/>
    <col min="12563" max="12563" width="11.42578125" style="1"/>
    <col min="12564" max="12564" width="13.85546875" style="1" bestFit="1" customWidth="1"/>
    <col min="12565" max="12565" width="12.140625" style="1" bestFit="1" customWidth="1"/>
    <col min="12566" max="12568" width="11.42578125" style="1"/>
    <col min="12569" max="12569" width="9.42578125" style="1" customWidth="1"/>
    <col min="12570" max="12570" width="12.7109375" style="1" bestFit="1" customWidth="1"/>
    <col min="12571" max="12571" width="14.28515625" style="1" bestFit="1" customWidth="1"/>
    <col min="12572" max="12802" width="11.42578125" style="1"/>
    <col min="12803" max="12803" width="26.140625" style="1" customWidth="1"/>
    <col min="12804" max="12804" width="25.85546875" style="1" customWidth="1"/>
    <col min="12805" max="12805" width="21.85546875" style="1" customWidth="1"/>
    <col min="12806" max="12806" width="20.85546875" style="1" customWidth="1"/>
    <col min="12807" max="12807" width="19.85546875" style="1" customWidth="1"/>
    <col min="12808" max="12808" width="14.140625" style="1" customWidth="1"/>
    <col min="12809" max="12809" width="9" style="1" customWidth="1"/>
    <col min="12810" max="12810" width="14.5703125" style="1" customWidth="1"/>
    <col min="12811" max="12811" width="20.5703125" style="1" customWidth="1"/>
    <col min="12812" max="12812" width="15" style="1" bestFit="1" customWidth="1"/>
    <col min="12813" max="12813" width="12" style="1" bestFit="1" customWidth="1"/>
    <col min="12814" max="12814" width="13" style="1" customWidth="1"/>
    <col min="12815" max="12815" width="14.5703125" style="1" bestFit="1" customWidth="1"/>
    <col min="12816" max="12816" width="13.85546875" style="1" bestFit="1" customWidth="1"/>
    <col min="12817" max="12817" width="11.42578125" style="1"/>
    <col min="12818" max="12818" width="13.85546875" style="1" bestFit="1" customWidth="1"/>
    <col min="12819" max="12819" width="11.42578125" style="1"/>
    <col min="12820" max="12820" width="13.85546875" style="1" bestFit="1" customWidth="1"/>
    <col min="12821" max="12821" width="12.140625" style="1" bestFit="1" customWidth="1"/>
    <col min="12822" max="12824" width="11.42578125" style="1"/>
    <col min="12825" max="12825" width="9.42578125" style="1" customWidth="1"/>
    <col min="12826" max="12826" width="12.7109375" style="1" bestFit="1" customWidth="1"/>
    <col min="12827" max="12827" width="14.28515625" style="1" bestFit="1" customWidth="1"/>
    <col min="12828" max="13058" width="11.42578125" style="1"/>
    <col min="13059" max="13059" width="26.140625" style="1" customWidth="1"/>
    <col min="13060" max="13060" width="25.85546875" style="1" customWidth="1"/>
    <col min="13061" max="13061" width="21.85546875" style="1" customWidth="1"/>
    <col min="13062" max="13062" width="20.85546875" style="1" customWidth="1"/>
    <col min="13063" max="13063" width="19.85546875" style="1" customWidth="1"/>
    <col min="13064" max="13064" width="14.140625" style="1" customWidth="1"/>
    <col min="13065" max="13065" width="9" style="1" customWidth="1"/>
    <col min="13066" max="13066" width="14.5703125" style="1" customWidth="1"/>
    <col min="13067" max="13067" width="20.5703125" style="1" customWidth="1"/>
    <col min="13068" max="13068" width="15" style="1" bestFit="1" customWidth="1"/>
    <col min="13069" max="13069" width="12" style="1" bestFit="1" customWidth="1"/>
    <col min="13070" max="13070" width="13" style="1" customWidth="1"/>
    <col min="13071" max="13071" width="14.5703125" style="1" bestFit="1" customWidth="1"/>
    <col min="13072" max="13072" width="13.85546875" style="1" bestFit="1" customWidth="1"/>
    <col min="13073" max="13073" width="11.42578125" style="1"/>
    <col min="13074" max="13074" width="13.85546875" style="1" bestFit="1" customWidth="1"/>
    <col min="13075" max="13075" width="11.42578125" style="1"/>
    <col min="13076" max="13076" width="13.85546875" style="1" bestFit="1" customWidth="1"/>
    <col min="13077" max="13077" width="12.140625" style="1" bestFit="1" customWidth="1"/>
    <col min="13078" max="13080" width="11.42578125" style="1"/>
    <col min="13081" max="13081" width="9.42578125" style="1" customWidth="1"/>
    <col min="13082" max="13082" width="12.7109375" style="1" bestFit="1" customWidth="1"/>
    <col min="13083" max="13083" width="14.28515625" style="1" bestFit="1" customWidth="1"/>
    <col min="13084" max="13314" width="11.42578125" style="1"/>
    <col min="13315" max="13315" width="26.140625" style="1" customWidth="1"/>
    <col min="13316" max="13316" width="25.85546875" style="1" customWidth="1"/>
    <col min="13317" max="13317" width="21.85546875" style="1" customWidth="1"/>
    <col min="13318" max="13318" width="20.85546875" style="1" customWidth="1"/>
    <col min="13319" max="13319" width="19.85546875" style="1" customWidth="1"/>
    <col min="13320" max="13320" width="14.140625" style="1" customWidth="1"/>
    <col min="13321" max="13321" width="9" style="1" customWidth="1"/>
    <col min="13322" max="13322" width="14.5703125" style="1" customWidth="1"/>
    <col min="13323" max="13323" width="20.5703125" style="1" customWidth="1"/>
    <col min="13324" max="13324" width="15" style="1" bestFit="1" customWidth="1"/>
    <col min="13325" max="13325" width="12" style="1" bestFit="1" customWidth="1"/>
    <col min="13326" max="13326" width="13" style="1" customWidth="1"/>
    <col min="13327" max="13327" width="14.5703125" style="1" bestFit="1" customWidth="1"/>
    <col min="13328" max="13328" width="13.85546875" style="1" bestFit="1" customWidth="1"/>
    <col min="13329" max="13329" width="11.42578125" style="1"/>
    <col min="13330" max="13330" width="13.85546875" style="1" bestFit="1" customWidth="1"/>
    <col min="13331" max="13331" width="11.42578125" style="1"/>
    <col min="13332" max="13332" width="13.85546875" style="1" bestFit="1" customWidth="1"/>
    <col min="13333" max="13333" width="12.140625" style="1" bestFit="1" customWidth="1"/>
    <col min="13334" max="13336" width="11.42578125" style="1"/>
    <col min="13337" max="13337" width="9.42578125" style="1" customWidth="1"/>
    <col min="13338" max="13338" width="12.7109375" style="1" bestFit="1" customWidth="1"/>
    <col min="13339" max="13339" width="14.28515625" style="1" bestFit="1" customWidth="1"/>
    <col min="13340" max="13570" width="11.42578125" style="1"/>
    <col min="13571" max="13571" width="26.140625" style="1" customWidth="1"/>
    <col min="13572" max="13572" width="25.85546875" style="1" customWidth="1"/>
    <col min="13573" max="13573" width="21.85546875" style="1" customWidth="1"/>
    <col min="13574" max="13574" width="20.85546875" style="1" customWidth="1"/>
    <col min="13575" max="13575" width="19.85546875" style="1" customWidth="1"/>
    <col min="13576" max="13576" width="14.140625" style="1" customWidth="1"/>
    <col min="13577" max="13577" width="9" style="1" customWidth="1"/>
    <col min="13578" max="13578" width="14.5703125" style="1" customWidth="1"/>
    <col min="13579" max="13579" width="20.5703125" style="1" customWidth="1"/>
    <col min="13580" max="13580" width="15" style="1" bestFit="1" customWidth="1"/>
    <col min="13581" max="13581" width="12" style="1" bestFit="1" customWidth="1"/>
    <col min="13582" max="13582" width="13" style="1" customWidth="1"/>
    <col min="13583" max="13583" width="14.5703125" style="1" bestFit="1" customWidth="1"/>
    <col min="13584" max="13584" width="13.85546875" style="1" bestFit="1" customWidth="1"/>
    <col min="13585" max="13585" width="11.42578125" style="1"/>
    <col min="13586" max="13586" width="13.85546875" style="1" bestFit="1" customWidth="1"/>
    <col min="13587" max="13587" width="11.42578125" style="1"/>
    <col min="13588" max="13588" width="13.85546875" style="1" bestFit="1" customWidth="1"/>
    <col min="13589" max="13589" width="12.140625" style="1" bestFit="1" customWidth="1"/>
    <col min="13590" max="13592" width="11.42578125" style="1"/>
    <col min="13593" max="13593" width="9.42578125" style="1" customWidth="1"/>
    <col min="13594" max="13594" width="12.7109375" style="1" bestFit="1" customWidth="1"/>
    <col min="13595" max="13595" width="14.28515625" style="1" bestFit="1" customWidth="1"/>
    <col min="13596" max="13826" width="11.42578125" style="1"/>
    <col min="13827" max="13827" width="26.140625" style="1" customWidth="1"/>
    <col min="13828" max="13828" width="25.85546875" style="1" customWidth="1"/>
    <col min="13829" max="13829" width="21.85546875" style="1" customWidth="1"/>
    <col min="13830" max="13830" width="20.85546875" style="1" customWidth="1"/>
    <col min="13831" max="13831" width="19.85546875" style="1" customWidth="1"/>
    <col min="13832" max="13832" width="14.140625" style="1" customWidth="1"/>
    <col min="13833" max="13833" width="9" style="1" customWidth="1"/>
    <col min="13834" max="13834" width="14.5703125" style="1" customWidth="1"/>
    <col min="13835" max="13835" width="20.5703125" style="1" customWidth="1"/>
    <col min="13836" max="13836" width="15" style="1" bestFit="1" customWidth="1"/>
    <col min="13837" max="13837" width="12" style="1" bestFit="1" customWidth="1"/>
    <col min="13838" max="13838" width="13" style="1" customWidth="1"/>
    <col min="13839" max="13839" width="14.5703125" style="1" bestFit="1" customWidth="1"/>
    <col min="13840" max="13840" width="13.85546875" style="1" bestFit="1" customWidth="1"/>
    <col min="13841" max="13841" width="11.42578125" style="1"/>
    <col min="13842" max="13842" width="13.85546875" style="1" bestFit="1" customWidth="1"/>
    <col min="13843" max="13843" width="11.42578125" style="1"/>
    <col min="13844" max="13844" width="13.85546875" style="1" bestFit="1" customWidth="1"/>
    <col min="13845" max="13845" width="12.140625" style="1" bestFit="1" customWidth="1"/>
    <col min="13846" max="13848" width="11.42578125" style="1"/>
    <col min="13849" max="13849" width="9.42578125" style="1" customWidth="1"/>
    <col min="13850" max="13850" width="12.7109375" style="1" bestFit="1" customWidth="1"/>
    <col min="13851" max="13851" width="14.28515625" style="1" bestFit="1" customWidth="1"/>
    <col min="13852" max="14082" width="11.42578125" style="1"/>
    <col min="14083" max="14083" width="26.140625" style="1" customWidth="1"/>
    <col min="14084" max="14084" width="25.85546875" style="1" customWidth="1"/>
    <col min="14085" max="14085" width="21.85546875" style="1" customWidth="1"/>
    <col min="14086" max="14086" width="20.85546875" style="1" customWidth="1"/>
    <col min="14087" max="14087" width="19.85546875" style="1" customWidth="1"/>
    <col min="14088" max="14088" width="14.140625" style="1" customWidth="1"/>
    <col min="14089" max="14089" width="9" style="1" customWidth="1"/>
    <col min="14090" max="14090" width="14.5703125" style="1" customWidth="1"/>
    <col min="14091" max="14091" width="20.5703125" style="1" customWidth="1"/>
    <col min="14092" max="14092" width="15" style="1" bestFit="1" customWidth="1"/>
    <col min="14093" max="14093" width="12" style="1" bestFit="1" customWidth="1"/>
    <col min="14094" max="14094" width="13" style="1" customWidth="1"/>
    <col min="14095" max="14095" width="14.5703125" style="1" bestFit="1" customWidth="1"/>
    <col min="14096" max="14096" width="13.85546875" style="1" bestFit="1" customWidth="1"/>
    <col min="14097" max="14097" width="11.42578125" style="1"/>
    <col min="14098" max="14098" width="13.85546875" style="1" bestFit="1" customWidth="1"/>
    <col min="14099" max="14099" width="11.42578125" style="1"/>
    <col min="14100" max="14100" width="13.85546875" style="1" bestFit="1" customWidth="1"/>
    <col min="14101" max="14101" width="12.140625" style="1" bestFit="1" customWidth="1"/>
    <col min="14102" max="14104" width="11.42578125" style="1"/>
    <col min="14105" max="14105" width="9.42578125" style="1" customWidth="1"/>
    <col min="14106" max="14106" width="12.7109375" style="1" bestFit="1" customWidth="1"/>
    <col min="14107" max="14107" width="14.28515625" style="1" bestFit="1" customWidth="1"/>
    <col min="14108" max="14338" width="11.42578125" style="1"/>
    <col min="14339" max="14339" width="26.140625" style="1" customWidth="1"/>
    <col min="14340" max="14340" width="25.85546875" style="1" customWidth="1"/>
    <col min="14341" max="14341" width="21.85546875" style="1" customWidth="1"/>
    <col min="14342" max="14342" width="20.85546875" style="1" customWidth="1"/>
    <col min="14343" max="14343" width="19.85546875" style="1" customWidth="1"/>
    <col min="14344" max="14344" width="14.140625" style="1" customWidth="1"/>
    <col min="14345" max="14345" width="9" style="1" customWidth="1"/>
    <col min="14346" max="14346" width="14.5703125" style="1" customWidth="1"/>
    <col min="14347" max="14347" width="20.5703125" style="1" customWidth="1"/>
    <col min="14348" max="14348" width="15" style="1" bestFit="1" customWidth="1"/>
    <col min="14349" max="14349" width="12" style="1" bestFit="1" customWidth="1"/>
    <col min="14350" max="14350" width="13" style="1" customWidth="1"/>
    <col min="14351" max="14351" width="14.5703125" style="1" bestFit="1" customWidth="1"/>
    <col min="14352" max="14352" width="13.85546875" style="1" bestFit="1" customWidth="1"/>
    <col min="14353" max="14353" width="11.42578125" style="1"/>
    <col min="14354" max="14354" width="13.85546875" style="1" bestFit="1" customWidth="1"/>
    <col min="14355" max="14355" width="11.42578125" style="1"/>
    <col min="14356" max="14356" width="13.85546875" style="1" bestFit="1" customWidth="1"/>
    <col min="14357" max="14357" width="12.140625" style="1" bestFit="1" customWidth="1"/>
    <col min="14358" max="14360" width="11.42578125" style="1"/>
    <col min="14361" max="14361" width="9.42578125" style="1" customWidth="1"/>
    <col min="14362" max="14362" width="12.7109375" style="1" bestFit="1" customWidth="1"/>
    <col min="14363" max="14363" width="14.28515625" style="1" bestFit="1" customWidth="1"/>
    <col min="14364" max="14594" width="11.42578125" style="1"/>
    <col min="14595" max="14595" width="26.140625" style="1" customWidth="1"/>
    <col min="14596" max="14596" width="25.85546875" style="1" customWidth="1"/>
    <col min="14597" max="14597" width="21.85546875" style="1" customWidth="1"/>
    <col min="14598" max="14598" width="20.85546875" style="1" customWidth="1"/>
    <col min="14599" max="14599" width="19.85546875" style="1" customWidth="1"/>
    <col min="14600" max="14600" width="14.140625" style="1" customWidth="1"/>
    <col min="14601" max="14601" width="9" style="1" customWidth="1"/>
    <col min="14602" max="14602" width="14.5703125" style="1" customWidth="1"/>
    <col min="14603" max="14603" width="20.5703125" style="1" customWidth="1"/>
    <col min="14604" max="14604" width="15" style="1" bestFit="1" customWidth="1"/>
    <col min="14605" max="14605" width="12" style="1" bestFit="1" customWidth="1"/>
    <col min="14606" max="14606" width="13" style="1" customWidth="1"/>
    <col min="14607" max="14607" width="14.5703125" style="1" bestFit="1" customWidth="1"/>
    <col min="14608" max="14608" width="13.85546875" style="1" bestFit="1" customWidth="1"/>
    <col min="14609" max="14609" width="11.42578125" style="1"/>
    <col min="14610" max="14610" width="13.85546875" style="1" bestFit="1" customWidth="1"/>
    <col min="14611" max="14611" width="11.42578125" style="1"/>
    <col min="14612" max="14612" width="13.85546875" style="1" bestFit="1" customWidth="1"/>
    <col min="14613" max="14613" width="12.140625" style="1" bestFit="1" customWidth="1"/>
    <col min="14614" max="14616" width="11.42578125" style="1"/>
    <col min="14617" max="14617" width="9.42578125" style="1" customWidth="1"/>
    <col min="14618" max="14618" width="12.7109375" style="1" bestFit="1" customWidth="1"/>
    <col min="14619" max="14619" width="14.28515625" style="1" bestFit="1" customWidth="1"/>
    <col min="14620" max="14850" width="11.42578125" style="1"/>
    <col min="14851" max="14851" width="26.140625" style="1" customWidth="1"/>
    <col min="14852" max="14852" width="25.85546875" style="1" customWidth="1"/>
    <col min="14853" max="14853" width="21.85546875" style="1" customWidth="1"/>
    <col min="14854" max="14854" width="20.85546875" style="1" customWidth="1"/>
    <col min="14855" max="14855" width="19.85546875" style="1" customWidth="1"/>
    <col min="14856" max="14856" width="14.140625" style="1" customWidth="1"/>
    <col min="14857" max="14857" width="9" style="1" customWidth="1"/>
    <col min="14858" max="14858" width="14.5703125" style="1" customWidth="1"/>
    <col min="14859" max="14859" width="20.5703125" style="1" customWidth="1"/>
    <col min="14860" max="14860" width="15" style="1" bestFit="1" customWidth="1"/>
    <col min="14861" max="14861" width="12" style="1" bestFit="1" customWidth="1"/>
    <col min="14862" max="14862" width="13" style="1" customWidth="1"/>
    <col min="14863" max="14863" width="14.5703125" style="1" bestFit="1" customWidth="1"/>
    <col min="14864" max="14864" width="13.85546875" style="1" bestFit="1" customWidth="1"/>
    <col min="14865" max="14865" width="11.42578125" style="1"/>
    <col min="14866" max="14866" width="13.85546875" style="1" bestFit="1" customWidth="1"/>
    <col min="14867" max="14867" width="11.42578125" style="1"/>
    <col min="14868" max="14868" width="13.85546875" style="1" bestFit="1" customWidth="1"/>
    <col min="14869" max="14869" width="12.140625" style="1" bestFit="1" customWidth="1"/>
    <col min="14870" max="14872" width="11.42578125" style="1"/>
    <col min="14873" max="14873" width="9.42578125" style="1" customWidth="1"/>
    <col min="14874" max="14874" width="12.7109375" style="1" bestFit="1" customWidth="1"/>
    <col min="14875" max="14875" width="14.28515625" style="1" bestFit="1" customWidth="1"/>
    <col min="14876" max="15106" width="11.42578125" style="1"/>
    <col min="15107" max="15107" width="26.140625" style="1" customWidth="1"/>
    <col min="15108" max="15108" width="25.85546875" style="1" customWidth="1"/>
    <col min="15109" max="15109" width="21.85546875" style="1" customWidth="1"/>
    <col min="15110" max="15110" width="20.85546875" style="1" customWidth="1"/>
    <col min="15111" max="15111" width="19.85546875" style="1" customWidth="1"/>
    <col min="15112" max="15112" width="14.140625" style="1" customWidth="1"/>
    <col min="15113" max="15113" width="9" style="1" customWidth="1"/>
    <col min="15114" max="15114" width="14.5703125" style="1" customWidth="1"/>
    <col min="15115" max="15115" width="20.5703125" style="1" customWidth="1"/>
    <col min="15116" max="15116" width="15" style="1" bestFit="1" customWidth="1"/>
    <col min="15117" max="15117" width="12" style="1" bestFit="1" customWidth="1"/>
    <col min="15118" max="15118" width="13" style="1" customWidth="1"/>
    <col min="15119" max="15119" width="14.5703125" style="1" bestFit="1" customWidth="1"/>
    <col min="15120" max="15120" width="13.85546875" style="1" bestFit="1" customWidth="1"/>
    <col min="15121" max="15121" width="11.42578125" style="1"/>
    <col min="15122" max="15122" width="13.85546875" style="1" bestFit="1" customWidth="1"/>
    <col min="15123" max="15123" width="11.42578125" style="1"/>
    <col min="15124" max="15124" width="13.85546875" style="1" bestFit="1" customWidth="1"/>
    <col min="15125" max="15125" width="12.140625" style="1" bestFit="1" customWidth="1"/>
    <col min="15126" max="15128" width="11.42578125" style="1"/>
    <col min="15129" max="15129" width="9.42578125" style="1" customWidth="1"/>
    <col min="15130" max="15130" width="12.7109375" style="1" bestFit="1" customWidth="1"/>
    <col min="15131" max="15131" width="14.28515625" style="1" bestFit="1" customWidth="1"/>
    <col min="15132" max="15362" width="11.42578125" style="1"/>
    <col min="15363" max="15363" width="26.140625" style="1" customWidth="1"/>
    <col min="15364" max="15364" width="25.85546875" style="1" customWidth="1"/>
    <col min="15365" max="15365" width="21.85546875" style="1" customWidth="1"/>
    <col min="15366" max="15366" width="20.85546875" style="1" customWidth="1"/>
    <col min="15367" max="15367" width="19.85546875" style="1" customWidth="1"/>
    <col min="15368" max="15368" width="14.140625" style="1" customWidth="1"/>
    <col min="15369" max="15369" width="9" style="1" customWidth="1"/>
    <col min="15370" max="15370" width="14.5703125" style="1" customWidth="1"/>
    <col min="15371" max="15371" width="20.5703125" style="1" customWidth="1"/>
    <col min="15372" max="15372" width="15" style="1" bestFit="1" customWidth="1"/>
    <col min="15373" max="15373" width="12" style="1" bestFit="1" customWidth="1"/>
    <col min="15374" max="15374" width="13" style="1" customWidth="1"/>
    <col min="15375" max="15375" width="14.5703125" style="1" bestFit="1" customWidth="1"/>
    <col min="15376" max="15376" width="13.85546875" style="1" bestFit="1" customWidth="1"/>
    <col min="15377" max="15377" width="11.42578125" style="1"/>
    <col min="15378" max="15378" width="13.85546875" style="1" bestFit="1" customWidth="1"/>
    <col min="15379" max="15379" width="11.42578125" style="1"/>
    <col min="15380" max="15380" width="13.85546875" style="1" bestFit="1" customWidth="1"/>
    <col min="15381" max="15381" width="12.140625" style="1" bestFit="1" customWidth="1"/>
    <col min="15382" max="15384" width="11.42578125" style="1"/>
    <col min="15385" max="15385" width="9.42578125" style="1" customWidth="1"/>
    <col min="15386" max="15386" width="12.7109375" style="1" bestFit="1" customWidth="1"/>
    <col min="15387" max="15387" width="14.28515625" style="1" bestFit="1" customWidth="1"/>
    <col min="15388" max="15618" width="11.42578125" style="1"/>
    <col min="15619" max="15619" width="26.140625" style="1" customWidth="1"/>
    <col min="15620" max="15620" width="25.85546875" style="1" customWidth="1"/>
    <col min="15621" max="15621" width="21.85546875" style="1" customWidth="1"/>
    <col min="15622" max="15622" width="20.85546875" style="1" customWidth="1"/>
    <col min="15623" max="15623" width="19.85546875" style="1" customWidth="1"/>
    <col min="15624" max="15624" width="14.140625" style="1" customWidth="1"/>
    <col min="15625" max="15625" width="9" style="1" customWidth="1"/>
    <col min="15626" max="15626" width="14.5703125" style="1" customWidth="1"/>
    <col min="15627" max="15627" width="20.5703125" style="1" customWidth="1"/>
    <col min="15628" max="15628" width="15" style="1" bestFit="1" customWidth="1"/>
    <col min="15629" max="15629" width="12" style="1" bestFit="1" customWidth="1"/>
    <col min="15630" max="15630" width="13" style="1" customWidth="1"/>
    <col min="15631" max="15631" width="14.5703125" style="1" bestFit="1" customWidth="1"/>
    <col min="15632" max="15632" width="13.85546875" style="1" bestFit="1" customWidth="1"/>
    <col min="15633" max="15633" width="11.42578125" style="1"/>
    <col min="15634" max="15634" width="13.85546875" style="1" bestFit="1" customWidth="1"/>
    <col min="15635" max="15635" width="11.42578125" style="1"/>
    <col min="15636" max="15636" width="13.85546875" style="1" bestFit="1" customWidth="1"/>
    <col min="15637" max="15637" width="12.140625" style="1" bestFit="1" customWidth="1"/>
    <col min="15638" max="15640" width="11.42578125" style="1"/>
    <col min="15641" max="15641" width="9.42578125" style="1" customWidth="1"/>
    <col min="15642" max="15642" width="12.7109375" style="1" bestFit="1" customWidth="1"/>
    <col min="15643" max="15643" width="14.28515625" style="1" bestFit="1" customWidth="1"/>
    <col min="15644" max="15874" width="11.42578125" style="1"/>
    <col min="15875" max="15875" width="26.140625" style="1" customWidth="1"/>
    <col min="15876" max="15876" width="25.85546875" style="1" customWidth="1"/>
    <col min="15877" max="15877" width="21.85546875" style="1" customWidth="1"/>
    <col min="15878" max="15878" width="20.85546875" style="1" customWidth="1"/>
    <col min="15879" max="15879" width="19.85546875" style="1" customWidth="1"/>
    <col min="15880" max="15880" width="14.140625" style="1" customWidth="1"/>
    <col min="15881" max="15881" width="9" style="1" customWidth="1"/>
    <col min="15882" max="15882" width="14.5703125" style="1" customWidth="1"/>
    <col min="15883" max="15883" width="20.5703125" style="1" customWidth="1"/>
    <col min="15884" max="15884" width="15" style="1" bestFit="1" customWidth="1"/>
    <col min="15885" max="15885" width="12" style="1" bestFit="1" customWidth="1"/>
    <col min="15886" max="15886" width="13" style="1" customWidth="1"/>
    <col min="15887" max="15887" width="14.5703125" style="1" bestFit="1" customWidth="1"/>
    <col min="15888" max="15888" width="13.85546875" style="1" bestFit="1" customWidth="1"/>
    <col min="15889" max="15889" width="11.42578125" style="1"/>
    <col min="15890" max="15890" width="13.85546875" style="1" bestFit="1" customWidth="1"/>
    <col min="15891" max="15891" width="11.42578125" style="1"/>
    <col min="15892" max="15892" width="13.85546875" style="1" bestFit="1" customWidth="1"/>
    <col min="15893" max="15893" width="12.140625" style="1" bestFit="1" customWidth="1"/>
    <col min="15894" max="15896" width="11.42578125" style="1"/>
    <col min="15897" max="15897" width="9.42578125" style="1" customWidth="1"/>
    <col min="15898" max="15898" width="12.7109375" style="1" bestFit="1" customWidth="1"/>
    <col min="15899" max="15899" width="14.28515625" style="1" bestFit="1" customWidth="1"/>
    <col min="15900" max="16130" width="11.42578125" style="1"/>
    <col min="16131" max="16131" width="26.140625" style="1" customWidth="1"/>
    <col min="16132" max="16132" width="25.85546875" style="1" customWidth="1"/>
    <col min="16133" max="16133" width="21.85546875" style="1" customWidth="1"/>
    <col min="16134" max="16134" width="20.85546875" style="1" customWidth="1"/>
    <col min="16135" max="16135" width="19.85546875" style="1" customWidth="1"/>
    <col min="16136" max="16136" width="14.140625" style="1" customWidth="1"/>
    <col min="16137" max="16137" width="9" style="1" customWidth="1"/>
    <col min="16138" max="16138" width="14.5703125" style="1" customWidth="1"/>
    <col min="16139" max="16139" width="20.5703125" style="1" customWidth="1"/>
    <col min="16140" max="16140" width="15" style="1" bestFit="1" customWidth="1"/>
    <col min="16141" max="16141" width="12" style="1" bestFit="1" customWidth="1"/>
    <col min="16142" max="16142" width="13" style="1" customWidth="1"/>
    <col min="16143" max="16143" width="14.5703125" style="1" bestFit="1" customWidth="1"/>
    <col min="16144" max="16144" width="13.85546875" style="1" bestFit="1" customWidth="1"/>
    <col min="16145" max="16145" width="11.42578125" style="1"/>
    <col min="16146" max="16146" width="13.85546875" style="1" bestFit="1" customWidth="1"/>
    <col min="16147" max="16147" width="11.42578125" style="1"/>
    <col min="16148" max="16148" width="13.85546875" style="1" bestFit="1" customWidth="1"/>
    <col min="16149" max="16149" width="12.140625" style="1" bestFit="1" customWidth="1"/>
    <col min="16150" max="16152" width="11.42578125" style="1"/>
    <col min="16153" max="16153" width="9.42578125" style="1" customWidth="1"/>
    <col min="16154" max="16154" width="12.7109375" style="1" bestFit="1" customWidth="1"/>
    <col min="16155" max="16155" width="14.28515625" style="1" bestFit="1" customWidth="1"/>
    <col min="16156" max="16384" width="11.42578125" style="1"/>
  </cols>
  <sheetData>
    <row r="1" spans="1:66" x14ac:dyDescent="0.2">
      <c r="D1" s="86" t="s">
        <v>0</v>
      </c>
      <c r="E1" s="8">
        <v>0.95</v>
      </c>
    </row>
    <row r="2" spans="1:66" ht="14.25" x14ac:dyDescent="0.2">
      <c r="D2" s="86" t="s">
        <v>37</v>
      </c>
      <c r="E2" s="58">
        <f>-NORMSINV((1-E1)/2)</f>
        <v>1.9599639845400536</v>
      </c>
    </row>
    <row r="4" spans="1:66" ht="15" x14ac:dyDescent="0.25">
      <c r="B4" s="42" t="s">
        <v>57</v>
      </c>
    </row>
    <row r="5" spans="1:66" ht="15" x14ac:dyDescent="0.25">
      <c r="B5" s="42"/>
      <c r="AO5" s="4"/>
    </row>
    <row r="6" spans="1:66" x14ac:dyDescent="0.2">
      <c r="J6" s="40" t="s">
        <v>16</v>
      </c>
      <c r="AG6" s="40" t="s">
        <v>17</v>
      </c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0" t="s">
        <v>58</v>
      </c>
      <c r="BC6" s="41"/>
      <c r="BD6" s="40"/>
      <c r="BE6" s="40"/>
      <c r="BF6" s="40"/>
      <c r="BG6" s="39"/>
      <c r="BH6" s="39"/>
      <c r="BI6" s="39"/>
      <c r="BJ6" s="39"/>
      <c r="BK6" s="39"/>
      <c r="BL6" s="39"/>
      <c r="BM6" s="39"/>
      <c r="BN6" s="39"/>
    </row>
    <row r="7" spans="1:66" x14ac:dyDescent="0.2">
      <c r="A7" s="44"/>
      <c r="B7" s="5" t="s">
        <v>18</v>
      </c>
      <c r="C7" s="89" t="s">
        <v>19</v>
      </c>
      <c r="D7" s="90"/>
      <c r="E7" s="91"/>
      <c r="F7" s="89" t="s">
        <v>20</v>
      </c>
      <c r="G7" s="90"/>
      <c r="H7" s="91"/>
      <c r="AG7" s="2"/>
      <c r="AH7" s="71" t="s">
        <v>38</v>
      </c>
      <c r="AI7" s="72">
        <f>CHIDIST(AI29,AJ29-1)</f>
        <v>1.2468730882730444E-12</v>
      </c>
      <c r="AJ7" s="2"/>
      <c r="AK7" s="2"/>
      <c r="AL7" s="2"/>
      <c r="AM7" s="2"/>
      <c r="BB7" s="1" t="s">
        <v>59</v>
      </c>
      <c r="BF7" s="71" t="s">
        <v>38</v>
      </c>
      <c r="BG7" s="72">
        <f>CHIDIST(BC29,BD29-1)</f>
        <v>1.2468730882730444E-12</v>
      </c>
    </row>
    <row r="8" spans="1:66" ht="61.5" customHeight="1" x14ac:dyDescent="0.2">
      <c r="B8" s="5"/>
      <c r="C8" s="43" t="s">
        <v>6</v>
      </c>
      <c r="D8" s="43" t="s">
        <v>7</v>
      </c>
      <c r="E8" s="43" t="s">
        <v>8</v>
      </c>
      <c r="F8" s="43" t="s">
        <v>9</v>
      </c>
      <c r="G8" s="43" t="s">
        <v>10</v>
      </c>
      <c r="H8" s="43" t="s">
        <v>11</v>
      </c>
      <c r="K8" s="61" t="s">
        <v>29</v>
      </c>
      <c r="L8" s="77" t="s">
        <v>30</v>
      </c>
      <c r="M8" s="73" t="s">
        <v>39</v>
      </c>
      <c r="N8" s="61" t="s">
        <v>31</v>
      </c>
      <c r="O8" s="61" t="s">
        <v>32</v>
      </c>
      <c r="P8" s="61" t="s">
        <v>33</v>
      </c>
      <c r="Q8" s="61" t="s">
        <v>34</v>
      </c>
      <c r="R8" s="61" t="s">
        <v>35</v>
      </c>
      <c r="S8" s="61" t="s">
        <v>36</v>
      </c>
      <c r="T8" s="74" t="s">
        <v>27</v>
      </c>
      <c r="U8" s="62" t="s">
        <v>25</v>
      </c>
      <c r="V8" s="13" t="s">
        <v>26</v>
      </c>
      <c r="W8" s="13" t="s">
        <v>24</v>
      </c>
      <c r="X8" s="53" t="s">
        <v>52</v>
      </c>
      <c r="Y8" s="54" t="s">
        <v>3</v>
      </c>
      <c r="Z8" s="55" t="s">
        <v>1</v>
      </c>
      <c r="AA8" s="14" t="s">
        <v>49</v>
      </c>
      <c r="AB8" s="14" t="s">
        <v>50</v>
      </c>
      <c r="AC8" s="10" t="s">
        <v>51</v>
      </c>
      <c r="AD8" s="76" t="s">
        <v>48</v>
      </c>
      <c r="AE8" s="13" t="s">
        <v>28</v>
      </c>
      <c r="AF8" s="56"/>
      <c r="AG8" s="2"/>
      <c r="AH8" s="24" t="s">
        <v>23</v>
      </c>
      <c r="AI8" s="13" t="s">
        <v>40</v>
      </c>
      <c r="AJ8" s="86" t="s">
        <v>4</v>
      </c>
      <c r="AK8" s="86" t="s">
        <v>5</v>
      </c>
      <c r="AL8" s="86" t="s">
        <v>41</v>
      </c>
      <c r="AM8" s="13" t="s">
        <v>42</v>
      </c>
      <c r="AN8" s="13" t="s">
        <v>43</v>
      </c>
      <c r="AO8" s="24" t="s">
        <v>54</v>
      </c>
      <c r="AP8" s="24" t="s">
        <v>55</v>
      </c>
      <c r="AQ8" s="86" t="s">
        <v>44</v>
      </c>
      <c r="AR8" s="13" t="s">
        <v>56</v>
      </c>
      <c r="AS8" s="82" t="s">
        <v>53</v>
      </c>
      <c r="AT8" s="13" t="s">
        <v>21</v>
      </c>
      <c r="AU8" s="13" t="s">
        <v>45</v>
      </c>
      <c r="AV8" s="13" t="s">
        <v>22</v>
      </c>
      <c r="AW8" s="13" t="s">
        <v>2</v>
      </c>
      <c r="AX8" s="35" t="s">
        <v>12</v>
      </c>
      <c r="AY8" s="31" t="s">
        <v>13</v>
      </c>
      <c r="AZ8" s="11" t="s">
        <v>14</v>
      </c>
      <c r="BC8" s="38" t="s">
        <v>15</v>
      </c>
      <c r="BD8" s="38" t="s">
        <v>4</v>
      </c>
      <c r="BE8" s="20" t="s">
        <v>46</v>
      </c>
      <c r="BF8" s="9" t="s">
        <v>47</v>
      </c>
    </row>
    <row r="9" spans="1:66" x14ac:dyDescent="0.2">
      <c r="B9" s="86" t="s">
        <v>60</v>
      </c>
      <c r="C9" s="32">
        <v>15</v>
      </c>
      <c r="D9" s="32">
        <v>11.4</v>
      </c>
      <c r="E9" s="33">
        <v>26</v>
      </c>
      <c r="F9" s="32">
        <v>35.4</v>
      </c>
      <c r="G9" s="32">
        <v>17.899999999999999</v>
      </c>
      <c r="H9" s="33">
        <v>25</v>
      </c>
      <c r="K9" s="78">
        <f>((D9^2)/E9)</f>
        <v>4.9984615384615392</v>
      </c>
      <c r="L9" s="78">
        <f>((G9^2)/H9)</f>
        <v>12.816399999999998</v>
      </c>
      <c r="M9" s="78">
        <f>(K9+L9)^2</f>
        <v>317.36929163455608</v>
      </c>
      <c r="N9" s="78">
        <f>E9+1</f>
        <v>27</v>
      </c>
      <c r="O9" s="78">
        <f>H9+1</f>
        <v>26</v>
      </c>
      <c r="P9" s="18">
        <f>K9^2</f>
        <v>24.984617751479298</v>
      </c>
      <c r="Q9" s="79">
        <f>L9^2</f>
        <v>164.26010895999994</v>
      </c>
      <c r="R9" s="18">
        <f>P9/N9</f>
        <v>0.92535621301775184</v>
      </c>
      <c r="S9" s="46">
        <f>Q9/O9</f>
        <v>6.3176964984615358</v>
      </c>
      <c r="T9" s="14">
        <f>M9/(R9+S9)</f>
        <v>43.817062263203944</v>
      </c>
      <c r="U9" s="64">
        <f>TINV((1-$E$1),T9)</f>
        <v>2.0166921992278248</v>
      </c>
      <c r="V9" s="17">
        <f>SQRT(K9+L9)</f>
        <v>4.2207655156928032</v>
      </c>
      <c r="W9" s="14">
        <f>V9*U9</f>
        <v>8.5119848902674828</v>
      </c>
      <c r="X9" s="14">
        <f>F9-C9</f>
        <v>20.399999999999999</v>
      </c>
      <c r="Y9" s="14">
        <f>X9-W9</f>
        <v>11.888015109732516</v>
      </c>
      <c r="Z9" s="14">
        <f>X9+W9</f>
        <v>28.911984890267483</v>
      </c>
      <c r="AA9" s="21">
        <f>V9</f>
        <v>4.2207655156928032</v>
      </c>
      <c r="AB9" s="21">
        <f>AA9^2</f>
        <v>17.814861538461535</v>
      </c>
      <c r="AC9" s="29">
        <f>1/AB9</f>
        <v>5.613290891096976E-2</v>
      </c>
      <c r="AD9" s="67">
        <f>AC9/AC29</f>
        <v>6.9880526730288814E-2</v>
      </c>
      <c r="AE9" s="48">
        <f>AC9*X9</f>
        <v>1.145111341783783</v>
      </c>
      <c r="AF9" s="57"/>
      <c r="AH9" s="23">
        <f>(X9-X29)^2</f>
        <v>25.033950287309889</v>
      </c>
      <c r="AI9" s="30">
        <f t="shared" ref="AI9:AI28" si="0">AH9*AC9</f>
        <v>1.4052284511593112</v>
      </c>
      <c r="AJ9" s="19">
        <v>1</v>
      </c>
      <c r="AK9" s="14"/>
      <c r="AL9" s="17">
        <f>AC9</f>
        <v>5.613290891096976E-2</v>
      </c>
      <c r="AM9" s="87">
        <f>AC9^2</f>
        <v>3.1509034628072283E-3</v>
      </c>
      <c r="AN9" s="29"/>
      <c r="AO9" s="23">
        <f>AO29</f>
        <v>105.83949773510997</v>
      </c>
      <c r="AP9" s="23">
        <f>AP29</f>
        <v>105.83949773510997</v>
      </c>
      <c r="AQ9" s="34">
        <f>AB9</f>
        <v>17.814861538461535</v>
      </c>
      <c r="AR9" s="48">
        <f>1/(AP9+AQ9)</f>
        <v>8.087058198956101E-3</v>
      </c>
      <c r="AS9" s="26">
        <f>AR9/AR29</f>
        <v>5.6670928668496434E-2</v>
      </c>
      <c r="AT9" s="21">
        <f t="shared" ref="AT9:AT28" si="1">AR9*X9</f>
        <v>0.16497598725870444</v>
      </c>
      <c r="BB9" s="6"/>
      <c r="BD9" s="36">
        <v>1</v>
      </c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 x14ac:dyDescent="0.2">
      <c r="B10" s="86" t="s">
        <v>61</v>
      </c>
      <c r="C10" s="32">
        <v>42</v>
      </c>
      <c r="D10" s="32">
        <v>43.3</v>
      </c>
      <c r="E10" s="33">
        <v>46</v>
      </c>
      <c r="F10" s="32">
        <v>55.8</v>
      </c>
      <c r="G10" s="32">
        <v>43.9</v>
      </c>
      <c r="H10" s="33">
        <v>46</v>
      </c>
      <c r="K10" s="78">
        <f t="shared" ref="K10:K28" si="2">((D10^2)/E10)</f>
        <v>40.758478260869559</v>
      </c>
      <c r="L10" s="78">
        <f t="shared" ref="L10:L28" si="3">((G10^2)/H10)</f>
        <v>41.895869565217389</v>
      </c>
      <c r="M10" s="78">
        <f t="shared" ref="M10:M28" si="4">(K10+L10)^2</f>
        <v>6831.7412145557646</v>
      </c>
      <c r="N10" s="78">
        <f t="shared" ref="N10:N28" si="5">E10+1</f>
        <v>47</v>
      </c>
      <c r="O10" s="78">
        <f t="shared" ref="O10:O28" si="6">H10+1</f>
        <v>47</v>
      </c>
      <c r="P10" s="18">
        <f t="shared" ref="P10:P28" si="7">K10^2</f>
        <v>1661.2535501417765</v>
      </c>
      <c r="Q10" s="79">
        <f t="shared" ref="Q10:Q28" si="8">L10^2</f>
        <v>1755.2638866257087</v>
      </c>
      <c r="R10" s="18">
        <f t="shared" ref="R10:R28" si="9">P10/N10</f>
        <v>35.345820215782481</v>
      </c>
      <c r="S10" s="46">
        <f t="shared" ref="S10:S28" si="10">Q10/O10</f>
        <v>37.346040140972526</v>
      </c>
      <c r="T10" s="14">
        <f t="shared" ref="T10:T28" si="11">M10/(R10+S10)</f>
        <v>93.982203523573943</v>
      </c>
      <c r="U10" s="64">
        <f t="shared" ref="U10:U28" si="12">TINV((1-$E$1),T10)</f>
        <v>1.9858018143458216</v>
      </c>
      <c r="V10" s="17">
        <f t="shared" ref="V10:V28" si="13">SQRT(K10+L10)</f>
        <v>9.0914436601722919</v>
      </c>
      <c r="W10" s="14">
        <f t="shared" ref="W10:W28" si="14">V10*U10</f>
        <v>18.053805315392953</v>
      </c>
      <c r="X10" s="14">
        <f t="shared" ref="X10:X28" si="15">F10-C10</f>
        <v>13.799999999999997</v>
      </c>
      <c r="Y10" s="14">
        <f t="shared" ref="Y10:Y28" si="16">X10-W10</f>
        <v>-4.253805315392956</v>
      </c>
      <c r="Z10" s="14">
        <f t="shared" ref="Z10:Z28" si="17">X10+W10</f>
        <v>31.85380531539295</v>
      </c>
      <c r="AA10" s="21">
        <f t="shared" ref="AA10:AA28" si="18">V10</f>
        <v>9.0914436601722919</v>
      </c>
      <c r="AB10" s="21">
        <f t="shared" ref="AB10:AB28" si="19">AA10^2</f>
        <v>82.654347826086962</v>
      </c>
      <c r="AC10" s="29">
        <f t="shared" ref="AC10:AC28" si="20">1/AB10</f>
        <v>1.2098577102127771E-2</v>
      </c>
      <c r="AD10" s="67">
        <f>AC10/AC29</f>
        <v>1.5061662703506838E-2</v>
      </c>
      <c r="AE10" s="48">
        <f t="shared" ref="AE10:AE28" si="21">AC10*X10</f>
        <v>0.1669603640093632</v>
      </c>
      <c r="AF10" s="57"/>
      <c r="AH10" s="23">
        <f>(X10-X29)^2</f>
        <v>2.5491511123493038</v>
      </c>
      <c r="AI10" s="30">
        <f t="shared" si="0"/>
        <v>3.0841101277732822E-2</v>
      </c>
      <c r="AJ10" s="19">
        <v>1</v>
      </c>
      <c r="AK10" s="14"/>
      <c r="AL10" s="17">
        <f t="shared" ref="AL10:AL28" si="22">AC10</f>
        <v>1.2098577102127771E-2</v>
      </c>
      <c r="AM10" s="87">
        <f t="shared" ref="AM10:AM28" si="23">AC10^2</f>
        <v>1.463755678961304E-4</v>
      </c>
      <c r="AN10" s="29"/>
      <c r="AO10" s="23">
        <f>AO29</f>
        <v>105.83949773510997</v>
      </c>
      <c r="AP10" s="23">
        <f>AP29</f>
        <v>105.83949773510997</v>
      </c>
      <c r="AQ10" s="34">
        <f t="shared" ref="AQ10:AQ28" si="24">AB10</f>
        <v>82.654347826086962</v>
      </c>
      <c r="AR10" s="48">
        <f t="shared" ref="AR10:AR28" si="25">1/(AP10+AQ10)</f>
        <v>5.3052130005769192E-3</v>
      </c>
      <c r="AS10" s="26">
        <f>AR10/AR29</f>
        <v>3.717684974317155E-2</v>
      </c>
      <c r="AT10" s="21">
        <f t="shared" si="1"/>
        <v>7.3211939407961474E-2</v>
      </c>
      <c r="BB10" s="6"/>
      <c r="BD10" s="36">
        <v>1</v>
      </c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 x14ac:dyDescent="0.2">
      <c r="B11" s="86" t="s">
        <v>62</v>
      </c>
      <c r="C11" s="32">
        <v>45.1</v>
      </c>
      <c r="D11" s="32">
        <v>36.9</v>
      </c>
      <c r="E11" s="33">
        <v>92</v>
      </c>
      <c r="F11" s="32">
        <v>42.8</v>
      </c>
      <c r="G11" s="32">
        <v>35.4</v>
      </c>
      <c r="H11" s="33">
        <v>92</v>
      </c>
      <c r="K11" s="78">
        <f t="shared" si="2"/>
        <v>14.800108695652172</v>
      </c>
      <c r="L11" s="78">
        <f t="shared" si="3"/>
        <v>13.621304347826085</v>
      </c>
      <c r="M11" s="78">
        <f t="shared" si="4"/>
        <v>807.77671938799597</v>
      </c>
      <c r="N11" s="78">
        <f t="shared" si="5"/>
        <v>93</v>
      </c>
      <c r="O11" s="78">
        <f t="shared" si="6"/>
        <v>93</v>
      </c>
      <c r="P11" s="18">
        <f t="shared" si="7"/>
        <v>219.04321740311903</v>
      </c>
      <c r="Q11" s="79">
        <f t="shared" si="8"/>
        <v>185.53993213610579</v>
      </c>
      <c r="R11" s="18">
        <f t="shared" si="9"/>
        <v>2.3553034129367636</v>
      </c>
      <c r="S11" s="46">
        <f t="shared" si="10"/>
        <v>1.9950530337215677</v>
      </c>
      <c r="T11" s="14">
        <f t="shared" si="11"/>
        <v>185.68058256662599</v>
      </c>
      <c r="U11" s="64">
        <f t="shared" si="12"/>
        <v>1.972869946210895</v>
      </c>
      <c r="V11" s="17">
        <f t="shared" si="13"/>
        <v>5.3311737022421486</v>
      </c>
      <c r="W11" s="14">
        <f t="shared" si="14"/>
        <v>10.517712375183406</v>
      </c>
      <c r="X11" s="14">
        <f t="shared" si="15"/>
        <v>-2.3000000000000043</v>
      </c>
      <c r="Y11" s="14">
        <f t="shared" si="16"/>
        <v>-12.81771237518341</v>
      </c>
      <c r="Z11" s="14">
        <f t="shared" si="17"/>
        <v>8.2177123751834014</v>
      </c>
      <c r="AA11" s="21">
        <f t="shared" si="18"/>
        <v>5.3311737022421486</v>
      </c>
      <c r="AB11" s="21">
        <f t="shared" si="19"/>
        <v>28.421413043478257</v>
      </c>
      <c r="AC11" s="29">
        <f t="shared" si="20"/>
        <v>3.5184739001900743E-2</v>
      </c>
      <c r="AD11" s="67">
        <f>AC11/AC29</f>
        <v>4.3801900561046173E-2</v>
      </c>
      <c r="AE11" s="48">
        <f t="shared" si="21"/>
        <v>-8.0924899704371861E-2</v>
      </c>
      <c r="AF11" s="57"/>
      <c r="AH11" s="23">
        <f>(X11-X29)^2</f>
        <v>313.1698682764607</v>
      </c>
      <c r="AI11" s="30">
        <f t="shared" si="0"/>
        <v>11.018800078566905</v>
      </c>
      <c r="AJ11" s="19">
        <v>1</v>
      </c>
      <c r="AK11" s="14"/>
      <c r="AL11" s="17">
        <f t="shared" si="22"/>
        <v>3.5184739001900743E-2</v>
      </c>
      <c r="AM11" s="87">
        <f t="shared" si="23"/>
        <v>1.2379658586318754E-3</v>
      </c>
      <c r="AN11" s="29"/>
      <c r="AO11" s="23">
        <f>AO29</f>
        <v>105.83949773510997</v>
      </c>
      <c r="AP11" s="23">
        <f>AP29</f>
        <v>105.83949773510997</v>
      </c>
      <c r="AQ11" s="34">
        <f t="shared" si="24"/>
        <v>28.421413043478257</v>
      </c>
      <c r="AR11" s="48">
        <f t="shared" si="25"/>
        <v>7.4481842421664762E-3</v>
      </c>
      <c r="AS11" s="26">
        <f>AR11/AR29</f>
        <v>5.2193950817878462E-2</v>
      </c>
      <c r="AT11" s="21">
        <f t="shared" si="1"/>
        <v>-1.7130823756982928E-2</v>
      </c>
      <c r="BB11" s="6"/>
      <c r="BD11" s="36">
        <v>1</v>
      </c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 x14ac:dyDescent="0.2">
      <c r="B12" s="86" t="s">
        <v>63</v>
      </c>
      <c r="C12" s="32">
        <v>30.3</v>
      </c>
      <c r="D12" s="32">
        <v>27.8</v>
      </c>
      <c r="E12" s="33">
        <v>57</v>
      </c>
      <c r="F12" s="32">
        <v>43.8</v>
      </c>
      <c r="G12" s="32">
        <v>43.5</v>
      </c>
      <c r="H12" s="33">
        <v>68</v>
      </c>
      <c r="K12" s="78">
        <f t="shared" si="2"/>
        <v>13.558596491228071</v>
      </c>
      <c r="L12" s="78">
        <f t="shared" si="3"/>
        <v>27.827205882352942</v>
      </c>
      <c r="M12" s="78">
        <f t="shared" si="4"/>
        <v>1712.784638105104</v>
      </c>
      <c r="N12" s="78">
        <f t="shared" si="5"/>
        <v>58</v>
      </c>
      <c r="O12" s="78">
        <f t="shared" si="6"/>
        <v>69</v>
      </c>
      <c r="P12" s="18">
        <f t="shared" si="7"/>
        <v>183.83553881194217</v>
      </c>
      <c r="Q12" s="79">
        <f t="shared" si="8"/>
        <v>774.35338721885819</v>
      </c>
      <c r="R12" s="18">
        <f t="shared" si="9"/>
        <v>3.1695782553783132</v>
      </c>
      <c r="S12" s="46">
        <f t="shared" si="10"/>
        <v>11.222512858244322</v>
      </c>
      <c r="T12" s="14">
        <f t="shared" si="11"/>
        <v>119.00874060503212</v>
      </c>
      <c r="U12" s="64">
        <f t="shared" si="12"/>
        <v>1.9800998764569426</v>
      </c>
      <c r="V12" s="17">
        <f t="shared" si="13"/>
        <v>6.4331798026777562</v>
      </c>
      <c r="W12" s="14">
        <f t="shared" si="14"/>
        <v>12.738338532507523</v>
      </c>
      <c r="X12" s="14">
        <f t="shared" si="15"/>
        <v>13.499999999999996</v>
      </c>
      <c r="Y12" s="14">
        <f t="shared" si="16"/>
        <v>0.76166146749247332</v>
      </c>
      <c r="Z12" s="14">
        <f t="shared" si="17"/>
        <v>26.23833853250752</v>
      </c>
      <c r="AA12" s="21">
        <f t="shared" si="18"/>
        <v>6.4331798026777562</v>
      </c>
      <c r="AB12" s="21">
        <f t="shared" si="19"/>
        <v>41.385802373581015</v>
      </c>
      <c r="AC12" s="29">
        <f t="shared" si="20"/>
        <v>2.4162875736302231E-2</v>
      </c>
      <c r="AD12" s="67">
        <f>AC12/AC29</f>
        <v>3.0080651734072837E-2</v>
      </c>
      <c r="AE12" s="48">
        <f t="shared" si="21"/>
        <v>0.32619882244008003</v>
      </c>
      <c r="AF12" s="57"/>
      <c r="AH12" s="23">
        <f>(X12-X29)^2</f>
        <v>3.5971147862147355</v>
      </c>
      <c r="AI12" s="30">
        <f t="shared" si="0"/>
        <v>8.6916637588522014E-2</v>
      </c>
      <c r="AJ12" s="19">
        <v>1</v>
      </c>
      <c r="AK12" s="14"/>
      <c r="AL12" s="17">
        <f t="shared" si="22"/>
        <v>2.4162875736302231E-2</v>
      </c>
      <c r="AM12" s="87">
        <f t="shared" si="23"/>
        <v>5.8384456384798309E-4</v>
      </c>
      <c r="AN12" s="29"/>
      <c r="AO12" s="23">
        <f>AO29</f>
        <v>105.83949773510997</v>
      </c>
      <c r="AP12" s="23">
        <f>AP29</f>
        <v>105.83949773510997</v>
      </c>
      <c r="AQ12" s="34">
        <f t="shared" si="24"/>
        <v>41.385802373581015</v>
      </c>
      <c r="AR12" s="48">
        <f t="shared" si="25"/>
        <v>6.7923108274307274E-3</v>
      </c>
      <c r="AS12" s="26">
        <f>AR12/AR29</f>
        <v>4.7597847440404233E-2</v>
      </c>
      <c r="AT12" s="21">
        <f t="shared" si="1"/>
        <v>9.1696196170314798E-2</v>
      </c>
      <c r="BB12" s="6"/>
      <c r="BD12" s="36">
        <v>1</v>
      </c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x14ac:dyDescent="0.2">
      <c r="B13" s="86" t="s">
        <v>64</v>
      </c>
      <c r="C13" s="32">
        <v>28.9</v>
      </c>
      <c r="D13" s="32">
        <v>12</v>
      </c>
      <c r="E13" s="33">
        <v>31</v>
      </c>
      <c r="F13" s="32">
        <v>53.7</v>
      </c>
      <c r="G13" s="32">
        <v>16.2</v>
      </c>
      <c r="H13" s="33">
        <v>42</v>
      </c>
      <c r="K13" s="78">
        <f t="shared" si="2"/>
        <v>4.645161290322581</v>
      </c>
      <c r="L13" s="78">
        <f t="shared" si="3"/>
        <v>6.2485714285714282</v>
      </c>
      <c r="M13" s="78">
        <f t="shared" si="4"/>
        <v>118.67341255070185</v>
      </c>
      <c r="N13" s="78">
        <f t="shared" si="5"/>
        <v>32</v>
      </c>
      <c r="O13" s="78">
        <f t="shared" si="6"/>
        <v>43</v>
      </c>
      <c r="P13" s="18">
        <f t="shared" si="7"/>
        <v>21.577523413111344</v>
      </c>
      <c r="Q13" s="79">
        <f t="shared" si="8"/>
        <v>39.044644897959181</v>
      </c>
      <c r="R13" s="18">
        <f t="shared" si="9"/>
        <v>0.67429760665972949</v>
      </c>
      <c r="S13" s="46">
        <f t="shared" si="10"/>
        <v>0.9080149976269577</v>
      </c>
      <c r="T13" s="14">
        <f t="shared" si="11"/>
        <v>74.999979289301237</v>
      </c>
      <c r="U13" s="64">
        <f t="shared" si="12"/>
        <v>1.992543495180934</v>
      </c>
      <c r="V13" s="17">
        <f t="shared" si="13"/>
        <v>3.3005655150131483</v>
      </c>
      <c r="W13" s="14">
        <f t="shared" si="14"/>
        <v>6.5765203473579579</v>
      </c>
      <c r="X13" s="14">
        <f t="shared" si="15"/>
        <v>24.800000000000004</v>
      </c>
      <c r="Y13" s="14">
        <f t="shared" si="16"/>
        <v>18.223479652642048</v>
      </c>
      <c r="Z13" s="14">
        <f t="shared" si="17"/>
        <v>31.37652034735796</v>
      </c>
      <c r="AA13" s="21">
        <f t="shared" si="18"/>
        <v>3.3005655150131483</v>
      </c>
      <c r="AB13" s="21">
        <f t="shared" si="19"/>
        <v>10.893732718894009</v>
      </c>
      <c r="AC13" s="29">
        <f t="shared" si="20"/>
        <v>9.1795900065145472E-2</v>
      </c>
      <c r="AD13" s="67">
        <f>AC13/AC29</f>
        <v>0.11427780909069757</v>
      </c>
      <c r="AE13" s="48">
        <f t="shared" si="21"/>
        <v>2.2765383216156083</v>
      </c>
      <c r="AF13" s="57"/>
      <c r="AH13" s="23">
        <f>(X13-X29)^2</f>
        <v>88.423816403950383</v>
      </c>
      <c r="AI13" s="30">
        <f t="shared" si="0"/>
        <v>8.1169438139957997</v>
      </c>
      <c r="AJ13" s="19">
        <v>1</v>
      </c>
      <c r="AK13" s="14"/>
      <c r="AL13" s="17">
        <f t="shared" si="22"/>
        <v>9.1795900065145472E-2</v>
      </c>
      <c r="AM13" s="87">
        <f t="shared" si="23"/>
        <v>8.4264872687701744E-3</v>
      </c>
      <c r="AN13" s="29"/>
      <c r="AO13" s="23">
        <f>AO29</f>
        <v>105.83949773510997</v>
      </c>
      <c r="AP13" s="23">
        <f>AP29</f>
        <v>105.83949773510997</v>
      </c>
      <c r="AQ13" s="34">
        <f t="shared" si="24"/>
        <v>10.893732718894009</v>
      </c>
      <c r="AR13" s="48">
        <f t="shared" si="25"/>
        <v>8.5665409593374247E-3</v>
      </c>
      <c r="AS13" s="26">
        <f>AR13/AR29</f>
        <v>6.0030955595822277E-2</v>
      </c>
      <c r="AT13" s="21">
        <f t="shared" si="1"/>
        <v>0.21245021579156817</v>
      </c>
      <c r="BB13" s="6"/>
      <c r="BD13" s="36">
        <v>1</v>
      </c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x14ac:dyDescent="0.2">
      <c r="B14" s="86" t="s">
        <v>65</v>
      </c>
      <c r="C14" s="32">
        <v>65.8</v>
      </c>
      <c r="D14" s="32">
        <v>48.1</v>
      </c>
      <c r="E14" s="33">
        <v>101</v>
      </c>
      <c r="F14" s="32">
        <v>60</v>
      </c>
      <c r="G14" s="32">
        <v>38.9</v>
      </c>
      <c r="H14" s="33">
        <v>94</v>
      </c>
      <c r="K14" s="78">
        <f t="shared" si="2"/>
        <v>22.907029702970299</v>
      </c>
      <c r="L14" s="78">
        <f t="shared" si="3"/>
        <v>16.097978723404253</v>
      </c>
      <c r="M14" s="78">
        <f t="shared" si="4"/>
        <v>1521.3906823415498</v>
      </c>
      <c r="N14" s="78">
        <f t="shared" si="5"/>
        <v>102</v>
      </c>
      <c r="O14" s="78">
        <f t="shared" si="6"/>
        <v>95</v>
      </c>
      <c r="P14" s="18">
        <f t="shared" si="7"/>
        <v>524.73200981276352</v>
      </c>
      <c r="Q14" s="79">
        <f t="shared" si="8"/>
        <v>259.14491897917605</v>
      </c>
      <c r="R14" s="18">
        <f t="shared" si="9"/>
        <v>5.1444314687525834</v>
      </c>
      <c r="S14" s="46">
        <f t="shared" si="10"/>
        <v>2.7278412524123796</v>
      </c>
      <c r="T14" s="14">
        <f t="shared" si="11"/>
        <v>193.25939741025763</v>
      </c>
      <c r="U14" s="64">
        <f t="shared" si="12"/>
        <v>1.972331675795749</v>
      </c>
      <c r="V14" s="17">
        <f t="shared" si="13"/>
        <v>6.2453989805595729</v>
      </c>
      <c r="W14" s="14">
        <f t="shared" si="14"/>
        <v>12.317998237340124</v>
      </c>
      <c r="X14" s="14">
        <f t="shared" si="15"/>
        <v>-5.7999999999999972</v>
      </c>
      <c r="Y14" s="14">
        <f t="shared" si="16"/>
        <v>-18.117998237340121</v>
      </c>
      <c r="Z14" s="14">
        <f t="shared" si="17"/>
        <v>6.5179982373401266</v>
      </c>
      <c r="AA14" s="21">
        <f t="shared" si="18"/>
        <v>6.2453989805595729</v>
      </c>
      <c r="AB14" s="21">
        <f t="shared" si="19"/>
        <v>39.005008426374552</v>
      </c>
      <c r="AC14" s="29">
        <f t="shared" si="20"/>
        <v>2.5637733212840848E-2</v>
      </c>
      <c r="AD14" s="67">
        <f>AC14/AC29</f>
        <v>3.1916719369122513E-2</v>
      </c>
      <c r="AE14" s="48">
        <f t="shared" si="21"/>
        <v>-0.14869885263447685</v>
      </c>
      <c r="AF14" s="57"/>
      <c r="AH14" s="23">
        <f>(X14-X29)^2</f>
        <v>449.29611113822375</v>
      </c>
      <c r="AI14" s="30">
        <f t="shared" si="0"/>
        <v>11.518933830928672</v>
      </c>
      <c r="AJ14" s="19">
        <v>1</v>
      </c>
      <c r="AK14" s="14"/>
      <c r="AL14" s="17">
        <f t="shared" si="22"/>
        <v>2.5637733212840848E-2</v>
      </c>
      <c r="AM14" s="87">
        <f t="shared" si="23"/>
        <v>6.5729336429280272E-4</v>
      </c>
      <c r="AN14" s="29"/>
      <c r="AO14" s="23">
        <f>AO29</f>
        <v>105.83949773510997</v>
      </c>
      <c r="AP14" s="23">
        <f>AP29</f>
        <v>105.83949773510997</v>
      </c>
      <c r="AQ14" s="34">
        <f t="shared" si="24"/>
        <v>39.005008426374552</v>
      </c>
      <c r="AR14" s="48">
        <f t="shared" si="25"/>
        <v>6.9039553276885627E-3</v>
      </c>
      <c r="AS14" s="26">
        <f>AR14/AR29</f>
        <v>4.8380208263671023E-2</v>
      </c>
      <c r="AT14" s="21">
        <f t="shared" si="1"/>
        <v>-4.0042940900593647E-2</v>
      </c>
      <c r="BB14" s="6"/>
      <c r="BD14" s="36">
        <v>1</v>
      </c>
      <c r="BE14" s="6"/>
      <c r="BF14" s="6"/>
      <c r="BG14" s="6"/>
      <c r="BH14" s="6"/>
      <c r="BI14" s="6"/>
      <c r="BJ14" s="6"/>
      <c r="BK14" s="6"/>
      <c r="BL14" s="6"/>
      <c r="BM14" s="6"/>
      <c r="BN14" s="6"/>
    </row>
    <row r="15" spans="1:66" x14ac:dyDescent="0.2">
      <c r="B15" s="86" t="s">
        <v>66</v>
      </c>
      <c r="C15" s="32">
        <v>15</v>
      </c>
      <c r="D15" s="32">
        <v>11.4</v>
      </c>
      <c r="E15" s="33">
        <v>26</v>
      </c>
      <c r="F15" s="32">
        <v>35.4</v>
      </c>
      <c r="G15" s="32">
        <v>17.899999999999999</v>
      </c>
      <c r="H15" s="33">
        <v>25</v>
      </c>
      <c r="K15" s="78">
        <f t="shared" si="2"/>
        <v>4.9984615384615392</v>
      </c>
      <c r="L15" s="78">
        <f t="shared" si="3"/>
        <v>12.816399999999998</v>
      </c>
      <c r="M15" s="78">
        <f t="shared" si="4"/>
        <v>317.36929163455608</v>
      </c>
      <c r="N15" s="78">
        <f t="shared" si="5"/>
        <v>27</v>
      </c>
      <c r="O15" s="78">
        <f t="shared" si="6"/>
        <v>26</v>
      </c>
      <c r="P15" s="18">
        <f t="shared" si="7"/>
        <v>24.984617751479298</v>
      </c>
      <c r="Q15" s="79">
        <f t="shared" si="8"/>
        <v>164.26010895999994</v>
      </c>
      <c r="R15" s="18">
        <f t="shared" si="9"/>
        <v>0.92535621301775184</v>
      </c>
      <c r="S15" s="46">
        <f t="shared" si="10"/>
        <v>6.3176964984615358</v>
      </c>
      <c r="T15" s="14">
        <f t="shared" si="11"/>
        <v>43.817062263203944</v>
      </c>
      <c r="U15" s="64">
        <f t="shared" si="12"/>
        <v>2.0166921992278248</v>
      </c>
      <c r="V15" s="17">
        <f t="shared" si="13"/>
        <v>4.2207655156928032</v>
      </c>
      <c r="W15" s="14">
        <f t="shared" si="14"/>
        <v>8.5119848902674828</v>
      </c>
      <c r="X15" s="14">
        <f t="shared" si="15"/>
        <v>20.399999999999999</v>
      </c>
      <c r="Y15" s="14">
        <f t="shared" si="16"/>
        <v>11.888015109732516</v>
      </c>
      <c r="Z15" s="14">
        <f t="shared" si="17"/>
        <v>28.911984890267483</v>
      </c>
      <c r="AA15" s="21">
        <f t="shared" si="18"/>
        <v>4.2207655156928032</v>
      </c>
      <c r="AB15" s="21">
        <f t="shared" si="19"/>
        <v>17.814861538461535</v>
      </c>
      <c r="AC15" s="29">
        <f t="shared" si="20"/>
        <v>5.613290891096976E-2</v>
      </c>
      <c r="AD15" s="67">
        <f>AC15/AC29</f>
        <v>6.9880526730288814E-2</v>
      </c>
      <c r="AE15" s="48">
        <f t="shared" si="21"/>
        <v>1.145111341783783</v>
      </c>
      <c r="AF15" s="57"/>
      <c r="AH15" s="23">
        <f>(X15-X29)^2</f>
        <v>25.033950287309889</v>
      </c>
      <c r="AI15" s="30">
        <f t="shared" si="0"/>
        <v>1.4052284511593112</v>
      </c>
      <c r="AJ15" s="19">
        <v>1</v>
      </c>
      <c r="AK15" s="14"/>
      <c r="AL15" s="17">
        <f t="shared" si="22"/>
        <v>5.613290891096976E-2</v>
      </c>
      <c r="AM15" s="87">
        <f t="shared" si="23"/>
        <v>3.1509034628072283E-3</v>
      </c>
      <c r="AN15" s="29"/>
      <c r="AO15" s="23">
        <f>AO29</f>
        <v>105.83949773510997</v>
      </c>
      <c r="AP15" s="23">
        <f>AP29</f>
        <v>105.83949773510997</v>
      </c>
      <c r="AQ15" s="34">
        <f t="shared" si="24"/>
        <v>17.814861538461535</v>
      </c>
      <c r="AR15" s="48">
        <f t="shared" si="25"/>
        <v>8.087058198956101E-3</v>
      </c>
      <c r="AS15" s="26">
        <f>AR15/AR29</f>
        <v>5.6670928668496434E-2</v>
      </c>
      <c r="AT15" s="21">
        <f t="shared" si="1"/>
        <v>0.16497598725870444</v>
      </c>
      <c r="BB15" s="6"/>
      <c r="BD15" s="36">
        <v>1</v>
      </c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 x14ac:dyDescent="0.2">
      <c r="B16" s="86" t="s">
        <v>67</v>
      </c>
      <c r="C16" s="32">
        <v>42</v>
      </c>
      <c r="D16" s="32">
        <v>43.3</v>
      </c>
      <c r="E16" s="33">
        <v>46</v>
      </c>
      <c r="F16" s="32">
        <v>55.8</v>
      </c>
      <c r="G16" s="32">
        <v>43.9</v>
      </c>
      <c r="H16" s="33">
        <v>46</v>
      </c>
      <c r="K16" s="78">
        <f t="shared" si="2"/>
        <v>40.758478260869559</v>
      </c>
      <c r="L16" s="78">
        <f t="shared" si="3"/>
        <v>41.895869565217389</v>
      </c>
      <c r="M16" s="78">
        <f t="shared" si="4"/>
        <v>6831.7412145557646</v>
      </c>
      <c r="N16" s="78">
        <f t="shared" si="5"/>
        <v>47</v>
      </c>
      <c r="O16" s="78">
        <f t="shared" si="6"/>
        <v>47</v>
      </c>
      <c r="P16" s="18">
        <f t="shared" si="7"/>
        <v>1661.2535501417765</v>
      </c>
      <c r="Q16" s="79">
        <f t="shared" si="8"/>
        <v>1755.2638866257087</v>
      </c>
      <c r="R16" s="18">
        <f t="shared" si="9"/>
        <v>35.345820215782481</v>
      </c>
      <c r="S16" s="46">
        <f t="shared" si="10"/>
        <v>37.346040140972526</v>
      </c>
      <c r="T16" s="14">
        <f t="shared" si="11"/>
        <v>93.982203523573943</v>
      </c>
      <c r="U16" s="64">
        <f t="shared" si="12"/>
        <v>1.9858018143458216</v>
      </c>
      <c r="V16" s="17">
        <f t="shared" si="13"/>
        <v>9.0914436601722919</v>
      </c>
      <c r="W16" s="14">
        <f t="shared" si="14"/>
        <v>18.053805315392953</v>
      </c>
      <c r="X16" s="14">
        <f t="shared" si="15"/>
        <v>13.799999999999997</v>
      </c>
      <c r="Y16" s="14">
        <f t="shared" si="16"/>
        <v>-4.253805315392956</v>
      </c>
      <c r="Z16" s="14">
        <f t="shared" si="17"/>
        <v>31.85380531539295</v>
      </c>
      <c r="AA16" s="21">
        <f t="shared" si="18"/>
        <v>9.0914436601722919</v>
      </c>
      <c r="AB16" s="21">
        <f t="shared" si="19"/>
        <v>82.654347826086962</v>
      </c>
      <c r="AC16" s="29">
        <f t="shared" si="20"/>
        <v>1.2098577102127771E-2</v>
      </c>
      <c r="AD16" s="67">
        <f>AC16/AC29</f>
        <v>1.5061662703506838E-2</v>
      </c>
      <c r="AE16" s="48">
        <f t="shared" si="21"/>
        <v>0.1669603640093632</v>
      </c>
      <c r="AF16" s="57"/>
      <c r="AH16" s="23">
        <f>(X16-X29)^2</f>
        <v>2.5491511123493038</v>
      </c>
      <c r="AI16" s="30">
        <f t="shared" si="0"/>
        <v>3.0841101277732822E-2</v>
      </c>
      <c r="AJ16" s="19">
        <v>1</v>
      </c>
      <c r="AK16" s="14"/>
      <c r="AL16" s="17">
        <f t="shared" si="22"/>
        <v>1.2098577102127771E-2</v>
      </c>
      <c r="AM16" s="87">
        <f t="shared" si="23"/>
        <v>1.463755678961304E-4</v>
      </c>
      <c r="AN16" s="29"/>
      <c r="AO16" s="23">
        <f>AO29</f>
        <v>105.83949773510997</v>
      </c>
      <c r="AP16" s="23">
        <f>AP29</f>
        <v>105.83949773510997</v>
      </c>
      <c r="AQ16" s="34">
        <f t="shared" si="24"/>
        <v>82.654347826086962</v>
      </c>
      <c r="AR16" s="48">
        <f t="shared" si="25"/>
        <v>5.3052130005769192E-3</v>
      </c>
      <c r="AS16" s="26">
        <f>AR16/AR29</f>
        <v>3.717684974317155E-2</v>
      </c>
      <c r="AT16" s="21">
        <f t="shared" si="1"/>
        <v>7.3211939407961474E-2</v>
      </c>
      <c r="BB16" s="6"/>
      <c r="BD16" s="36">
        <v>1</v>
      </c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2:66" x14ac:dyDescent="0.2">
      <c r="B17" s="86" t="s">
        <v>68</v>
      </c>
      <c r="C17" s="32">
        <v>45.1</v>
      </c>
      <c r="D17" s="32">
        <v>36.9</v>
      </c>
      <c r="E17" s="33">
        <v>92</v>
      </c>
      <c r="F17" s="32">
        <v>42.8</v>
      </c>
      <c r="G17" s="32">
        <v>35.4</v>
      </c>
      <c r="H17" s="33">
        <v>92</v>
      </c>
      <c r="K17" s="78">
        <f t="shared" si="2"/>
        <v>14.800108695652172</v>
      </c>
      <c r="L17" s="78">
        <f t="shared" si="3"/>
        <v>13.621304347826085</v>
      </c>
      <c r="M17" s="78">
        <f t="shared" si="4"/>
        <v>807.77671938799597</v>
      </c>
      <c r="N17" s="78">
        <f t="shared" si="5"/>
        <v>93</v>
      </c>
      <c r="O17" s="78">
        <f t="shared" si="6"/>
        <v>93</v>
      </c>
      <c r="P17" s="18">
        <f t="shared" si="7"/>
        <v>219.04321740311903</v>
      </c>
      <c r="Q17" s="79">
        <f t="shared" si="8"/>
        <v>185.53993213610579</v>
      </c>
      <c r="R17" s="18">
        <f t="shared" si="9"/>
        <v>2.3553034129367636</v>
      </c>
      <c r="S17" s="46">
        <f t="shared" si="10"/>
        <v>1.9950530337215677</v>
      </c>
      <c r="T17" s="14">
        <f t="shared" si="11"/>
        <v>185.68058256662599</v>
      </c>
      <c r="U17" s="64">
        <f t="shared" si="12"/>
        <v>1.972869946210895</v>
      </c>
      <c r="V17" s="17">
        <f t="shared" si="13"/>
        <v>5.3311737022421486</v>
      </c>
      <c r="W17" s="14">
        <f t="shared" si="14"/>
        <v>10.517712375183406</v>
      </c>
      <c r="X17" s="14">
        <f t="shared" si="15"/>
        <v>-2.3000000000000043</v>
      </c>
      <c r="Y17" s="14">
        <f t="shared" si="16"/>
        <v>-12.81771237518341</v>
      </c>
      <c r="Z17" s="14">
        <f t="shared" si="17"/>
        <v>8.2177123751834014</v>
      </c>
      <c r="AA17" s="21">
        <f t="shared" si="18"/>
        <v>5.3311737022421486</v>
      </c>
      <c r="AB17" s="21">
        <f t="shared" si="19"/>
        <v>28.421413043478257</v>
      </c>
      <c r="AC17" s="29">
        <f t="shared" si="20"/>
        <v>3.5184739001900743E-2</v>
      </c>
      <c r="AD17" s="67">
        <f>AC17/AC29</f>
        <v>4.3801900561046173E-2</v>
      </c>
      <c r="AE17" s="48">
        <f t="shared" si="21"/>
        <v>-8.0924899704371861E-2</v>
      </c>
      <c r="AF17" s="57"/>
      <c r="AH17" s="23">
        <f>(X17-X29)^2</f>
        <v>313.1698682764607</v>
      </c>
      <c r="AI17" s="30">
        <f t="shared" si="0"/>
        <v>11.018800078566905</v>
      </c>
      <c r="AJ17" s="19">
        <v>1</v>
      </c>
      <c r="AK17" s="14"/>
      <c r="AL17" s="17">
        <f t="shared" si="22"/>
        <v>3.5184739001900743E-2</v>
      </c>
      <c r="AM17" s="87">
        <f t="shared" si="23"/>
        <v>1.2379658586318754E-3</v>
      </c>
      <c r="AN17" s="29"/>
      <c r="AO17" s="23">
        <f>AO29</f>
        <v>105.83949773510997</v>
      </c>
      <c r="AP17" s="23">
        <f>AP29</f>
        <v>105.83949773510997</v>
      </c>
      <c r="AQ17" s="34">
        <f t="shared" si="24"/>
        <v>28.421413043478257</v>
      </c>
      <c r="AR17" s="48">
        <f t="shared" si="25"/>
        <v>7.4481842421664762E-3</v>
      </c>
      <c r="AS17" s="26">
        <f>AR17/AR29</f>
        <v>5.2193950817878462E-2</v>
      </c>
      <c r="AT17" s="21">
        <f t="shared" si="1"/>
        <v>-1.7130823756982928E-2</v>
      </c>
      <c r="BB17" s="6"/>
      <c r="BD17" s="36">
        <v>1</v>
      </c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2:66" x14ac:dyDescent="0.2">
      <c r="B18" s="86" t="s">
        <v>69</v>
      </c>
      <c r="C18" s="32">
        <v>30.3</v>
      </c>
      <c r="D18" s="32">
        <v>27.8</v>
      </c>
      <c r="E18" s="33">
        <v>57</v>
      </c>
      <c r="F18" s="32">
        <v>43.8</v>
      </c>
      <c r="G18" s="32">
        <v>43.5</v>
      </c>
      <c r="H18" s="33">
        <v>68</v>
      </c>
      <c r="K18" s="78">
        <f t="shared" si="2"/>
        <v>13.558596491228071</v>
      </c>
      <c r="L18" s="78">
        <f t="shared" si="3"/>
        <v>27.827205882352942</v>
      </c>
      <c r="M18" s="78">
        <f t="shared" si="4"/>
        <v>1712.784638105104</v>
      </c>
      <c r="N18" s="78">
        <f t="shared" si="5"/>
        <v>58</v>
      </c>
      <c r="O18" s="78">
        <f t="shared" si="6"/>
        <v>69</v>
      </c>
      <c r="P18" s="18">
        <f t="shared" si="7"/>
        <v>183.83553881194217</v>
      </c>
      <c r="Q18" s="79">
        <f t="shared" si="8"/>
        <v>774.35338721885819</v>
      </c>
      <c r="R18" s="18">
        <f t="shared" si="9"/>
        <v>3.1695782553783132</v>
      </c>
      <c r="S18" s="46">
        <f t="shared" si="10"/>
        <v>11.222512858244322</v>
      </c>
      <c r="T18" s="14">
        <f t="shared" si="11"/>
        <v>119.00874060503212</v>
      </c>
      <c r="U18" s="64">
        <f t="shared" si="12"/>
        <v>1.9800998764569426</v>
      </c>
      <c r="V18" s="17">
        <f t="shared" si="13"/>
        <v>6.4331798026777562</v>
      </c>
      <c r="W18" s="14">
        <f t="shared" si="14"/>
        <v>12.738338532507523</v>
      </c>
      <c r="X18" s="14">
        <f t="shared" si="15"/>
        <v>13.499999999999996</v>
      </c>
      <c r="Y18" s="14">
        <f t="shared" si="16"/>
        <v>0.76166146749247332</v>
      </c>
      <c r="Z18" s="14">
        <f t="shared" si="17"/>
        <v>26.23833853250752</v>
      </c>
      <c r="AA18" s="21">
        <f t="shared" si="18"/>
        <v>6.4331798026777562</v>
      </c>
      <c r="AB18" s="21">
        <f t="shared" si="19"/>
        <v>41.385802373581015</v>
      </c>
      <c r="AC18" s="29">
        <f t="shared" si="20"/>
        <v>2.4162875736302231E-2</v>
      </c>
      <c r="AD18" s="67">
        <f>AC18/AC29</f>
        <v>3.0080651734072837E-2</v>
      </c>
      <c r="AE18" s="48">
        <f t="shared" si="21"/>
        <v>0.32619882244008003</v>
      </c>
      <c r="AF18" s="57"/>
      <c r="AH18" s="23">
        <f>(X18-X29)^2</f>
        <v>3.5971147862147355</v>
      </c>
      <c r="AI18" s="30">
        <f t="shared" si="0"/>
        <v>8.6916637588522014E-2</v>
      </c>
      <c r="AJ18" s="19">
        <v>1</v>
      </c>
      <c r="AK18" s="14"/>
      <c r="AL18" s="17">
        <f t="shared" si="22"/>
        <v>2.4162875736302231E-2</v>
      </c>
      <c r="AM18" s="87">
        <f t="shared" si="23"/>
        <v>5.8384456384798309E-4</v>
      </c>
      <c r="AN18" s="29"/>
      <c r="AO18" s="23">
        <f>AO29</f>
        <v>105.83949773510997</v>
      </c>
      <c r="AP18" s="23">
        <f>AP29</f>
        <v>105.83949773510997</v>
      </c>
      <c r="AQ18" s="34">
        <f t="shared" si="24"/>
        <v>41.385802373581015</v>
      </c>
      <c r="AR18" s="48">
        <f t="shared" si="25"/>
        <v>6.7923108274307274E-3</v>
      </c>
      <c r="AS18" s="26">
        <f>AR18/AR29</f>
        <v>4.7597847440404233E-2</v>
      </c>
      <c r="AT18" s="21">
        <f t="shared" si="1"/>
        <v>9.1696196170314798E-2</v>
      </c>
      <c r="BB18" s="6"/>
      <c r="BD18" s="36">
        <v>1</v>
      </c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2:66" x14ac:dyDescent="0.2">
      <c r="B19" s="86" t="s">
        <v>70</v>
      </c>
      <c r="C19" s="32">
        <v>28.9</v>
      </c>
      <c r="D19" s="32">
        <v>12</v>
      </c>
      <c r="E19" s="33">
        <v>31</v>
      </c>
      <c r="F19" s="32">
        <v>53.7</v>
      </c>
      <c r="G19" s="32">
        <v>16.2</v>
      </c>
      <c r="H19" s="33">
        <v>42</v>
      </c>
      <c r="K19" s="78">
        <f t="shared" si="2"/>
        <v>4.645161290322581</v>
      </c>
      <c r="L19" s="78">
        <f t="shared" si="3"/>
        <v>6.2485714285714282</v>
      </c>
      <c r="M19" s="78">
        <f t="shared" si="4"/>
        <v>118.67341255070185</v>
      </c>
      <c r="N19" s="78">
        <f t="shared" si="5"/>
        <v>32</v>
      </c>
      <c r="O19" s="78">
        <f t="shared" si="6"/>
        <v>43</v>
      </c>
      <c r="P19" s="18">
        <f t="shared" si="7"/>
        <v>21.577523413111344</v>
      </c>
      <c r="Q19" s="79">
        <f t="shared" si="8"/>
        <v>39.044644897959181</v>
      </c>
      <c r="R19" s="18">
        <f t="shared" si="9"/>
        <v>0.67429760665972949</v>
      </c>
      <c r="S19" s="46">
        <f t="shared" si="10"/>
        <v>0.9080149976269577</v>
      </c>
      <c r="T19" s="14">
        <f t="shared" si="11"/>
        <v>74.999979289301237</v>
      </c>
      <c r="U19" s="64">
        <f t="shared" si="12"/>
        <v>1.992543495180934</v>
      </c>
      <c r="V19" s="17">
        <f t="shared" si="13"/>
        <v>3.3005655150131483</v>
      </c>
      <c r="W19" s="14">
        <f t="shared" si="14"/>
        <v>6.5765203473579579</v>
      </c>
      <c r="X19" s="14">
        <f t="shared" si="15"/>
        <v>24.800000000000004</v>
      </c>
      <c r="Y19" s="14">
        <f t="shared" si="16"/>
        <v>18.223479652642048</v>
      </c>
      <c r="Z19" s="14">
        <f t="shared" si="17"/>
        <v>31.37652034735796</v>
      </c>
      <c r="AA19" s="21">
        <f t="shared" si="18"/>
        <v>3.3005655150131483</v>
      </c>
      <c r="AB19" s="21">
        <f t="shared" si="19"/>
        <v>10.893732718894009</v>
      </c>
      <c r="AC19" s="29">
        <f t="shared" si="20"/>
        <v>9.1795900065145472E-2</v>
      </c>
      <c r="AD19" s="67">
        <f>AC19/AC29</f>
        <v>0.11427780909069757</v>
      </c>
      <c r="AE19" s="48">
        <f t="shared" si="21"/>
        <v>2.2765383216156083</v>
      </c>
      <c r="AF19" s="57"/>
      <c r="AH19" s="23">
        <f>(X19-X29)^2</f>
        <v>88.423816403950383</v>
      </c>
      <c r="AI19" s="30">
        <f t="shared" si="0"/>
        <v>8.1169438139957997</v>
      </c>
      <c r="AJ19" s="19">
        <v>1</v>
      </c>
      <c r="AK19" s="14"/>
      <c r="AL19" s="17">
        <f t="shared" si="22"/>
        <v>9.1795900065145472E-2</v>
      </c>
      <c r="AM19" s="87">
        <f t="shared" si="23"/>
        <v>8.4264872687701744E-3</v>
      </c>
      <c r="AN19" s="29"/>
      <c r="AO19" s="23">
        <f>AO29</f>
        <v>105.83949773510997</v>
      </c>
      <c r="AP19" s="23">
        <f>AP29</f>
        <v>105.83949773510997</v>
      </c>
      <c r="AQ19" s="34">
        <f t="shared" si="24"/>
        <v>10.893732718894009</v>
      </c>
      <c r="AR19" s="48">
        <f t="shared" si="25"/>
        <v>8.5665409593374247E-3</v>
      </c>
      <c r="AS19" s="26">
        <f>AR19/AR29</f>
        <v>6.0030955595822277E-2</v>
      </c>
      <c r="AT19" s="21">
        <f t="shared" si="1"/>
        <v>0.21245021579156817</v>
      </c>
      <c r="BB19" s="6"/>
      <c r="BD19" s="36">
        <v>1</v>
      </c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2:66" x14ac:dyDescent="0.2">
      <c r="B20" s="86" t="s">
        <v>71</v>
      </c>
      <c r="C20" s="32">
        <v>65.8</v>
      </c>
      <c r="D20" s="32">
        <v>48.1</v>
      </c>
      <c r="E20" s="33">
        <v>101</v>
      </c>
      <c r="F20" s="32">
        <v>60</v>
      </c>
      <c r="G20" s="32">
        <v>38.9</v>
      </c>
      <c r="H20" s="33">
        <v>94</v>
      </c>
      <c r="K20" s="78">
        <f t="shared" si="2"/>
        <v>22.907029702970299</v>
      </c>
      <c r="L20" s="78">
        <f t="shared" si="3"/>
        <v>16.097978723404253</v>
      </c>
      <c r="M20" s="78">
        <f t="shared" si="4"/>
        <v>1521.3906823415498</v>
      </c>
      <c r="N20" s="78">
        <f t="shared" si="5"/>
        <v>102</v>
      </c>
      <c r="O20" s="78">
        <f t="shared" si="6"/>
        <v>95</v>
      </c>
      <c r="P20" s="18">
        <f t="shared" si="7"/>
        <v>524.73200981276352</v>
      </c>
      <c r="Q20" s="79">
        <f t="shared" si="8"/>
        <v>259.14491897917605</v>
      </c>
      <c r="R20" s="18">
        <f t="shared" si="9"/>
        <v>5.1444314687525834</v>
      </c>
      <c r="S20" s="46">
        <f t="shared" si="10"/>
        <v>2.7278412524123796</v>
      </c>
      <c r="T20" s="14">
        <f t="shared" si="11"/>
        <v>193.25939741025763</v>
      </c>
      <c r="U20" s="64">
        <f t="shared" si="12"/>
        <v>1.972331675795749</v>
      </c>
      <c r="V20" s="17">
        <f t="shared" si="13"/>
        <v>6.2453989805595729</v>
      </c>
      <c r="W20" s="14">
        <f t="shared" si="14"/>
        <v>12.317998237340124</v>
      </c>
      <c r="X20" s="14">
        <f t="shared" si="15"/>
        <v>-5.7999999999999972</v>
      </c>
      <c r="Y20" s="14">
        <f t="shared" si="16"/>
        <v>-18.117998237340121</v>
      </c>
      <c r="Z20" s="14">
        <f t="shared" si="17"/>
        <v>6.5179982373401266</v>
      </c>
      <c r="AA20" s="21">
        <f t="shared" si="18"/>
        <v>6.2453989805595729</v>
      </c>
      <c r="AB20" s="21">
        <f t="shared" si="19"/>
        <v>39.005008426374552</v>
      </c>
      <c r="AC20" s="29">
        <f t="shared" si="20"/>
        <v>2.5637733212840848E-2</v>
      </c>
      <c r="AD20" s="67">
        <f>AC20/AC29</f>
        <v>3.1916719369122513E-2</v>
      </c>
      <c r="AE20" s="48">
        <f t="shared" si="21"/>
        <v>-0.14869885263447685</v>
      </c>
      <c r="AF20" s="57"/>
      <c r="AH20" s="23">
        <f>(X20-X29)^2</f>
        <v>449.29611113822375</v>
      </c>
      <c r="AI20" s="30">
        <f t="shared" si="0"/>
        <v>11.518933830928672</v>
      </c>
      <c r="AJ20" s="19">
        <v>1</v>
      </c>
      <c r="AK20" s="14"/>
      <c r="AL20" s="17">
        <f t="shared" si="22"/>
        <v>2.5637733212840848E-2</v>
      </c>
      <c r="AM20" s="87">
        <f t="shared" si="23"/>
        <v>6.5729336429280272E-4</v>
      </c>
      <c r="AN20" s="29"/>
      <c r="AO20" s="23">
        <f>AO29</f>
        <v>105.83949773510997</v>
      </c>
      <c r="AP20" s="23">
        <f>AP29</f>
        <v>105.83949773510997</v>
      </c>
      <c r="AQ20" s="34">
        <f t="shared" si="24"/>
        <v>39.005008426374552</v>
      </c>
      <c r="AR20" s="48">
        <f t="shared" si="25"/>
        <v>6.9039553276885627E-3</v>
      </c>
      <c r="AS20" s="26">
        <f>AR20/AR29</f>
        <v>4.8380208263671023E-2</v>
      </c>
      <c r="AT20" s="21">
        <f t="shared" si="1"/>
        <v>-4.0042940900593647E-2</v>
      </c>
      <c r="BB20" s="6"/>
      <c r="BD20" s="36">
        <v>1</v>
      </c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2:66" x14ac:dyDescent="0.2">
      <c r="B21" s="86" t="s">
        <v>72</v>
      </c>
      <c r="C21" s="32">
        <v>15</v>
      </c>
      <c r="D21" s="32">
        <v>11.4</v>
      </c>
      <c r="E21" s="33">
        <v>26</v>
      </c>
      <c r="F21" s="32">
        <v>35.4</v>
      </c>
      <c r="G21" s="32">
        <v>17.899999999999999</v>
      </c>
      <c r="H21" s="33">
        <v>25</v>
      </c>
      <c r="K21" s="78">
        <f t="shared" si="2"/>
        <v>4.9984615384615392</v>
      </c>
      <c r="L21" s="78">
        <f t="shared" si="3"/>
        <v>12.816399999999998</v>
      </c>
      <c r="M21" s="78">
        <f t="shared" si="4"/>
        <v>317.36929163455608</v>
      </c>
      <c r="N21" s="78">
        <f t="shared" si="5"/>
        <v>27</v>
      </c>
      <c r="O21" s="78">
        <f t="shared" si="6"/>
        <v>26</v>
      </c>
      <c r="P21" s="18">
        <f t="shared" si="7"/>
        <v>24.984617751479298</v>
      </c>
      <c r="Q21" s="79">
        <f t="shared" si="8"/>
        <v>164.26010895999994</v>
      </c>
      <c r="R21" s="18">
        <f t="shared" si="9"/>
        <v>0.92535621301775184</v>
      </c>
      <c r="S21" s="46">
        <f t="shared" si="10"/>
        <v>6.3176964984615358</v>
      </c>
      <c r="T21" s="14">
        <f t="shared" si="11"/>
        <v>43.817062263203944</v>
      </c>
      <c r="U21" s="64">
        <f t="shared" si="12"/>
        <v>2.0166921992278248</v>
      </c>
      <c r="V21" s="17">
        <f t="shared" si="13"/>
        <v>4.2207655156928032</v>
      </c>
      <c r="W21" s="14">
        <f t="shared" si="14"/>
        <v>8.5119848902674828</v>
      </c>
      <c r="X21" s="14">
        <f t="shared" si="15"/>
        <v>20.399999999999999</v>
      </c>
      <c r="Y21" s="14">
        <f t="shared" si="16"/>
        <v>11.888015109732516</v>
      </c>
      <c r="Z21" s="14">
        <f t="shared" si="17"/>
        <v>28.911984890267483</v>
      </c>
      <c r="AA21" s="21">
        <f t="shared" si="18"/>
        <v>4.2207655156928032</v>
      </c>
      <c r="AB21" s="21">
        <f t="shared" si="19"/>
        <v>17.814861538461535</v>
      </c>
      <c r="AC21" s="29">
        <f t="shared" si="20"/>
        <v>5.613290891096976E-2</v>
      </c>
      <c r="AD21" s="67">
        <f>AC21/AC29</f>
        <v>6.9880526730288814E-2</v>
      </c>
      <c r="AE21" s="48">
        <f t="shared" si="21"/>
        <v>1.145111341783783</v>
      </c>
      <c r="AF21" s="57"/>
      <c r="AH21" s="23">
        <f>(X21-X29)^2</f>
        <v>25.033950287309889</v>
      </c>
      <c r="AI21" s="30">
        <f t="shared" si="0"/>
        <v>1.4052284511593112</v>
      </c>
      <c r="AJ21" s="19">
        <v>1</v>
      </c>
      <c r="AK21" s="14"/>
      <c r="AL21" s="17">
        <f t="shared" si="22"/>
        <v>5.613290891096976E-2</v>
      </c>
      <c r="AM21" s="87">
        <f t="shared" si="23"/>
        <v>3.1509034628072283E-3</v>
      </c>
      <c r="AN21" s="29"/>
      <c r="AO21" s="23">
        <f>AO29</f>
        <v>105.83949773510997</v>
      </c>
      <c r="AP21" s="23">
        <f>AP29</f>
        <v>105.83949773510997</v>
      </c>
      <c r="AQ21" s="34">
        <f t="shared" si="24"/>
        <v>17.814861538461535</v>
      </c>
      <c r="AR21" s="48">
        <f t="shared" si="25"/>
        <v>8.087058198956101E-3</v>
      </c>
      <c r="AS21" s="26">
        <f>AR21/AR29</f>
        <v>5.6670928668496434E-2</v>
      </c>
      <c r="AT21" s="21">
        <f t="shared" si="1"/>
        <v>0.16497598725870444</v>
      </c>
      <c r="BB21" s="6"/>
      <c r="BD21" s="36">
        <v>1</v>
      </c>
      <c r="BE21" s="6"/>
      <c r="BF21" s="6"/>
      <c r="BG21" s="6"/>
      <c r="BH21" s="6"/>
      <c r="BI21" s="6"/>
      <c r="BJ21" s="6"/>
      <c r="BK21" s="6"/>
      <c r="BL21" s="6"/>
      <c r="BM21" s="6"/>
      <c r="BN21" s="6"/>
    </row>
    <row r="22" spans="2:66" x14ac:dyDescent="0.2">
      <c r="B22" s="86" t="s">
        <v>73</v>
      </c>
      <c r="C22" s="32">
        <v>42</v>
      </c>
      <c r="D22" s="32">
        <v>43.3</v>
      </c>
      <c r="E22" s="33">
        <v>46</v>
      </c>
      <c r="F22" s="32">
        <v>55.8</v>
      </c>
      <c r="G22" s="32">
        <v>43.9</v>
      </c>
      <c r="H22" s="33">
        <v>46</v>
      </c>
      <c r="K22" s="78">
        <f t="shared" si="2"/>
        <v>40.758478260869559</v>
      </c>
      <c r="L22" s="78">
        <f t="shared" si="3"/>
        <v>41.895869565217389</v>
      </c>
      <c r="M22" s="78">
        <f t="shared" si="4"/>
        <v>6831.7412145557646</v>
      </c>
      <c r="N22" s="78">
        <f t="shared" si="5"/>
        <v>47</v>
      </c>
      <c r="O22" s="78">
        <f t="shared" si="6"/>
        <v>47</v>
      </c>
      <c r="P22" s="18">
        <f t="shared" si="7"/>
        <v>1661.2535501417765</v>
      </c>
      <c r="Q22" s="79">
        <f t="shared" si="8"/>
        <v>1755.2638866257087</v>
      </c>
      <c r="R22" s="18">
        <f t="shared" si="9"/>
        <v>35.345820215782481</v>
      </c>
      <c r="S22" s="46">
        <f t="shared" si="10"/>
        <v>37.346040140972526</v>
      </c>
      <c r="T22" s="14">
        <f t="shared" si="11"/>
        <v>93.982203523573943</v>
      </c>
      <c r="U22" s="64">
        <f t="shared" si="12"/>
        <v>1.9858018143458216</v>
      </c>
      <c r="V22" s="17">
        <f t="shared" si="13"/>
        <v>9.0914436601722919</v>
      </c>
      <c r="W22" s="14">
        <f t="shared" si="14"/>
        <v>18.053805315392953</v>
      </c>
      <c r="X22" s="14">
        <f t="shared" si="15"/>
        <v>13.799999999999997</v>
      </c>
      <c r="Y22" s="14">
        <f t="shared" si="16"/>
        <v>-4.253805315392956</v>
      </c>
      <c r="Z22" s="14">
        <f t="shared" si="17"/>
        <v>31.85380531539295</v>
      </c>
      <c r="AA22" s="21">
        <f t="shared" si="18"/>
        <v>9.0914436601722919</v>
      </c>
      <c r="AB22" s="21">
        <f t="shared" si="19"/>
        <v>82.654347826086962</v>
      </c>
      <c r="AC22" s="29">
        <f t="shared" si="20"/>
        <v>1.2098577102127771E-2</v>
      </c>
      <c r="AD22" s="67">
        <f>AC22/AC29</f>
        <v>1.5061662703506838E-2</v>
      </c>
      <c r="AE22" s="48">
        <f t="shared" si="21"/>
        <v>0.1669603640093632</v>
      </c>
      <c r="AF22" s="57"/>
      <c r="AH22" s="23">
        <f>(X22-X29)^2</f>
        <v>2.5491511123493038</v>
      </c>
      <c r="AI22" s="30">
        <f t="shared" si="0"/>
        <v>3.0841101277732822E-2</v>
      </c>
      <c r="AJ22" s="19">
        <v>1</v>
      </c>
      <c r="AK22" s="14"/>
      <c r="AL22" s="17">
        <f t="shared" si="22"/>
        <v>1.2098577102127771E-2</v>
      </c>
      <c r="AM22" s="87">
        <f t="shared" si="23"/>
        <v>1.463755678961304E-4</v>
      </c>
      <c r="AN22" s="29"/>
      <c r="AO22" s="23">
        <f>AO29</f>
        <v>105.83949773510997</v>
      </c>
      <c r="AP22" s="23">
        <f>AP29</f>
        <v>105.83949773510997</v>
      </c>
      <c r="AQ22" s="34">
        <f t="shared" si="24"/>
        <v>82.654347826086962</v>
      </c>
      <c r="AR22" s="48">
        <f t="shared" si="25"/>
        <v>5.3052130005769192E-3</v>
      </c>
      <c r="AS22" s="26">
        <f>AR22/AR29</f>
        <v>3.717684974317155E-2</v>
      </c>
      <c r="AT22" s="21">
        <f t="shared" si="1"/>
        <v>7.3211939407961474E-2</v>
      </c>
      <c r="BB22" s="6"/>
      <c r="BD22" s="36">
        <v>1</v>
      </c>
      <c r="BE22" s="6"/>
      <c r="BF22" s="6"/>
      <c r="BG22" s="6"/>
      <c r="BH22" s="6"/>
      <c r="BI22" s="6"/>
      <c r="BJ22" s="6"/>
      <c r="BK22" s="6"/>
      <c r="BL22" s="6"/>
      <c r="BM22" s="6"/>
      <c r="BN22" s="6"/>
    </row>
    <row r="23" spans="2:66" x14ac:dyDescent="0.2">
      <c r="B23" s="86" t="s">
        <v>74</v>
      </c>
      <c r="C23" s="32">
        <v>45.1</v>
      </c>
      <c r="D23" s="32">
        <v>36.9</v>
      </c>
      <c r="E23" s="33">
        <v>92</v>
      </c>
      <c r="F23" s="32">
        <v>42.8</v>
      </c>
      <c r="G23" s="32">
        <v>35.4</v>
      </c>
      <c r="H23" s="33">
        <v>92</v>
      </c>
      <c r="K23" s="78">
        <f t="shared" si="2"/>
        <v>14.800108695652172</v>
      </c>
      <c r="L23" s="78">
        <f t="shared" si="3"/>
        <v>13.621304347826085</v>
      </c>
      <c r="M23" s="78">
        <f t="shared" si="4"/>
        <v>807.77671938799597</v>
      </c>
      <c r="N23" s="78">
        <f t="shared" si="5"/>
        <v>93</v>
      </c>
      <c r="O23" s="78">
        <f t="shared" si="6"/>
        <v>93</v>
      </c>
      <c r="P23" s="18">
        <f t="shared" si="7"/>
        <v>219.04321740311903</v>
      </c>
      <c r="Q23" s="79">
        <f t="shared" si="8"/>
        <v>185.53993213610579</v>
      </c>
      <c r="R23" s="18">
        <f t="shared" si="9"/>
        <v>2.3553034129367636</v>
      </c>
      <c r="S23" s="46">
        <f t="shared" si="10"/>
        <v>1.9950530337215677</v>
      </c>
      <c r="T23" s="14">
        <f t="shared" si="11"/>
        <v>185.68058256662599</v>
      </c>
      <c r="U23" s="64">
        <f t="shared" si="12"/>
        <v>1.972869946210895</v>
      </c>
      <c r="V23" s="17">
        <f t="shared" si="13"/>
        <v>5.3311737022421486</v>
      </c>
      <c r="W23" s="14">
        <f t="shared" si="14"/>
        <v>10.517712375183406</v>
      </c>
      <c r="X23" s="14">
        <f t="shared" si="15"/>
        <v>-2.3000000000000043</v>
      </c>
      <c r="Y23" s="14">
        <f t="shared" si="16"/>
        <v>-12.81771237518341</v>
      </c>
      <c r="Z23" s="14">
        <f t="shared" si="17"/>
        <v>8.2177123751834014</v>
      </c>
      <c r="AA23" s="21">
        <f t="shared" si="18"/>
        <v>5.3311737022421486</v>
      </c>
      <c r="AB23" s="21">
        <f t="shared" si="19"/>
        <v>28.421413043478257</v>
      </c>
      <c r="AC23" s="29">
        <f t="shared" si="20"/>
        <v>3.5184739001900743E-2</v>
      </c>
      <c r="AD23" s="67">
        <f>AC23/AC29</f>
        <v>4.3801900561046173E-2</v>
      </c>
      <c r="AE23" s="48">
        <f t="shared" si="21"/>
        <v>-8.0924899704371861E-2</v>
      </c>
      <c r="AF23" s="57"/>
      <c r="AH23" s="23">
        <f>(X23-X29)^2</f>
        <v>313.1698682764607</v>
      </c>
      <c r="AI23" s="30">
        <f t="shared" si="0"/>
        <v>11.018800078566905</v>
      </c>
      <c r="AJ23" s="19">
        <v>1</v>
      </c>
      <c r="AK23" s="14"/>
      <c r="AL23" s="17">
        <f t="shared" si="22"/>
        <v>3.5184739001900743E-2</v>
      </c>
      <c r="AM23" s="87">
        <f t="shared" si="23"/>
        <v>1.2379658586318754E-3</v>
      </c>
      <c r="AN23" s="29"/>
      <c r="AO23" s="23">
        <f>AO29</f>
        <v>105.83949773510997</v>
      </c>
      <c r="AP23" s="23">
        <f>AP29</f>
        <v>105.83949773510997</v>
      </c>
      <c r="AQ23" s="34">
        <f t="shared" si="24"/>
        <v>28.421413043478257</v>
      </c>
      <c r="AR23" s="48">
        <f t="shared" si="25"/>
        <v>7.4481842421664762E-3</v>
      </c>
      <c r="AS23" s="26">
        <f>AR23/AR29</f>
        <v>5.2193950817878462E-2</v>
      </c>
      <c r="AT23" s="21">
        <f t="shared" si="1"/>
        <v>-1.7130823756982928E-2</v>
      </c>
      <c r="BB23" s="6"/>
      <c r="BD23" s="36">
        <v>1</v>
      </c>
      <c r="BE23" s="6"/>
      <c r="BF23" s="6"/>
      <c r="BG23" s="6"/>
      <c r="BH23" s="6"/>
      <c r="BI23" s="6"/>
      <c r="BJ23" s="6"/>
      <c r="BK23" s="6"/>
      <c r="BL23" s="6"/>
      <c r="BM23" s="6"/>
      <c r="BN23" s="6"/>
    </row>
    <row r="24" spans="2:66" x14ac:dyDescent="0.2">
      <c r="B24" s="86" t="s">
        <v>75</v>
      </c>
      <c r="C24" s="32">
        <v>30.3</v>
      </c>
      <c r="D24" s="32">
        <v>27.8</v>
      </c>
      <c r="E24" s="33">
        <v>57</v>
      </c>
      <c r="F24" s="32">
        <v>43.8</v>
      </c>
      <c r="G24" s="32">
        <v>43.5</v>
      </c>
      <c r="H24" s="33">
        <v>68</v>
      </c>
      <c r="K24" s="78">
        <f t="shared" si="2"/>
        <v>13.558596491228071</v>
      </c>
      <c r="L24" s="78">
        <f t="shared" si="3"/>
        <v>27.827205882352942</v>
      </c>
      <c r="M24" s="78">
        <f t="shared" si="4"/>
        <v>1712.784638105104</v>
      </c>
      <c r="N24" s="78">
        <f t="shared" si="5"/>
        <v>58</v>
      </c>
      <c r="O24" s="78">
        <f t="shared" si="6"/>
        <v>69</v>
      </c>
      <c r="P24" s="18">
        <f t="shared" si="7"/>
        <v>183.83553881194217</v>
      </c>
      <c r="Q24" s="79">
        <f t="shared" si="8"/>
        <v>774.35338721885819</v>
      </c>
      <c r="R24" s="18">
        <f t="shared" si="9"/>
        <v>3.1695782553783132</v>
      </c>
      <c r="S24" s="46">
        <f t="shared" si="10"/>
        <v>11.222512858244322</v>
      </c>
      <c r="T24" s="14">
        <f t="shared" si="11"/>
        <v>119.00874060503212</v>
      </c>
      <c r="U24" s="64">
        <f t="shared" si="12"/>
        <v>1.9800998764569426</v>
      </c>
      <c r="V24" s="17">
        <f t="shared" si="13"/>
        <v>6.4331798026777562</v>
      </c>
      <c r="W24" s="14">
        <f t="shared" si="14"/>
        <v>12.738338532507523</v>
      </c>
      <c r="X24" s="14">
        <f t="shared" si="15"/>
        <v>13.499999999999996</v>
      </c>
      <c r="Y24" s="14">
        <f t="shared" si="16"/>
        <v>0.76166146749247332</v>
      </c>
      <c r="Z24" s="14">
        <f t="shared" si="17"/>
        <v>26.23833853250752</v>
      </c>
      <c r="AA24" s="21">
        <f t="shared" si="18"/>
        <v>6.4331798026777562</v>
      </c>
      <c r="AB24" s="21">
        <f t="shared" si="19"/>
        <v>41.385802373581015</v>
      </c>
      <c r="AC24" s="29">
        <f t="shared" si="20"/>
        <v>2.4162875736302231E-2</v>
      </c>
      <c r="AD24" s="67">
        <f>AC24/AC29</f>
        <v>3.0080651734072837E-2</v>
      </c>
      <c r="AE24" s="48">
        <f t="shared" si="21"/>
        <v>0.32619882244008003</v>
      </c>
      <c r="AF24" s="57"/>
      <c r="AH24" s="23">
        <f>(X24-X29)^2</f>
        <v>3.5971147862147355</v>
      </c>
      <c r="AI24" s="30">
        <f t="shared" si="0"/>
        <v>8.6916637588522014E-2</v>
      </c>
      <c r="AJ24" s="19">
        <v>1</v>
      </c>
      <c r="AK24" s="14"/>
      <c r="AL24" s="17">
        <f t="shared" si="22"/>
        <v>2.4162875736302231E-2</v>
      </c>
      <c r="AM24" s="87">
        <f t="shared" si="23"/>
        <v>5.8384456384798309E-4</v>
      </c>
      <c r="AN24" s="29"/>
      <c r="AO24" s="23">
        <f>AO29</f>
        <v>105.83949773510997</v>
      </c>
      <c r="AP24" s="23">
        <f>AP29</f>
        <v>105.83949773510997</v>
      </c>
      <c r="AQ24" s="34">
        <f t="shared" si="24"/>
        <v>41.385802373581015</v>
      </c>
      <c r="AR24" s="48">
        <f t="shared" si="25"/>
        <v>6.7923108274307274E-3</v>
      </c>
      <c r="AS24" s="26">
        <f>AR24/AR29</f>
        <v>4.7597847440404233E-2</v>
      </c>
      <c r="AT24" s="21">
        <f t="shared" si="1"/>
        <v>9.1696196170314798E-2</v>
      </c>
      <c r="BB24" s="6"/>
      <c r="BD24" s="36">
        <v>1</v>
      </c>
      <c r="BE24" s="6"/>
      <c r="BF24" s="6"/>
      <c r="BG24" s="6"/>
      <c r="BH24" s="6"/>
      <c r="BI24" s="6"/>
      <c r="BJ24" s="6"/>
      <c r="BK24" s="6"/>
      <c r="BL24" s="6"/>
      <c r="BM24" s="6"/>
      <c r="BN24" s="6"/>
    </row>
    <row r="25" spans="2:66" x14ac:dyDescent="0.2">
      <c r="B25" s="86" t="s">
        <v>76</v>
      </c>
      <c r="C25" s="32">
        <v>28.9</v>
      </c>
      <c r="D25" s="32">
        <v>12</v>
      </c>
      <c r="E25" s="33">
        <v>31</v>
      </c>
      <c r="F25" s="32">
        <v>53.7</v>
      </c>
      <c r="G25" s="32">
        <v>16.2</v>
      </c>
      <c r="H25" s="33">
        <v>42</v>
      </c>
      <c r="K25" s="78">
        <f t="shared" si="2"/>
        <v>4.645161290322581</v>
      </c>
      <c r="L25" s="78">
        <f t="shared" si="3"/>
        <v>6.2485714285714282</v>
      </c>
      <c r="M25" s="78">
        <f t="shared" si="4"/>
        <v>118.67341255070185</v>
      </c>
      <c r="N25" s="78">
        <f t="shared" si="5"/>
        <v>32</v>
      </c>
      <c r="O25" s="78">
        <f t="shared" si="6"/>
        <v>43</v>
      </c>
      <c r="P25" s="18">
        <f t="shared" si="7"/>
        <v>21.577523413111344</v>
      </c>
      <c r="Q25" s="79">
        <f t="shared" si="8"/>
        <v>39.044644897959181</v>
      </c>
      <c r="R25" s="18">
        <f t="shared" si="9"/>
        <v>0.67429760665972949</v>
      </c>
      <c r="S25" s="46">
        <f t="shared" si="10"/>
        <v>0.9080149976269577</v>
      </c>
      <c r="T25" s="14">
        <f t="shared" si="11"/>
        <v>74.999979289301237</v>
      </c>
      <c r="U25" s="64">
        <f t="shared" si="12"/>
        <v>1.992543495180934</v>
      </c>
      <c r="V25" s="17">
        <f t="shared" si="13"/>
        <v>3.3005655150131483</v>
      </c>
      <c r="W25" s="14">
        <f t="shared" si="14"/>
        <v>6.5765203473579579</v>
      </c>
      <c r="X25" s="14">
        <f t="shared" si="15"/>
        <v>24.800000000000004</v>
      </c>
      <c r="Y25" s="14">
        <f t="shared" si="16"/>
        <v>18.223479652642048</v>
      </c>
      <c r="Z25" s="14">
        <f t="shared" si="17"/>
        <v>31.37652034735796</v>
      </c>
      <c r="AA25" s="21">
        <f t="shared" si="18"/>
        <v>3.3005655150131483</v>
      </c>
      <c r="AB25" s="21">
        <f t="shared" si="19"/>
        <v>10.893732718894009</v>
      </c>
      <c r="AC25" s="29">
        <f t="shared" si="20"/>
        <v>9.1795900065145472E-2</v>
      </c>
      <c r="AD25" s="67">
        <f>AC25/AC29</f>
        <v>0.11427780909069757</v>
      </c>
      <c r="AE25" s="48">
        <f t="shared" si="21"/>
        <v>2.2765383216156083</v>
      </c>
      <c r="AF25" s="57"/>
      <c r="AH25" s="23">
        <f>(X25-X29)^2</f>
        <v>88.423816403950383</v>
      </c>
      <c r="AI25" s="30">
        <f t="shared" si="0"/>
        <v>8.1169438139957997</v>
      </c>
      <c r="AJ25" s="19">
        <v>1</v>
      </c>
      <c r="AK25" s="14"/>
      <c r="AL25" s="17">
        <f t="shared" si="22"/>
        <v>9.1795900065145472E-2</v>
      </c>
      <c r="AM25" s="87">
        <f t="shared" si="23"/>
        <v>8.4264872687701744E-3</v>
      </c>
      <c r="AN25" s="29"/>
      <c r="AO25" s="23">
        <f>AO29</f>
        <v>105.83949773510997</v>
      </c>
      <c r="AP25" s="23">
        <f>AP29</f>
        <v>105.83949773510997</v>
      </c>
      <c r="AQ25" s="34">
        <f t="shared" si="24"/>
        <v>10.893732718894009</v>
      </c>
      <c r="AR25" s="48">
        <f t="shared" si="25"/>
        <v>8.5665409593374247E-3</v>
      </c>
      <c r="AS25" s="26">
        <f>AR25/AR29</f>
        <v>6.0030955595822277E-2</v>
      </c>
      <c r="AT25" s="21">
        <f t="shared" si="1"/>
        <v>0.21245021579156817</v>
      </c>
      <c r="BB25" s="6"/>
      <c r="BD25" s="36">
        <v>1</v>
      </c>
      <c r="BE25" s="6"/>
      <c r="BF25" s="6"/>
      <c r="BG25" s="6"/>
      <c r="BH25" s="6"/>
      <c r="BI25" s="6"/>
      <c r="BJ25" s="6"/>
      <c r="BK25" s="6"/>
      <c r="BL25" s="6"/>
      <c r="BM25" s="6"/>
      <c r="BN25" s="6"/>
    </row>
    <row r="26" spans="2:66" x14ac:dyDescent="0.2">
      <c r="B26" s="86" t="s">
        <v>77</v>
      </c>
      <c r="C26" s="32">
        <v>65.8</v>
      </c>
      <c r="D26" s="32">
        <v>48.1</v>
      </c>
      <c r="E26" s="33">
        <v>101</v>
      </c>
      <c r="F26" s="32">
        <v>60</v>
      </c>
      <c r="G26" s="32">
        <v>38.9</v>
      </c>
      <c r="H26" s="33">
        <v>94</v>
      </c>
      <c r="K26" s="78">
        <f t="shared" si="2"/>
        <v>22.907029702970299</v>
      </c>
      <c r="L26" s="78">
        <f t="shared" si="3"/>
        <v>16.097978723404253</v>
      </c>
      <c r="M26" s="78">
        <f t="shared" si="4"/>
        <v>1521.3906823415498</v>
      </c>
      <c r="N26" s="78">
        <f t="shared" si="5"/>
        <v>102</v>
      </c>
      <c r="O26" s="78">
        <f t="shared" si="6"/>
        <v>95</v>
      </c>
      <c r="P26" s="18">
        <f t="shared" si="7"/>
        <v>524.73200981276352</v>
      </c>
      <c r="Q26" s="79">
        <f t="shared" si="8"/>
        <v>259.14491897917605</v>
      </c>
      <c r="R26" s="18">
        <f t="shared" si="9"/>
        <v>5.1444314687525834</v>
      </c>
      <c r="S26" s="46">
        <f t="shared" si="10"/>
        <v>2.7278412524123796</v>
      </c>
      <c r="T26" s="14">
        <f t="shared" si="11"/>
        <v>193.25939741025763</v>
      </c>
      <c r="U26" s="64">
        <f t="shared" si="12"/>
        <v>1.972331675795749</v>
      </c>
      <c r="V26" s="17">
        <f t="shared" si="13"/>
        <v>6.2453989805595729</v>
      </c>
      <c r="W26" s="14">
        <f t="shared" si="14"/>
        <v>12.317998237340124</v>
      </c>
      <c r="X26" s="14">
        <f t="shared" si="15"/>
        <v>-5.7999999999999972</v>
      </c>
      <c r="Y26" s="14">
        <f t="shared" si="16"/>
        <v>-18.117998237340121</v>
      </c>
      <c r="Z26" s="14">
        <f t="shared" si="17"/>
        <v>6.5179982373401266</v>
      </c>
      <c r="AA26" s="21">
        <f t="shared" si="18"/>
        <v>6.2453989805595729</v>
      </c>
      <c r="AB26" s="21">
        <f t="shared" si="19"/>
        <v>39.005008426374552</v>
      </c>
      <c r="AC26" s="29">
        <f t="shared" si="20"/>
        <v>2.5637733212840848E-2</v>
      </c>
      <c r="AD26" s="67">
        <f>AC26/AC29</f>
        <v>3.1916719369122513E-2</v>
      </c>
      <c r="AE26" s="48">
        <f t="shared" si="21"/>
        <v>-0.14869885263447685</v>
      </c>
      <c r="AF26" s="57"/>
      <c r="AH26" s="23">
        <f>(X26-X29)^2</f>
        <v>449.29611113822375</v>
      </c>
      <c r="AI26" s="30">
        <f t="shared" si="0"/>
        <v>11.518933830928672</v>
      </c>
      <c r="AJ26" s="19">
        <v>1</v>
      </c>
      <c r="AK26" s="14"/>
      <c r="AL26" s="17">
        <f t="shared" si="22"/>
        <v>2.5637733212840848E-2</v>
      </c>
      <c r="AM26" s="87">
        <f t="shared" si="23"/>
        <v>6.5729336429280272E-4</v>
      </c>
      <c r="AN26" s="29"/>
      <c r="AO26" s="23">
        <f>AO29</f>
        <v>105.83949773510997</v>
      </c>
      <c r="AP26" s="23">
        <f>AP29</f>
        <v>105.83949773510997</v>
      </c>
      <c r="AQ26" s="34">
        <f t="shared" si="24"/>
        <v>39.005008426374552</v>
      </c>
      <c r="AR26" s="48">
        <f t="shared" si="25"/>
        <v>6.9039553276885627E-3</v>
      </c>
      <c r="AS26" s="26">
        <f>AR26/AR29</f>
        <v>4.8380208263671023E-2</v>
      </c>
      <c r="AT26" s="21">
        <f t="shared" si="1"/>
        <v>-4.0042940900593647E-2</v>
      </c>
      <c r="BB26" s="6"/>
      <c r="BD26" s="36">
        <v>1</v>
      </c>
      <c r="BE26" s="6"/>
      <c r="BF26" s="6"/>
      <c r="BG26" s="6"/>
      <c r="BH26" s="6"/>
      <c r="BI26" s="6"/>
      <c r="BJ26" s="6"/>
      <c r="BK26" s="6"/>
      <c r="BL26" s="6"/>
      <c r="BM26" s="6"/>
      <c r="BN26" s="6"/>
    </row>
    <row r="27" spans="2:66" x14ac:dyDescent="0.2">
      <c r="B27" s="86" t="s">
        <v>78</v>
      </c>
      <c r="C27" s="32">
        <v>15</v>
      </c>
      <c r="D27" s="32">
        <v>11.4</v>
      </c>
      <c r="E27" s="33">
        <v>26</v>
      </c>
      <c r="F27" s="32">
        <v>35.4</v>
      </c>
      <c r="G27" s="32">
        <v>17.899999999999999</v>
      </c>
      <c r="H27" s="33">
        <v>25</v>
      </c>
      <c r="K27" s="78">
        <f t="shared" si="2"/>
        <v>4.9984615384615392</v>
      </c>
      <c r="L27" s="78">
        <f t="shared" si="3"/>
        <v>12.816399999999998</v>
      </c>
      <c r="M27" s="78">
        <f t="shared" si="4"/>
        <v>317.36929163455608</v>
      </c>
      <c r="N27" s="78">
        <f t="shared" si="5"/>
        <v>27</v>
      </c>
      <c r="O27" s="78">
        <f t="shared" si="6"/>
        <v>26</v>
      </c>
      <c r="P27" s="18">
        <f t="shared" si="7"/>
        <v>24.984617751479298</v>
      </c>
      <c r="Q27" s="79">
        <f t="shared" si="8"/>
        <v>164.26010895999994</v>
      </c>
      <c r="R27" s="18">
        <f t="shared" si="9"/>
        <v>0.92535621301775184</v>
      </c>
      <c r="S27" s="46">
        <f t="shared" si="10"/>
        <v>6.3176964984615358</v>
      </c>
      <c r="T27" s="14">
        <f t="shared" si="11"/>
        <v>43.817062263203944</v>
      </c>
      <c r="U27" s="64">
        <f t="shared" si="12"/>
        <v>2.0166921992278248</v>
      </c>
      <c r="V27" s="17">
        <f t="shared" si="13"/>
        <v>4.2207655156928032</v>
      </c>
      <c r="W27" s="14">
        <f t="shared" si="14"/>
        <v>8.5119848902674828</v>
      </c>
      <c r="X27" s="14">
        <f t="shared" si="15"/>
        <v>20.399999999999999</v>
      </c>
      <c r="Y27" s="14">
        <f t="shared" si="16"/>
        <v>11.888015109732516</v>
      </c>
      <c r="Z27" s="14">
        <f t="shared" si="17"/>
        <v>28.911984890267483</v>
      </c>
      <c r="AA27" s="21">
        <f t="shared" si="18"/>
        <v>4.2207655156928032</v>
      </c>
      <c r="AB27" s="21">
        <f t="shared" si="19"/>
        <v>17.814861538461535</v>
      </c>
      <c r="AC27" s="29">
        <f t="shared" si="20"/>
        <v>5.613290891096976E-2</v>
      </c>
      <c r="AD27" s="67">
        <f>AC27/AC29</f>
        <v>6.9880526730288814E-2</v>
      </c>
      <c r="AE27" s="48">
        <f t="shared" si="21"/>
        <v>1.145111341783783</v>
      </c>
      <c r="AF27" s="57"/>
      <c r="AH27" s="23">
        <f>(X27-X29)^2</f>
        <v>25.033950287309889</v>
      </c>
      <c r="AI27" s="30">
        <f t="shared" si="0"/>
        <v>1.4052284511593112</v>
      </c>
      <c r="AJ27" s="19">
        <v>1</v>
      </c>
      <c r="AK27" s="14"/>
      <c r="AL27" s="17">
        <f t="shared" si="22"/>
        <v>5.613290891096976E-2</v>
      </c>
      <c r="AM27" s="87">
        <f t="shared" si="23"/>
        <v>3.1509034628072283E-3</v>
      </c>
      <c r="AN27" s="29"/>
      <c r="AO27" s="23">
        <f>AO29</f>
        <v>105.83949773510997</v>
      </c>
      <c r="AP27" s="23">
        <f>AP29</f>
        <v>105.83949773510997</v>
      </c>
      <c r="AQ27" s="34">
        <f t="shared" si="24"/>
        <v>17.814861538461535</v>
      </c>
      <c r="AR27" s="48">
        <f t="shared" si="25"/>
        <v>8.087058198956101E-3</v>
      </c>
      <c r="AS27" s="26">
        <f>AR27/AR29</f>
        <v>5.6670928668496434E-2</v>
      </c>
      <c r="AT27" s="21">
        <f t="shared" si="1"/>
        <v>0.16497598725870444</v>
      </c>
      <c r="BB27" s="6"/>
      <c r="BD27" s="36">
        <v>1</v>
      </c>
      <c r="BE27" s="6"/>
      <c r="BF27" s="6"/>
      <c r="BG27" s="6"/>
      <c r="BH27" s="6"/>
      <c r="BI27" s="6"/>
      <c r="BJ27" s="6"/>
      <c r="BK27" s="6"/>
      <c r="BL27" s="6"/>
      <c r="BM27" s="6"/>
      <c r="BN27" s="6"/>
    </row>
    <row r="28" spans="2:66" x14ac:dyDescent="0.2">
      <c r="B28" s="86" t="s">
        <v>79</v>
      </c>
      <c r="C28" s="32">
        <v>42</v>
      </c>
      <c r="D28" s="32">
        <v>43.3</v>
      </c>
      <c r="E28" s="33">
        <v>46</v>
      </c>
      <c r="F28" s="32">
        <v>55.8</v>
      </c>
      <c r="G28" s="32">
        <v>43.9</v>
      </c>
      <c r="H28" s="33">
        <v>46</v>
      </c>
      <c r="K28" s="78">
        <f t="shared" si="2"/>
        <v>40.758478260869559</v>
      </c>
      <c r="L28" s="78">
        <f t="shared" si="3"/>
        <v>41.895869565217389</v>
      </c>
      <c r="M28" s="78">
        <f t="shared" si="4"/>
        <v>6831.7412145557646</v>
      </c>
      <c r="N28" s="78">
        <f t="shared" si="5"/>
        <v>47</v>
      </c>
      <c r="O28" s="78">
        <f t="shared" si="6"/>
        <v>47</v>
      </c>
      <c r="P28" s="18">
        <f t="shared" si="7"/>
        <v>1661.2535501417765</v>
      </c>
      <c r="Q28" s="79">
        <f t="shared" si="8"/>
        <v>1755.2638866257087</v>
      </c>
      <c r="R28" s="18">
        <f t="shared" si="9"/>
        <v>35.345820215782481</v>
      </c>
      <c r="S28" s="46">
        <f t="shared" si="10"/>
        <v>37.346040140972526</v>
      </c>
      <c r="T28" s="14">
        <f t="shared" si="11"/>
        <v>93.982203523573943</v>
      </c>
      <c r="U28" s="64">
        <f t="shared" si="12"/>
        <v>1.9858018143458216</v>
      </c>
      <c r="V28" s="17">
        <f t="shared" si="13"/>
        <v>9.0914436601722919</v>
      </c>
      <c r="W28" s="14">
        <f t="shared" si="14"/>
        <v>18.053805315392953</v>
      </c>
      <c r="X28" s="14">
        <f t="shared" si="15"/>
        <v>13.799999999999997</v>
      </c>
      <c r="Y28" s="14">
        <f t="shared" si="16"/>
        <v>-4.253805315392956</v>
      </c>
      <c r="Z28" s="14">
        <f t="shared" si="17"/>
        <v>31.85380531539295</v>
      </c>
      <c r="AA28" s="21">
        <f t="shared" si="18"/>
        <v>9.0914436601722919</v>
      </c>
      <c r="AB28" s="21">
        <f t="shared" si="19"/>
        <v>82.654347826086962</v>
      </c>
      <c r="AC28" s="29">
        <f t="shared" si="20"/>
        <v>1.2098577102127771E-2</v>
      </c>
      <c r="AD28" s="67">
        <f>AC28/AC29</f>
        <v>1.5061662703506838E-2</v>
      </c>
      <c r="AE28" s="48">
        <f t="shared" si="21"/>
        <v>0.1669603640093632</v>
      </c>
      <c r="AF28" s="57"/>
      <c r="AH28" s="23">
        <f>(X28-X29)^2</f>
        <v>2.5491511123493038</v>
      </c>
      <c r="AI28" s="30">
        <f t="shared" si="0"/>
        <v>3.0841101277732822E-2</v>
      </c>
      <c r="AJ28" s="19">
        <v>1</v>
      </c>
      <c r="AK28" s="14"/>
      <c r="AL28" s="17">
        <f t="shared" si="22"/>
        <v>1.2098577102127771E-2</v>
      </c>
      <c r="AM28" s="87">
        <f t="shared" si="23"/>
        <v>1.463755678961304E-4</v>
      </c>
      <c r="AN28" s="29"/>
      <c r="AO28" s="23">
        <f>AO29</f>
        <v>105.83949773510997</v>
      </c>
      <c r="AP28" s="23">
        <f>AP29</f>
        <v>105.83949773510997</v>
      </c>
      <c r="AQ28" s="34">
        <f t="shared" si="24"/>
        <v>82.654347826086962</v>
      </c>
      <c r="AR28" s="48">
        <f t="shared" si="25"/>
        <v>5.3052130005769192E-3</v>
      </c>
      <c r="AS28" s="26">
        <f>AR28/AR29</f>
        <v>3.717684974317155E-2</v>
      </c>
      <c r="AT28" s="21">
        <f t="shared" si="1"/>
        <v>7.3211939407961474E-2</v>
      </c>
      <c r="BB28" s="6"/>
      <c r="BD28" s="36">
        <v>1</v>
      </c>
      <c r="BE28" s="6"/>
      <c r="BF28" s="6"/>
      <c r="BG28" s="6"/>
      <c r="BH28" s="6"/>
      <c r="BI28" s="6"/>
      <c r="BJ28" s="6"/>
      <c r="BK28" s="6"/>
      <c r="BL28" s="6"/>
      <c r="BM28" s="6"/>
      <c r="BN28" s="6"/>
    </row>
    <row r="29" spans="2:66" x14ac:dyDescent="0.2">
      <c r="B29" s="59">
        <f>AJ29</f>
        <v>20</v>
      </c>
      <c r="E29" s="60">
        <f>SUM(E9:E28)</f>
        <v>1131</v>
      </c>
      <c r="F29" s="51"/>
      <c r="G29" s="51"/>
      <c r="H29" s="60">
        <f>SUM(H9:H28)</f>
        <v>1172</v>
      </c>
      <c r="W29" s="80">
        <f>AA29*$E$2</f>
        <v>2.1868419763950713</v>
      </c>
      <c r="X29" s="63">
        <f>AE29/AC29</f>
        <v>15.396606123109045</v>
      </c>
      <c r="Y29" s="65">
        <f>X29-W29</f>
        <v>13.209764146713974</v>
      </c>
      <c r="Z29" s="66">
        <f>X29+W29</f>
        <v>17.583448099504118</v>
      </c>
      <c r="AA29" s="68">
        <f>SQRT(AB29)</f>
        <v>1.115756204524472</v>
      </c>
      <c r="AB29" s="68">
        <f>1/AC29</f>
        <v>1.2449119079348554</v>
      </c>
      <c r="AC29" s="69">
        <f>SUM(AC9:AC28)</f>
        <v>0.80326968810095811</v>
      </c>
      <c r="AD29" s="52">
        <f>SUM(AD9:AD28)</f>
        <v>0.99999999999999978</v>
      </c>
      <c r="AE29" s="70">
        <f>SUM(AE9:AE28)</f>
        <v>12.367626998323104</v>
      </c>
      <c r="AF29" s="50"/>
      <c r="AG29" s="7"/>
      <c r="AH29" s="16"/>
      <c r="AI29" s="22">
        <f>SUM(AI9:AI28)</f>
        <v>97.969061292987874</v>
      </c>
      <c r="AJ29" s="22">
        <f>SUM(AJ9:AJ28)</f>
        <v>20</v>
      </c>
      <c r="AK29" s="22">
        <f>AI29-(AJ29-1)</f>
        <v>78.969061292987874</v>
      </c>
      <c r="AL29" s="45">
        <f>SUM(AL9:AL28)</f>
        <v>0.80326968810095811</v>
      </c>
      <c r="AM29" s="47">
        <f>SUM(AM9:AM28)</f>
        <v>4.5905889289441941E-2</v>
      </c>
      <c r="AN29" s="28">
        <f>AM29/AL29</f>
        <v>5.7148788220765412E-2</v>
      </c>
      <c r="AO29" s="22">
        <f>AK29/(AL29-AN29)</f>
        <v>105.83949773510997</v>
      </c>
      <c r="AP29" s="88">
        <f>IF(AI29&lt;AJ29-1,"0",AO29)</f>
        <v>105.83949773510997</v>
      </c>
      <c r="AQ29" s="7"/>
      <c r="AR29" s="70">
        <f>SUM(AR9:AR28)</f>
        <v>0.14270205886800166</v>
      </c>
      <c r="AS29" s="27">
        <f>SUM(AS9:AS28)</f>
        <v>1</v>
      </c>
      <c r="AT29" s="15">
        <f>SUM(AT9:AT28)</f>
        <v>1.693669648579583</v>
      </c>
      <c r="AU29" s="34">
        <f>1/AR29</f>
        <v>7.0076073739412026</v>
      </c>
      <c r="AV29" s="14">
        <f>SQRT(AU29)</f>
        <v>2.6471885792178091</v>
      </c>
      <c r="AW29" s="81">
        <f>AV29*$E$2</f>
        <v>5.1883942755526604</v>
      </c>
      <c r="AX29" s="83">
        <f>AT29/AR29</f>
        <v>11.86857191840669</v>
      </c>
      <c r="AY29" s="84">
        <f>AX29-AW29</f>
        <v>6.68017764285403</v>
      </c>
      <c r="AZ29" s="85">
        <f>AX29+AW29</f>
        <v>17.056966193959351</v>
      </c>
      <c r="BA29" s="7"/>
      <c r="BB29" s="7"/>
      <c r="BC29" s="37">
        <f>AI29</f>
        <v>97.969061292987874</v>
      </c>
      <c r="BD29" s="12">
        <f>SUM(BD9:BD28)</f>
        <v>20</v>
      </c>
      <c r="BE29" s="49">
        <f>(BC29-(BD29-1))/BC29</f>
        <v>0.8060612222956971</v>
      </c>
      <c r="BF29" s="75">
        <f>IF(BE29&lt;0,"0%",BE29)</f>
        <v>0.8060612222956971</v>
      </c>
      <c r="BG29" s="7"/>
      <c r="BH29" s="7"/>
      <c r="BI29" s="7"/>
      <c r="BJ29" s="7"/>
      <c r="BK29" s="7"/>
      <c r="BL29" s="7"/>
      <c r="BM29" s="7"/>
      <c r="BN29" s="7"/>
    </row>
    <row r="30" spans="2:66" x14ac:dyDescent="0.2">
      <c r="X30" s="25"/>
    </row>
    <row r="31" spans="2:66" x14ac:dyDescent="0.2">
      <c r="X31" s="25"/>
      <c r="Y31" s="25"/>
    </row>
    <row r="33" spans="1:66" x14ac:dyDescent="0.2">
      <c r="J33" s="40" t="s">
        <v>16</v>
      </c>
      <c r="AG33" s="40" t="s">
        <v>17</v>
      </c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0" t="s">
        <v>58</v>
      </c>
      <c r="BC33" s="41"/>
      <c r="BD33" s="40"/>
      <c r="BE33" s="40"/>
      <c r="BF33" s="40"/>
      <c r="BG33" s="39"/>
      <c r="BH33" s="39"/>
      <c r="BI33" s="39"/>
      <c r="BJ33" s="39"/>
      <c r="BK33" s="39"/>
      <c r="BL33" s="39"/>
      <c r="BM33" s="39"/>
      <c r="BN33" s="39"/>
    </row>
    <row r="34" spans="1:66" x14ac:dyDescent="0.2">
      <c r="A34" s="44"/>
      <c r="B34" s="5" t="s">
        <v>18</v>
      </c>
      <c r="C34" s="89" t="s">
        <v>19</v>
      </c>
      <c r="D34" s="90"/>
      <c r="E34" s="91"/>
      <c r="F34" s="89" t="s">
        <v>20</v>
      </c>
      <c r="G34" s="90"/>
      <c r="H34" s="91"/>
      <c r="AG34" s="2"/>
      <c r="AH34" s="71" t="s">
        <v>38</v>
      </c>
      <c r="AI34" s="72">
        <f>CHIDIST(AI55,AJ55-1)</f>
        <v>5.277636761504007E-13</v>
      </c>
      <c r="AJ34" s="2"/>
      <c r="AK34" s="2"/>
      <c r="AL34" s="2"/>
      <c r="AM34" s="2"/>
      <c r="BB34" s="1" t="s">
        <v>59</v>
      </c>
      <c r="BF34" s="71" t="s">
        <v>38</v>
      </c>
      <c r="BG34" s="72">
        <f>CHIDIST(BC55,BD55-1)</f>
        <v>5.277636761504007E-13</v>
      </c>
    </row>
    <row r="35" spans="1:66" ht="61.5" customHeight="1" x14ac:dyDescent="0.2">
      <c r="B35" s="5"/>
      <c r="C35" s="43" t="s">
        <v>6</v>
      </c>
      <c r="D35" s="43" t="s">
        <v>7</v>
      </c>
      <c r="E35" s="43" t="s">
        <v>8</v>
      </c>
      <c r="F35" s="43" t="s">
        <v>9</v>
      </c>
      <c r="G35" s="43" t="s">
        <v>10</v>
      </c>
      <c r="H35" s="43" t="s">
        <v>11</v>
      </c>
      <c r="K35" s="61" t="s">
        <v>29</v>
      </c>
      <c r="L35" s="77" t="s">
        <v>30</v>
      </c>
      <c r="M35" s="73" t="s">
        <v>39</v>
      </c>
      <c r="N35" s="61" t="s">
        <v>31</v>
      </c>
      <c r="O35" s="61" t="s">
        <v>32</v>
      </c>
      <c r="P35" s="61" t="s">
        <v>33</v>
      </c>
      <c r="Q35" s="61" t="s">
        <v>34</v>
      </c>
      <c r="R35" s="61" t="s">
        <v>35</v>
      </c>
      <c r="S35" s="61" t="s">
        <v>36</v>
      </c>
      <c r="T35" s="74" t="s">
        <v>27</v>
      </c>
      <c r="U35" s="62" t="s">
        <v>25</v>
      </c>
      <c r="V35" s="13" t="s">
        <v>26</v>
      </c>
      <c r="W35" s="13" t="s">
        <v>24</v>
      </c>
      <c r="X35" s="53" t="s">
        <v>52</v>
      </c>
      <c r="Y35" s="54" t="s">
        <v>3</v>
      </c>
      <c r="Z35" s="55" t="s">
        <v>1</v>
      </c>
      <c r="AA35" s="14" t="s">
        <v>49</v>
      </c>
      <c r="AB35" s="14" t="s">
        <v>50</v>
      </c>
      <c r="AC35" s="10" t="s">
        <v>51</v>
      </c>
      <c r="AD35" s="76" t="s">
        <v>48</v>
      </c>
      <c r="AE35" s="13" t="s">
        <v>28</v>
      </c>
      <c r="AF35" s="56"/>
      <c r="AG35" s="2"/>
      <c r="AH35" s="24" t="s">
        <v>23</v>
      </c>
      <c r="AI35" s="13" t="s">
        <v>40</v>
      </c>
      <c r="AJ35" s="86" t="s">
        <v>4</v>
      </c>
      <c r="AK35" s="86" t="s">
        <v>5</v>
      </c>
      <c r="AL35" s="86" t="s">
        <v>41</v>
      </c>
      <c r="AM35" s="13" t="s">
        <v>42</v>
      </c>
      <c r="AN35" s="13" t="s">
        <v>43</v>
      </c>
      <c r="AO35" s="24" t="s">
        <v>54</v>
      </c>
      <c r="AP35" s="24" t="s">
        <v>55</v>
      </c>
      <c r="AQ35" s="86" t="s">
        <v>44</v>
      </c>
      <c r="AR35" s="13" t="s">
        <v>56</v>
      </c>
      <c r="AS35" s="82" t="s">
        <v>53</v>
      </c>
      <c r="AT35" s="13" t="s">
        <v>21</v>
      </c>
      <c r="AU35" s="13" t="s">
        <v>45</v>
      </c>
      <c r="AV35" s="13" t="s">
        <v>22</v>
      </c>
      <c r="AW35" s="13" t="s">
        <v>2</v>
      </c>
      <c r="AX35" s="35" t="s">
        <v>12</v>
      </c>
      <c r="AY35" s="31" t="s">
        <v>13</v>
      </c>
      <c r="AZ35" s="11" t="s">
        <v>14</v>
      </c>
      <c r="BC35" s="38" t="s">
        <v>15</v>
      </c>
      <c r="BD35" s="38" t="s">
        <v>4</v>
      </c>
      <c r="BE35" s="20" t="s">
        <v>46</v>
      </c>
      <c r="BF35" s="9" t="s">
        <v>47</v>
      </c>
    </row>
    <row r="36" spans="1:66" x14ac:dyDescent="0.2">
      <c r="B36" s="86" t="s">
        <v>60</v>
      </c>
      <c r="C36" s="32">
        <v>15</v>
      </c>
      <c r="D36" s="32">
        <v>11.4</v>
      </c>
      <c r="E36" s="33">
        <v>26</v>
      </c>
      <c r="F36" s="32">
        <v>35.4</v>
      </c>
      <c r="G36" s="32">
        <v>17.899999999999999</v>
      </c>
      <c r="H36" s="33">
        <v>25</v>
      </c>
      <c r="K36" s="78">
        <f>((D36^2)/E36)</f>
        <v>4.9984615384615392</v>
      </c>
      <c r="L36" s="78">
        <f>((G36^2)/H36)</f>
        <v>12.816399999999998</v>
      </c>
      <c r="M36" s="78">
        <f>(K36+L36)^2</f>
        <v>317.36929163455608</v>
      </c>
      <c r="N36" s="78">
        <f>E36+1</f>
        <v>27</v>
      </c>
      <c r="O36" s="78">
        <f>H36+1</f>
        <v>26</v>
      </c>
      <c r="P36" s="18">
        <f>K36^2</f>
        <v>24.984617751479298</v>
      </c>
      <c r="Q36" s="79">
        <f>L36^2</f>
        <v>164.26010895999994</v>
      </c>
      <c r="R36" s="18">
        <f>P36/N36</f>
        <v>0.92535621301775184</v>
      </c>
      <c r="S36" s="46">
        <f>Q36/O36</f>
        <v>6.3176964984615358</v>
      </c>
      <c r="T36" s="14">
        <f>M36/(R36+S36)</f>
        <v>43.817062263203944</v>
      </c>
      <c r="U36" s="64">
        <f>TINV((1-$E$1),T36)</f>
        <v>2.0166921992278248</v>
      </c>
      <c r="V36" s="17">
        <f>SQRT(K36+L36)</f>
        <v>4.2207655156928032</v>
      </c>
      <c r="W36" s="14">
        <f>V36*U36</f>
        <v>8.5119848902674828</v>
      </c>
      <c r="X36" s="14">
        <f>F36-C36</f>
        <v>20.399999999999999</v>
      </c>
      <c r="Y36" s="14">
        <f>X36-W36</f>
        <v>11.888015109732516</v>
      </c>
      <c r="Z36" s="14">
        <f>X36+W36</f>
        <v>28.911984890267483</v>
      </c>
      <c r="AA36" s="21">
        <f>V36</f>
        <v>4.2207655156928032</v>
      </c>
      <c r="AB36" s="21">
        <f>AA36^2</f>
        <v>17.814861538461535</v>
      </c>
      <c r="AC36" s="29">
        <f>1/AB36</f>
        <v>5.613290891096976E-2</v>
      </c>
      <c r="AD36" s="67">
        <f>AC36/AC55</f>
        <v>7.0949138726897662E-2</v>
      </c>
      <c r="AE36" s="48">
        <f>AC36*X36</f>
        <v>1.145111341783783</v>
      </c>
      <c r="AF36" s="57"/>
      <c r="AH36" s="23">
        <f>(X36-X55)^2</f>
        <v>24.790227892473862</v>
      </c>
      <c r="AI36" s="30">
        <f t="shared" ref="AI36:AI54" si="26">AH36*AC36</f>
        <v>1.3915476041704171</v>
      </c>
      <c r="AJ36" s="19">
        <v>1</v>
      </c>
      <c r="AK36" s="14"/>
      <c r="AL36" s="17">
        <f>AC36</f>
        <v>5.613290891096976E-2</v>
      </c>
      <c r="AM36" s="87">
        <f>AC36^2</f>
        <v>3.1509034628072283E-3</v>
      </c>
      <c r="AN36" s="29"/>
      <c r="AO36" s="23">
        <f>AO55</f>
        <v>109.0060085479393</v>
      </c>
      <c r="AP36" s="23">
        <f>AP55</f>
        <v>109.0060085479393</v>
      </c>
      <c r="AQ36" s="34">
        <f>AB36</f>
        <v>17.814861538461535</v>
      </c>
      <c r="AR36" s="48">
        <f>1/(AP36+AQ36)</f>
        <v>7.8851375118205499E-3</v>
      </c>
      <c r="AS36" s="26">
        <f>AR36/AR55</f>
        <v>5.8730134636813099E-2</v>
      </c>
      <c r="AT36" s="21">
        <f t="shared" ref="AT36:AT54" si="27">AR36*X36</f>
        <v>0.16085680524113921</v>
      </c>
      <c r="BB36" s="6"/>
      <c r="BD36" s="36">
        <v>1</v>
      </c>
      <c r="BE36" s="6"/>
      <c r="BF36" s="6"/>
      <c r="BG36" s="6"/>
      <c r="BH36" s="6"/>
      <c r="BI36" s="6"/>
      <c r="BJ36" s="6"/>
      <c r="BK36" s="6"/>
      <c r="BL36" s="6"/>
      <c r="BM36" s="6"/>
      <c r="BN36" s="6"/>
    </row>
    <row r="37" spans="1:66" x14ac:dyDescent="0.2">
      <c r="B37" s="86" t="s">
        <v>61</v>
      </c>
      <c r="C37" s="32">
        <v>42</v>
      </c>
      <c r="D37" s="32">
        <v>43.3</v>
      </c>
      <c r="E37" s="33">
        <v>46</v>
      </c>
      <c r="F37" s="32">
        <v>55.8</v>
      </c>
      <c r="G37" s="32">
        <v>43.9</v>
      </c>
      <c r="H37" s="33">
        <v>46</v>
      </c>
      <c r="K37" s="78">
        <f t="shared" ref="K37:K54" si="28">((D37^2)/E37)</f>
        <v>40.758478260869559</v>
      </c>
      <c r="L37" s="78">
        <f t="shared" ref="L37:L54" si="29">((G37^2)/H37)</f>
        <v>41.895869565217389</v>
      </c>
      <c r="M37" s="78">
        <f t="shared" ref="M37:M54" si="30">(K37+L37)^2</f>
        <v>6831.7412145557646</v>
      </c>
      <c r="N37" s="78">
        <f t="shared" ref="N37:N54" si="31">E37+1</f>
        <v>47</v>
      </c>
      <c r="O37" s="78">
        <f t="shared" ref="O37:O54" si="32">H37+1</f>
        <v>47</v>
      </c>
      <c r="P37" s="18">
        <f t="shared" ref="P37:P54" si="33">K37^2</f>
        <v>1661.2535501417765</v>
      </c>
      <c r="Q37" s="79">
        <f t="shared" ref="Q37:Q54" si="34">L37^2</f>
        <v>1755.2638866257087</v>
      </c>
      <c r="R37" s="18">
        <f t="shared" ref="R37:R54" si="35">P37/N37</f>
        <v>35.345820215782481</v>
      </c>
      <c r="S37" s="46">
        <f t="shared" ref="S37:S54" si="36">Q37/O37</f>
        <v>37.346040140972526</v>
      </c>
      <c r="T37" s="14">
        <f t="shared" ref="T37:T54" si="37">M37/(R37+S37)</f>
        <v>93.982203523573943</v>
      </c>
      <c r="U37" s="64">
        <f t="shared" ref="U37:U54" si="38">TINV((1-$E$1),T37)</f>
        <v>1.9858018143458216</v>
      </c>
      <c r="V37" s="17">
        <f t="shared" ref="V37:V54" si="39">SQRT(K37+L37)</f>
        <v>9.0914436601722919</v>
      </c>
      <c r="W37" s="14">
        <f t="shared" ref="W37:W54" si="40">V37*U37</f>
        <v>18.053805315392953</v>
      </c>
      <c r="X37" s="14">
        <f t="shared" ref="X37:X54" si="41">F37-C37</f>
        <v>13.799999999999997</v>
      </c>
      <c r="Y37" s="14">
        <f t="shared" ref="Y37:Y54" si="42">X37-W37</f>
        <v>-4.253805315392956</v>
      </c>
      <c r="Z37" s="14">
        <f t="shared" ref="Z37:Z54" si="43">X37+W37</f>
        <v>31.85380531539295</v>
      </c>
      <c r="AA37" s="21">
        <f t="shared" ref="AA37:AA54" si="44">V37</f>
        <v>9.0914436601722919</v>
      </c>
      <c r="AB37" s="21">
        <f t="shared" ref="AB37:AB54" si="45">AA37^2</f>
        <v>82.654347826086962</v>
      </c>
      <c r="AC37" s="29">
        <f t="shared" ref="AC37:AC54" si="46">1/AB37</f>
        <v>1.2098577102127771E-2</v>
      </c>
      <c r="AD37" s="67">
        <f>AC37/AC55</f>
        <v>1.5291985430122281E-2</v>
      </c>
      <c r="AE37" s="48">
        <f t="shared" ref="AE37:AE54" si="47">AC37*X37</f>
        <v>0.1669603640093632</v>
      </c>
      <c r="AF37" s="57"/>
      <c r="AH37" s="23">
        <f>(X37-X55)^2</f>
        <v>2.6277103814666845</v>
      </c>
      <c r="AI37" s="30">
        <f t="shared" si="26"/>
        <v>3.1791556652236257E-2</v>
      </c>
      <c r="AJ37" s="19">
        <v>1</v>
      </c>
      <c r="AK37" s="14"/>
      <c r="AL37" s="17">
        <f t="shared" ref="AL37:AL54" si="48">AC37</f>
        <v>1.2098577102127771E-2</v>
      </c>
      <c r="AM37" s="87">
        <f t="shared" ref="AM37:AM54" si="49">AC37^2</f>
        <v>1.463755678961304E-4</v>
      </c>
      <c r="AN37" s="29"/>
      <c r="AO37" s="23">
        <f>AO55</f>
        <v>109.0060085479393</v>
      </c>
      <c r="AP37" s="23">
        <f>AP55</f>
        <v>109.0060085479393</v>
      </c>
      <c r="AQ37" s="34">
        <f t="shared" ref="AQ37:AQ54" si="50">AB37</f>
        <v>82.654347826086962</v>
      </c>
      <c r="AR37" s="48">
        <f t="shared" ref="AR37:AR54" si="51">1/(AP37+AQ37)</f>
        <v>5.2175630835648371E-3</v>
      </c>
      <c r="AS37" s="26">
        <f>AR37/AR55</f>
        <v>3.8861488707643263E-2</v>
      </c>
      <c r="AT37" s="21">
        <f t="shared" si="27"/>
        <v>7.2002370553194736E-2</v>
      </c>
      <c r="BB37" s="6"/>
      <c r="BD37" s="36">
        <v>1</v>
      </c>
      <c r="BE37" s="6"/>
      <c r="BF37" s="6"/>
      <c r="BG37" s="6"/>
      <c r="BH37" s="6"/>
      <c r="BI37" s="6"/>
      <c r="BJ37" s="6"/>
      <c r="BK37" s="6"/>
      <c r="BL37" s="6"/>
      <c r="BM37" s="6"/>
      <c r="BN37" s="6"/>
    </row>
    <row r="38" spans="1:66" x14ac:dyDescent="0.2">
      <c r="B38" s="86" t="s">
        <v>62</v>
      </c>
      <c r="C38" s="32">
        <v>45.1</v>
      </c>
      <c r="D38" s="32">
        <v>36.9</v>
      </c>
      <c r="E38" s="33">
        <v>92</v>
      </c>
      <c r="F38" s="32">
        <v>42.8</v>
      </c>
      <c r="G38" s="32">
        <v>35.4</v>
      </c>
      <c r="H38" s="33">
        <v>92</v>
      </c>
      <c r="K38" s="78">
        <f t="shared" si="28"/>
        <v>14.800108695652172</v>
      </c>
      <c r="L38" s="78">
        <f t="shared" si="29"/>
        <v>13.621304347826085</v>
      </c>
      <c r="M38" s="78">
        <f t="shared" si="30"/>
        <v>807.77671938799597</v>
      </c>
      <c r="N38" s="78">
        <f t="shared" si="31"/>
        <v>93</v>
      </c>
      <c r="O38" s="78">
        <f t="shared" si="32"/>
        <v>93</v>
      </c>
      <c r="P38" s="18">
        <f t="shared" si="33"/>
        <v>219.04321740311903</v>
      </c>
      <c r="Q38" s="79">
        <f t="shared" si="34"/>
        <v>185.53993213610579</v>
      </c>
      <c r="R38" s="18">
        <f t="shared" si="35"/>
        <v>2.3553034129367636</v>
      </c>
      <c r="S38" s="46">
        <f t="shared" si="36"/>
        <v>1.9950530337215677</v>
      </c>
      <c r="T38" s="14">
        <f t="shared" si="37"/>
        <v>185.68058256662599</v>
      </c>
      <c r="U38" s="64">
        <f t="shared" si="38"/>
        <v>1.972869946210895</v>
      </c>
      <c r="V38" s="17">
        <f t="shared" si="39"/>
        <v>5.3311737022421486</v>
      </c>
      <c r="W38" s="14">
        <f t="shared" si="40"/>
        <v>10.517712375183406</v>
      </c>
      <c r="X38" s="14">
        <f t="shared" si="41"/>
        <v>-2.3000000000000043</v>
      </c>
      <c r="Y38" s="14">
        <f t="shared" si="42"/>
        <v>-12.81771237518341</v>
      </c>
      <c r="Z38" s="14">
        <f t="shared" si="43"/>
        <v>8.2177123751834014</v>
      </c>
      <c r="AA38" s="21">
        <f t="shared" si="44"/>
        <v>5.3311737022421486</v>
      </c>
      <c r="AB38" s="21">
        <f t="shared" si="45"/>
        <v>28.421413043478257</v>
      </c>
      <c r="AC38" s="29">
        <f t="shared" si="46"/>
        <v>3.5184739001900743E-2</v>
      </c>
      <c r="AD38" s="67">
        <f>AC38/AC55</f>
        <v>4.4471718586237358E-2</v>
      </c>
      <c r="AE38" s="48">
        <f t="shared" si="47"/>
        <v>-8.0924899704371861E-2</v>
      </c>
      <c r="AF38" s="57"/>
      <c r="AH38" s="23">
        <f>(X38-X55)^2</f>
        <v>314.03459948340378</v>
      </c>
      <c r="AI38" s="30">
        <f t="shared" si="26"/>
        <v>11.049225420389996</v>
      </c>
      <c r="AJ38" s="19">
        <v>1</v>
      </c>
      <c r="AK38" s="14"/>
      <c r="AL38" s="17">
        <f t="shared" si="48"/>
        <v>3.5184739001900743E-2</v>
      </c>
      <c r="AM38" s="87">
        <f t="shared" si="49"/>
        <v>1.2379658586318754E-3</v>
      </c>
      <c r="AN38" s="29"/>
      <c r="AO38" s="23">
        <f>AO55</f>
        <v>109.0060085479393</v>
      </c>
      <c r="AP38" s="23">
        <f>AP55</f>
        <v>109.0060085479393</v>
      </c>
      <c r="AQ38" s="34">
        <f t="shared" si="50"/>
        <v>28.421413043478257</v>
      </c>
      <c r="AR38" s="48">
        <f t="shared" si="51"/>
        <v>7.2765681580862227E-3</v>
      </c>
      <c r="AS38" s="26">
        <f>AR38/AR55</f>
        <v>5.4197384253313031E-2</v>
      </c>
      <c r="AT38" s="21">
        <f t="shared" si="27"/>
        <v>-1.6736106763598345E-2</v>
      </c>
      <c r="BB38" s="6"/>
      <c r="BD38" s="36">
        <v>1</v>
      </c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1:66" x14ac:dyDescent="0.2">
      <c r="B39" s="86" t="s">
        <v>63</v>
      </c>
      <c r="C39" s="32">
        <v>30.3</v>
      </c>
      <c r="D39" s="32">
        <v>27.8</v>
      </c>
      <c r="E39" s="33">
        <v>57</v>
      </c>
      <c r="F39" s="32">
        <v>43.8</v>
      </c>
      <c r="G39" s="32">
        <v>43.5</v>
      </c>
      <c r="H39" s="33">
        <v>68</v>
      </c>
      <c r="K39" s="78">
        <f t="shared" si="28"/>
        <v>13.558596491228071</v>
      </c>
      <c r="L39" s="78">
        <f t="shared" si="29"/>
        <v>27.827205882352942</v>
      </c>
      <c r="M39" s="78">
        <f t="shared" si="30"/>
        <v>1712.784638105104</v>
      </c>
      <c r="N39" s="78">
        <f t="shared" si="31"/>
        <v>58</v>
      </c>
      <c r="O39" s="78">
        <f t="shared" si="32"/>
        <v>69</v>
      </c>
      <c r="P39" s="18">
        <f t="shared" si="33"/>
        <v>183.83553881194217</v>
      </c>
      <c r="Q39" s="79">
        <f t="shared" si="34"/>
        <v>774.35338721885819</v>
      </c>
      <c r="R39" s="18">
        <f t="shared" si="35"/>
        <v>3.1695782553783132</v>
      </c>
      <c r="S39" s="46">
        <f t="shared" si="36"/>
        <v>11.222512858244322</v>
      </c>
      <c r="T39" s="14">
        <f t="shared" si="37"/>
        <v>119.00874060503212</v>
      </c>
      <c r="U39" s="64">
        <f t="shared" si="38"/>
        <v>1.9800998764569426</v>
      </c>
      <c r="V39" s="17">
        <f t="shared" si="39"/>
        <v>6.4331798026777562</v>
      </c>
      <c r="W39" s="14">
        <f t="shared" si="40"/>
        <v>12.738338532507523</v>
      </c>
      <c r="X39" s="14">
        <f t="shared" si="41"/>
        <v>13.499999999999996</v>
      </c>
      <c r="Y39" s="14">
        <f t="shared" si="42"/>
        <v>0.76166146749247332</v>
      </c>
      <c r="Z39" s="14">
        <f t="shared" si="43"/>
        <v>26.23833853250752</v>
      </c>
      <c r="AA39" s="21">
        <f t="shared" si="44"/>
        <v>6.4331798026777562</v>
      </c>
      <c r="AB39" s="21">
        <f t="shared" si="45"/>
        <v>41.385802373581015</v>
      </c>
      <c r="AC39" s="29">
        <f t="shared" si="46"/>
        <v>2.4162875736302231E-2</v>
      </c>
      <c r="AD39" s="67">
        <f>AC39/AC55</f>
        <v>3.0540644622118862E-2</v>
      </c>
      <c r="AE39" s="48">
        <f t="shared" si="47"/>
        <v>0.32619882244008003</v>
      </c>
      <c r="AF39" s="57"/>
      <c r="AH39" s="23">
        <f>(X39-X55)^2</f>
        <v>3.6903232218754525</v>
      </c>
      <c r="AI39" s="30">
        <f t="shared" si="26"/>
        <v>8.9168821436967041E-2</v>
      </c>
      <c r="AJ39" s="19">
        <v>1</v>
      </c>
      <c r="AK39" s="14"/>
      <c r="AL39" s="17">
        <f t="shared" si="48"/>
        <v>2.4162875736302231E-2</v>
      </c>
      <c r="AM39" s="87">
        <f t="shared" si="49"/>
        <v>5.8384456384798309E-4</v>
      </c>
      <c r="AN39" s="29"/>
      <c r="AO39" s="23">
        <f>AO55</f>
        <v>109.0060085479393</v>
      </c>
      <c r="AP39" s="23">
        <f>AP55</f>
        <v>109.0060085479393</v>
      </c>
      <c r="AQ39" s="34">
        <f t="shared" si="50"/>
        <v>41.385802373581015</v>
      </c>
      <c r="AR39" s="48">
        <f t="shared" si="51"/>
        <v>6.649298215591239E-3</v>
      </c>
      <c r="AS39" s="26">
        <f>AR39/AR55</f>
        <v>4.9525348017910621E-2</v>
      </c>
      <c r="AT39" s="21">
        <f t="shared" si="27"/>
        <v>8.9765525910481703E-2</v>
      </c>
      <c r="BB39" s="6"/>
      <c r="BD39" s="36">
        <v>1</v>
      </c>
      <c r="BE39" s="6"/>
      <c r="BF39" s="6"/>
      <c r="BG39" s="6"/>
      <c r="BH39" s="6"/>
      <c r="BI39" s="6"/>
      <c r="BJ39" s="6"/>
      <c r="BK39" s="6"/>
      <c r="BL39" s="6"/>
      <c r="BM39" s="6"/>
      <c r="BN39" s="6"/>
    </row>
    <row r="40" spans="1:66" x14ac:dyDescent="0.2">
      <c r="B40" s="86" t="s">
        <v>64</v>
      </c>
      <c r="C40" s="32">
        <v>28.9</v>
      </c>
      <c r="D40" s="32">
        <v>12</v>
      </c>
      <c r="E40" s="33">
        <v>31</v>
      </c>
      <c r="F40" s="32">
        <v>53.7</v>
      </c>
      <c r="G40" s="32">
        <v>16.2</v>
      </c>
      <c r="H40" s="33">
        <v>42</v>
      </c>
      <c r="K40" s="78">
        <f t="shared" si="28"/>
        <v>4.645161290322581</v>
      </c>
      <c r="L40" s="78">
        <f t="shared" si="29"/>
        <v>6.2485714285714282</v>
      </c>
      <c r="M40" s="78">
        <f t="shared" si="30"/>
        <v>118.67341255070185</v>
      </c>
      <c r="N40" s="78">
        <f t="shared" si="31"/>
        <v>32</v>
      </c>
      <c r="O40" s="78">
        <f t="shared" si="32"/>
        <v>43</v>
      </c>
      <c r="P40" s="18">
        <f t="shared" si="33"/>
        <v>21.577523413111344</v>
      </c>
      <c r="Q40" s="79">
        <f t="shared" si="34"/>
        <v>39.044644897959181</v>
      </c>
      <c r="R40" s="18">
        <f t="shared" si="35"/>
        <v>0.67429760665972949</v>
      </c>
      <c r="S40" s="46">
        <f t="shared" si="36"/>
        <v>0.9080149976269577</v>
      </c>
      <c r="T40" s="14">
        <f t="shared" si="37"/>
        <v>74.999979289301237</v>
      </c>
      <c r="U40" s="64">
        <f t="shared" si="38"/>
        <v>1.992543495180934</v>
      </c>
      <c r="V40" s="17">
        <f t="shared" si="39"/>
        <v>3.3005655150131483</v>
      </c>
      <c r="W40" s="14">
        <f t="shared" si="40"/>
        <v>6.5765203473579579</v>
      </c>
      <c r="X40" s="14">
        <f t="shared" si="41"/>
        <v>24.800000000000004</v>
      </c>
      <c r="Y40" s="14">
        <f t="shared" si="42"/>
        <v>18.223479652642048</v>
      </c>
      <c r="Z40" s="14">
        <f t="shared" si="43"/>
        <v>31.37652034735796</v>
      </c>
      <c r="AA40" s="21">
        <f t="shared" si="44"/>
        <v>3.3005655150131483</v>
      </c>
      <c r="AB40" s="21">
        <f t="shared" si="45"/>
        <v>10.893732718894009</v>
      </c>
      <c r="AC40" s="29">
        <f t="shared" si="46"/>
        <v>9.1795900065145472E-2</v>
      </c>
      <c r="AD40" s="67">
        <f>AC40/AC55</f>
        <v>0.11602534368229882</v>
      </c>
      <c r="AE40" s="48">
        <f t="shared" si="47"/>
        <v>2.2765383216156083</v>
      </c>
      <c r="AF40" s="57"/>
      <c r="AH40" s="23">
        <f>(X40-X55)^2</f>
        <v>87.965239566478758</v>
      </c>
      <c r="AI40" s="30">
        <f t="shared" si="26"/>
        <v>8.074848340451064</v>
      </c>
      <c r="AJ40" s="19">
        <v>1</v>
      </c>
      <c r="AK40" s="14"/>
      <c r="AL40" s="17">
        <f t="shared" si="48"/>
        <v>9.1795900065145472E-2</v>
      </c>
      <c r="AM40" s="87">
        <f t="shared" si="49"/>
        <v>8.4264872687701744E-3</v>
      </c>
      <c r="AN40" s="29"/>
      <c r="AO40" s="23">
        <f>AO55</f>
        <v>109.0060085479393</v>
      </c>
      <c r="AP40" s="23">
        <f>AP55</f>
        <v>109.0060085479393</v>
      </c>
      <c r="AQ40" s="34">
        <f t="shared" si="50"/>
        <v>10.893732718894009</v>
      </c>
      <c r="AR40" s="48">
        <f t="shared" si="51"/>
        <v>8.3403015672446675E-3</v>
      </c>
      <c r="AS40" s="26">
        <f>AR40/AR55</f>
        <v>6.2120290638128586E-2</v>
      </c>
      <c r="AT40" s="21">
        <f t="shared" si="27"/>
        <v>0.20683947886766779</v>
      </c>
      <c r="BB40" s="6"/>
      <c r="BD40" s="36">
        <v>1</v>
      </c>
      <c r="BE40" s="6"/>
      <c r="BF40" s="6"/>
      <c r="BG40" s="6"/>
      <c r="BH40" s="6"/>
      <c r="BI40" s="6"/>
      <c r="BJ40" s="6"/>
      <c r="BK40" s="6"/>
      <c r="BL40" s="6"/>
      <c r="BM40" s="6"/>
      <c r="BN40" s="6"/>
    </row>
    <row r="41" spans="1:66" x14ac:dyDescent="0.2">
      <c r="B41" s="86" t="s">
        <v>65</v>
      </c>
      <c r="C41" s="32">
        <v>65.8</v>
      </c>
      <c r="D41" s="32">
        <v>48.1</v>
      </c>
      <c r="E41" s="33">
        <v>101</v>
      </c>
      <c r="F41" s="32">
        <v>60</v>
      </c>
      <c r="G41" s="32">
        <v>38.9</v>
      </c>
      <c r="H41" s="33">
        <v>94</v>
      </c>
      <c r="K41" s="78">
        <f t="shared" si="28"/>
        <v>22.907029702970299</v>
      </c>
      <c r="L41" s="78">
        <f t="shared" si="29"/>
        <v>16.097978723404253</v>
      </c>
      <c r="M41" s="78">
        <f t="shared" si="30"/>
        <v>1521.3906823415498</v>
      </c>
      <c r="N41" s="78">
        <f t="shared" si="31"/>
        <v>102</v>
      </c>
      <c r="O41" s="78">
        <f t="shared" si="32"/>
        <v>95</v>
      </c>
      <c r="P41" s="18">
        <f t="shared" si="33"/>
        <v>524.73200981276352</v>
      </c>
      <c r="Q41" s="79">
        <f t="shared" si="34"/>
        <v>259.14491897917605</v>
      </c>
      <c r="R41" s="18">
        <f t="shared" si="35"/>
        <v>5.1444314687525834</v>
      </c>
      <c r="S41" s="46">
        <f t="shared" si="36"/>
        <v>2.7278412524123796</v>
      </c>
      <c r="T41" s="14">
        <f t="shared" si="37"/>
        <v>193.25939741025763</v>
      </c>
      <c r="U41" s="64">
        <f t="shared" si="38"/>
        <v>1.972331675795749</v>
      </c>
      <c r="V41" s="17">
        <f t="shared" si="39"/>
        <v>6.2453989805595729</v>
      </c>
      <c r="W41" s="14">
        <f t="shared" si="40"/>
        <v>12.317998237340124</v>
      </c>
      <c r="X41" s="14">
        <f t="shared" si="41"/>
        <v>-5.7999999999999972</v>
      </c>
      <c r="Y41" s="14">
        <f t="shared" si="42"/>
        <v>-18.117998237340121</v>
      </c>
      <c r="Z41" s="14">
        <f t="shared" si="43"/>
        <v>6.5179982373401266</v>
      </c>
      <c r="AA41" s="21">
        <f t="shared" si="44"/>
        <v>6.2453989805595729</v>
      </c>
      <c r="AB41" s="21">
        <f t="shared" si="45"/>
        <v>39.005008426374552</v>
      </c>
      <c r="AC41" s="29">
        <f t="shared" si="46"/>
        <v>2.5637733212840848E-2</v>
      </c>
      <c r="AD41" s="67">
        <f>AC41/AC55</f>
        <v>3.2404789376692437E-2</v>
      </c>
      <c r="AE41" s="48">
        <f t="shared" si="47"/>
        <v>-0.14869885263447685</v>
      </c>
      <c r="AF41" s="57"/>
      <c r="AH41" s="23">
        <f>(X41-X55)^2</f>
        <v>450.33174928817243</v>
      </c>
      <c r="AI41" s="30">
        <f t="shared" si="26"/>
        <v>11.545485245522096</v>
      </c>
      <c r="AJ41" s="19">
        <v>1</v>
      </c>
      <c r="AK41" s="14"/>
      <c r="AL41" s="17">
        <f t="shared" si="48"/>
        <v>2.5637733212840848E-2</v>
      </c>
      <c r="AM41" s="87">
        <f t="shared" si="49"/>
        <v>6.5729336429280272E-4</v>
      </c>
      <c r="AN41" s="29"/>
      <c r="AO41" s="23">
        <f>AO55</f>
        <v>109.0060085479393</v>
      </c>
      <c r="AP41" s="23">
        <f>AP55</f>
        <v>109.0060085479393</v>
      </c>
      <c r="AQ41" s="34">
        <f t="shared" si="50"/>
        <v>39.005008426374552</v>
      </c>
      <c r="AR41" s="48">
        <f t="shared" si="51"/>
        <v>6.7562538278724349E-3</v>
      </c>
      <c r="AS41" s="26">
        <f>AR41/AR55</f>
        <v>5.0321975533920441E-2</v>
      </c>
      <c r="AT41" s="21">
        <f t="shared" si="27"/>
        <v>-3.9186272201660106E-2</v>
      </c>
      <c r="BB41" s="6"/>
      <c r="BD41" s="36">
        <v>1</v>
      </c>
      <c r="BE41" s="6"/>
      <c r="BF41" s="6"/>
      <c r="BG41" s="6"/>
      <c r="BH41" s="6"/>
      <c r="BI41" s="6"/>
      <c r="BJ41" s="6"/>
      <c r="BK41" s="6"/>
      <c r="BL41" s="6"/>
      <c r="BM41" s="6"/>
      <c r="BN41" s="6"/>
    </row>
    <row r="42" spans="1:66" x14ac:dyDescent="0.2">
      <c r="B42" s="86" t="s">
        <v>66</v>
      </c>
      <c r="C42" s="32">
        <v>15</v>
      </c>
      <c r="D42" s="32">
        <v>11.4</v>
      </c>
      <c r="E42" s="33">
        <v>26</v>
      </c>
      <c r="F42" s="32">
        <v>35.4</v>
      </c>
      <c r="G42" s="32">
        <v>17.899999999999999</v>
      </c>
      <c r="H42" s="33">
        <v>25</v>
      </c>
      <c r="K42" s="78">
        <f t="shared" si="28"/>
        <v>4.9984615384615392</v>
      </c>
      <c r="L42" s="78">
        <f t="shared" si="29"/>
        <v>12.816399999999998</v>
      </c>
      <c r="M42" s="78">
        <f t="shared" si="30"/>
        <v>317.36929163455608</v>
      </c>
      <c r="N42" s="78">
        <f t="shared" si="31"/>
        <v>27</v>
      </c>
      <c r="O42" s="78">
        <f t="shared" si="32"/>
        <v>26</v>
      </c>
      <c r="P42" s="18">
        <f t="shared" si="33"/>
        <v>24.984617751479298</v>
      </c>
      <c r="Q42" s="79">
        <f t="shared" si="34"/>
        <v>164.26010895999994</v>
      </c>
      <c r="R42" s="18">
        <f t="shared" si="35"/>
        <v>0.92535621301775184</v>
      </c>
      <c r="S42" s="46">
        <f t="shared" si="36"/>
        <v>6.3176964984615358</v>
      </c>
      <c r="T42" s="14">
        <f t="shared" si="37"/>
        <v>43.817062263203944</v>
      </c>
      <c r="U42" s="64">
        <f t="shared" si="38"/>
        <v>2.0166921992278248</v>
      </c>
      <c r="V42" s="17">
        <f t="shared" si="39"/>
        <v>4.2207655156928032</v>
      </c>
      <c r="W42" s="14">
        <f t="shared" si="40"/>
        <v>8.5119848902674828</v>
      </c>
      <c r="X42" s="14">
        <f t="shared" si="41"/>
        <v>20.399999999999999</v>
      </c>
      <c r="Y42" s="14">
        <f t="shared" si="42"/>
        <v>11.888015109732516</v>
      </c>
      <c r="Z42" s="14">
        <f t="shared" si="43"/>
        <v>28.911984890267483</v>
      </c>
      <c r="AA42" s="21">
        <f t="shared" si="44"/>
        <v>4.2207655156928032</v>
      </c>
      <c r="AB42" s="21">
        <f t="shared" si="45"/>
        <v>17.814861538461535</v>
      </c>
      <c r="AC42" s="29">
        <f t="shared" si="46"/>
        <v>5.613290891096976E-2</v>
      </c>
      <c r="AD42" s="67">
        <f>AC42/AC55</f>
        <v>7.0949138726897662E-2</v>
      </c>
      <c r="AE42" s="48">
        <f t="shared" si="47"/>
        <v>1.145111341783783</v>
      </c>
      <c r="AF42" s="57"/>
      <c r="AH42" s="23">
        <f>(X42-X55)^2</f>
        <v>24.790227892473862</v>
      </c>
      <c r="AI42" s="30">
        <f t="shared" si="26"/>
        <v>1.3915476041704171</v>
      </c>
      <c r="AJ42" s="19">
        <v>1</v>
      </c>
      <c r="AK42" s="14"/>
      <c r="AL42" s="17">
        <f t="shared" si="48"/>
        <v>5.613290891096976E-2</v>
      </c>
      <c r="AM42" s="87">
        <f t="shared" si="49"/>
        <v>3.1509034628072283E-3</v>
      </c>
      <c r="AN42" s="29"/>
      <c r="AO42" s="23">
        <f>AO55</f>
        <v>109.0060085479393</v>
      </c>
      <c r="AP42" s="23">
        <f>AP55</f>
        <v>109.0060085479393</v>
      </c>
      <c r="AQ42" s="34">
        <f t="shared" si="50"/>
        <v>17.814861538461535</v>
      </c>
      <c r="AR42" s="48">
        <f t="shared" si="51"/>
        <v>7.8851375118205499E-3</v>
      </c>
      <c r="AS42" s="26">
        <f>AR42/AR55</f>
        <v>5.8730134636813099E-2</v>
      </c>
      <c r="AT42" s="21">
        <f t="shared" si="27"/>
        <v>0.16085680524113921</v>
      </c>
      <c r="BB42" s="6"/>
      <c r="BD42" s="36">
        <v>1</v>
      </c>
      <c r="BE42" s="6"/>
      <c r="BF42" s="6"/>
      <c r="BG42" s="6"/>
      <c r="BH42" s="6"/>
      <c r="BI42" s="6"/>
      <c r="BJ42" s="6"/>
      <c r="BK42" s="6"/>
      <c r="BL42" s="6"/>
      <c r="BM42" s="6"/>
      <c r="BN42" s="6"/>
    </row>
    <row r="43" spans="1:66" x14ac:dyDescent="0.2">
      <c r="B43" s="86" t="s">
        <v>67</v>
      </c>
      <c r="C43" s="32">
        <v>42</v>
      </c>
      <c r="D43" s="32">
        <v>43.3</v>
      </c>
      <c r="E43" s="33">
        <v>46</v>
      </c>
      <c r="F43" s="32">
        <v>55.8</v>
      </c>
      <c r="G43" s="32">
        <v>43.9</v>
      </c>
      <c r="H43" s="33">
        <v>46</v>
      </c>
      <c r="K43" s="78">
        <f t="shared" si="28"/>
        <v>40.758478260869559</v>
      </c>
      <c r="L43" s="78">
        <f t="shared" si="29"/>
        <v>41.895869565217389</v>
      </c>
      <c r="M43" s="78">
        <f t="shared" si="30"/>
        <v>6831.7412145557646</v>
      </c>
      <c r="N43" s="78">
        <f t="shared" si="31"/>
        <v>47</v>
      </c>
      <c r="O43" s="78">
        <f t="shared" si="32"/>
        <v>47</v>
      </c>
      <c r="P43" s="18">
        <f t="shared" si="33"/>
        <v>1661.2535501417765</v>
      </c>
      <c r="Q43" s="79">
        <f t="shared" si="34"/>
        <v>1755.2638866257087</v>
      </c>
      <c r="R43" s="18">
        <f t="shared" si="35"/>
        <v>35.345820215782481</v>
      </c>
      <c r="S43" s="46">
        <f t="shared" si="36"/>
        <v>37.346040140972526</v>
      </c>
      <c r="T43" s="14">
        <f t="shared" si="37"/>
        <v>93.982203523573943</v>
      </c>
      <c r="U43" s="64">
        <f t="shared" si="38"/>
        <v>1.9858018143458216</v>
      </c>
      <c r="V43" s="17">
        <f t="shared" si="39"/>
        <v>9.0914436601722919</v>
      </c>
      <c r="W43" s="14">
        <f t="shared" si="40"/>
        <v>18.053805315392953</v>
      </c>
      <c r="X43" s="14">
        <f t="shared" si="41"/>
        <v>13.799999999999997</v>
      </c>
      <c r="Y43" s="14">
        <f t="shared" si="42"/>
        <v>-4.253805315392956</v>
      </c>
      <c r="Z43" s="14">
        <f t="shared" si="43"/>
        <v>31.85380531539295</v>
      </c>
      <c r="AA43" s="21">
        <f t="shared" si="44"/>
        <v>9.0914436601722919</v>
      </c>
      <c r="AB43" s="21">
        <f t="shared" si="45"/>
        <v>82.654347826086962</v>
      </c>
      <c r="AC43" s="29">
        <f t="shared" si="46"/>
        <v>1.2098577102127771E-2</v>
      </c>
      <c r="AD43" s="67">
        <f>AC43/AC55</f>
        <v>1.5291985430122281E-2</v>
      </c>
      <c r="AE43" s="48">
        <f t="shared" si="47"/>
        <v>0.1669603640093632</v>
      </c>
      <c r="AF43" s="57"/>
      <c r="AH43" s="23">
        <f>(X43-X55)^2</f>
        <v>2.6277103814666845</v>
      </c>
      <c r="AI43" s="30">
        <f t="shared" si="26"/>
        <v>3.1791556652236257E-2</v>
      </c>
      <c r="AJ43" s="19">
        <v>1</v>
      </c>
      <c r="AK43" s="14"/>
      <c r="AL43" s="17">
        <f t="shared" si="48"/>
        <v>1.2098577102127771E-2</v>
      </c>
      <c r="AM43" s="87">
        <f t="shared" si="49"/>
        <v>1.463755678961304E-4</v>
      </c>
      <c r="AN43" s="29"/>
      <c r="AO43" s="23">
        <f>AO55</f>
        <v>109.0060085479393</v>
      </c>
      <c r="AP43" s="23">
        <f>AP55</f>
        <v>109.0060085479393</v>
      </c>
      <c r="AQ43" s="34">
        <f t="shared" si="50"/>
        <v>82.654347826086962</v>
      </c>
      <c r="AR43" s="48">
        <f t="shared" si="51"/>
        <v>5.2175630835648371E-3</v>
      </c>
      <c r="AS43" s="26">
        <f>AR43/AR55</f>
        <v>3.8861488707643263E-2</v>
      </c>
      <c r="AT43" s="21">
        <f t="shared" si="27"/>
        <v>7.2002370553194736E-2</v>
      </c>
      <c r="BB43" s="6"/>
      <c r="BD43" s="36">
        <v>1</v>
      </c>
      <c r="BE43" s="6"/>
      <c r="BF43" s="6"/>
      <c r="BG43" s="6"/>
      <c r="BH43" s="6"/>
      <c r="BI43" s="6"/>
      <c r="BJ43" s="6"/>
      <c r="BK43" s="6"/>
      <c r="BL43" s="6"/>
      <c r="BM43" s="6"/>
      <c r="BN43" s="6"/>
    </row>
    <row r="44" spans="1:66" x14ac:dyDescent="0.2">
      <c r="B44" s="86" t="s">
        <v>68</v>
      </c>
      <c r="C44" s="32">
        <v>45.1</v>
      </c>
      <c r="D44" s="32">
        <v>36.9</v>
      </c>
      <c r="E44" s="33">
        <v>92</v>
      </c>
      <c r="F44" s="32">
        <v>42.8</v>
      </c>
      <c r="G44" s="32">
        <v>35.4</v>
      </c>
      <c r="H44" s="33">
        <v>92</v>
      </c>
      <c r="K44" s="78">
        <f t="shared" si="28"/>
        <v>14.800108695652172</v>
      </c>
      <c r="L44" s="78">
        <f t="shared" si="29"/>
        <v>13.621304347826085</v>
      </c>
      <c r="M44" s="78">
        <f t="shared" si="30"/>
        <v>807.77671938799597</v>
      </c>
      <c r="N44" s="78">
        <f t="shared" si="31"/>
        <v>93</v>
      </c>
      <c r="O44" s="78">
        <f t="shared" si="32"/>
        <v>93</v>
      </c>
      <c r="P44" s="18">
        <f t="shared" si="33"/>
        <v>219.04321740311903</v>
      </c>
      <c r="Q44" s="79">
        <f t="shared" si="34"/>
        <v>185.53993213610579</v>
      </c>
      <c r="R44" s="18">
        <f t="shared" si="35"/>
        <v>2.3553034129367636</v>
      </c>
      <c r="S44" s="46">
        <f t="shared" si="36"/>
        <v>1.9950530337215677</v>
      </c>
      <c r="T44" s="14">
        <f t="shared" si="37"/>
        <v>185.68058256662599</v>
      </c>
      <c r="U44" s="64">
        <f t="shared" si="38"/>
        <v>1.972869946210895</v>
      </c>
      <c r="V44" s="17">
        <f t="shared" si="39"/>
        <v>5.3311737022421486</v>
      </c>
      <c r="W44" s="14">
        <f t="shared" si="40"/>
        <v>10.517712375183406</v>
      </c>
      <c r="X44" s="14">
        <f t="shared" si="41"/>
        <v>-2.3000000000000043</v>
      </c>
      <c r="Y44" s="14">
        <f t="shared" si="42"/>
        <v>-12.81771237518341</v>
      </c>
      <c r="Z44" s="14">
        <f t="shared" si="43"/>
        <v>8.2177123751834014</v>
      </c>
      <c r="AA44" s="21">
        <f t="shared" si="44"/>
        <v>5.3311737022421486</v>
      </c>
      <c r="AB44" s="21">
        <f t="shared" si="45"/>
        <v>28.421413043478257</v>
      </c>
      <c r="AC44" s="29">
        <f t="shared" si="46"/>
        <v>3.5184739001900743E-2</v>
      </c>
      <c r="AD44" s="67">
        <f>AC44/AC55</f>
        <v>4.4471718586237358E-2</v>
      </c>
      <c r="AE44" s="48">
        <f t="shared" si="47"/>
        <v>-8.0924899704371861E-2</v>
      </c>
      <c r="AF44" s="57"/>
      <c r="AH44" s="23">
        <f>(X44-X55)^2</f>
        <v>314.03459948340378</v>
      </c>
      <c r="AI44" s="30">
        <f t="shared" si="26"/>
        <v>11.049225420389996</v>
      </c>
      <c r="AJ44" s="19">
        <v>1</v>
      </c>
      <c r="AK44" s="14"/>
      <c r="AL44" s="17">
        <f t="shared" si="48"/>
        <v>3.5184739001900743E-2</v>
      </c>
      <c r="AM44" s="87">
        <f t="shared" si="49"/>
        <v>1.2379658586318754E-3</v>
      </c>
      <c r="AN44" s="29"/>
      <c r="AO44" s="23">
        <f>AO55</f>
        <v>109.0060085479393</v>
      </c>
      <c r="AP44" s="23">
        <f>AP55</f>
        <v>109.0060085479393</v>
      </c>
      <c r="AQ44" s="34">
        <f t="shared" si="50"/>
        <v>28.421413043478257</v>
      </c>
      <c r="AR44" s="48">
        <f t="shared" si="51"/>
        <v>7.2765681580862227E-3</v>
      </c>
      <c r="AS44" s="26">
        <f>AR44/AR55</f>
        <v>5.4197384253313031E-2</v>
      </c>
      <c r="AT44" s="21">
        <f t="shared" si="27"/>
        <v>-1.6736106763598345E-2</v>
      </c>
      <c r="BB44" s="6"/>
      <c r="BD44" s="36">
        <v>1</v>
      </c>
      <c r="BE44" s="6"/>
      <c r="BF44" s="6"/>
      <c r="BG44" s="6"/>
      <c r="BH44" s="6"/>
      <c r="BI44" s="6"/>
      <c r="BJ44" s="6"/>
      <c r="BK44" s="6"/>
      <c r="BL44" s="6"/>
      <c r="BM44" s="6"/>
      <c r="BN44" s="6"/>
    </row>
    <row r="45" spans="1:66" x14ac:dyDescent="0.2">
      <c r="B45" s="86" t="s">
        <v>69</v>
      </c>
      <c r="C45" s="32">
        <v>30.3</v>
      </c>
      <c r="D45" s="32">
        <v>27.8</v>
      </c>
      <c r="E45" s="33">
        <v>57</v>
      </c>
      <c r="F45" s="32">
        <v>43.8</v>
      </c>
      <c r="G45" s="32">
        <v>43.5</v>
      </c>
      <c r="H45" s="33">
        <v>68</v>
      </c>
      <c r="K45" s="78">
        <f t="shared" si="28"/>
        <v>13.558596491228071</v>
      </c>
      <c r="L45" s="78">
        <f t="shared" si="29"/>
        <v>27.827205882352942</v>
      </c>
      <c r="M45" s="78">
        <f t="shared" si="30"/>
        <v>1712.784638105104</v>
      </c>
      <c r="N45" s="78">
        <f t="shared" si="31"/>
        <v>58</v>
      </c>
      <c r="O45" s="78">
        <f t="shared" si="32"/>
        <v>69</v>
      </c>
      <c r="P45" s="18">
        <f t="shared" si="33"/>
        <v>183.83553881194217</v>
      </c>
      <c r="Q45" s="79">
        <f t="shared" si="34"/>
        <v>774.35338721885819</v>
      </c>
      <c r="R45" s="18">
        <f t="shared" si="35"/>
        <v>3.1695782553783132</v>
      </c>
      <c r="S45" s="46">
        <f t="shared" si="36"/>
        <v>11.222512858244322</v>
      </c>
      <c r="T45" s="14">
        <f t="shared" si="37"/>
        <v>119.00874060503212</v>
      </c>
      <c r="U45" s="64">
        <f t="shared" si="38"/>
        <v>1.9800998764569426</v>
      </c>
      <c r="V45" s="17">
        <f t="shared" si="39"/>
        <v>6.4331798026777562</v>
      </c>
      <c r="W45" s="14">
        <f t="shared" si="40"/>
        <v>12.738338532507523</v>
      </c>
      <c r="X45" s="14">
        <f t="shared" si="41"/>
        <v>13.499999999999996</v>
      </c>
      <c r="Y45" s="14">
        <f t="shared" si="42"/>
        <v>0.76166146749247332</v>
      </c>
      <c r="Z45" s="14">
        <f t="shared" si="43"/>
        <v>26.23833853250752</v>
      </c>
      <c r="AA45" s="21">
        <f t="shared" si="44"/>
        <v>6.4331798026777562</v>
      </c>
      <c r="AB45" s="21">
        <f t="shared" si="45"/>
        <v>41.385802373581015</v>
      </c>
      <c r="AC45" s="29">
        <f t="shared" si="46"/>
        <v>2.4162875736302231E-2</v>
      </c>
      <c r="AD45" s="67">
        <f>AC45/AC55</f>
        <v>3.0540644622118862E-2</v>
      </c>
      <c r="AE45" s="48">
        <f t="shared" si="47"/>
        <v>0.32619882244008003</v>
      </c>
      <c r="AF45" s="57"/>
      <c r="AH45" s="23">
        <f>(X45-X55)^2</f>
        <v>3.6903232218754525</v>
      </c>
      <c r="AI45" s="30">
        <f t="shared" si="26"/>
        <v>8.9168821436967041E-2</v>
      </c>
      <c r="AJ45" s="19">
        <v>1</v>
      </c>
      <c r="AK45" s="14"/>
      <c r="AL45" s="17">
        <f t="shared" si="48"/>
        <v>2.4162875736302231E-2</v>
      </c>
      <c r="AM45" s="87">
        <f t="shared" si="49"/>
        <v>5.8384456384798309E-4</v>
      </c>
      <c r="AN45" s="29"/>
      <c r="AO45" s="23">
        <f>AO55</f>
        <v>109.0060085479393</v>
      </c>
      <c r="AP45" s="23">
        <f>AP55</f>
        <v>109.0060085479393</v>
      </c>
      <c r="AQ45" s="34">
        <f t="shared" si="50"/>
        <v>41.385802373581015</v>
      </c>
      <c r="AR45" s="48">
        <f t="shared" si="51"/>
        <v>6.649298215591239E-3</v>
      </c>
      <c r="AS45" s="26">
        <f>AR45/AR55</f>
        <v>4.9525348017910621E-2</v>
      </c>
      <c r="AT45" s="21">
        <f t="shared" si="27"/>
        <v>8.9765525910481703E-2</v>
      </c>
      <c r="BB45" s="6"/>
      <c r="BD45" s="36">
        <v>1</v>
      </c>
      <c r="BE45" s="6"/>
      <c r="BF45" s="6"/>
      <c r="BG45" s="6"/>
      <c r="BH45" s="6"/>
      <c r="BI45" s="6"/>
      <c r="BJ45" s="6"/>
      <c r="BK45" s="6"/>
      <c r="BL45" s="6"/>
      <c r="BM45" s="6"/>
      <c r="BN45" s="6"/>
    </row>
    <row r="46" spans="1:66" x14ac:dyDescent="0.2">
      <c r="B46" s="86" t="s">
        <v>70</v>
      </c>
      <c r="C46" s="32">
        <v>28.9</v>
      </c>
      <c r="D46" s="32">
        <v>12</v>
      </c>
      <c r="E46" s="33">
        <v>31</v>
      </c>
      <c r="F46" s="32">
        <v>53.7</v>
      </c>
      <c r="G46" s="32">
        <v>16.2</v>
      </c>
      <c r="H46" s="33">
        <v>42</v>
      </c>
      <c r="K46" s="78">
        <f t="shared" si="28"/>
        <v>4.645161290322581</v>
      </c>
      <c r="L46" s="78">
        <f t="shared" si="29"/>
        <v>6.2485714285714282</v>
      </c>
      <c r="M46" s="78">
        <f t="shared" si="30"/>
        <v>118.67341255070185</v>
      </c>
      <c r="N46" s="78">
        <f t="shared" si="31"/>
        <v>32</v>
      </c>
      <c r="O46" s="78">
        <f t="shared" si="32"/>
        <v>43</v>
      </c>
      <c r="P46" s="18">
        <f t="shared" si="33"/>
        <v>21.577523413111344</v>
      </c>
      <c r="Q46" s="79">
        <f t="shared" si="34"/>
        <v>39.044644897959181</v>
      </c>
      <c r="R46" s="18">
        <f t="shared" si="35"/>
        <v>0.67429760665972949</v>
      </c>
      <c r="S46" s="46">
        <f t="shared" si="36"/>
        <v>0.9080149976269577</v>
      </c>
      <c r="T46" s="14">
        <f t="shared" si="37"/>
        <v>74.999979289301237</v>
      </c>
      <c r="U46" s="64">
        <f t="shared" si="38"/>
        <v>1.992543495180934</v>
      </c>
      <c r="V46" s="17">
        <f t="shared" si="39"/>
        <v>3.3005655150131483</v>
      </c>
      <c r="W46" s="14">
        <f t="shared" si="40"/>
        <v>6.5765203473579579</v>
      </c>
      <c r="X46" s="14">
        <f t="shared" si="41"/>
        <v>24.800000000000004</v>
      </c>
      <c r="Y46" s="14">
        <f t="shared" si="42"/>
        <v>18.223479652642048</v>
      </c>
      <c r="Z46" s="14">
        <f t="shared" si="43"/>
        <v>31.37652034735796</v>
      </c>
      <c r="AA46" s="21">
        <f t="shared" si="44"/>
        <v>3.3005655150131483</v>
      </c>
      <c r="AB46" s="21">
        <f t="shared" si="45"/>
        <v>10.893732718894009</v>
      </c>
      <c r="AC46" s="29">
        <f t="shared" si="46"/>
        <v>9.1795900065145472E-2</v>
      </c>
      <c r="AD46" s="67">
        <f>AC46/AC55</f>
        <v>0.11602534368229882</v>
      </c>
      <c r="AE46" s="48">
        <f t="shared" si="47"/>
        <v>2.2765383216156083</v>
      </c>
      <c r="AF46" s="57"/>
      <c r="AH46" s="23">
        <f>(X46-X55)^2</f>
        <v>87.965239566478758</v>
      </c>
      <c r="AI46" s="30">
        <f t="shared" si="26"/>
        <v>8.074848340451064</v>
      </c>
      <c r="AJ46" s="19">
        <v>1</v>
      </c>
      <c r="AK46" s="14"/>
      <c r="AL46" s="17">
        <f t="shared" si="48"/>
        <v>9.1795900065145472E-2</v>
      </c>
      <c r="AM46" s="87">
        <f t="shared" si="49"/>
        <v>8.4264872687701744E-3</v>
      </c>
      <c r="AN46" s="29"/>
      <c r="AO46" s="23">
        <f>AO55</f>
        <v>109.0060085479393</v>
      </c>
      <c r="AP46" s="23">
        <f>AP55</f>
        <v>109.0060085479393</v>
      </c>
      <c r="AQ46" s="34">
        <f t="shared" si="50"/>
        <v>10.893732718894009</v>
      </c>
      <c r="AR46" s="48">
        <f t="shared" si="51"/>
        <v>8.3403015672446675E-3</v>
      </c>
      <c r="AS46" s="26">
        <f>AR46/AR55</f>
        <v>6.2120290638128586E-2</v>
      </c>
      <c r="AT46" s="21">
        <f t="shared" si="27"/>
        <v>0.20683947886766779</v>
      </c>
      <c r="BB46" s="6"/>
      <c r="BD46" s="36">
        <v>1</v>
      </c>
      <c r="BE46" s="6"/>
      <c r="BF46" s="6"/>
      <c r="BG46" s="6"/>
      <c r="BH46" s="6"/>
      <c r="BI46" s="6"/>
      <c r="BJ46" s="6"/>
      <c r="BK46" s="6"/>
      <c r="BL46" s="6"/>
      <c r="BM46" s="6"/>
      <c r="BN46" s="6"/>
    </row>
    <row r="47" spans="1:66" x14ac:dyDescent="0.2">
      <c r="B47" s="86" t="s">
        <v>71</v>
      </c>
      <c r="C47" s="32">
        <v>65.8</v>
      </c>
      <c r="D47" s="32">
        <v>48.1</v>
      </c>
      <c r="E47" s="33">
        <v>101</v>
      </c>
      <c r="F47" s="32">
        <v>60</v>
      </c>
      <c r="G47" s="32">
        <v>38.9</v>
      </c>
      <c r="H47" s="33">
        <v>94</v>
      </c>
      <c r="K47" s="78">
        <f t="shared" si="28"/>
        <v>22.907029702970299</v>
      </c>
      <c r="L47" s="78">
        <f t="shared" si="29"/>
        <v>16.097978723404253</v>
      </c>
      <c r="M47" s="78">
        <f t="shared" si="30"/>
        <v>1521.3906823415498</v>
      </c>
      <c r="N47" s="78">
        <f t="shared" si="31"/>
        <v>102</v>
      </c>
      <c r="O47" s="78">
        <f t="shared" si="32"/>
        <v>95</v>
      </c>
      <c r="P47" s="18">
        <f t="shared" si="33"/>
        <v>524.73200981276352</v>
      </c>
      <c r="Q47" s="79">
        <f t="shared" si="34"/>
        <v>259.14491897917605</v>
      </c>
      <c r="R47" s="18">
        <f t="shared" si="35"/>
        <v>5.1444314687525834</v>
      </c>
      <c r="S47" s="46">
        <f t="shared" si="36"/>
        <v>2.7278412524123796</v>
      </c>
      <c r="T47" s="14">
        <f t="shared" si="37"/>
        <v>193.25939741025763</v>
      </c>
      <c r="U47" s="64">
        <f t="shared" si="38"/>
        <v>1.972331675795749</v>
      </c>
      <c r="V47" s="17">
        <f t="shared" si="39"/>
        <v>6.2453989805595729</v>
      </c>
      <c r="W47" s="14">
        <f t="shared" si="40"/>
        <v>12.317998237340124</v>
      </c>
      <c r="X47" s="14">
        <f t="shared" si="41"/>
        <v>-5.7999999999999972</v>
      </c>
      <c r="Y47" s="14">
        <f t="shared" si="42"/>
        <v>-18.117998237340121</v>
      </c>
      <c r="Z47" s="14">
        <f t="shared" si="43"/>
        <v>6.5179982373401266</v>
      </c>
      <c r="AA47" s="21">
        <f t="shared" si="44"/>
        <v>6.2453989805595729</v>
      </c>
      <c r="AB47" s="21">
        <f t="shared" si="45"/>
        <v>39.005008426374552</v>
      </c>
      <c r="AC47" s="29">
        <f t="shared" si="46"/>
        <v>2.5637733212840848E-2</v>
      </c>
      <c r="AD47" s="67">
        <f>AC47/AC55</f>
        <v>3.2404789376692437E-2</v>
      </c>
      <c r="AE47" s="48">
        <f t="shared" si="47"/>
        <v>-0.14869885263447685</v>
      </c>
      <c r="AF47" s="57"/>
      <c r="AH47" s="23">
        <f>(X47-X55)^2</f>
        <v>450.33174928817243</v>
      </c>
      <c r="AI47" s="30">
        <f t="shared" si="26"/>
        <v>11.545485245522096</v>
      </c>
      <c r="AJ47" s="19">
        <v>1</v>
      </c>
      <c r="AK47" s="14"/>
      <c r="AL47" s="17">
        <f t="shared" si="48"/>
        <v>2.5637733212840848E-2</v>
      </c>
      <c r="AM47" s="87">
        <f t="shared" si="49"/>
        <v>6.5729336429280272E-4</v>
      </c>
      <c r="AN47" s="29"/>
      <c r="AO47" s="23">
        <f>AO55</f>
        <v>109.0060085479393</v>
      </c>
      <c r="AP47" s="23">
        <f>AP55</f>
        <v>109.0060085479393</v>
      </c>
      <c r="AQ47" s="34">
        <f t="shared" si="50"/>
        <v>39.005008426374552</v>
      </c>
      <c r="AR47" s="48">
        <f t="shared" si="51"/>
        <v>6.7562538278724349E-3</v>
      </c>
      <c r="AS47" s="26">
        <f>AR47/AR55</f>
        <v>5.0321975533920441E-2</v>
      </c>
      <c r="AT47" s="21">
        <f t="shared" si="27"/>
        <v>-3.9186272201660106E-2</v>
      </c>
      <c r="BB47" s="6"/>
      <c r="BD47" s="36">
        <v>1</v>
      </c>
      <c r="BE47" s="6"/>
      <c r="BF47" s="6"/>
      <c r="BG47" s="6"/>
      <c r="BH47" s="6"/>
      <c r="BI47" s="6"/>
      <c r="BJ47" s="6"/>
      <c r="BK47" s="6"/>
      <c r="BL47" s="6"/>
      <c r="BM47" s="6"/>
      <c r="BN47" s="6"/>
    </row>
    <row r="48" spans="1:66" x14ac:dyDescent="0.2">
      <c r="B48" s="86" t="s">
        <v>72</v>
      </c>
      <c r="C48" s="32">
        <v>15</v>
      </c>
      <c r="D48" s="32">
        <v>11.4</v>
      </c>
      <c r="E48" s="33">
        <v>26</v>
      </c>
      <c r="F48" s="32">
        <v>35.4</v>
      </c>
      <c r="G48" s="32">
        <v>17.899999999999999</v>
      </c>
      <c r="H48" s="33">
        <v>25</v>
      </c>
      <c r="K48" s="78">
        <f t="shared" si="28"/>
        <v>4.9984615384615392</v>
      </c>
      <c r="L48" s="78">
        <f t="shared" si="29"/>
        <v>12.816399999999998</v>
      </c>
      <c r="M48" s="78">
        <f t="shared" si="30"/>
        <v>317.36929163455608</v>
      </c>
      <c r="N48" s="78">
        <f t="shared" si="31"/>
        <v>27</v>
      </c>
      <c r="O48" s="78">
        <f t="shared" si="32"/>
        <v>26</v>
      </c>
      <c r="P48" s="18">
        <f t="shared" si="33"/>
        <v>24.984617751479298</v>
      </c>
      <c r="Q48" s="79">
        <f t="shared" si="34"/>
        <v>164.26010895999994</v>
      </c>
      <c r="R48" s="18">
        <f t="shared" si="35"/>
        <v>0.92535621301775184</v>
      </c>
      <c r="S48" s="46">
        <f t="shared" si="36"/>
        <v>6.3176964984615358</v>
      </c>
      <c r="T48" s="14">
        <f t="shared" si="37"/>
        <v>43.817062263203944</v>
      </c>
      <c r="U48" s="64">
        <f t="shared" si="38"/>
        <v>2.0166921992278248</v>
      </c>
      <c r="V48" s="17">
        <f t="shared" si="39"/>
        <v>4.2207655156928032</v>
      </c>
      <c r="W48" s="14">
        <f t="shared" si="40"/>
        <v>8.5119848902674828</v>
      </c>
      <c r="X48" s="14">
        <f t="shared" si="41"/>
        <v>20.399999999999999</v>
      </c>
      <c r="Y48" s="14">
        <f t="shared" si="42"/>
        <v>11.888015109732516</v>
      </c>
      <c r="Z48" s="14">
        <f t="shared" si="43"/>
        <v>28.911984890267483</v>
      </c>
      <c r="AA48" s="21">
        <f t="shared" si="44"/>
        <v>4.2207655156928032</v>
      </c>
      <c r="AB48" s="21">
        <f t="shared" si="45"/>
        <v>17.814861538461535</v>
      </c>
      <c r="AC48" s="29">
        <f t="shared" si="46"/>
        <v>5.613290891096976E-2</v>
      </c>
      <c r="AD48" s="67">
        <f>AC48/AC55</f>
        <v>7.0949138726897662E-2</v>
      </c>
      <c r="AE48" s="48">
        <f t="shared" si="47"/>
        <v>1.145111341783783</v>
      </c>
      <c r="AF48" s="57"/>
      <c r="AH48" s="23">
        <f>(X48-X55)^2</f>
        <v>24.790227892473862</v>
      </c>
      <c r="AI48" s="30">
        <f t="shared" si="26"/>
        <v>1.3915476041704171</v>
      </c>
      <c r="AJ48" s="19">
        <v>1</v>
      </c>
      <c r="AK48" s="14"/>
      <c r="AL48" s="17">
        <f t="shared" si="48"/>
        <v>5.613290891096976E-2</v>
      </c>
      <c r="AM48" s="87">
        <f t="shared" si="49"/>
        <v>3.1509034628072283E-3</v>
      </c>
      <c r="AN48" s="29"/>
      <c r="AO48" s="23">
        <f>AO55</f>
        <v>109.0060085479393</v>
      </c>
      <c r="AP48" s="23">
        <f>AP55</f>
        <v>109.0060085479393</v>
      </c>
      <c r="AQ48" s="34">
        <f t="shared" si="50"/>
        <v>17.814861538461535</v>
      </c>
      <c r="AR48" s="48">
        <f t="shared" si="51"/>
        <v>7.8851375118205499E-3</v>
      </c>
      <c r="AS48" s="26">
        <f>AR48/AR55</f>
        <v>5.8730134636813099E-2</v>
      </c>
      <c r="AT48" s="21">
        <f t="shared" si="27"/>
        <v>0.16085680524113921</v>
      </c>
      <c r="BB48" s="6"/>
      <c r="BD48" s="36">
        <v>1</v>
      </c>
      <c r="BE48" s="6"/>
      <c r="BF48" s="6"/>
      <c r="BG48" s="6"/>
      <c r="BH48" s="6"/>
      <c r="BI48" s="6"/>
      <c r="BJ48" s="6"/>
      <c r="BK48" s="6"/>
      <c r="BL48" s="6"/>
      <c r="BM48" s="6"/>
      <c r="BN48" s="6"/>
    </row>
    <row r="49" spans="1:66" x14ac:dyDescent="0.2">
      <c r="B49" s="86" t="s">
        <v>73</v>
      </c>
      <c r="C49" s="32">
        <v>42</v>
      </c>
      <c r="D49" s="32">
        <v>43.3</v>
      </c>
      <c r="E49" s="33">
        <v>46</v>
      </c>
      <c r="F49" s="32">
        <v>55.8</v>
      </c>
      <c r="G49" s="32">
        <v>43.9</v>
      </c>
      <c r="H49" s="33">
        <v>46</v>
      </c>
      <c r="K49" s="78">
        <f t="shared" si="28"/>
        <v>40.758478260869559</v>
      </c>
      <c r="L49" s="78">
        <f t="shared" si="29"/>
        <v>41.895869565217389</v>
      </c>
      <c r="M49" s="78">
        <f t="shared" si="30"/>
        <v>6831.7412145557646</v>
      </c>
      <c r="N49" s="78">
        <f t="shared" si="31"/>
        <v>47</v>
      </c>
      <c r="O49" s="78">
        <f t="shared" si="32"/>
        <v>47</v>
      </c>
      <c r="P49" s="18">
        <f t="shared" si="33"/>
        <v>1661.2535501417765</v>
      </c>
      <c r="Q49" s="79">
        <f t="shared" si="34"/>
        <v>1755.2638866257087</v>
      </c>
      <c r="R49" s="18">
        <f t="shared" si="35"/>
        <v>35.345820215782481</v>
      </c>
      <c r="S49" s="46">
        <f t="shared" si="36"/>
        <v>37.346040140972526</v>
      </c>
      <c r="T49" s="14">
        <f t="shared" si="37"/>
        <v>93.982203523573943</v>
      </c>
      <c r="U49" s="64">
        <f t="shared" si="38"/>
        <v>1.9858018143458216</v>
      </c>
      <c r="V49" s="17">
        <f t="shared" si="39"/>
        <v>9.0914436601722919</v>
      </c>
      <c r="W49" s="14">
        <f t="shared" si="40"/>
        <v>18.053805315392953</v>
      </c>
      <c r="X49" s="14">
        <f t="shared" si="41"/>
        <v>13.799999999999997</v>
      </c>
      <c r="Y49" s="14">
        <f t="shared" si="42"/>
        <v>-4.253805315392956</v>
      </c>
      <c r="Z49" s="14">
        <f t="shared" si="43"/>
        <v>31.85380531539295</v>
      </c>
      <c r="AA49" s="21">
        <f t="shared" si="44"/>
        <v>9.0914436601722919</v>
      </c>
      <c r="AB49" s="21">
        <f t="shared" si="45"/>
        <v>82.654347826086962</v>
      </c>
      <c r="AC49" s="29">
        <f t="shared" si="46"/>
        <v>1.2098577102127771E-2</v>
      </c>
      <c r="AD49" s="67">
        <f>AC49/AC55</f>
        <v>1.5291985430122281E-2</v>
      </c>
      <c r="AE49" s="48">
        <f t="shared" si="47"/>
        <v>0.1669603640093632</v>
      </c>
      <c r="AF49" s="57"/>
      <c r="AH49" s="23">
        <f>(X49-X55)^2</f>
        <v>2.6277103814666845</v>
      </c>
      <c r="AI49" s="30">
        <f t="shared" si="26"/>
        <v>3.1791556652236257E-2</v>
      </c>
      <c r="AJ49" s="19">
        <v>1</v>
      </c>
      <c r="AK49" s="14"/>
      <c r="AL49" s="17">
        <f t="shared" si="48"/>
        <v>1.2098577102127771E-2</v>
      </c>
      <c r="AM49" s="87">
        <f t="shared" si="49"/>
        <v>1.463755678961304E-4</v>
      </c>
      <c r="AN49" s="29"/>
      <c r="AO49" s="23">
        <f>AO55</f>
        <v>109.0060085479393</v>
      </c>
      <c r="AP49" s="23">
        <f>AP55</f>
        <v>109.0060085479393</v>
      </c>
      <c r="AQ49" s="34">
        <f t="shared" si="50"/>
        <v>82.654347826086962</v>
      </c>
      <c r="AR49" s="48">
        <f t="shared" si="51"/>
        <v>5.2175630835648371E-3</v>
      </c>
      <c r="AS49" s="26">
        <f>AR49/AR55</f>
        <v>3.8861488707643263E-2</v>
      </c>
      <c r="AT49" s="21">
        <f t="shared" si="27"/>
        <v>7.2002370553194736E-2</v>
      </c>
      <c r="BB49" s="6"/>
      <c r="BD49" s="36">
        <v>1</v>
      </c>
      <c r="BE49" s="6"/>
      <c r="BF49" s="6"/>
      <c r="BG49" s="6"/>
      <c r="BH49" s="6"/>
      <c r="BI49" s="6"/>
      <c r="BJ49" s="6"/>
      <c r="BK49" s="6"/>
      <c r="BL49" s="6"/>
      <c r="BM49" s="6"/>
      <c r="BN49" s="6"/>
    </row>
    <row r="50" spans="1:66" x14ac:dyDescent="0.2">
      <c r="B50" s="86" t="s">
        <v>74</v>
      </c>
      <c r="C50" s="32">
        <v>45.1</v>
      </c>
      <c r="D50" s="32">
        <v>36.9</v>
      </c>
      <c r="E50" s="33">
        <v>92</v>
      </c>
      <c r="F50" s="32">
        <v>42.8</v>
      </c>
      <c r="G50" s="32">
        <v>35.4</v>
      </c>
      <c r="H50" s="33">
        <v>92</v>
      </c>
      <c r="K50" s="78">
        <f t="shared" si="28"/>
        <v>14.800108695652172</v>
      </c>
      <c r="L50" s="78">
        <f t="shared" si="29"/>
        <v>13.621304347826085</v>
      </c>
      <c r="M50" s="78">
        <f t="shared" si="30"/>
        <v>807.77671938799597</v>
      </c>
      <c r="N50" s="78">
        <f t="shared" si="31"/>
        <v>93</v>
      </c>
      <c r="O50" s="78">
        <f t="shared" si="32"/>
        <v>93</v>
      </c>
      <c r="P50" s="18">
        <f t="shared" si="33"/>
        <v>219.04321740311903</v>
      </c>
      <c r="Q50" s="79">
        <f t="shared" si="34"/>
        <v>185.53993213610579</v>
      </c>
      <c r="R50" s="18">
        <f t="shared" si="35"/>
        <v>2.3553034129367636</v>
      </c>
      <c r="S50" s="46">
        <f t="shared" si="36"/>
        <v>1.9950530337215677</v>
      </c>
      <c r="T50" s="14">
        <f t="shared" si="37"/>
        <v>185.68058256662599</v>
      </c>
      <c r="U50" s="64">
        <f t="shared" si="38"/>
        <v>1.972869946210895</v>
      </c>
      <c r="V50" s="17">
        <f t="shared" si="39"/>
        <v>5.3311737022421486</v>
      </c>
      <c r="W50" s="14">
        <f t="shared" si="40"/>
        <v>10.517712375183406</v>
      </c>
      <c r="X50" s="14">
        <f t="shared" si="41"/>
        <v>-2.3000000000000043</v>
      </c>
      <c r="Y50" s="14">
        <f t="shared" si="42"/>
        <v>-12.81771237518341</v>
      </c>
      <c r="Z50" s="14">
        <f t="shared" si="43"/>
        <v>8.2177123751834014</v>
      </c>
      <c r="AA50" s="21">
        <f t="shared" si="44"/>
        <v>5.3311737022421486</v>
      </c>
      <c r="AB50" s="21">
        <f t="shared" si="45"/>
        <v>28.421413043478257</v>
      </c>
      <c r="AC50" s="29">
        <f t="shared" si="46"/>
        <v>3.5184739001900743E-2</v>
      </c>
      <c r="AD50" s="67">
        <f>AC50/AC55</f>
        <v>4.4471718586237358E-2</v>
      </c>
      <c r="AE50" s="48">
        <f t="shared" si="47"/>
        <v>-8.0924899704371861E-2</v>
      </c>
      <c r="AF50" s="57"/>
      <c r="AH50" s="23">
        <f>(X50-X55)^2</f>
        <v>314.03459948340378</v>
      </c>
      <c r="AI50" s="30">
        <f t="shared" si="26"/>
        <v>11.049225420389996</v>
      </c>
      <c r="AJ50" s="19">
        <v>1</v>
      </c>
      <c r="AK50" s="14"/>
      <c r="AL50" s="17">
        <f t="shared" si="48"/>
        <v>3.5184739001900743E-2</v>
      </c>
      <c r="AM50" s="87">
        <f t="shared" si="49"/>
        <v>1.2379658586318754E-3</v>
      </c>
      <c r="AN50" s="29"/>
      <c r="AO50" s="23">
        <f>AO55</f>
        <v>109.0060085479393</v>
      </c>
      <c r="AP50" s="23">
        <f>AP55</f>
        <v>109.0060085479393</v>
      </c>
      <c r="AQ50" s="34">
        <f t="shared" si="50"/>
        <v>28.421413043478257</v>
      </c>
      <c r="AR50" s="48">
        <f t="shared" si="51"/>
        <v>7.2765681580862227E-3</v>
      </c>
      <c r="AS50" s="26">
        <f>AR50/AR55</f>
        <v>5.4197384253313031E-2</v>
      </c>
      <c r="AT50" s="21">
        <f t="shared" si="27"/>
        <v>-1.6736106763598345E-2</v>
      </c>
      <c r="BB50" s="6"/>
      <c r="BD50" s="36">
        <v>1</v>
      </c>
      <c r="BE50" s="6"/>
      <c r="BF50" s="6"/>
      <c r="BG50" s="6"/>
      <c r="BH50" s="6"/>
      <c r="BI50" s="6"/>
      <c r="BJ50" s="6"/>
      <c r="BK50" s="6"/>
      <c r="BL50" s="6"/>
      <c r="BM50" s="6"/>
      <c r="BN50" s="6"/>
    </row>
    <row r="51" spans="1:66" x14ac:dyDescent="0.2">
      <c r="B51" s="86" t="s">
        <v>75</v>
      </c>
      <c r="C51" s="32">
        <v>30.3</v>
      </c>
      <c r="D51" s="32">
        <v>27.8</v>
      </c>
      <c r="E51" s="33">
        <v>57</v>
      </c>
      <c r="F51" s="32">
        <v>43.8</v>
      </c>
      <c r="G51" s="32">
        <v>43.5</v>
      </c>
      <c r="H51" s="33">
        <v>68</v>
      </c>
      <c r="K51" s="78">
        <f t="shared" si="28"/>
        <v>13.558596491228071</v>
      </c>
      <c r="L51" s="78">
        <f t="shared" si="29"/>
        <v>27.827205882352942</v>
      </c>
      <c r="M51" s="78">
        <f t="shared" si="30"/>
        <v>1712.784638105104</v>
      </c>
      <c r="N51" s="78">
        <f t="shared" si="31"/>
        <v>58</v>
      </c>
      <c r="O51" s="78">
        <f t="shared" si="32"/>
        <v>69</v>
      </c>
      <c r="P51" s="18">
        <f t="shared" si="33"/>
        <v>183.83553881194217</v>
      </c>
      <c r="Q51" s="79">
        <f t="shared" si="34"/>
        <v>774.35338721885819</v>
      </c>
      <c r="R51" s="18">
        <f t="shared" si="35"/>
        <v>3.1695782553783132</v>
      </c>
      <c r="S51" s="46">
        <f t="shared" si="36"/>
        <v>11.222512858244322</v>
      </c>
      <c r="T51" s="14">
        <f t="shared" si="37"/>
        <v>119.00874060503212</v>
      </c>
      <c r="U51" s="64">
        <f t="shared" si="38"/>
        <v>1.9800998764569426</v>
      </c>
      <c r="V51" s="17">
        <f t="shared" si="39"/>
        <v>6.4331798026777562</v>
      </c>
      <c r="W51" s="14">
        <f t="shared" si="40"/>
        <v>12.738338532507523</v>
      </c>
      <c r="X51" s="14">
        <f t="shared" si="41"/>
        <v>13.499999999999996</v>
      </c>
      <c r="Y51" s="14">
        <f t="shared" si="42"/>
        <v>0.76166146749247332</v>
      </c>
      <c r="Z51" s="14">
        <f t="shared" si="43"/>
        <v>26.23833853250752</v>
      </c>
      <c r="AA51" s="21">
        <f t="shared" si="44"/>
        <v>6.4331798026777562</v>
      </c>
      <c r="AB51" s="21">
        <f t="shared" si="45"/>
        <v>41.385802373581015</v>
      </c>
      <c r="AC51" s="29">
        <f t="shared" si="46"/>
        <v>2.4162875736302231E-2</v>
      </c>
      <c r="AD51" s="67">
        <f>AC51/AC55</f>
        <v>3.0540644622118862E-2</v>
      </c>
      <c r="AE51" s="48">
        <f t="shared" si="47"/>
        <v>0.32619882244008003</v>
      </c>
      <c r="AF51" s="57"/>
      <c r="AH51" s="23">
        <f>(X51-X55)^2</f>
        <v>3.6903232218754525</v>
      </c>
      <c r="AI51" s="30">
        <f t="shared" si="26"/>
        <v>8.9168821436967041E-2</v>
      </c>
      <c r="AJ51" s="19">
        <v>1</v>
      </c>
      <c r="AK51" s="14"/>
      <c r="AL51" s="17">
        <f t="shared" si="48"/>
        <v>2.4162875736302231E-2</v>
      </c>
      <c r="AM51" s="87">
        <f t="shared" si="49"/>
        <v>5.8384456384798309E-4</v>
      </c>
      <c r="AN51" s="29"/>
      <c r="AO51" s="23">
        <f>AO55</f>
        <v>109.0060085479393</v>
      </c>
      <c r="AP51" s="23">
        <f>AP55</f>
        <v>109.0060085479393</v>
      </c>
      <c r="AQ51" s="34">
        <f t="shared" si="50"/>
        <v>41.385802373581015</v>
      </c>
      <c r="AR51" s="48">
        <f t="shared" si="51"/>
        <v>6.649298215591239E-3</v>
      </c>
      <c r="AS51" s="26">
        <f>AR51/AR55</f>
        <v>4.9525348017910621E-2</v>
      </c>
      <c r="AT51" s="21">
        <f t="shared" si="27"/>
        <v>8.9765525910481703E-2</v>
      </c>
      <c r="BB51" s="6"/>
      <c r="BD51" s="36">
        <v>1</v>
      </c>
      <c r="BE51" s="6"/>
      <c r="BF51" s="6"/>
      <c r="BG51" s="6"/>
      <c r="BH51" s="6"/>
      <c r="BI51" s="6"/>
      <c r="BJ51" s="6"/>
      <c r="BK51" s="6"/>
      <c r="BL51" s="6"/>
      <c r="BM51" s="6"/>
      <c r="BN51" s="6"/>
    </row>
    <row r="52" spans="1:66" x14ac:dyDescent="0.2">
      <c r="B52" s="86" t="s">
        <v>76</v>
      </c>
      <c r="C52" s="32">
        <v>28.9</v>
      </c>
      <c r="D52" s="32">
        <v>12</v>
      </c>
      <c r="E52" s="33">
        <v>31</v>
      </c>
      <c r="F52" s="32">
        <v>53.7</v>
      </c>
      <c r="G52" s="32">
        <v>16.2</v>
      </c>
      <c r="H52" s="33">
        <v>42</v>
      </c>
      <c r="K52" s="78">
        <f t="shared" si="28"/>
        <v>4.645161290322581</v>
      </c>
      <c r="L52" s="78">
        <f t="shared" si="29"/>
        <v>6.2485714285714282</v>
      </c>
      <c r="M52" s="78">
        <f t="shared" si="30"/>
        <v>118.67341255070185</v>
      </c>
      <c r="N52" s="78">
        <f t="shared" si="31"/>
        <v>32</v>
      </c>
      <c r="O52" s="78">
        <f t="shared" si="32"/>
        <v>43</v>
      </c>
      <c r="P52" s="18">
        <f t="shared" si="33"/>
        <v>21.577523413111344</v>
      </c>
      <c r="Q52" s="79">
        <f t="shared" si="34"/>
        <v>39.044644897959181</v>
      </c>
      <c r="R52" s="18">
        <f t="shared" si="35"/>
        <v>0.67429760665972949</v>
      </c>
      <c r="S52" s="46">
        <f t="shared" si="36"/>
        <v>0.9080149976269577</v>
      </c>
      <c r="T52" s="14">
        <f t="shared" si="37"/>
        <v>74.999979289301237</v>
      </c>
      <c r="U52" s="64">
        <f t="shared" si="38"/>
        <v>1.992543495180934</v>
      </c>
      <c r="V52" s="17">
        <f t="shared" si="39"/>
        <v>3.3005655150131483</v>
      </c>
      <c r="W52" s="14">
        <f t="shared" si="40"/>
        <v>6.5765203473579579</v>
      </c>
      <c r="X52" s="14">
        <f t="shared" si="41"/>
        <v>24.800000000000004</v>
      </c>
      <c r="Y52" s="14">
        <f t="shared" si="42"/>
        <v>18.223479652642048</v>
      </c>
      <c r="Z52" s="14">
        <f t="shared" si="43"/>
        <v>31.37652034735796</v>
      </c>
      <c r="AA52" s="21">
        <f t="shared" si="44"/>
        <v>3.3005655150131483</v>
      </c>
      <c r="AB52" s="21">
        <f t="shared" si="45"/>
        <v>10.893732718894009</v>
      </c>
      <c r="AC52" s="29">
        <f t="shared" si="46"/>
        <v>9.1795900065145472E-2</v>
      </c>
      <c r="AD52" s="67">
        <f>AC52/AC55</f>
        <v>0.11602534368229882</v>
      </c>
      <c r="AE52" s="48">
        <f t="shared" si="47"/>
        <v>2.2765383216156083</v>
      </c>
      <c r="AF52" s="57"/>
      <c r="AH52" s="23">
        <f>(X52-X55)^2</f>
        <v>87.965239566478758</v>
      </c>
      <c r="AI52" s="30">
        <f t="shared" si="26"/>
        <v>8.074848340451064</v>
      </c>
      <c r="AJ52" s="19">
        <v>1</v>
      </c>
      <c r="AK52" s="14"/>
      <c r="AL52" s="17">
        <f t="shared" si="48"/>
        <v>9.1795900065145472E-2</v>
      </c>
      <c r="AM52" s="87">
        <f t="shared" si="49"/>
        <v>8.4264872687701744E-3</v>
      </c>
      <c r="AN52" s="29"/>
      <c r="AO52" s="23">
        <f>AO55</f>
        <v>109.0060085479393</v>
      </c>
      <c r="AP52" s="23">
        <f>AP55</f>
        <v>109.0060085479393</v>
      </c>
      <c r="AQ52" s="34">
        <f t="shared" si="50"/>
        <v>10.893732718894009</v>
      </c>
      <c r="AR52" s="48">
        <f t="shared" si="51"/>
        <v>8.3403015672446675E-3</v>
      </c>
      <c r="AS52" s="26">
        <f>AR52/AR55</f>
        <v>6.2120290638128586E-2</v>
      </c>
      <c r="AT52" s="21">
        <f t="shared" si="27"/>
        <v>0.20683947886766779</v>
      </c>
      <c r="BB52" s="6"/>
      <c r="BD52" s="36">
        <v>1</v>
      </c>
      <c r="BE52" s="6"/>
      <c r="BF52" s="6"/>
      <c r="BG52" s="6"/>
      <c r="BH52" s="6"/>
      <c r="BI52" s="6"/>
      <c r="BJ52" s="6"/>
      <c r="BK52" s="6"/>
      <c r="BL52" s="6"/>
      <c r="BM52" s="6"/>
      <c r="BN52" s="6"/>
    </row>
    <row r="53" spans="1:66" x14ac:dyDescent="0.2">
      <c r="B53" s="86" t="s">
        <v>77</v>
      </c>
      <c r="C53" s="32">
        <v>65.8</v>
      </c>
      <c r="D53" s="32">
        <v>48.1</v>
      </c>
      <c r="E53" s="33">
        <v>101</v>
      </c>
      <c r="F53" s="32">
        <v>60</v>
      </c>
      <c r="G53" s="32">
        <v>38.9</v>
      </c>
      <c r="H53" s="33">
        <v>94</v>
      </c>
      <c r="K53" s="78">
        <f t="shared" si="28"/>
        <v>22.907029702970299</v>
      </c>
      <c r="L53" s="78">
        <f t="shared" si="29"/>
        <v>16.097978723404253</v>
      </c>
      <c r="M53" s="78">
        <f t="shared" si="30"/>
        <v>1521.3906823415498</v>
      </c>
      <c r="N53" s="78">
        <f t="shared" si="31"/>
        <v>102</v>
      </c>
      <c r="O53" s="78">
        <f t="shared" si="32"/>
        <v>95</v>
      </c>
      <c r="P53" s="18">
        <f t="shared" si="33"/>
        <v>524.73200981276352</v>
      </c>
      <c r="Q53" s="79">
        <f t="shared" si="34"/>
        <v>259.14491897917605</v>
      </c>
      <c r="R53" s="18">
        <f t="shared" si="35"/>
        <v>5.1444314687525834</v>
      </c>
      <c r="S53" s="46">
        <f t="shared" si="36"/>
        <v>2.7278412524123796</v>
      </c>
      <c r="T53" s="14">
        <f t="shared" si="37"/>
        <v>193.25939741025763</v>
      </c>
      <c r="U53" s="64">
        <f t="shared" si="38"/>
        <v>1.972331675795749</v>
      </c>
      <c r="V53" s="17">
        <f t="shared" si="39"/>
        <v>6.2453989805595729</v>
      </c>
      <c r="W53" s="14">
        <f t="shared" si="40"/>
        <v>12.317998237340124</v>
      </c>
      <c r="X53" s="14">
        <f t="shared" si="41"/>
        <v>-5.7999999999999972</v>
      </c>
      <c r="Y53" s="14">
        <f t="shared" si="42"/>
        <v>-18.117998237340121</v>
      </c>
      <c r="Z53" s="14">
        <f t="shared" si="43"/>
        <v>6.5179982373401266</v>
      </c>
      <c r="AA53" s="21">
        <f t="shared" si="44"/>
        <v>6.2453989805595729</v>
      </c>
      <c r="AB53" s="21">
        <f t="shared" si="45"/>
        <v>39.005008426374552</v>
      </c>
      <c r="AC53" s="29">
        <f t="shared" si="46"/>
        <v>2.5637733212840848E-2</v>
      </c>
      <c r="AD53" s="67">
        <f>AC53/AC55</f>
        <v>3.2404789376692437E-2</v>
      </c>
      <c r="AE53" s="48">
        <f t="shared" si="47"/>
        <v>-0.14869885263447685</v>
      </c>
      <c r="AF53" s="57"/>
      <c r="AH53" s="23">
        <f>(X53-X55)^2</f>
        <v>450.33174928817243</v>
      </c>
      <c r="AI53" s="30">
        <f t="shared" si="26"/>
        <v>11.545485245522096</v>
      </c>
      <c r="AJ53" s="19">
        <v>1</v>
      </c>
      <c r="AK53" s="14"/>
      <c r="AL53" s="17">
        <f t="shared" si="48"/>
        <v>2.5637733212840848E-2</v>
      </c>
      <c r="AM53" s="87">
        <f t="shared" si="49"/>
        <v>6.5729336429280272E-4</v>
      </c>
      <c r="AN53" s="29"/>
      <c r="AO53" s="23">
        <f>AO55</f>
        <v>109.0060085479393</v>
      </c>
      <c r="AP53" s="23">
        <f>AP55</f>
        <v>109.0060085479393</v>
      </c>
      <c r="AQ53" s="34">
        <f t="shared" si="50"/>
        <v>39.005008426374552</v>
      </c>
      <c r="AR53" s="48">
        <f t="shared" si="51"/>
        <v>6.7562538278724349E-3</v>
      </c>
      <c r="AS53" s="26">
        <f>AR53/AR55</f>
        <v>5.0321975533920441E-2</v>
      </c>
      <c r="AT53" s="21">
        <f t="shared" si="27"/>
        <v>-3.9186272201660106E-2</v>
      </c>
      <c r="BB53" s="6"/>
      <c r="BD53" s="36">
        <v>1</v>
      </c>
      <c r="BE53" s="6"/>
      <c r="BF53" s="6"/>
      <c r="BG53" s="6"/>
      <c r="BH53" s="6"/>
      <c r="BI53" s="6"/>
      <c r="BJ53" s="6"/>
      <c r="BK53" s="6"/>
      <c r="BL53" s="6"/>
      <c r="BM53" s="6"/>
      <c r="BN53" s="6"/>
    </row>
    <row r="54" spans="1:66" x14ac:dyDescent="0.2">
      <c r="B54" s="86" t="s">
        <v>78</v>
      </c>
      <c r="C54" s="32">
        <v>15</v>
      </c>
      <c r="D54" s="32">
        <v>11.4</v>
      </c>
      <c r="E54" s="33">
        <v>26</v>
      </c>
      <c r="F54" s="32">
        <v>35.4</v>
      </c>
      <c r="G54" s="32">
        <v>17.899999999999999</v>
      </c>
      <c r="H54" s="33">
        <v>25</v>
      </c>
      <c r="K54" s="78">
        <f t="shared" si="28"/>
        <v>4.9984615384615392</v>
      </c>
      <c r="L54" s="78">
        <f t="shared" si="29"/>
        <v>12.816399999999998</v>
      </c>
      <c r="M54" s="78">
        <f t="shared" si="30"/>
        <v>317.36929163455608</v>
      </c>
      <c r="N54" s="78">
        <f t="shared" si="31"/>
        <v>27</v>
      </c>
      <c r="O54" s="78">
        <f t="shared" si="32"/>
        <v>26</v>
      </c>
      <c r="P54" s="18">
        <f t="shared" si="33"/>
        <v>24.984617751479298</v>
      </c>
      <c r="Q54" s="79">
        <f t="shared" si="34"/>
        <v>164.26010895999994</v>
      </c>
      <c r="R54" s="18">
        <f t="shared" si="35"/>
        <v>0.92535621301775184</v>
      </c>
      <c r="S54" s="46">
        <f t="shared" si="36"/>
        <v>6.3176964984615358</v>
      </c>
      <c r="T54" s="14">
        <f t="shared" si="37"/>
        <v>43.817062263203944</v>
      </c>
      <c r="U54" s="64">
        <f t="shared" si="38"/>
        <v>2.0166921992278248</v>
      </c>
      <c r="V54" s="17">
        <f t="shared" si="39"/>
        <v>4.2207655156928032</v>
      </c>
      <c r="W54" s="14">
        <f t="shared" si="40"/>
        <v>8.5119848902674828</v>
      </c>
      <c r="X54" s="14">
        <f t="shared" si="41"/>
        <v>20.399999999999999</v>
      </c>
      <c r="Y54" s="14">
        <f t="shared" si="42"/>
        <v>11.888015109732516</v>
      </c>
      <c r="Z54" s="14">
        <f t="shared" si="43"/>
        <v>28.911984890267483</v>
      </c>
      <c r="AA54" s="21">
        <f t="shared" si="44"/>
        <v>4.2207655156928032</v>
      </c>
      <c r="AB54" s="21">
        <f t="shared" si="45"/>
        <v>17.814861538461535</v>
      </c>
      <c r="AC54" s="29">
        <f t="shared" si="46"/>
        <v>5.613290891096976E-2</v>
      </c>
      <c r="AD54" s="67">
        <f>AC54/AC55</f>
        <v>7.0949138726897662E-2</v>
      </c>
      <c r="AE54" s="48">
        <f t="shared" si="47"/>
        <v>1.145111341783783</v>
      </c>
      <c r="AF54" s="57"/>
      <c r="AH54" s="23">
        <f>(X54-X55)^2</f>
        <v>24.790227892473862</v>
      </c>
      <c r="AI54" s="30">
        <f t="shared" si="26"/>
        <v>1.3915476041704171</v>
      </c>
      <c r="AJ54" s="19">
        <v>1</v>
      </c>
      <c r="AK54" s="14"/>
      <c r="AL54" s="17">
        <f t="shared" si="48"/>
        <v>5.613290891096976E-2</v>
      </c>
      <c r="AM54" s="87">
        <f t="shared" si="49"/>
        <v>3.1509034628072283E-3</v>
      </c>
      <c r="AN54" s="29"/>
      <c r="AO54" s="23">
        <f>AO55</f>
        <v>109.0060085479393</v>
      </c>
      <c r="AP54" s="23">
        <f>AP55</f>
        <v>109.0060085479393</v>
      </c>
      <c r="AQ54" s="34">
        <f t="shared" si="50"/>
        <v>17.814861538461535</v>
      </c>
      <c r="AR54" s="48">
        <f t="shared" si="51"/>
        <v>7.8851375118205499E-3</v>
      </c>
      <c r="AS54" s="26">
        <f>AR54/AR55</f>
        <v>5.8730134636813099E-2</v>
      </c>
      <c r="AT54" s="21">
        <f t="shared" si="27"/>
        <v>0.16085680524113921</v>
      </c>
      <c r="BB54" s="6"/>
      <c r="BD54" s="36">
        <v>1</v>
      </c>
      <c r="BE54" s="6"/>
      <c r="BF54" s="6"/>
      <c r="BG54" s="6"/>
      <c r="BH54" s="6"/>
      <c r="BI54" s="6"/>
      <c r="BJ54" s="6"/>
      <c r="BK54" s="6"/>
      <c r="BL54" s="6"/>
      <c r="BM54" s="6"/>
      <c r="BN54" s="6"/>
    </row>
    <row r="55" spans="1:66" x14ac:dyDescent="0.2">
      <c r="B55" s="59">
        <f>AJ55</f>
        <v>19</v>
      </c>
      <c r="E55" s="60">
        <f>SUM(E36:E54)</f>
        <v>1085</v>
      </c>
      <c r="F55" s="51"/>
      <c r="G55" s="51"/>
      <c r="H55" s="60">
        <f>SUM(H36:H54)</f>
        <v>1126</v>
      </c>
      <c r="W55" s="80">
        <f>AA55*$E$2</f>
        <v>2.2034991156382229</v>
      </c>
      <c r="X55" s="63">
        <f>AE55/AC55</f>
        <v>15.421021400681273</v>
      </c>
      <c r="Y55" s="65">
        <f>X55-W55</f>
        <v>13.217522285043049</v>
      </c>
      <c r="Z55" s="66">
        <f>X55+W55</f>
        <v>17.624520516319496</v>
      </c>
      <c r="AA55" s="68">
        <f>SQRT(AB55)</f>
        <v>1.1242549011201957</v>
      </c>
      <c r="AB55" s="68">
        <f>1/AC55</f>
        <v>1.2639490826927811</v>
      </c>
      <c r="AC55" s="69">
        <f>SUM(AC36:AC54)</f>
        <v>0.79117111099883031</v>
      </c>
      <c r="AD55" s="52">
        <f>SUM(AD36:AD54)</f>
        <v>1</v>
      </c>
      <c r="AE55" s="70">
        <f>SUM(AE36:AE54)</f>
        <v>12.200666634313741</v>
      </c>
      <c r="AF55" s="50"/>
      <c r="AG55" s="7"/>
      <c r="AH55" s="16"/>
      <c r="AI55" s="22">
        <f>SUM(AI36:AI54)</f>
        <v>97.937748570038764</v>
      </c>
      <c r="AJ55" s="22">
        <f>SUM(AJ36:AJ54)</f>
        <v>19</v>
      </c>
      <c r="AK55" s="22">
        <f>AI55-(AJ55-1)</f>
        <v>79.937748570038764</v>
      </c>
      <c r="AL55" s="45">
        <f>SUM(AL36:AL54)</f>
        <v>0.79117111099883031</v>
      </c>
      <c r="AM55" s="47">
        <f>SUM(AM36:AM54)</f>
        <v>4.5759513721545811E-2</v>
      </c>
      <c r="AN55" s="28">
        <f>AM55/AL55</f>
        <v>5.7837695392815552E-2</v>
      </c>
      <c r="AO55" s="22">
        <f>AK55/(AL55-AN55)</f>
        <v>109.0060085479393</v>
      </c>
      <c r="AP55" s="88">
        <f>IF(AI55&lt;AJ55-1,"0",AO55)</f>
        <v>109.0060085479393</v>
      </c>
      <c r="AQ55" s="7"/>
      <c r="AR55" s="70">
        <f>SUM(AR36:AR54)</f>
        <v>0.13426050460436037</v>
      </c>
      <c r="AS55" s="27">
        <f>SUM(AS36:AS54)</f>
        <v>1.0000000000000004</v>
      </c>
      <c r="AT55" s="15">
        <f>SUM(AT36:AT54)</f>
        <v>1.5814822100628141</v>
      </c>
      <c r="AU55" s="34">
        <f>1/AR55</f>
        <v>7.448206774932105</v>
      </c>
      <c r="AV55" s="14">
        <f>SQRT(AU55)</f>
        <v>2.7291402996057395</v>
      </c>
      <c r="AW55" s="81">
        <f>AV55*$E$2</f>
        <v>5.3490166959841003</v>
      </c>
      <c r="AX55" s="83">
        <f>AT55/AR55</f>
        <v>11.77920651142445</v>
      </c>
      <c r="AY55" s="84">
        <f>AX55-AW55</f>
        <v>6.4301898154403494</v>
      </c>
      <c r="AZ55" s="85">
        <f>AX55+AW55</f>
        <v>17.128223207408549</v>
      </c>
      <c r="BA55" s="7"/>
      <c r="BB55" s="7"/>
      <c r="BC55" s="37">
        <f>AI55</f>
        <v>97.937748570038764</v>
      </c>
      <c r="BD55" s="12">
        <f>SUM(BD36:BD54)</f>
        <v>19</v>
      </c>
      <c r="BE55" s="49">
        <f>(BC55-(BD55-1))/BC55</f>
        <v>0.8162097836348815</v>
      </c>
      <c r="BF55" s="75">
        <f>IF(BE55&lt;0,"0%",BE55)</f>
        <v>0.8162097836348815</v>
      </c>
      <c r="BG55" s="7"/>
      <c r="BH55" s="7"/>
      <c r="BI55" s="7"/>
      <c r="BJ55" s="7"/>
      <c r="BK55" s="7"/>
      <c r="BL55" s="7"/>
      <c r="BM55" s="7"/>
      <c r="BN55" s="7"/>
    </row>
    <row r="59" spans="1:66" x14ac:dyDescent="0.2">
      <c r="J59" s="40" t="s">
        <v>16</v>
      </c>
      <c r="AG59" s="40" t="s">
        <v>17</v>
      </c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0" t="s">
        <v>58</v>
      </c>
      <c r="BC59" s="41"/>
      <c r="BD59" s="40"/>
      <c r="BE59" s="40"/>
      <c r="BF59" s="40"/>
      <c r="BG59" s="39"/>
      <c r="BH59" s="39"/>
      <c r="BI59" s="39"/>
      <c r="BJ59" s="39"/>
      <c r="BK59" s="39"/>
      <c r="BL59" s="39"/>
      <c r="BM59" s="39"/>
      <c r="BN59" s="39"/>
    </row>
    <row r="60" spans="1:66" x14ac:dyDescent="0.2">
      <c r="A60" s="44"/>
      <c r="B60" s="5" t="s">
        <v>18</v>
      </c>
      <c r="C60" s="89" t="s">
        <v>19</v>
      </c>
      <c r="D60" s="90"/>
      <c r="E60" s="91"/>
      <c r="F60" s="89" t="s">
        <v>20</v>
      </c>
      <c r="G60" s="90"/>
      <c r="H60" s="91"/>
      <c r="AG60" s="2"/>
      <c r="AH60" s="71" t="s">
        <v>38</v>
      </c>
      <c r="AI60" s="72">
        <f>CHIDIST(AI80,AJ80-1)</f>
        <v>4.0448840069917377E-13</v>
      </c>
      <c r="AJ60" s="2"/>
      <c r="AK60" s="2"/>
      <c r="AL60" s="2"/>
      <c r="AM60" s="2"/>
      <c r="BB60" s="1" t="s">
        <v>59</v>
      </c>
      <c r="BF60" s="71" t="s">
        <v>38</v>
      </c>
      <c r="BG60" s="72">
        <f>CHIDIST(BC80,BD80-1)</f>
        <v>4.0448840069917377E-13</v>
      </c>
    </row>
    <row r="61" spans="1:66" ht="61.5" customHeight="1" x14ac:dyDescent="0.2">
      <c r="B61" s="5"/>
      <c r="C61" s="43" t="s">
        <v>6</v>
      </c>
      <c r="D61" s="43" t="s">
        <v>7</v>
      </c>
      <c r="E61" s="43" t="s">
        <v>8</v>
      </c>
      <c r="F61" s="43" t="s">
        <v>9</v>
      </c>
      <c r="G61" s="43" t="s">
        <v>10</v>
      </c>
      <c r="H61" s="43" t="s">
        <v>11</v>
      </c>
      <c r="K61" s="61" t="s">
        <v>29</v>
      </c>
      <c r="L61" s="77" t="s">
        <v>30</v>
      </c>
      <c r="M61" s="73" t="s">
        <v>39</v>
      </c>
      <c r="N61" s="61" t="s">
        <v>31</v>
      </c>
      <c r="O61" s="61" t="s">
        <v>32</v>
      </c>
      <c r="P61" s="61" t="s">
        <v>33</v>
      </c>
      <c r="Q61" s="61" t="s">
        <v>34</v>
      </c>
      <c r="R61" s="61" t="s">
        <v>35</v>
      </c>
      <c r="S61" s="61" t="s">
        <v>36</v>
      </c>
      <c r="T61" s="74" t="s">
        <v>27</v>
      </c>
      <c r="U61" s="62" t="s">
        <v>25</v>
      </c>
      <c r="V61" s="13" t="s">
        <v>26</v>
      </c>
      <c r="W61" s="13" t="s">
        <v>24</v>
      </c>
      <c r="X61" s="53" t="s">
        <v>52</v>
      </c>
      <c r="Y61" s="54" t="s">
        <v>3</v>
      </c>
      <c r="Z61" s="55" t="s">
        <v>1</v>
      </c>
      <c r="AA61" s="14" t="s">
        <v>49</v>
      </c>
      <c r="AB61" s="14" t="s">
        <v>50</v>
      </c>
      <c r="AC61" s="10" t="s">
        <v>51</v>
      </c>
      <c r="AD61" s="76" t="s">
        <v>48</v>
      </c>
      <c r="AE61" s="13" t="s">
        <v>28</v>
      </c>
      <c r="AF61" s="56"/>
      <c r="AG61" s="2"/>
      <c r="AH61" s="24" t="s">
        <v>23</v>
      </c>
      <c r="AI61" s="13" t="s">
        <v>40</v>
      </c>
      <c r="AJ61" s="86" t="s">
        <v>4</v>
      </c>
      <c r="AK61" s="86" t="s">
        <v>5</v>
      </c>
      <c r="AL61" s="86" t="s">
        <v>41</v>
      </c>
      <c r="AM61" s="13" t="s">
        <v>42</v>
      </c>
      <c r="AN61" s="13" t="s">
        <v>43</v>
      </c>
      <c r="AO61" s="24" t="s">
        <v>54</v>
      </c>
      <c r="AP61" s="24" t="s">
        <v>55</v>
      </c>
      <c r="AQ61" s="86" t="s">
        <v>44</v>
      </c>
      <c r="AR61" s="13" t="s">
        <v>56</v>
      </c>
      <c r="AS61" s="82" t="s">
        <v>53</v>
      </c>
      <c r="AT61" s="13" t="s">
        <v>21</v>
      </c>
      <c r="AU61" s="13" t="s">
        <v>45</v>
      </c>
      <c r="AV61" s="13" t="s">
        <v>22</v>
      </c>
      <c r="AW61" s="13" t="s">
        <v>2</v>
      </c>
      <c r="AX61" s="35" t="s">
        <v>12</v>
      </c>
      <c r="AY61" s="31" t="s">
        <v>13</v>
      </c>
      <c r="AZ61" s="11" t="s">
        <v>14</v>
      </c>
      <c r="BC61" s="38" t="s">
        <v>15</v>
      </c>
      <c r="BD61" s="38" t="s">
        <v>4</v>
      </c>
      <c r="BE61" s="20" t="s">
        <v>46</v>
      </c>
      <c r="BF61" s="9" t="s">
        <v>47</v>
      </c>
    </row>
    <row r="62" spans="1:66" x14ac:dyDescent="0.2">
      <c r="B62" s="86" t="s">
        <v>60</v>
      </c>
      <c r="C62" s="32">
        <v>15</v>
      </c>
      <c r="D62" s="32">
        <v>11.4</v>
      </c>
      <c r="E62" s="33">
        <v>26</v>
      </c>
      <c r="F62" s="32">
        <v>35.4</v>
      </c>
      <c r="G62" s="32">
        <v>17.899999999999999</v>
      </c>
      <c r="H62" s="33">
        <v>25</v>
      </c>
      <c r="K62" s="78">
        <f>((D62^2)/E62)</f>
        <v>4.9984615384615392</v>
      </c>
      <c r="L62" s="78">
        <f>((G62^2)/H62)</f>
        <v>12.816399999999998</v>
      </c>
      <c r="M62" s="78">
        <f>(K62+L62)^2</f>
        <v>317.36929163455608</v>
      </c>
      <c r="N62" s="78">
        <f>E62+1</f>
        <v>27</v>
      </c>
      <c r="O62" s="78">
        <f>H62+1</f>
        <v>26</v>
      </c>
      <c r="P62" s="18">
        <f>K62^2</f>
        <v>24.984617751479298</v>
      </c>
      <c r="Q62" s="79">
        <f>L62^2</f>
        <v>164.26010895999994</v>
      </c>
      <c r="R62" s="18">
        <f>P62/N62</f>
        <v>0.92535621301775184</v>
      </c>
      <c r="S62" s="46">
        <f>Q62/O62</f>
        <v>6.3176964984615358</v>
      </c>
      <c r="T62" s="14">
        <f>M62/(R62+S62)</f>
        <v>43.817062263203944</v>
      </c>
      <c r="U62" s="64">
        <f>TINV((1-$E$1),T62)</f>
        <v>2.0166921992278248</v>
      </c>
      <c r="V62" s="17">
        <f>SQRT(K62+L62)</f>
        <v>4.2207655156928032</v>
      </c>
      <c r="W62" s="14">
        <f>V62*U62</f>
        <v>8.5119848902674828</v>
      </c>
      <c r="X62" s="14">
        <f>F62-C62</f>
        <v>20.399999999999999</v>
      </c>
      <c r="Y62" s="14">
        <f>X62-W62</f>
        <v>11.888015109732516</v>
      </c>
      <c r="Z62" s="14">
        <f>X62+W62</f>
        <v>28.911984890267483</v>
      </c>
      <c r="AA62" s="21">
        <f>V62</f>
        <v>4.2207655156928032</v>
      </c>
      <c r="AB62" s="21">
        <f>AA62^2</f>
        <v>17.814861538461535</v>
      </c>
      <c r="AC62" s="29">
        <f>1/AB62</f>
        <v>5.613290891096976E-2</v>
      </c>
      <c r="AD62" s="67">
        <f>AC62/AC80</f>
        <v>7.6367335400426006E-2</v>
      </c>
      <c r="AE62" s="48">
        <f>AC62*X62</f>
        <v>1.145111341783783</v>
      </c>
      <c r="AF62" s="57"/>
      <c r="AH62" s="23">
        <f>(X62-X80)^2</f>
        <v>28.72113105199265</v>
      </c>
      <c r="AI62" s="30">
        <f t="shared" ref="AI62:AI79" si="52">AH62*AC62</f>
        <v>1.6122006331615284</v>
      </c>
      <c r="AJ62" s="19">
        <v>1</v>
      </c>
      <c r="AK62" s="14"/>
      <c r="AL62" s="17">
        <f>AC62</f>
        <v>5.613290891096976E-2</v>
      </c>
      <c r="AM62" s="87">
        <f>AC62^2</f>
        <v>3.1509034628072283E-3</v>
      </c>
      <c r="AN62" s="29"/>
      <c r="AO62" s="23">
        <f>AO80</f>
        <v>117.32892466936738</v>
      </c>
      <c r="AP62" s="23">
        <f>AP80</f>
        <v>117.32892466936738</v>
      </c>
      <c r="AQ62" s="34">
        <f>AB62</f>
        <v>17.814861538461535</v>
      </c>
      <c r="AR62" s="48">
        <f>1/(AP62+AQ62)</f>
        <v>7.3995262975847399E-3</v>
      </c>
      <c r="AS62" s="26">
        <f>AR62/AR80</f>
        <v>6.2039450222713087E-2</v>
      </c>
      <c r="AT62" s="21">
        <f t="shared" ref="AT62:AT79" si="53">AR62*X62</f>
        <v>0.15095033647072867</v>
      </c>
      <c r="BB62" s="6"/>
      <c r="BD62" s="36">
        <v>1</v>
      </c>
      <c r="BE62" s="6"/>
      <c r="BF62" s="6"/>
      <c r="BG62" s="6"/>
      <c r="BH62" s="6"/>
      <c r="BI62" s="6"/>
      <c r="BJ62" s="6"/>
      <c r="BK62" s="6"/>
      <c r="BL62" s="6"/>
      <c r="BM62" s="6"/>
      <c r="BN62" s="6"/>
    </row>
    <row r="63" spans="1:66" x14ac:dyDescent="0.2">
      <c r="B63" s="86" t="s">
        <v>61</v>
      </c>
      <c r="C63" s="32">
        <v>42</v>
      </c>
      <c r="D63" s="32">
        <v>43.3</v>
      </c>
      <c r="E63" s="33">
        <v>46</v>
      </c>
      <c r="F63" s="32">
        <v>55.8</v>
      </c>
      <c r="G63" s="32">
        <v>43.9</v>
      </c>
      <c r="H63" s="33">
        <v>46</v>
      </c>
      <c r="K63" s="78">
        <f t="shared" ref="K63:K79" si="54">((D63^2)/E63)</f>
        <v>40.758478260869559</v>
      </c>
      <c r="L63" s="78">
        <f t="shared" ref="L63:L79" si="55">((G63^2)/H63)</f>
        <v>41.895869565217389</v>
      </c>
      <c r="M63" s="78">
        <f t="shared" ref="M63:M79" si="56">(K63+L63)^2</f>
        <v>6831.7412145557646</v>
      </c>
      <c r="N63" s="78">
        <f t="shared" ref="N63:N79" si="57">E63+1</f>
        <v>47</v>
      </c>
      <c r="O63" s="78">
        <f t="shared" ref="O63:O79" si="58">H63+1</f>
        <v>47</v>
      </c>
      <c r="P63" s="18">
        <f t="shared" ref="P63:P79" si="59">K63^2</f>
        <v>1661.2535501417765</v>
      </c>
      <c r="Q63" s="79">
        <f t="shared" ref="Q63:Q79" si="60">L63^2</f>
        <v>1755.2638866257087</v>
      </c>
      <c r="R63" s="18">
        <f t="shared" ref="R63:R79" si="61">P63/N63</f>
        <v>35.345820215782481</v>
      </c>
      <c r="S63" s="46">
        <f t="shared" ref="S63:S79" si="62">Q63/O63</f>
        <v>37.346040140972526</v>
      </c>
      <c r="T63" s="14">
        <f t="shared" ref="T63:T79" si="63">M63/(R63+S63)</f>
        <v>93.982203523573943</v>
      </c>
      <c r="U63" s="64">
        <f t="shared" ref="U63:U79" si="64">TINV((1-$E$1),T63)</f>
        <v>1.9858018143458216</v>
      </c>
      <c r="V63" s="17">
        <f t="shared" ref="V63:V79" si="65">SQRT(K63+L63)</f>
        <v>9.0914436601722919</v>
      </c>
      <c r="W63" s="14">
        <f t="shared" ref="W63:W79" si="66">V63*U63</f>
        <v>18.053805315392953</v>
      </c>
      <c r="X63" s="14">
        <f t="shared" ref="X63:X79" si="67">F63-C63</f>
        <v>13.799999999999997</v>
      </c>
      <c r="Y63" s="14">
        <f t="shared" ref="Y63:Y79" si="68">X63-W63</f>
        <v>-4.253805315392956</v>
      </c>
      <c r="Z63" s="14">
        <f t="shared" ref="Z63:Z79" si="69">X63+W63</f>
        <v>31.85380531539295</v>
      </c>
      <c r="AA63" s="21">
        <f t="shared" ref="AA63:AA79" si="70">V63</f>
        <v>9.0914436601722919</v>
      </c>
      <c r="AB63" s="21">
        <f t="shared" ref="AB63:AB79" si="71">AA63^2</f>
        <v>82.654347826086962</v>
      </c>
      <c r="AC63" s="29">
        <f t="shared" ref="AC63:AC79" si="72">1/AB63</f>
        <v>1.2098577102127771E-2</v>
      </c>
      <c r="AD63" s="67">
        <f>AC63/AC80</f>
        <v>1.6459793610402857E-2</v>
      </c>
      <c r="AE63" s="48">
        <f t="shared" ref="AE63:AE79" si="73">AC63*X63</f>
        <v>0.1669603640093632</v>
      </c>
      <c r="AF63" s="57"/>
      <c r="AH63" s="23">
        <f>(X63-X80)^2</f>
        <v>1.5395600028620064</v>
      </c>
      <c r="AI63" s="30">
        <f t="shared" si="52"/>
        <v>1.8626485397978038E-2</v>
      </c>
      <c r="AJ63" s="19">
        <v>1</v>
      </c>
      <c r="AK63" s="14"/>
      <c r="AL63" s="17">
        <f t="shared" ref="AL63:AL79" si="74">AC63</f>
        <v>1.2098577102127771E-2</v>
      </c>
      <c r="AM63" s="87">
        <f t="shared" ref="AM63:AM79" si="75">AC63^2</f>
        <v>1.463755678961304E-4</v>
      </c>
      <c r="AN63" s="29"/>
      <c r="AO63" s="23">
        <f>AO80</f>
        <v>117.32892466936738</v>
      </c>
      <c r="AP63" s="23">
        <f>AP80</f>
        <v>117.32892466936738</v>
      </c>
      <c r="AQ63" s="34">
        <f t="shared" ref="AQ63:AQ79" si="76">AB63</f>
        <v>82.654347826086962</v>
      </c>
      <c r="AR63" s="48">
        <f t="shared" ref="AR63:AR79" si="77">1/(AP63+AQ63)</f>
        <v>5.0004182225927432E-3</v>
      </c>
      <c r="AS63" s="26">
        <f>AR63/AR80</f>
        <v>4.192473746793076E-2</v>
      </c>
      <c r="AT63" s="21">
        <f t="shared" si="53"/>
        <v>6.9005771471779845E-2</v>
      </c>
      <c r="BB63" s="6"/>
      <c r="BD63" s="36">
        <v>1</v>
      </c>
      <c r="BE63" s="6"/>
      <c r="BF63" s="6"/>
      <c r="BG63" s="6"/>
      <c r="BH63" s="6"/>
      <c r="BI63" s="6"/>
      <c r="BJ63" s="6"/>
      <c r="BK63" s="6"/>
      <c r="BL63" s="6"/>
      <c r="BM63" s="6"/>
      <c r="BN63" s="6"/>
    </row>
    <row r="64" spans="1:66" x14ac:dyDescent="0.2">
      <c r="B64" s="86" t="s">
        <v>62</v>
      </c>
      <c r="C64" s="32">
        <v>45.1</v>
      </c>
      <c r="D64" s="32">
        <v>36.9</v>
      </c>
      <c r="E64" s="33">
        <v>92</v>
      </c>
      <c r="F64" s="32">
        <v>42.8</v>
      </c>
      <c r="G64" s="32">
        <v>35.4</v>
      </c>
      <c r="H64" s="33">
        <v>92</v>
      </c>
      <c r="K64" s="78">
        <f t="shared" si="54"/>
        <v>14.800108695652172</v>
      </c>
      <c r="L64" s="78">
        <f t="shared" si="55"/>
        <v>13.621304347826085</v>
      </c>
      <c r="M64" s="78">
        <f t="shared" si="56"/>
        <v>807.77671938799597</v>
      </c>
      <c r="N64" s="78">
        <f t="shared" si="57"/>
        <v>93</v>
      </c>
      <c r="O64" s="78">
        <f t="shared" si="58"/>
        <v>93</v>
      </c>
      <c r="P64" s="18">
        <f t="shared" si="59"/>
        <v>219.04321740311903</v>
      </c>
      <c r="Q64" s="79">
        <f t="shared" si="60"/>
        <v>185.53993213610579</v>
      </c>
      <c r="R64" s="18">
        <f t="shared" si="61"/>
        <v>2.3553034129367636</v>
      </c>
      <c r="S64" s="46">
        <f t="shared" si="62"/>
        <v>1.9950530337215677</v>
      </c>
      <c r="T64" s="14">
        <f t="shared" si="63"/>
        <v>185.68058256662599</v>
      </c>
      <c r="U64" s="64">
        <f t="shared" si="64"/>
        <v>1.972869946210895</v>
      </c>
      <c r="V64" s="17">
        <f t="shared" si="65"/>
        <v>5.3311737022421486</v>
      </c>
      <c r="W64" s="14">
        <f t="shared" si="66"/>
        <v>10.517712375183406</v>
      </c>
      <c r="X64" s="14">
        <f t="shared" si="67"/>
        <v>-2.3000000000000043</v>
      </c>
      <c r="Y64" s="14">
        <f t="shared" si="68"/>
        <v>-12.81771237518341</v>
      </c>
      <c r="Z64" s="14">
        <f t="shared" si="69"/>
        <v>8.2177123751834014</v>
      </c>
      <c r="AA64" s="21">
        <f t="shared" si="70"/>
        <v>5.3311737022421486</v>
      </c>
      <c r="AB64" s="21">
        <f t="shared" si="71"/>
        <v>28.421413043478257</v>
      </c>
      <c r="AC64" s="29">
        <f t="shared" si="72"/>
        <v>3.5184739001900743E-2</v>
      </c>
      <c r="AD64" s="67">
        <f>AC64/AC80</f>
        <v>4.7867905235345912E-2</v>
      </c>
      <c r="AE64" s="48">
        <f t="shared" si="73"/>
        <v>-8.0924899704371861E-2</v>
      </c>
      <c r="AF64" s="57"/>
      <c r="AH64" s="23">
        <f>(X64-X80)^2</f>
        <v>300.70300032240704</v>
      </c>
      <c r="AI64" s="30">
        <f t="shared" si="52"/>
        <v>10.580156583432366</v>
      </c>
      <c r="AJ64" s="19">
        <v>1</v>
      </c>
      <c r="AK64" s="14"/>
      <c r="AL64" s="17">
        <f t="shared" si="74"/>
        <v>3.5184739001900743E-2</v>
      </c>
      <c r="AM64" s="87">
        <f t="shared" si="75"/>
        <v>1.2379658586318754E-3</v>
      </c>
      <c r="AN64" s="29"/>
      <c r="AO64" s="23">
        <f>AO80</f>
        <v>117.32892466936738</v>
      </c>
      <c r="AP64" s="23">
        <f>AP80</f>
        <v>117.32892466936738</v>
      </c>
      <c r="AQ64" s="34">
        <f t="shared" si="76"/>
        <v>28.421413043478257</v>
      </c>
      <c r="AR64" s="48">
        <f t="shared" si="77"/>
        <v>6.8610475673145932E-3</v>
      </c>
      <c r="AS64" s="26">
        <f>AR64/AR80</f>
        <v>5.7524711976091977E-2</v>
      </c>
      <c r="AT64" s="21">
        <f t="shared" si="53"/>
        <v>-1.5780409404823593E-2</v>
      </c>
      <c r="BB64" s="6"/>
      <c r="BD64" s="36">
        <v>1</v>
      </c>
      <c r="BE64" s="6"/>
      <c r="BF64" s="6"/>
      <c r="BG64" s="6"/>
      <c r="BH64" s="6"/>
      <c r="BI64" s="6"/>
      <c r="BJ64" s="6"/>
      <c r="BK64" s="6"/>
      <c r="BL64" s="6"/>
      <c r="BM64" s="6"/>
      <c r="BN64" s="6"/>
    </row>
    <row r="65" spans="2:66" x14ac:dyDescent="0.2">
      <c r="B65" s="86" t="s">
        <v>63</v>
      </c>
      <c r="C65" s="32">
        <v>30.3</v>
      </c>
      <c r="D65" s="32">
        <v>27.8</v>
      </c>
      <c r="E65" s="33">
        <v>57</v>
      </c>
      <c r="F65" s="32">
        <v>43.8</v>
      </c>
      <c r="G65" s="32">
        <v>43.5</v>
      </c>
      <c r="H65" s="33">
        <v>68</v>
      </c>
      <c r="K65" s="78">
        <f t="shared" si="54"/>
        <v>13.558596491228071</v>
      </c>
      <c r="L65" s="78">
        <f t="shared" si="55"/>
        <v>27.827205882352942</v>
      </c>
      <c r="M65" s="78">
        <f t="shared" si="56"/>
        <v>1712.784638105104</v>
      </c>
      <c r="N65" s="78">
        <f t="shared" si="57"/>
        <v>58</v>
      </c>
      <c r="O65" s="78">
        <f t="shared" si="58"/>
        <v>69</v>
      </c>
      <c r="P65" s="18">
        <f t="shared" si="59"/>
        <v>183.83553881194217</v>
      </c>
      <c r="Q65" s="79">
        <f t="shared" si="60"/>
        <v>774.35338721885819</v>
      </c>
      <c r="R65" s="18">
        <f t="shared" si="61"/>
        <v>3.1695782553783132</v>
      </c>
      <c r="S65" s="46">
        <f t="shared" si="62"/>
        <v>11.222512858244322</v>
      </c>
      <c r="T65" s="14">
        <f t="shared" si="63"/>
        <v>119.00874060503212</v>
      </c>
      <c r="U65" s="64">
        <f t="shared" si="64"/>
        <v>1.9800998764569426</v>
      </c>
      <c r="V65" s="17">
        <f t="shared" si="65"/>
        <v>6.4331798026777562</v>
      </c>
      <c r="W65" s="14">
        <f t="shared" si="66"/>
        <v>12.738338532507523</v>
      </c>
      <c r="X65" s="14">
        <f t="shared" si="67"/>
        <v>13.499999999999996</v>
      </c>
      <c r="Y65" s="14">
        <f t="shared" si="68"/>
        <v>0.76166146749247332</v>
      </c>
      <c r="Z65" s="14">
        <f t="shared" si="69"/>
        <v>26.23833853250752</v>
      </c>
      <c r="AA65" s="21">
        <f t="shared" si="70"/>
        <v>6.4331798026777562</v>
      </c>
      <c r="AB65" s="21">
        <f t="shared" si="71"/>
        <v>41.385802373581015</v>
      </c>
      <c r="AC65" s="29">
        <f t="shared" si="72"/>
        <v>2.4162875736302231E-2</v>
      </c>
      <c r="AD65" s="67">
        <f>AC65/AC80</f>
        <v>3.2872952273321432E-2</v>
      </c>
      <c r="AE65" s="48">
        <f t="shared" si="73"/>
        <v>0.32619882244008003</v>
      </c>
      <c r="AF65" s="57"/>
      <c r="AH65" s="23">
        <f>(X65-X80)^2</f>
        <v>2.3740340460833438</v>
      </c>
      <c r="AI65" s="30">
        <f t="shared" si="52"/>
        <v>5.736348964926264E-2</v>
      </c>
      <c r="AJ65" s="19">
        <v>1</v>
      </c>
      <c r="AK65" s="14"/>
      <c r="AL65" s="17">
        <f t="shared" si="74"/>
        <v>2.4162875736302231E-2</v>
      </c>
      <c r="AM65" s="87">
        <f t="shared" si="75"/>
        <v>5.8384456384798309E-4</v>
      </c>
      <c r="AN65" s="29"/>
      <c r="AO65" s="23">
        <f>AO80</f>
        <v>117.32892466936738</v>
      </c>
      <c r="AP65" s="23">
        <f>AP80</f>
        <v>117.32892466936738</v>
      </c>
      <c r="AQ65" s="34">
        <f t="shared" si="76"/>
        <v>41.385802373581015</v>
      </c>
      <c r="AR65" s="48">
        <f t="shared" si="77"/>
        <v>6.3006125432166025E-3</v>
      </c>
      <c r="AS65" s="26">
        <f>AR65/AR80</f>
        <v>5.2825886756436874E-2</v>
      </c>
      <c r="AT65" s="21">
        <f t="shared" si="53"/>
        <v>8.5058269333424114E-2</v>
      </c>
      <c r="BB65" s="6"/>
      <c r="BD65" s="36">
        <v>1</v>
      </c>
      <c r="BE65" s="6"/>
      <c r="BF65" s="6"/>
      <c r="BG65" s="6"/>
      <c r="BH65" s="6"/>
      <c r="BI65" s="6"/>
      <c r="BJ65" s="6"/>
      <c r="BK65" s="6"/>
      <c r="BL65" s="6"/>
      <c r="BM65" s="6"/>
      <c r="BN65" s="6"/>
    </row>
    <row r="66" spans="2:66" x14ac:dyDescent="0.2">
      <c r="B66" s="86" t="s">
        <v>64</v>
      </c>
      <c r="C66" s="32">
        <v>28.9</v>
      </c>
      <c r="D66" s="32">
        <v>12</v>
      </c>
      <c r="E66" s="33">
        <v>31</v>
      </c>
      <c r="F66" s="32">
        <v>53.7</v>
      </c>
      <c r="G66" s="32">
        <v>16.2</v>
      </c>
      <c r="H66" s="33">
        <v>42</v>
      </c>
      <c r="K66" s="78">
        <f t="shared" si="54"/>
        <v>4.645161290322581</v>
      </c>
      <c r="L66" s="78">
        <f t="shared" si="55"/>
        <v>6.2485714285714282</v>
      </c>
      <c r="M66" s="78">
        <f t="shared" si="56"/>
        <v>118.67341255070185</v>
      </c>
      <c r="N66" s="78">
        <f t="shared" si="57"/>
        <v>32</v>
      </c>
      <c r="O66" s="78">
        <f t="shared" si="58"/>
        <v>43</v>
      </c>
      <c r="P66" s="18">
        <f t="shared" si="59"/>
        <v>21.577523413111344</v>
      </c>
      <c r="Q66" s="79">
        <f t="shared" si="60"/>
        <v>39.044644897959181</v>
      </c>
      <c r="R66" s="18">
        <f t="shared" si="61"/>
        <v>0.67429760665972949</v>
      </c>
      <c r="S66" s="46">
        <f t="shared" si="62"/>
        <v>0.9080149976269577</v>
      </c>
      <c r="T66" s="14">
        <f t="shared" si="63"/>
        <v>74.999979289301237</v>
      </c>
      <c r="U66" s="64">
        <f t="shared" si="64"/>
        <v>1.992543495180934</v>
      </c>
      <c r="V66" s="17">
        <f t="shared" si="65"/>
        <v>3.3005655150131483</v>
      </c>
      <c r="W66" s="14">
        <f t="shared" si="66"/>
        <v>6.5765203473579579</v>
      </c>
      <c r="X66" s="14">
        <f t="shared" si="67"/>
        <v>24.800000000000004</v>
      </c>
      <c r="Y66" s="14">
        <f t="shared" si="68"/>
        <v>18.223479652642048</v>
      </c>
      <c r="Z66" s="14">
        <f t="shared" si="69"/>
        <v>31.37652034735796</v>
      </c>
      <c r="AA66" s="21">
        <f t="shared" si="70"/>
        <v>3.3005655150131483</v>
      </c>
      <c r="AB66" s="21">
        <f t="shared" si="71"/>
        <v>10.893732718894009</v>
      </c>
      <c r="AC66" s="29">
        <f t="shared" si="72"/>
        <v>9.1795900065145472E-2</v>
      </c>
      <c r="AD66" s="67">
        <f>AC66/AC80</f>
        <v>0.12488589001823464</v>
      </c>
      <c r="AE66" s="48">
        <f t="shared" si="73"/>
        <v>2.2765383216156083</v>
      </c>
      <c r="AF66" s="57"/>
      <c r="AH66" s="23">
        <f>(X66-X80)^2</f>
        <v>95.24217841807986</v>
      </c>
      <c r="AI66" s="30">
        <f t="shared" si="52"/>
        <v>8.742841492052813</v>
      </c>
      <c r="AJ66" s="19">
        <v>1</v>
      </c>
      <c r="AK66" s="14"/>
      <c r="AL66" s="17">
        <f t="shared" si="74"/>
        <v>9.1795900065145472E-2</v>
      </c>
      <c r="AM66" s="87">
        <f t="shared" si="75"/>
        <v>8.4264872687701744E-3</v>
      </c>
      <c r="AN66" s="29"/>
      <c r="AO66" s="23">
        <f>AO80</f>
        <v>117.32892466936738</v>
      </c>
      <c r="AP66" s="23">
        <f>AP80</f>
        <v>117.32892466936738</v>
      </c>
      <c r="AQ66" s="34">
        <f t="shared" si="76"/>
        <v>10.893732718894009</v>
      </c>
      <c r="AR66" s="48">
        <f t="shared" si="77"/>
        <v>7.7989336702949091E-3</v>
      </c>
      <c r="AS66" s="26">
        <f>AR66/AR80</f>
        <v>6.5388179968551702E-2</v>
      </c>
      <c r="AT66" s="21">
        <f t="shared" si="53"/>
        <v>0.19341355502331378</v>
      </c>
      <c r="BB66" s="6"/>
      <c r="BD66" s="36">
        <v>1</v>
      </c>
      <c r="BE66" s="6"/>
      <c r="BF66" s="6"/>
      <c r="BG66" s="6"/>
      <c r="BH66" s="6"/>
      <c r="BI66" s="6"/>
      <c r="BJ66" s="6"/>
      <c r="BK66" s="6"/>
      <c r="BL66" s="6"/>
      <c r="BM66" s="6"/>
      <c r="BN66" s="6"/>
    </row>
    <row r="67" spans="2:66" x14ac:dyDescent="0.2">
      <c r="B67" s="86" t="s">
        <v>65</v>
      </c>
      <c r="C67" s="32">
        <v>65.8</v>
      </c>
      <c r="D67" s="32">
        <v>48.1</v>
      </c>
      <c r="E67" s="33">
        <v>101</v>
      </c>
      <c r="F67" s="32">
        <v>60</v>
      </c>
      <c r="G67" s="32">
        <v>38.9</v>
      </c>
      <c r="H67" s="33">
        <v>94</v>
      </c>
      <c r="K67" s="78">
        <f t="shared" si="54"/>
        <v>22.907029702970299</v>
      </c>
      <c r="L67" s="78">
        <f t="shared" si="55"/>
        <v>16.097978723404253</v>
      </c>
      <c r="M67" s="78">
        <f t="shared" si="56"/>
        <v>1521.3906823415498</v>
      </c>
      <c r="N67" s="78">
        <f t="shared" si="57"/>
        <v>102</v>
      </c>
      <c r="O67" s="78">
        <f t="shared" si="58"/>
        <v>95</v>
      </c>
      <c r="P67" s="18">
        <f t="shared" si="59"/>
        <v>524.73200981276352</v>
      </c>
      <c r="Q67" s="79">
        <f t="shared" si="60"/>
        <v>259.14491897917605</v>
      </c>
      <c r="R67" s="18">
        <f t="shared" si="61"/>
        <v>5.1444314687525834</v>
      </c>
      <c r="S67" s="46">
        <f t="shared" si="62"/>
        <v>2.7278412524123796</v>
      </c>
      <c r="T67" s="14">
        <f t="shared" si="63"/>
        <v>193.25939741025763</v>
      </c>
      <c r="U67" s="64">
        <f t="shared" si="64"/>
        <v>1.972331675795749</v>
      </c>
      <c r="V67" s="17">
        <f t="shared" si="65"/>
        <v>6.2453989805595729</v>
      </c>
      <c r="W67" s="14">
        <f t="shared" si="66"/>
        <v>12.317998237340124</v>
      </c>
      <c r="X67" s="14">
        <f t="shared" si="67"/>
        <v>-5.7999999999999972</v>
      </c>
      <c r="Y67" s="14">
        <f t="shared" si="68"/>
        <v>-18.117998237340121</v>
      </c>
      <c r="Z67" s="14">
        <f t="shared" si="69"/>
        <v>6.5179982373401266</v>
      </c>
      <c r="AA67" s="21">
        <f t="shared" si="70"/>
        <v>6.2453989805595729</v>
      </c>
      <c r="AB67" s="21">
        <f t="shared" si="71"/>
        <v>39.005008426374552</v>
      </c>
      <c r="AC67" s="29">
        <f t="shared" si="72"/>
        <v>2.5637733212840848E-2</v>
      </c>
      <c r="AD67" s="67">
        <f>AC67/AC80</f>
        <v>3.4879456795602469E-2</v>
      </c>
      <c r="AE67" s="48">
        <f t="shared" si="73"/>
        <v>-0.14869885263447685</v>
      </c>
      <c r="AF67" s="57"/>
      <c r="AH67" s="23">
        <f>(X67-X80)^2</f>
        <v>434.33853082665564</v>
      </c>
      <c r="AI67" s="30">
        <f t="shared" si="52"/>
        <v>11.135455377391049</v>
      </c>
      <c r="AJ67" s="19">
        <v>1</v>
      </c>
      <c r="AK67" s="14"/>
      <c r="AL67" s="17">
        <f t="shared" si="74"/>
        <v>2.5637733212840848E-2</v>
      </c>
      <c r="AM67" s="87">
        <f t="shared" si="75"/>
        <v>6.5729336429280272E-4</v>
      </c>
      <c r="AN67" s="29"/>
      <c r="AO67" s="23">
        <f>AO80</f>
        <v>117.32892466936738</v>
      </c>
      <c r="AP67" s="23">
        <f>AP80</f>
        <v>117.32892466936738</v>
      </c>
      <c r="AQ67" s="34">
        <f t="shared" si="76"/>
        <v>39.005008426374552</v>
      </c>
      <c r="AR67" s="48">
        <f t="shared" si="77"/>
        <v>6.3965639461496856E-3</v>
      </c>
      <c r="AS67" s="26">
        <f>AR67/AR80</f>
        <v>5.3630366941608935E-2</v>
      </c>
      <c r="AT67" s="21">
        <f t="shared" si="53"/>
        <v>-3.710007088766816E-2</v>
      </c>
      <c r="BB67" s="6"/>
      <c r="BD67" s="36">
        <v>1</v>
      </c>
      <c r="BE67" s="6"/>
      <c r="BF67" s="6"/>
      <c r="BG67" s="6"/>
      <c r="BH67" s="6"/>
      <c r="BI67" s="6"/>
      <c r="BJ67" s="6"/>
      <c r="BK67" s="6"/>
      <c r="BL67" s="6"/>
      <c r="BM67" s="6"/>
      <c r="BN67" s="6"/>
    </row>
    <row r="68" spans="2:66" x14ac:dyDescent="0.2">
      <c r="B68" s="86" t="s">
        <v>66</v>
      </c>
      <c r="C68" s="32">
        <v>15</v>
      </c>
      <c r="D68" s="32">
        <v>11.4</v>
      </c>
      <c r="E68" s="33">
        <v>26</v>
      </c>
      <c r="F68" s="32">
        <v>35.4</v>
      </c>
      <c r="G68" s="32">
        <v>17.899999999999999</v>
      </c>
      <c r="H68" s="33">
        <v>25</v>
      </c>
      <c r="K68" s="78">
        <f t="shared" si="54"/>
        <v>4.9984615384615392</v>
      </c>
      <c r="L68" s="78">
        <f t="shared" si="55"/>
        <v>12.816399999999998</v>
      </c>
      <c r="M68" s="78">
        <f t="shared" si="56"/>
        <v>317.36929163455608</v>
      </c>
      <c r="N68" s="78">
        <f t="shared" si="57"/>
        <v>27</v>
      </c>
      <c r="O68" s="78">
        <f t="shared" si="58"/>
        <v>26</v>
      </c>
      <c r="P68" s="18">
        <f t="shared" si="59"/>
        <v>24.984617751479298</v>
      </c>
      <c r="Q68" s="79">
        <f t="shared" si="60"/>
        <v>164.26010895999994</v>
      </c>
      <c r="R68" s="18">
        <f t="shared" si="61"/>
        <v>0.92535621301775184</v>
      </c>
      <c r="S68" s="46">
        <f t="shared" si="62"/>
        <v>6.3176964984615358</v>
      </c>
      <c r="T68" s="14">
        <f t="shared" si="63"/>
        <v>43.817062263203944</v>
      </c>
      <c r="U68" s="64">
        <f t="shared" si="64"/>
        <v>2.0166921992278248</v>
      </c>
      <c r="V68" s="17">
        <f t="shared" si="65"/>
        <v>4.2207655156928032</v>
      </c>
      <c r="W68" s="14">
        <f t="shared" si="66"/>
        <v>8.5119848902674828</v>
      </c>
      <c r="X68" s="14">
        <f t="shared" si="67"/>
        <v>20.399999999999999</v>
      </c>
      <c r="Y68" s="14">
        <f t="shared" si="68"/>
        <v>11.888015109732516</v>
      </c>
      <c r="Z68" s="14">
        <f t="shared" si="69"/>
        <v>28.911984890267483</v>
      </c>
      <c r="AA68" s="21">
        <f t="shared" si="70"/>
        <v>4.2207655156928032</v>
      </c>
      <c r="AB68" s="21">
        <f t="shared" si="71"/>
        <v>17.814861538461535</v>
      </c>
      <c r="AC68" s="29">
        <f t="shared" si="72"/>
        <v>5.613290891096976E-2</v>
      </c>
      <c r="AD68" s="67">
        <f>AC68/AC80</f>
        <v>7.6367335400426006E-2</v>
      </c>
      <c r="AE68" s="48">
        <f t="shared" si="73"/>
        <v>1.145111341783783</v>
      </c>
      <c r="AF68" s="57"/>
      <c r="AH68" s="23">
        <f>(X68-X80)^2</f>
        <v>28.72113105199265</v>
      </c>
      <c r="AI68" s="30">
        <f t="shared" si="52"/>
        <v>1.6122006331615284</v>
      </c>
      <c r="AJ68" s="19">
        <v>1</v>
      </c>
      <c r="AK68" s="14"/>
      <c r="AL68" s="17">
        <f t="shared" si="74"/>
        <v>5.613290891096976E-2</v>
      </c>
      <c r="AM68" s="87">
        <f t="shared" si="75"/>
        <v>3.1509034628072283E-3</v>
      </c>
      <c r="AN68" s="29"/>
      <c r="AO68" s="23">
        <f>AO80</f>
        <v>117.32892466936738</v>
      </c>
      <c r="AP68" s="23">
        <f>AP80</f>
        <v>117.32892466936738</v>
      </c>
      <c r="AQ68" s="34">
        <f t="shared" si="76"/>
        <v>17.814861538461535</v>
      </c>
      <c r="AR68" s="48">
        <f t="shared" si="77"/>
        <v>7.3995262975847399E-3</v>
      </c>
      <c r="AS68" s="26">
        <f>AR68/AR80</f>
        <v>6.2039450222713087E-2</v>
      </c>
      <c r="AT68" s="21">
        <f t="shared" si="53"/>
        <v>0.15095033647072867</v>
      </c>
      <c r="BB68" s="6"/>
      <c r="BD68" s="36">
        <v>1</v>
      </c>
      <c r="BE68" s="6"/>
      <c r="BF68" s="6"/>
      <c r="BG68" s="6"/>
      <c r="BH68" s="6"/>
      <c r="BI68" s="6"/>
      <c r="BJ68" s="6"/>
      <c r="BK68" s="6"/>
      <c r="BL68" s="6"/>
      <c r="BM68" s="6"/>
      <c r="BN68" s="6"/>
    </row>
    <row r="69" spans="2:66" x14ac:dyDescent="0.2">
      <c r="B69" s="86" t="s">
        <v>67</v>
      </c>
      <c r="C69" s="32">
        <v>42</v>
      </c>
      <c r="D69" s="32">
        <v>43.3</v>
      </c>
      <c r="E69" s="33">
        <v>46</v>
      </c>
      <c r="F69" s="32">
        <v>55.8</v>
      </c>
      <c r="G69" s="32">
        <v>43.9</v>
      </c>
      <c r="H69" s="33">
        <v>46</v>
      </c>
      <c r="K69" s="78">
        <f t="shared" si="54"/>
        <v>40.758478260869559</v>
      </c>
      <c r="L69" s="78">
        <f t="shared" si="55"/>
        <v>41.895869565217389</v>
      </c>
      <c r="M69" s="78">
        <f t="shared" si="56"/>
        <v>6831.7412145557646</v>
      </c>
      <c r="N69" s="78">
        <f t="shared" si="57"/>
        <v>47</v>
      </c>
      <c r="O69" s="78">
        <f t="shared" si="58"/>
        <v>47</v>
      </c>
      <c r="P69" s="18">
        <f t="shared" si="59"/>
        <v>1661.2535501417765</v>
      </c>
      <c r="Q69" s="79">
        <f t="shared" si="60"/>
        <v>1755.2638866257087</v>
      </c>
      <c r="R69" s="18">
        <f t="shared" si="61"/>
        <v>35.345820215782481</v>
      </c>
      <c r="S69" s="46">
        <f t="shared" si="62"/>
        <v>37.346040140972526</v>
      </c>
      <c r="T69" s="14">
        <f t="shared" si="63"/>
        <v>93.982203523573943</v>
      </c>
      <c r="U69" s="64">
        <f t="shared" si="64"/>
        <v>1.9858018143458216</v>
      </c>
      <c r="V69" s="17">
        <f t="shared" si="65"/>
        <v>9.0914436601722919</v>
      </c>
      <c r="W69" s="14">
        <f t="shared" si="66"/>
        <v>18.053805315392953</v>
      </c>
      <c r="X69" s="14">
        <f t="shared" si="67"/>
        <v>13.799999999999997</v>
      </c>
      <c r="Y69" s="14">
        <f t="shared" si="68"/>
        <v>-4.253805315392956</v>
      </c>
      <c r="Z69" s="14">
        <f t="shared" si="69"/>
        <v>31.85380531539295</v>
      </c>
      <c r="AA69" s="21">
        <f t="shared" si="70"/>
        <v>9.0914436601722919</v>
      </c>
      <c r="AB69" s="21">
        <f t="shared" si="71"/>
        <v>82.654347826086962</v>
      </c>
      <c r="AC69" s="29">
        <f t="shared" si="72"/>
        <v>1.2098577102127771E-2</v>
      </c>
      <c r="AD69" s="67">
        <f>AC69/AC80</f>
        <v>1.6459793610402857E-2</v>
      </c>
      <c r="AE69" s="48">
        <f t="shared" si="73"/>
        <v>0.1669603640093632</v>
      </c>
      <c r="AF69" s="57"/>
      <c r="AH69" s="23">
        <f>(X69-X80)^2</f>
        <v>1.5395600028620064</v>
      </c>
      <c r="AI69" s="30">
        <f t="shared" si="52"/>
        <v>1.8626485397978038E-2</v>
      </c>
      <c r="AJ69" s="19">
        <v>1</v>
      </c>
      <c r="AK69" s="14"/>
      <c r="AL69" s="17">
        <f t="shared" si="74"/>
        <v>1.2098577102127771E-2</v>
      </c>
      <c r="AM69" s="87">
        <f t="shared" si="75"/>
        <v>1.463755678961304E-4</v>
      </c>
      <c r="AN69" s="29"/>
      <c r="AO69" s="23">
        <f>AO80</f>
        <v>117.32892466936738</v>
      </c>
      <c r="AP69" s="23">
        <f>AP80</f>
        <v>117.32892466936738</v>
      </c>
      <c r="AQ69" s="34">
        <f t="shared" si="76"/>
        <v>82.654347826086962</v>
      </c>
      <c r="AR69" s="48">
        <f t="shared" si="77"/>
        <v>5.0004182225927432E-3</v>
      </c>
      <c r="AS69" s="26">
        <f>AR69/AR80</f>
        <v>4.192473746793076E-2</v>
      </c>
      <c r="AT69" s="21">
        <f t="shared" si="53"/>
        <v>6.9005771471779845E-2</v>
      </c>
      <c r="BB69" s="6"/>
      <c r="BD69" s="36">
        <v>1</v>
      </c>
      <c r="BE69" s="6"/>
      <c r="BF69" s="6"/>
      <c r="BG69" s="6"/>
      <c r="BH69" s="6"/>
      <c r="BI69" s="6"/>
      <c r="BJ69" s="6"/>
      <c r="BK69" s="6"/>
      <c r="BL69" s="6"/>
      <c r="BM69" s="6"/>
      <c r="BN69" s="6"/>
    </row>
    <row r="70" spans="2:66" x14ac:dyDescent="0.2">
      <c r="B70" s="86" t="s">
        <v>68</v>
      </c>
      <c r="C70" s="32">
        <v>45.1</v>
      </c>
      <c r="D70" s="32">
        <v>36.9</v>
      </c>
      <c r="E70" s="33">
        <v>92</v>
      </c>
      <c r="F70" s="32">
        <v>42.8</v>
      </c>
      <c r="G70" s="32">
        <v>35.4</v>
      </c>
      <c r="H70" s="33">
        <v>92</v>
      </c>
      <c r="K70" s="78">
        <f t="shared" si="54"/>
        <v>14.800108695652172</v>
      </c>
      <c r="L70" s="78">
        <f t="shared" si="55"/>
        <v>13.621304347826085</v>
      </c>
      <c r="M70" s="78">
        <f t="shared" si="56"/>
        <v>807.77671938799597</v>
      </c>
      <c r="N70" s="78">
        <f t="shared" si="57"/>
        <v>93</v>
      </c>
      <c r="O70" s="78">
        <f t="shared" si="58"/>
        <v>93</v>
      </c>
      <c r="P70" s="18">
        <f t="shared" si="59"/>
        <v>219.04321740311903</v>
      </c>
      <c r="Q70" s="79">
        <f t="shared" si="60"/>
        <v>185.53993213610579</v>
      </c>
      <c r="R70" s="18">
        <f t="shared" si="61"/>
        <v>2.3553034129367636</v>
      </c>
      <c r="S70" s="46">
        <f t="shared" si="62"/>
        <v>1.9950530337215677</v>
      </c>
      <c r="T70" s="14">
        <f t="shared" si="63"/>
        <v>185.68058256662599</v>
      </c>
      <c r="U70" s="64">
        <f t="shared" si="64"/>
        <v>1.972869946210895</v>
      </c>
      <c r="V70" s="17">
        <f t="shared" si="65"/>
        <v>5.3311737022421486</v>
      </c>
      <c r="W70" s="14">
        <f t="shared" si="66"/>
        <v>10.517712375183406</v>
      </c>
      <c r="X70" s="14">
        <f t="shared" si="67"/>
        <v>-2.3000000000000043</v>
      </c>
      <c r="Y70" s="14">
        <f t="shared" si="68"/>
        <v>-12.81771237518341</v>
      </c>
      <c r="Z70" s="14">
        <f t="shared" si="69"/>
        <v>8.2177123751834014</v>
      </c>
      <c r="AA70" s="21">
        <f t="shared" si="70"/>
        <v>5.3311737022421486</v>
      </c>
      <c r="AB70" s="21">
        <f t="shared" si="71"/>
        <v>28.421413043478257</v>
      </c>
      <c r="AC70" s="29">
        <f t="shared" si="72"/>
        <v>3.5184739001900743E-2</v>
      </c>
      <c r="AD70" s="67">
        <f>AC70/AC80</f>
        <v>4.7867905235345912E-2</v>
      </c>
      <c r="AE70" s="48">
        <f t="shared" si="73"/>
        <v>-8.0924899704371861E-2</v>
      </c>
      <c r="AF70" s="57"/>
      <c r="AH70" s="23">
        <f>(X70-X80)^2</f>
        <v>300.70300032240704</v>
      </c>
      <c r="AI70" s="30">
        <f t="shared" si="52"/>
        <v>10.580156583432366</v>
      </c>
      <c r="AJ70" s="19">
        <v>1</v>
      </c>
      <c r="AK70" s="14"/>
      <c r="AL70" s="17">
        <f t="shared" si="74"/>
        <v>3.5184739001900743E-2</v>
      </c>
      <c r="AM70" s="87">
        <f t="shared" si="75"/>
        <v>1.2379658586318754E-3</v>
      </c>
      <c r="AN70" s="29"/>
      <c r="AO70" s="23">
        <f>AO80</f>
        <v>117.32892466936738</v>
      </c>
      <c r="AP70" s="23">
        <f>AP80</f>
        <v>117.32892466936738</v>
      </c>
      <c r="AQ70" s="34">
        <f t="shared" si="76"/>
        <v>28.421413043478257</v>
      </c>
      <c r="AR70" s="48">
        <f t="shared" si="77"/>
        <v>6.8610475673145932E-3</v>
      </c>
      <c r="AS70" s="26">
        <f>AR70/AR80</f>
        <v>5.7524711976091977E-2</v>
      </c>
      <c r="AT70" s="21">
        <f t="shared" si="53"/>
        <v>-1.5780409404823593E-2</v>
      </c>
      <c r="BB70" s="6"/>
      <c r="BD70" s="36">
        <v>1</v>
      </c>
      <c r="BE70" s="6"/>
      <c r="BF70" s="6"/>
      <c r="BG70" s="6"/>
      <c r="BH70" s="6"/>
      <c r="BI70" s="6"/>
      <c r="BJ70" s="6"/>
      <c r="BK70" s="6"/>
      <c r="BL70" s="6"/>
      <c r="BM70" s="6"/>
      <c r="BN70" s="6"/>
    </row>
    <row r="71" spans="2:66" x14ac:dyDescent="0.2">
      <c r="B71" s="86" t="s">
        <v>69</v>
      </c>
      <c r="C71" s="32">
        <v>30.3</v>
      </c>
      <c r="D71" s="32">
        <v>27.8</v>
      </c>
      <c r="E71" s="33">
        <v>57</v>
      </c>
      <c r="F71" s="32">
        <v>43.8</v>
      </c>
      <c r="G71" s="32">
        <v>43.5</v>
      </c>
      <c r="H71" s="33">
        <v>68</v>
      </c>
      <c r="K71" s="78">
        <f t="shared" si="54"/>
        <v>13.558596491228071</v>
      </c>
      <c r="L71" s="78">
        <f t="shared" si="55"/>
        <v>27.827205882352942</v>
      </c>
      <c r="M71" s="78">
        <f t="shared" si="56"/>
        <v>1712.784638105104</v>
      </c>
      <c r="N71" s="78">
        <f t="shared" si="57"/>
        <v>58</v>
      </c>
      <c r="O71" s="78">
        <f t="shared" si="58"/>
        <v>69</v>
      </c>
      <c r="P71" s="18">
        <f t="shared" si="59"/>
        <v>183.83553881194217</v>
      </c>
      <c r="Q71" s="79">
        <f t="shared" si="60"/>
        <v>774.35338721885819</v>
      </c>
      <c r="R71" s="18">
        <f t="shared" si="61"/>
        <v>3.1695782553783132</v>
      </c>
      <c r="S71" s="46">
        <f t="shared" si="62"/>
        <v>11.222512858244322</v>
      </c>
      <c r="T71" s="14">
        <f t="shared" si="63"/>
        <v>119.00874060503212</v>
      </c>
      <c r="U71" s="64">
        <f t="shared" si="64"/>
        <v>1.9800998764569426</v>
      </c>
      <c r="V71" s="17">
        <f t="shared" si="65"/>
        <v>6.4331798026777562</v>
      </c>
      <c r="W71" s="14">
        <f t="shared" si="66"/>
        <v>12.738338532507523</v>
      </c>
      <c r="X71" s="14">
        <f t="shared" si="67"/>
        <v>13.499999999999996</v>
      </c>
      <c r="Y71" s="14">
        <f t="shared" si="68"/>
        <v>0.76166146749247332</v>
      </c>
      <c r="Z71" s="14">
        <f t="shared" si="69"/>
        <v>26.23833853250752</v>
      </c>
      <c r="AA71" s="21">
        <f t="shared" si="70"/>
        <v>6.4331798026777562</v>
      </c>
      <c r="AB71" s="21">
        <f t="shared" si="71"/>
        <v>41.385802373581015</v>
      </c>
      <c r="AC71" s="29">
        <f t="shared" si="72"/>
        <v>2.4162875736302231E-2</v>
      </c>
      <c r="AD71" s="67">
        <f>AC71/AC80</f>
        <v>3.2872952273321432E-2</v>
      </c>
      <c r="AE71" s="48">
        <f t="shared" si="73"/>
        <v>0.32619882244008003</v>
      </c>
      <c r="AF71" s="57"/>
      <c r="AH71" s="23">
        <f>(X71-X80)^2</f>
        <v>2.3740340460833438</v>
      </c>
      <c r="AI71" s="30">
        <f t="shared" si="52"/>
        <v>5.736348964926264E-2</v>
      </c>
      <c r="AJ71" s="19">
        <v>1</v>
      </c>
      <c r="AK71" s="14"/>
      <c r="AL71" s="17">
        <f t="shared" si="74"/>
        <v>2.4162875736302231E-2</v>
      </c>
      <c r="AM71" s="87">
        <f t="shared" si="75"/>
        <v>5.8384456384798309E-4</v>
      </c>
      <c r="AN71" s="29"/>
      <c r="AO71" s="23">
        <f>AO80</f>
        <v>117.32892466936738</v>
      </c>
      <c r="AP71" s="23">
        <f>AP80</f>
        <v>117.32892466936738</v>
      </c>
      <c r="AQ71" s="34">
        <f t="shared" si="76"/>
        <v>41.385802373581015</v>
      </c>
      <c r="AR71" s="48">
        <f t="shared" si="77"/>
        <v>6.3006125432166025E-3</v>
      </c>
      <c r="AS71" s="26">
        <f>AR71/AR80</f>
        <v>5.2825886756436874E-2</v>
      </c>
      <c r="AT71" s="21">
        <f t="shared" si="53"/>
        <v>8.5058269333424114E-2</v>
      </c>
      <c r="BB71" s="6"/>
      <c r="BD71" s="36">
        <v>1</v>
      </c>
      <c r="BE71" s="6"/>
      <c r="BF71" s="6"/>
      <c r="BG71" s="6"/>
      <c r="BH71" s="6"/>
      <c r="BI71" s="6"/>
      <c r="BJ71" s="6"/>
      <c r="BK71" s="6"/>
      <c r="BL71" s="6"/>
      <c r="BM71" s="6"/>
      <c r="BN71" s="6"/>
    </row>
    <row r="72" spans="2:66" x14ac:dyDescent="0.2">
      <c r="B72" s="86" t="s">
        <v>70</v>
      </c>
      <c r="C72" s="32">
        <v>28.9</v>
      </c>
      <c r="D72" s="32">
        <v>12</v>
      </c>
      <c r="E72" s="33">
        <v>31</v>
      </c>
      <c r="F72" s="32">
        <v>53.7</v>
      </c>
      <c r="G72" s="32">
        <v>16.2</v>
      </c>
      <c r="H72" s="33">
        <v>42</v>
      </c>
      <c r="K72" s="78">
        <f t="shared" si="54"/>
        <v>4.645161290322581</v>
      </c>
      <c r="L72" s="78">
        <f t="shared" si="55"/>
        <v>6.2485714285714282</v>
      </c>
      <c r="M72" s="78">
        <f t="shared" si="56"/>
        <v>118.67341255070185</v>
      </c>
      <c r="N72" s="78">
        <f t="shared" si="57"/>
        <v>32</v>
      </c>
      <c r="O72" s="78">
        <f t="shared" si="58"/>
        <v>43</v>
      </c>
      <c r="P72" s="18">
        <f t="shared" si="59"/>
        <v>21.577523413111344</v>
      </c>
      <c r="Q72" s="79">
        <f t="shared" si="60"/>
        <v>39.044644897959181</v>
      </c>
      <c r="R72" s="18">
        <f t="shared" si="61"/>
        <v>0.67429760665972949</v>
      </c>
      <c r="S72" s="46">
        <f t="shared" si="62"/>
        <v>0.9080149976269577</v>
      </c>
      <c r="T72" s="14">
        <f t="shared" si="63"/>
        <v>74.999979289301237</v>
      </c>
      <c r="U72" s="64">
        <f t="shared" si="64"/>
        <v>1.992543495180934</v>
      </c>
      <c r="V72" s="17">
        <f t="shared" si="65"/>
        <v>3.3005655150131483</v>
      </c>
      <c r="W72" s="14">
        <f t="shared" si="66"/>
        <v>6.5765203473579579</v>
      </c>
      <c r="X72" s="14">
        <f t="shared" si="67"/>
        <v>24.800000000000004</v>
      </c>
      <c r="Y72" s="14">
        <f t="shared" si="68"/>
        <v>18.223479652642048</v>
      </c>
      <c r="Z72" s="14">
        <f t="shared" si="69"/>
        <v>31.37652034735796</v>
      </c>
      <c r="AA72" s="21">
        <f t="shared" si="70"/>
        <v>3.3005655150131483</v>
      </c>
      <c r="AB72" s="21">
        <f t="shared" si="71"/>
        <v>10.893732718894009</v>
      </c>
      <c r="AC72" s="29">
        <f t="shared" si="72"/>
        <v>9.1795900065145472E-2</v>
      </c>
      <c r="AD72" s="67">
        <f>AC72/AC80</f>
        <v>0.12488589001823464</v>
      </c>
      <c r="AE72" s="48">
        <f t="shared" si="73"/>
        <v>2.2765383216156083</v>
      </c>
      <c r="AF72" s="57"/>
      <c r="AH72" s="23">
        <f>(X72-X80)^2</f>
        <v>95.24217841807986</v>
      </c>
      <c r="AI72" s="30">
        <f t="shared" si="52"/>
        <v>8.742841492052813</v>
      </c>
      <c r="AJ72" s="19">
        <v>1</v>
      </c>
      <c r="AK72" s="14"/>
      <c r="AL72" s="17">
        <f t="shared" si="74"/>
        <v>9.1795900065145472E-2</v>
      </c>
      <c r="AM72" s="87">
        <f t="shared" si="75"/>
        <v>8.4264872687701744E-3</v>
      </c>
      <c r="AN72" s="29"/>
      <c r="AO72" s="23">
        <f>AO80</f>
        <v>117.32892466936738</v>
      </c>
      <c r="AP72" s="23">
        <f>AP80</f>
        <v>117.32892466936738</v>
      </c>
      <c r="AQ72" s="34">
        <f t="shared" si="76"/>
        <v>10.893732718894009</v>
      </c>
      <c r="AR72" s="48">
        <f t="shared" si="77"/>
        <v>7.7989336702949091E-3</v>
      </c>
      <c r="AS72" s="26">
        <f>AR72/AR80</f>
        <v>6.5388179968551702E-2</v>
      </c>
      <c r="AT72" s="21">
        <f t="shared" si="53"/>
        <v>0.19341355502331378</v>
      </c>
      <c r="BB72" s="6"/>
      <c r="BD72" s="36">
        <v>1</v>
      </c>
      <c r="BE72" s="6"/>
      <c r="BF72" s="6"/>
      <c r="BG72" s="6"/>
      <c r="BH72" s="6"/>
      <c r="BI72" s="6"/>
      <c r="BJ72" s="6"/>
      <c r="BK72" s="6"/>
      <c r="BL72" s="6"/>
      <c r="BM72" s="6"/>
      <c r="BN72" s="6"/>
    </row>
    <row r="73" spans="2:66" x14ac:dyDescent="0.2">
      <c r="B73" s="86" t="s">
        <v>71</v>
      </c>
      <c r="C73" s="32">
        <v>65.8</v>
      </c>
      <c r="D73" s="32">
        <v>48.1</v>
      </c>
      <c r="E73" s="33">
        <v>101</v>
      </c>
      <c r="F73" s="32">
        <v>60</v>
      </c>
      <c r="G73" s="32">
        <v>38.9</v>
      </c>
      <c r="H73" s="33">
        <v>94</v>
      </c>
      <c r="K73" s="78">
        <f t="shared" si="54"/>
        <v>22.907029702970299</v>
      </c>
      <c r="L73" s="78">
        <f t="shared" si="55"/>
        <v>16.097978723404253</v>
      </c>
      <c r="M73" s="78">
        <f t="shared" si="56"/>
        <v>1521.3906823415498</v>
      </c>
      <c r="N73" s="78">
        <f t="shared" si="57"/>
        <v>102</v>
      </c>
      <c r="O73" s="78">
        <f t="shared" si="58"/>
        <v>95</v>
      </c>
      <c r="P73" s="18">
        <f t="shared" si="59"/>
        <v>524.73200981276352</v>
      </c>
      <c r="Q73" s="79">
        <f t="shared" si="60"/>
        <v>259.14491897917605</v>
      </c>
      <c r="R73" s="18">
        <f t="shared" si="61"/>
        <v>5.1444314687525834</v>
      </c>
      <c r="S73" s="46">
        <f t="shared" si="62"/>
        <v>2.7278412524123796</v>
      </c>
      <c r="T73" s="14">
        <f t="shared" si="63"/>
        <v>193.25939741025763</v>
      </c>
      <c r="U73" s="64">
        <f t="shared" si="64"/>
        <v>1.972331675795749</v>
      </c>
      <c r="V73" s="17">
        <f t="shared" si="65"/>
        <v>6.2453989805595729</v>
      </c>
      <c r="W73" s="14">
        <f t="shared" si="66"/>
        <v>12.317998237340124</v>
      </c>
      <c r="X73" s="14">
        <f t="shared" si="67"/>
        <v>-5.7999999999999972</v>
      </c>
      <c r="Y73" s="14">
        <f t="shared" si="68"/>
        <v>-18.117998237340121</v>
      </c>
      <c r="Z73" s="14">
        <f t="shared" si="69"/>
        <v>6.5179982373401266</v>
      </c>
      <c r="AA73" s="21">
        <f t="shared" si="70"/>
        <v>6.2453989805595729</v>
      </c>
      <c r="AB73" s="21">
        <f t="shared" si="71"/>
        <v>39.005008426374552</v>
      </c>
      <c r="AC73" s="29">
        <f t="shared" si="72"/>
        <v>2.5637733212840848E-2</v>
      </c>
      <c r="AD73" s="67">
        <f>AC73/AC80</f>
        <v>3.4879456795602469E-2</v>
      </c>
      <c r="AE73" s="48">
        <f t="shared" si="73"/>
        <v>-0.14869885263447685</v>
      </c>
      <c r="AF73" s="57"/>
      <c r="AH73" s="23">
        <f>(X73-X80)^2</f>
        <v>434.33853082665564</v>
      </c>
      <c r="AI73" s="30">
        <f t="shared" si="52"/>
        <v>11.135455377391049</v>
      </c>
      <c r="AJ73" s="19">
        <v>1</v>
      </c>
      <c r="AK73" s="14"/>
      <c r="AL73" s="17">
        <f t="shared" si="74"/>
        <v>2.5637733212840848E-2</v>
      </c>
      <c r="AM73" s="87">
        <f t="shared" si="75"/>
        <v>6.5729336429280272E-4</v>
      </c>
      <c r="AN73" s="29"/>
      <c r="AO73" s="23">
        <f>AO80</f>
        <v>117.32892466936738</v>
      </c>
      <c r="AP73" s="23">
        <f>AP80</f>
        <v>117.32892466936738</v>
      </c>
      <c r="AQ73" s="34">
        <f t="shared" si="76"/>
        <v>39.005008426374552</v>
      </c>
      <c r="AR73" s="48">
        <f t="shared" si="77"/>
        <v>6.3965639461496856E-3</v>
      </c>
      <c r="AS73" s="26">
        <f>AR73/AR80</f>
        <v>5.3630366941608935E-2</v>
      </c>
      <c r="AT73" s="21">
        <f t="shared" si="53"/>
        <v>-3.710007088766816E-2</v>
      </c>
      <c r="BB73" s="6"/>
      <c r="BD73" s="36">
        <v>1</v>
      </c>
      <c r="BE73" s="6"/>
      <c r="BF73" s="6"/>
      <c r="BG73" s="6"/>
      <c r="BH73" s="6"/>
      <c r="BI73" s="6"/>
      <c r="BJ73" s="6"/>
      <c r="BK73" s="6"/>
      <c r="BL73" s="6"/>
      <c r="BM73" s="6"/>
      <c r="BN73" s="6"/>
    </row>
    <row r="74" spans="2:66" x14ac:dyDescent="0.2">
      <c r="B74" s="86" t="s">
        <v>72</v>
      </c>
      <c r="C74" s="32">
        <v>15</v>
      </c>
      <c r="D74" s="32">
        <v>11.4</v>
      </c>
      <c r="E74" s="33">
        <v>26</v>
      </c>
      <c r="F74" s="32">
        <v>35.4</v>
      </c>
      <c r="G74" s="32">
        <v>17.899999999999999</v>
      </c>
      <c r="H74" s="33">
        <v>25</v>
      </c>
      <c r="K74" s="78">
        <f t="shared" si="54"/>
        <v>4.9984615384615392</v>
      </c>
      <c r="L74" s="78">
        <f t="shared" si="55"/>
        <v>12.816399999999998</v>
      </c>
      <c r="M74" s="78">
        <f t="shared" si="56"/>
        <v>317.36929163455608</v>
      </c>
      <c r="N74" s="78">
        <f t="shared" si="57"/>
        <v>27</v>
      </c>
      <c r="O74" s="78">
        <f t="shared" si="58"/>
        <v>26</v>
      </c>
      <c r="P74" s="18">
        <f t="shared" si="59"/>
        <v>24.984617751479298</v>
      </c>
      <c r="Q74" s="79">
        <f t="shared" si="60"/>
        <v>164.26010895999994</v>
      </c>
      <c r="R74" s="18">
        <f t="shared" si="61"/>
        <v>0.92535621301775184</v>
      </c>
      <c r="S74" s="46">
        <f t="shared" si="62"/>
        <v>6.3176964984615358</v>
      </c>
      <c r="T74" s="14">
        <f t="shared" si="63"/>
        <v>43.817062263203944</v>
      </c>
      <c r="U74" s="64">
        <f t="shared" si="64"/>
        <v>2.0166921992278248</v>
      </c>
      <c r="V74" s="17">
        <f t="shared" si="65"/>
        <v>4.2207655156928032</v>
      </c>
      <c r="W74" s="14">
        <f t="shared" si="66"/>
        <v>8.5119848902674828</v>
      </c>
      <c r="X74" s="14">
        <f t="shared" si="67"/>
        <v>20.399999999999999</v>
      </c>
      <c r="Y74" s="14">
        <f t="shared" si="68"/>
        <v>11.888015109732516</v>
      </c>
      <c r="Z74" s="14">
        <f t="shared" si="69"/>
        <v>28.911984890267483</v>
      </c>
      <c r="AA74" s="21">
        <f t="shared" si="70"/>
        <v>4.2207655156928032</v>
      </c>
      <c r="AB74" s="21">
        <f t="shared" si="71"/>
        <v>17.814861538461535</v>
      </c>
      <c r="AC74" s="29">
        <f t="shared" si="72"/>
        <v>5.613290891096976E-2</v>
      </c>
      <c r="AD74" s="67">
        <f>AC74/AC80</f>
        <v>7.6367335400426006E-2</v>
      </c>
      <c r="AE74" s="48">
        <f t="shared" si="73"/>
        <v>1.145111341783783</v>
      </c>
      <c r="AF74" s="57"/>
      <c r="AH74" s="23">
        <f>(X74-X80)^2</f>
        <v>28.72113105199265</v>
      </c>
      <c r="AI74" s="30">
        <f t="shared" si="52"/>
        <v>1.6122006331615284</v>
      </c>
      <c r="AJ74" s="19">
        <v>1</v>
      </c>
      <c r="AK74" s="14"/>
      <c r="AL74" s="17">
        <f t="shared" si="74"/>
        <v>5.613290891096976E-2</v>
      </c>
      <c r="AM74" s="87">
        <f t="shared" si="75"/>
        <v>3.1509034628072283E-3</v>
      </c>
      <c r="AN74" s="29"/>
      <c r="AO74" s="23">
        <f>AO80</f>
        <v>117.32892466936738</v>
      </c>
      <c r="AP74" s="23">
        <f>AP80</f>
        <v>117.32892466936738</v>
      </c>
      <c r="AQ74" s="34">
        <f t="shared" si="76"/>
        <v>17.814861538461535</v>
      </c>
      <c r="AR74" s="48">
        <f t="shared" si="77"/>
        <v>7.3995262975847399E-3</v>
      </c>
      <c r="AS74" s="26">
        <f>AR74/AR80</f>
        <v>6.2039450222713087E-2</v>
      </c>
      <c r="AT74" s="21">
        <f t="shared" si="53"/>
        <v>0.15095033647072867</v>
      </c>
      <c r="BB74" s="6"/>
      <c r="BD74" s="36">
        <v>1</v>
      </c>
      <c r="BE74" s="6"/>
      <c r="BF74" s="6"/>
      <c r="BG74" s="6"/>
      <c r="BH74" s="6"/>
      <c r="BI74" s="6"/>
      <c r="BJ74" s="6"/>
      <c r="BK74" s="6"/>
      <c r="BL74" s="6"/>
      <c r="BM74" s="6"/>
      <c r="BN74" s="6"/>
    </row>
    <row r="75" spans="2:66" x14ac:dyDescent="0.2">
      <c r="B75" s="86" t="s">
        <v>73</v>
      </c>
      <c r="C75" s="32">
        <v>42</v>
      </c>
      <c r="D75" s="32">
        <v>43.3</v>
      </c>
      <c r="E75" s="33">
        <v>46</v>
      </c>
      <c r="F75" s="32">
        <v>55.8</v>
      </c>
      <c r="G75" s="32">
        <v>43.9</v>
      </c>
      <c r="H75" s="33">
        <v>46</v>
      </c>
      <c r="K75" s="78">
        <f t="shared" si="54"/>
        <v>40.758478260869559</v>
      </c>
      <c r="L75" s="78">
        <f t="shared" si="55"/>
        <v>41.895869565217389</v>
      </c>
      <c r="M75" s="78">
        <f t="shared" si="56"/>
        <v>6831.7412145557646</v>
      </c>
      <c r="N75" s="78">
        <f t="shared" si="57"/>
        <v>47</v>
      </c>
      <c r="O75" s="78">
        <f t="shared" si="58"/>
        <v>47</v>
      </c>
      <c r="P75" s="18">
        <f t="shared" si="59"/>
        <v>1661.2535501417765</v>
      </c>
      <c r="Q75" s="79">
        <f t="shared" si="60"/>
        <v>1755.2638866257087</v>
      </c>
      <c r="R75" s="18">
        <f t="shared" si="61"/>
        <v>35.345820215782481</v>
      </c>
      <c r="S75" s="46">
        <f t="shared" si="62"/>
        <v>37.346040140972526</v>
      </c>
      <c r="T75" s="14">
        <f t="shared" si="63"/>
        <v>93.982203523573943</v>
      </c>
      <c r="U75" s="64">
        <f t="shared" si="64"/>
        <v>1.9858018143458216</v>
      </c>
      <c r="V75" s="17">
        <f t="shared" si="65"/>
        <v>9.0914436601722919</v>
      </c>
      <c r="W75" s="14">
        <f t="shared" si="66"/>
        <v>18.053805315392953</v>
      </c>
      <c r="X75" s="14">
        <f t="shared" si="67"/>
        <v>13.799999999999997</v>
      </c>
      <c r="Y75" s="14">
        <f t="shared" si="68"/>
        <v>-4.253805315392956</v>
      </c>
      <c r="Z75" s="14">
        <f t="shared" si="69"/>
        <v>31.85380531539295</v>
      </c>
      <c r="AA75" s="21">
        <f t="shared" si="70"/>
        <v>9.0914436601722919</v>
      </c>
      <c r="AB75" s="21">
        <f t="shared" si="71"/>
        <v>82.654347826086962</v>
      </c>
      <c r="AC75" s="29">
        <f t="shared" si="72"/>
        <v>1.2098577102127771E-2</v>
      </c>
      <c r="AD75" s="67">
        <f>AC75/AC80</f>
        <v>1.6459793610402857E-2</v>
      </c>
      <c r="AE75" s="48">
        <f t="shared" si="73"/>
        <v>0.1669603640093632</v>
      </c>
      <c r="AF75" s="57"/>
      <c r="AH75" s="23">
        <f>(X75-X80)^2</f>
        <v>1.5395600028620064</v>
      </c>
      <c r="AI75" s="30">
        <f t="shared" si="52"/>
        <v>1.8626485397978038E-2</v>
      </c>
      <c r="AJ75" s="19">
        <v>1</v>
      </c>
      <c r="AK75" s="14"/>
      <c r="AL75" s="17">
        <f t="shared" si="74"/>
        <v>1.2098577102127771E-2</v>
      </c>
      <c r="AM75" s="87">
        <f t="shared" si="75"/>
        <v>1.463755678961304E-4</v>
      </c>
      <c r="AN75" s="29"/>
      <c r="AO75" s="23">
        <f>AO80</f>
        <v>117.32892466936738</v>
      </c>
      <c r="AP75" s="23">
        <f>AP80</f>
        <v>117.32892466936738</v>
      </c>
      <c r="AQ75" s="34">
        <f t="shared" si="76"/>
        <v>82.654347826086962</v>
      </c>
      <c r="AR75" s="48">
        <f t="shared" si="77"/>
        <v>5.0004182225927432E-3</v>
      </c>
      <c r="AS75" s="26">
        <f>AR75/AR80</f>
        <v>4.192473746793076E-2</v>
      </c>
      <c r="AT75" s="21">
        <f t="shared" si="53"/>
        <v>6.9005771471779845E-2</v>
      </c>
      <c r="BB75" s="6"/>
      <c r="BD75" s="36">
        <v>1</v>
      </c>
      <c r="BE75" s="6"/>
      <c r="BF75" s="6"/>
      <c r="BG75" s="6"/>
      <c r="BH75" s="6"/>
      <c r="BI75" s="6"/>
      <c r="BJ75" s="6"/>
      <c r="BK75" s="6"/>
      <c r="BL75" s="6"/>
      <c r="BM75" s="6"/>
      <c r="BN75" s="6"/>
    </row>
    <row r="76" spans="2:66" x14ac:dyDescent="0.2">
      <c r="B76" s="86" t="s">
        <v>74</v>
      </c>
      <c r="C76" s="32">
        <v>45.1</v>
      </c>
      <c r="D76" s="32">
        <v>36.9</v>
      </c>
      <c r="E76" s="33">
        <v>92</v>
      </c>
      <c r="F76" s="32">
        <v>42.8</v>
      </c>
      <c r="G76" s="32">
        <v>35.4</v>
      </c>
      <c r="H76" s="33">
        <v>92</v>
      </c>
      <c r="K76" s="78">
        <f t="shared" si="54"/>
        <v>14.800108695652172</v>
      </c>
      <c r="L76" s="78">
        <f t="shared" si="55"/>
        <v>13.621304347826085</v>
      </c>
      <c r="M76" s="78">
        <f t="shared" si="56"/>
        <v>807.77671938799597</v>
      </c>
      <c r="N76" s="78">
        <f t="shared" si="57"/>
        <v>93</v>
      </c>
      <c r="O76" s="78">
        <f t="shared" si="58"/>
        <v>93</v>
      </c>
      <c r="P76" s="18">
        <f t="shared" si="59"/>
        <v>219.04321740311903</v>
      </c>
      <c r="Q76" s="79">
        <f t="shared" si="60"/>
        <v>185.53993213610579</v>
      </c>
      <c r="R76" s="18">
        <f t="shared" si="61"/>
        <v>2.3553034129367636</v>
      </c>
      <c r="S76" s="46">
        <f t="shared" si="62"/>
        <v>1.9950530337215677</v>
      </c>
      <c r="T76" s="14">
        <f t="shared" si="63"/>
        <v>185.68058256662599</v>
      </c>
      <c r="U76" s="64">
        <f t="shared" si="64"/>
        <v>1.972869946210895</v>
      </c>
      <c r="V76" s="17">
        <f t="shared" si="65"/>
        <v>5.3311737022421486</v>
      </c>
      <c r="W76" s="14">
        <f t="shared" si="66"/>
        <v>10.517712375183406</v>
      </c>
      <c r="X76" s="14">
        <f t="shared" si="67"/>
        <v>-2.3000000000000043</v>
      </c>
      <c r="Y76" s="14">
        <f t="shared" si="68"/>
        <v>-12.81771237518341</v>
      </c>
      <c r="Z76" s="14">
        <f t="shared" si="69"/>
        <v>8.2177123751834014</v>
      </c>
      <c r="AA76" s="21">
        <f t="shared" si="70"/>
        <v>5.3311737022421486</v>
      </c>
      <c r="AB76" s="21">
        <f t="shared" si="71"/>
        <v>28.421413043478257</v>
      </c>
      <c r="AC76" s="29">
        <f t="shared" si="72"/>
        <v>3.5184739001900743E-2</v>
      </c>
      <c r="AD76" s="67">
        <f>AC76/AC80</f>
        <v>4.7867905235345912E-2</v>
      </c>
      <c r="AE76" s="48">
        <f t="shared" si="73"/>
        <v>-8.0924899704371861E-2</v>
      </c>
      <c r="AF76" s="57"/>
      <c r="AH76" s="23">
        <f>(X76-X80)^2</f>
        <v>300.70300032240704</v>
      </c>
      <c r="AI76" s="30">
        <f t="shared" si="52"/>
        <v>10.580156583432366</v>
      </c>
      <c r="AJ76" s="19">
        <v>1</v>
      </c>
      <c r="AK76" s="14"/>
      <c r="AL76" s="17">
        <f t="shared" si="74"/>
        <v>3.5184739001900743E-2</v>
      </c>
      <c r="AM76" s="87">
        <f t="shared" si="75"/>
        <v>1.2379658586318754E-3</v>
      </c>
      <c r="AN76" s="29"/>
      <c r="AO76" s="23">
        <f>AO80</f>
        <v>117.32892466936738</v>
      </c>
      <c r="AP76" s="23">
        <f>AP80</f>
        <v>117.32892466936738</v>
      </c>
      <c r="AQ76" s="34">
        <f t="shared" si="76"/>
        <v>28.421413043478257</v>
      </c>
      <c r="AR76" s="48">
        <f t="shared" si="77"/>
        <v>6.8610475673145932E-3</v>
      </c>
      <c r="AS76" s="26">
        <f>AR76/AR80</f>
        <v>5.7524711976091977E-2</v>
      </c>
      <c r="AT76" s="21">
        <f t="shared" si="53"/>
        <v>-1.5780409404823593E-2</v>
      </c>
      <c r="BB76" s="6"/>
      <c r="BD76" s="36">
        <v>1</v>
      </c>
      <c r="BE76" s="6"/>
      <c r="BF76" s="6"/>
      <c r="BG76" s="6"/>
      <c r="BH76" s="6"/>
      <c r="BI76" s="6"/>
      <c r="BJ76" s="6"/>
      <c r="BK76" s="6"/>
      <c r="BL76" s="6"/>
      <c r="BM76" s="6"/>
      <c r="BN76" s="6"/>
    </row>
    <row r="77" spans="2:66" x14ac:dyDescent="0.2">
      <c r="B77" s="86" t="s">
        <v>75</v>
      </c>
      <c r="C77" s="32">
        <v>30.3</v>
      </c>
      <c r="D77" s="32">
        <v>27.8</v>
      </c>
      <c r="E77" s="33">
        <v>57</v>
      </c>
      <c r="F77" s="32">
        <v>43.8</v>
      </c>
      <c r="G77" s="32">
        <v>43.5</v>
      </c>
      <c r="H77" s="33">
        <v>68</v>
      </c>
      <c r="K77" s="78">
        <f t="shared" si="54"/>
        <v>13.558596491228071</v>
      </c>
      <c r="L77" s="78">
        <f t="shared" si="55"/>
        <v>27.827205882352942</v>
      </c>
      <c r="M77" s="78">
        <f t="shared" si="56"/>
        <v>1712.784638105104</v>
      </c>
      <c r="N77" s="78">
        <f t="shared" si="57"/>
        <v>58</v>
      </c>
      <c r="O77" s="78">
        <f t="shared" si="58"/>
        <v>69</v>
      </c>
      <c r="P77" s="18">
        <f t="shared" si="59"/>
        <v>183.83553881194217</v>
      </c>
      <c r="Q77" s="79">
        <f t="shared" si="60"/>
        <v>774.35338721885819</v>
      </c>
      <c r="R77" s="18">
        <f t="shared" si="61"/>
        <v>3.1695782553783132</v>
      </c>
      <c r="S77" s="46">
        <f t="shared" si="62"/>
        <v>11.222512858244322</v>
      </c>
      <c r="T77" s="14">
        <f t="shared" si="63"/>
        <v>119.00874060503212</v>
      </c>
      <c r="U77" s="64">
        <f t="shared" si="64"/>
        <v>1.9800998764569426</v>
      </c>
      <c r="V77" s="17">
        <f t="shared" si="65"/>
        <v>6.4331798026777562</v>
      </c>
      <c r="W77" s="14">
        <f t="shared" si="66"/>
        <v>12.738338532507523</v>
      </c>
      <c r="X77" s="14">
        <f t="shared" si="67"/>
        <v>13.499999999999996</v>
      </c>
      <c r="Y77" s="14">
        <f t="shared" si="68"/>
        <v>0.76166146749247332</v>
      </c>
      <c r="Z77" s="14">
        <f t="shared" si="69"/>
        <v>26.23833853250752</v>
      </c>
      <c r="AA77" s="21">
        <f t="shared" si="70"/>
        <v>6.4331798026777562</v>
      </c>
      <c r="AB77" s="21">
        <f t="shared" si="71"/>
        <v>41.385802373581015</v>
      </c>
      <c r="AC77" s="29">
        <f t="shared" si="72"/>
        <v>2.4162875736302231E-2</v>
      </c>
      <c r="AD77" s="67">
        <f>AC77/AC80</f>
        <v>3.2872952273321432E-2</v>
      </c>
      <c r="AE77" s="48">
        <f t="shared" si="73"/>
        <v>0.32619882244008003</v>
      </c>
      <c r="AF77" s="57"/>
      <c r="AH77" s="23">
        <f>(X77-X80)^2</f>
        <v>2.3740340460833438</v>
      </c>
      <c r="AI77" s="30">
        <f t="shared" si="52"/>
        <v>5.736348964926264E-2</v>
      </c>
      <c r="AJ77" s="19">
        <v>1</v>
      </c>
      <c r="AK77" s="14"/>
      <c r="AL77" s="17">
        <f t="shared" si="74"/>
        <v>2.4162875736302231E-2</v>
      </c>
      <c r="AM77" s="87">
        <f t="shared" si="75"/>
        <v>5.8384456384798309E-4</v>
      </c>
      <c r="AN77" s="29"/>
      <c r="AO77" s="23">
        <f>AO80</f>
        <v>117.32892466936738</v>
      </c>
      <c r="AP77" s="23">
        <f>AP80</f>
        <v>117.32892466936738</v>
      </c>
      <c r="AQ77" s="34">
        <f t="shared" si="76"/>
        <v>41.385802373581015</v>
      </c>
      <c r="AR77" s="48">
        <f t="shared" si="77"/>
        <v>6.3006125432166025E-3</v>
      </c>
      <c r="AS77" s="26">
        <f>AR77/AR80</f>
        <v>5.2825886756436874E-2</v>
      </c>
      <c r="AT77" s="21">
        <f t="shared" si="53"/>
        <v>8.5058269333424114E-2</v>
      </c>
      <c r="BB77" s="6"/>
      <c r="BD77" s="36">
        <v>1</v>
      </c>
      <c r="BE77" s="6"/>
      <c r="BF77" s="6"/>
      <c r="BG77" s="6"/>
      <c r="BH77" s="6"/>
      <c r="BI77" s="6"/>
      <c r="BJ77" s="6"/>
      <c r="BK77" s="6"/>
      <c r="BL77" s="6"/>
      <c r="BM77" s="6"/>
      <c r="BN77" s="6"/>
    </row>
    <row r="78" spans="2:66" x14ac:dyDescent="0.2">
      <c r="B78" s="86" t="s">
        <v>76</v>
      </c>
      <c r="C78" s="32">
        <v>28.9</v>
      </c>
      <c r="D78" s="32">
        <v>12</v>
      </c>
      <c r="E78" s="33">
        <v>31</v>
      </c>
      <c r="F78" s="32">
        <v>53.7</v>
      </c>
      <c r="G78" s="32">
        <v>16.2</v>
      </c>
      <c r="H78" s="33">
        <v>42</v>
      </c>
      <c r="K78" s="78">
        <f t="shared" si="54"/>
        <v>4.645161290322581</v>
      </c>
      <c r="L78" s="78">
        <f t="shared" si="55"/>
        <v>6.2485714285714282</v>
      </c>
      <c r="M78" s="78">
        <f t="shared" si="56"/>
        <v>118.67341255070185</v>
      </c>
      <c r="N78" s="78">
        <f t="shared" si="57"/>
        <v>32</v>
      </c>
      <c r="O78" s="78">
        <f t="shared" si="58"/>
        <v>43</v>
      </c>
      <c r="P78" s="18">
        <f t="shared" si="59"/>
        <v>21.577523413111344</v>
      </c>
      <c r="Q78" s="79">
        <f t="shared" si="60"/>
        <v>39.044644897959181</v>
      </c>
      <c r="R78" s="18">
        <f t="shared" si="61"/>
        <v>0.67429760665972949</v>
      </c>
      <c r="S78" s="46">
        <f t="shared" si="62"/>
        <v>0.9080149976269577</v>
      </c>
      <c r="T78" s="14">
        <f t="shared" si="63"/>
        <v>74.999979289301237</v>
      </c>
      <c r="U78" s="64">
        <f t="shared" si="64"/>
        <v>1.992543495180934</v>
      </c>
      <c r="V78" s="17">
        <f t="shared" si="65"/>
        <v>3.3005655150131483</v>
      </c>
      <c r="W78" s="14">
        <f t="shared" si="66"/>
        <v>6.5765203473579579</v>
      </c>
      <c r="X78" s="14">
        <f t="shared" si="67"/>
        <v>24.800000000000004</v>
      </c>
      <c r="Y78" s="14">
        <f t="shared" si="68"/>
        <v>18.223479652642048</v>
      </c>
      <c r="Z78" s="14">
        <f t="shared" si="69"/>
        <v>31.37652034735796</v>
      </c>
      <c r="AA78" s="21">
        <f t="shared" si="70"/>
        <v>3.3005655150131483</v>
      </c>
      <c r="AB78" s="21">
        <f t="shared" si="71"/>
        <v>10.893732718894009</v>
      </c>
      <c r="AC78" s="29">
        <f t="shared" si="72"/>
        <v>9.1795900065145472E-2</v>
      </c>
      <c r="AD78" s="67">
        <f>AC78/AC80</f>
        <v>0.12488589001823464</v>
      </c>
      <c r="AE78" s="48">
        <f t="shared" si="73"/>
        <v>2.2765383216156083</v>
      </c>
      <c r="AF78" s="57"/>
      <c r="AH78" s="23">
        <f>(X78-X80)^2</f>
        <v>95.24217841807986</v>
      </c>
      <c r="AI78" s="30">
        <f t="shared" si="52"/>
        <v>8.742841492052813</v>
      </c>
      <c r="AJ78" s="19">
        <v>1</v>
      </c>
      <c r="AK78" s="14"/>
      <c r="AL78" s="17">
        <f t="shared" si="74"/>
        <v>9.1795900065145472E-2</v>
      </c>
      <c r="AM78" s="87">
        <f t="shared" si="75"/>
        <v>8.4264872687701744E-3</v>
      </c>
      <c r="AN78" s="29"/>
      <c r="AO78" s="23">
        <f>AO80</f>
        <v>117.32892466936738</v>
      </c>
      <c r="AP78" s="23">
        <f>AP80</f>
        <v>117.32892466936738</v>
      </c>
      <c r="AQ78" s="34">
        <f t="shared" si="76"/>
        <v>10.893732718894009</v>
      </c>
      <c r="AR78" s="48">
        <f t="shared" si="77"/>
        <v>7.7989336702949091E-3</v>
      </c>
      <c r="AS78" s="26">
        <f>AR78/AR80</f>
        <v>6.5388179968551702E-2</v>
      </c>
      <c r="AT78" s="21">
        <f t="shared" si="53"/>
        <v>0.19341355502331378</v>
      </c>
      <c r="BB78" s="6"/>
      <c r="BD78" s="36">
        <v>1</v>
      </c>
      <c r="BE78" s="6"/>
      <c r="BF78" s="6"/>
      <c r="BG78" s="6"/>
      <c r="BH78" s="6"/>
      <c r="BI78" s="6"/>
      <c r="BJ78" s="6"/>
      <c r="BK78" s="6"/>
      <c r="BL78" s="6"/>
      <c r="BM78" s="6"/>
      <c r="BN78" s="6"/>
    </row>
    <row r="79" spans="2:66" x14ac:dyDescent="0.2">
      <c r="B79" s="86" t="s">
        <v>77</v>
      </c>
      <c r="C79" s="32">
        <v>65.8</v>
      </c>
      <c r="D79" s="32">
        <v>48.1</v>
      </c>
      <c r="E79" s="33">
        <v>101</v>
      </c>
      <c r="F79" s="32">
        <v>60</v>
      </c>
      <c r="G79" s="32">
        <v>38.9</v>
      </c>
      <c r="H79" s="33">
        <v>94</v>
      </c>
      <c r="K79" s="78">
        <f t="shared" si="54"/>
        <v>22.907029702970299</v>
      </c>
      <c r="L79" s="78">
        <f t="shared" si="55"/>
        <v>16.097978723404253</v>
      </c>
      <c r="M79" s="78">
        <f t="shared" si="56"/>
        <v>1521.3906823415498</v>
      </c>
      <c r="N79" s="78">
        <f t="shared" si="57"/>
        <v>102</v>
      </c>
      <c r="O79" s="78">
        <f t="shared" si="58"/>
        <v>95</v>
      </c>
      <c r="P79" s="18">
        <f t="shared" si="59"/>
        <v>524.73200981276352</v>
      </c>
      <c r="Q79" s="79">
        <f t="shared" si="60"/>
        <v>259.14491897917605</v>
      </c>
      <c r="R79" s="18">
        <f t="shared" si="61"/>
        <v>5.1444314687525834</v>
      </c>
      <c r="S79" s="46">
        <f t="shared" si="62"/>
        <v>2.7278412524123796</v>
      </c>
      <c r="T79" s="14">
        <f t="shared" si="63"/>
        <v>193.25939741025763</v>
      </c>
      <c r="U79" s="64">
        <f t="shared" si="64"/>
        <v>1.972331675795749</v>
      </c>
      <c r="V79" s="17">
        <f t="shared" si="65"/>
        <v>6.2453989805595729</v>
      </c>
      <c r="W79" s="14">
        <f t="shared" si="66"/>
        <v>12.317998237340124</v>
      </c>
      <c r="X79" s="14">
        <f t="shared" si="67"/>
        <v>-5.7999999999999972</v>
      </c>
      <c r="Y79" s="14">
        <f t="shared" si="68"/>
        <v>-18.117998237340121</v>
      </c>
      <c r="Z79" s="14">
        <f t="shared" si="69"/>
        <v>6.5179982373401266</v>
      </c>
      <c r="AA79" s="21">
        <f t="shared" si="70"/>
        <v>6.2453989805595729</v>
      </c>
      <c r="AB79" s="21">
        <f t="shared" si="71"/>
        <v>39.005008426374552</v>
      </c>
      <c r="AC79" s="29">
        <f t="shared" si="72"/>
        <v>2.5637733212840848E-2</v>
      </c>
      <c r="AD79" s="67">
        <f>AC79/AC80</f>
        <v>3.4879456795602469E-2</v>
      </c>
      <c r="AE79" s="48">
        <f t="shared" si="73"/>
        <v>-0.14869885263447685</v>
      </c>
      <c r="AF79" s="57"/>
      <c r="AH79" s="23">
        <f>(X79-X80)^2</f>
        <v>434.33853082665564</v>
      </c>
      <c r="AI79" s="30">
        <f t="shared" si="52"/>
        <v>11.135455377391049</v>
      </c>
      <c r="AJ79" s="19">
        <v>1</v>
      </c>
      <c r="AK79" s="14"/>
      <c r="AL79" s="17">
        <f t="shared" si="74"/>
        <v>2.5637733212840848E-2</v>
      </c>
      <c r="AM79" s="87">
        <f t="shared" si="75"/>
        <v>6.5729336429280272E-4</v>
      </c>
      <c r="AN79" s="29"/>
      <c r="AO79" s="23">
        <f>AO80</f>
        <v>117.32892466936738</v>
      </c>
      <c r="AP79" s="23">
        <f>AP80</f>
        <v>117.32892466936738</v>
      </c>
      <c r="AQ79" s="34">
        <f t="shared" si="76"/>
        <v>39.005008426374552</v>
      </c>
      <c r="AR79" s="48">
        <f t="shared" si="77"/>
        <v>6.3965639461496856E-3</v>
      </c>
      <c r="AS79" s="26">
        <f>AR79/AR80</f>
        <v>5.3630366941608935E-2</v>
      </c>
      <c r="AT79" s="21">
        <f t="shared" si="53"/>
        <v>-3.710007088766816E-2</v>
      </c>
      <c r="BB79" s="6"/>
      <c r="BD79" s="36">
        <v>1</v>
      </c>
      <c r="BE79" s="6"/>
      <c r="BF79" s="6"/>
      <c r="BG79" s="6"/>
      <c r="BH79" s="6"/>
      <c r="BI79" s="6"/>
      <c r="BJ79" s="6"/>
      <c r="BK79" s="6"/>
      <c r="BL79" s="6"/>
      <c r="BM79" s="6"/>
      <c r="BN79" s="6"/>
    </row>
    <row r="80" spans="2:66" x14ac:dyDescent="0.2">
      <c r="B80" s="59">
        <f>AJ80</f>
        <v>18</v>
      </c>
      <c r="E80" s="60">
        <f>SUM(E62:E79)</f>
        <v>1059</v>
      </c>
      <c r="F80" s="51"/>
      <c r="G80" s="51"/>
      <c r="H80" s="60">
        <f>SUM(H62:H79)</f>
        <v>1101</v>
      </c>
      <c r="W80" s="80">
        <f>AA80*$E$2</f>
        <v>2.2860890076260967</v>
      </c>
      <c r="X80" s="63">
        <f>AE80/AC80</f>
        <v>15.040790072035556</v>
      </c>
      <c r="Y80" s="65">
        <f>X80-W80</f>
        <v>12.75470106440946</v>
      </c>
      <c r="Z80" s="66">
        <f>X80+W80</f>
        <v>17.326879079661651</v>
      </c>
      <c r="AA80" s="68">
        <f>SQRT(AB80)</f>
        <v>1.1663933754183626</v>
      </c>
      <c r="AB80" s="68">
        <f>1/AC80</f>
        <v>1.3604735062198414</v>
      </c>
      <c r="AC80" s="69">
        <f>SUM(AC62:AC79)</f>
        <v>0.73503820208786053</v>
      </c>
      <c r="AD80" s="52">
        <f>SUM(AD62:AD79)</f>
        <v>0.99999999999999967</v>
      </c>
      <c r="AE80" s="70">
        <f>SUM(AE62:AE79)</f>
        <v>11.055555292529958</v>
      </c>
      <c r="AF80" s="50"/>
      <c r="AG80" s="7"/>
      <c r="AH80" s="16"/>
      <c r="AI80" s="22">
        <f>SUM(AI62:AI79)</f>
        <v>96.43993218325501</v>
      </c>
      <c r="AJ80" s="22">
        <f>SUM(AJ62:AJ79)</f>
        <v>18</v>
      </c>
      <c r="AK80" s="22">
        <f>AI80-(AJ80-1)</f>
        <v>79.43993218325501</v>
      </c>
      <c r="AL80" s="45">
        <f>SUM(AL62:AL79)</f>
        <v>0.73503820208786053</v>
      </c>
      <c r="AM80" s="47">
        <f>SUM(AM62:AM79)</f>
        <v>4.2608610258738584E-2</v>
      </c>
      <c r="AN80" s="28">
        <f>AM80/AL80</f>
        <v>5.7967885393860788E-2</v>
      </c>
      <c r="AO80" s="22">
        <f>AK80/(AL80-AN80)</f>
        <v>117.32892466936738</v>
      </c>
      <c r="AP80" s="88">
        <f>IF(AI80&lt;AJ80-1,"0",AO80)</f>
        <v>117.32892466936738</v>
      </c>
      <c r="AQ80" s="7"/>
      <c r="AR80" s="70">
        <f>SUM(AR62:AR79)</f>
        <v>0.11927130674145982</v>
      </c>
      <c r="AS80" s="27">
        <f>SUM(AS62:AS79)</f>
        <v>1</v>
      </c>
      <c r="AT80" s="15">
        <f>SUM(AT62:AT79)</f>
        <v>1.336642356020264</v>
      </c>
      <c r="AU80" s="34">
        <f>1/AR80</f>
        <v>8.3842461973495812</v>
      </c>
      <c r="AV80" s="14">
        <f>SQRT(AU80)</f>
        <v>2.8955562846108829</v>
      </c>
      <c r="AW80" s="81">
        <f>AV80*$E$2</f>
        <v>5.6751860330459394</v>
      </c>
      <c r="AX80" s="83">
        <f>AT80/AR80</f>
        <v>11.206738590679285</v>
      </c>
      <c r="AY80" s="84">
        <f>AX80-AW80</f>
        <v>5.5315525576333453</v>
      </c>
      <c r="AZ80" s="85">
        <f>AX80+AW80</f>
        <v>16.881924623725226</v>
      </c>
      <c r="BA80" s="7"/>
      <c r="BB80" s="7"/>
      <c r="BC80" s="37">
        <f>AI80</f>
        <v>96.43993218325501</v>
      </c>
      <c r="BD80" s="12">
        <f>SUM(BD62:BD79)</f>
        <v>18</v>
      </c>
      <c r="BE80" s="49">
        <f>(BC80-(BD80-1))/BC80</f>
        <v>0.82372447164628215</v>
      </c>
      <c r="BF80" s="75">
        <f>IF(BE80&lt;0,"0%",BE80)</f>
        <v>0.82372447164628215</v>
      </c>
      <c r="BG80" s="7"/>
      <c r="BH80" s="7"/>
      <c r="BI80" s="7"/>
      <c r="BJ80" s="7"/>
      <c r="BK80" s="7"/>
      <c r="BL80" s="7"/>
      <c r="BM80" s="7"/>
      <c r="BN80" s="7"/>
    </row>
    <row r="84" spans="1:66" x14ac:dyDescent="0.2">
      <c r="J84" s="40" t="s">
        <v>16</v>
      </c>
      <c r="AG84" s="40" t="s">
        <v>17</v>
      </c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0" t="s">
        <v>58</v>
      </c>
      <c r="BC84" s="41"/>
      <c r="BD84" s="40"/>
      <c r="BE84" s="40"/>
      <c r="BF84" s="40"/>
      <c r="BG84" s="39"/>
      <c r="BH84" s="39"/>
      <c r="BI84" s="39"/>
      <c r="BJ84" s="39"/>
      <c r="BK84" s="39"/>
      <c r="BL84" s="39"/>
      <c r="BM84" s="39"/>
      <c r="BN84" s="39"/>
    </row>
    <row r="85" spans="1:66" x14ac:dyDescent="0.2">
      <c r="A85" s="44"/>
      <c r="B85" s="5" t="s">
        <v>18</v>
      </c>
      <c r="C85" s="89" t="s">
        <v>19</v>
      </c>
      <c r="D85" s="90"/>
      <c r="E85" s="91"/>
      <c r="F85" s="89" t="s">
        <v>20</v>
      </c>
      <c r="G85" s="90"/>
      <c r="H85" s="91"/>
      <c r="AG85" s="2"/>
      <c r="AH85" s="71" t="s">
        <v>38</v>
      </c>
      <c r="AI85" s="72">
        <f>CHIDIST(AI104,AJ104-1)</f>
        <v>2.1504839638578685E-11</v>
      </c>
      <c r="AJ85" s="2"/>
      <c r="AK85" s="2"/>
      <c r="AL85" s="2"/>
      <c r="AM85" s="2"/>
      <c r="BB85" s="1" t="s">
        <v>59</v>
      </c>
      <c r="BF85" s="71" t="s">
        <v>38</v>
      </c>
      <c r="BG85" s="72">
        <f>CHIDIST(BC104,BD104-1)</f>
        <v>2.1504839638578685E-11</v>
      </c>
    </row>
    <row r="86" spans="1:66" ht="61.5" customHeight="1" x14ac:dyDescent="0.2">
      <c r="B86" s="5"/>
      <c r="C86" s="43" t="s">
        <v>6</v>
      </c>
      <c r="D86" s="43" t="s">
        <v>7</v>
      </c>
      <c r="E86" s="43" t="s">
        <v>8</v>
      </c>
      <c r="F86" s="43" t="s">
        <v>9</v>
      </c>
      <c r="G86" s="43" t="s">
        <v>10</v>
      </c>
      <c r="H86" s="43" t="s">
        <v>11</v>
      </c>
      <c r="K86" s="61" t="s">
        <v>29</v>
      </c>
      <c r="L86" s="77" t="s">
        <v>30</v>
      </c>
      <c r="M86" s="73" t="s">
        <v>39</v>
      </c>
      <c r="N86" s="61" t="s">
        <v>31</v>
      </c>
      <c r="O86" s="61" t="s">
        <v>32</v>
      </c>
      <c r="P86" s="61" t="s">
        <v>33</v>
      </c>
      <c r="Q86" s="61" t="s">
        <v>34</v>
      </c>
      <c r="R86" s="61" t="s">
        <v>35</v>
      </c>
      <c r="S86" s="61" t="s">
        <v>36</v>
      </c>
      <c r="T86" s="74" t="s">
        <v>27</v>
      </c>
      <c r="U86" s="62" t="s">
        <v>25</v>
      </c>
      <c r="V86" s="13" t="s">
        <v>26</v>
      </c>
      <c r="W86" s="13" t="s">
        <v>24</v>
      </c>
      <c r="X86" s="53" t="s">
        <v>52</v>
      </c>
      <c r="Y86" s="54" t="s">
        <v>3</v>
      </c>
      <c r="Z86" s="55" t="s">
        <v>1</v>
      </c>
      <c r="AA86" s="14" t="s">
        <v>49</v>
      </c>
      <c r="AB86" s="14" t="s">
        <v>50</v>
      </c>
      <c r="AC86" s="10" t="s">
        <v>51</v>
      </c>
      <c r="AD86" s="76" t="s">
        <v>48</v>
      </c>
      <c r="AE86" s="13" t="s">
        <v>28</v>
      </c>
      <c r="AF86" s="56"/>
      <c r="AG86" s="2"/>
      <c r="AH86" s="24" t="s">
        <v>23</v>
      </c>
      <c r="AI86" s="13" t="s">
        <v>40</v>
      </c>
      <c r="AJ86" s="86" t="s">
        <v>4</v>
      </c>
      <c r="AK86" s="86" t="s">
        <v>5</v>
      </c>
      <c r="AL86" s="86" t="s">
        <v>41</v>
      </c>
      <c r="AM86" s="13" t="s">
        <v>42</v>
      </c>
      <c r="AN86" s="13" t="s">
        <v>43</v>
      </c>
      <c r="AO86" s="24" t="s">
        <v>54</v>
      </c>
      <c r="AP86" s="24" t="s">
        <v>55</v>
      </c>
      <c r="AQ86" s="86" t="s">
        <v>44</v>
      </c>
      <c r="AR86" s="13" t="s">
        <v>56</v>
      </c>
      <c r="AS86" s="82" t="s">
        <v>53</v>
      </c>
      <c r="AT86" s="13" t="s">
        <v>21</v>
      </c>
      <c r="AU86" s="13" t="s">
        <v>45</v>
      </c>
      <c r="AV86" s="13" t="s">
        <v>22</v>
      </c>
      <c r="AW86" s="13" t="s">
        <v>2</v>
      </c>
      <c r="AX86" s="35" t="s">
        <v>12</v>
      </c>
      <c r="AY86" s="31" t="s">
        <v>13</v>
      </c>
      <c r="AZ86" s="11" t="s">
        <v>14</v>
      </c>
      <c r="BC86" s="38" t="s">
        <v>15</v>
      </c>
      <c r="BD86" s="38" t="s">
        <v>4</v>
      </c>
      <c r="BE86" s="20" t="s">
        <v>46</v>
      </c>
      <c r="BF86" s="9" t="s">
        <v>47</v>
      </c>
    </row>
    <row r="87" spans="1:66" x14ac:dyDescent="0.2">
      <c r="B87" s="86" t="s">
        <v>60</v>
      </c>
      <c r="C87" s="32">
        <v>15</v>
      </c>
      <c r="D87" s="32">
        <v>11.4</v>
      </c>
      <c r="E87" s="33">
        <v>26</v>
      </c>
      <c r="F87" s="32">
        <v>35.4</v>
      </c>
      <c r="G87" s="32">
        <v>17.899999999999999</v>
      </c>
      <c r="H87" s="33">
        <v>25</v>
      </c>
      <c r="K87" s="78">
        <f>((D87^2)/E87)</f>
        <v>4.9984615384615392</v>
      </c>
      <c r="L87" s="78">
        <f>((G87^2)/H87)</f>
        <v>12.816399999999998</v>
      </c>
      <c r="M87" s="78">
        <f>(K87+L87)^2</f>
        <v>317.36929163455608</v>
      </c>
      <c r="N87" s="78">
        <f>E87+1</f>
        <v>27</v>
      </c>
      <c r="O87" s="78">
        <f>H87+1</f>
        <v>26</v>
      </c>
      <c r="P87" s="18">
        <f>K87^2</f>
        <v>24.984617751479298</v>
      </c>
      <c r="Q87" s="79">
        <f>L87^2</f>
        <v>164.26010895999994</v>
      </c>
      <c r="R87" s="18">
        <f>P87/N87</f>
        <v>0.92535621301775184</v>
      </c>
      <c r="S87" s="46">
        <f>Q87/O87</f>
        <v>6.3176964984615358</v>
      </c>
      <c r="T87" s="14">
        <f>M87/(R87+S87)</f>
        <v>43.817062263203944</v>
      </c>
      <c r="U87" s="64">
        <f>TINV((1-$E$1),T87)</f>
        <v>2.0166921992278248</v>
      </c>
      <c r="V87" s="17">
        <f>SQRT(K87+L87)</f>
        <v>4.2207655156928032</v>
      </c>
      <c r="W87" s="14">
        <f>V87*U87</f>
        <v>8.5119848902674828</v>
      </c>
      <c r="X87" s="14">
        <f>F87-C87</f>
        <v>20.399999999999999</v>
      </c>
      <c r="Y87" s="14">
        <f>X87-W87</f>
        <v>11.888015109732516</v>
      </c>
      <c r="Z87" s="14">
        <f>X87+W87</f>
        <v>28.911984890267483</v>
      </c>
      <c r="AA87" s="21">
        <f>V87</f>
        <v>4.2207655156928032</v>
      </c>
      <c r="AB87" s="21">
        <f>AA87^2</f>
        <v>17.814861538461535</v>
      </c>
      <c r="AC87" s="29">
        <f>1/AB87</f>
        <v>5.613290891096976E-2</v>
      </c>
      <c r="AD87" s="67">
        <f>AC87/AC104</f>
        <v>7.9127250930615192E-2</v>
      </c>
      <c r="AE87" s="48">
        <f>AC87*X87</f>
        <v>1.145111341783783</v>
      </c>
      <c r="AF87" s="57"/>
      <c r="AH87" s="23">
        <f>(X87-X104)^2</f>
        <v>21.215454941216802</v>
      </c>
      <c r="AI87" s="30">
        <f t="shared" ref="AI87:AI103" si="78">AH87*AC87</f>
        <v>1.190885199720106</v>
      </c>
      <c r="AJ87" s="19">
        <v>1</v>
      </c>
      <c r="AK87" s="14"/>
      <c r="AL87" s="17">
        <f>AC87</f>
        <v>5.613290891096976E-2</v>
      </c>
      <c r="AM87" s="87">
        <f>AC87^2</f>
        <v>3.1509034628072283E-3</v>
      </c>
      <c r="AN87" s="29"/>
      <c r="AO87" s="23">
        <f>AO104</f>
        <v>105.96007658989593</v>
      </c>
      <c r="AP87" s="23">
        <f>AP104</f>
        <v>105.96007658989593</v>
      </c>
      <c r="AQ87" s="34">
        <f>AB87</f>
        <v>17.814861538461535</v>
      </c>
      <c r="AR87" s="48">
        <f>1/(AP87+AQ87)</f>
        <v>8.0791799626106619E-3</v>
      </c>
      <c r="AS87" s="26">
        <f>AR87/AR104</f>
        <v>6.6061804661083315E-2</v>
      </c>
      <c r="AT87" s="21">
        <f t="shared" ref="AT87:AT103" si="79">AR87*X87</f>
        <v>0.1648152712372575</v>
      </c>
      <c r="BB87" s="6"/>
      <c r="BD87" s="36">
        <v>1</v>
      </c>
      <c r="BE87" s="6"/>
      <c r="BF87" s="6"/>
      <c r="BG87" s="6"/>
      <c r="BH87" s="6"/>
      <c r="BI87" s="6"/>
      <c r="BJ87" s="6"/>
      <c r="BK87" s="6"/>
      <c r="BL87" s="6"/>
      <c r="BM87" s="6"/>
      <c r="BN87" s="6"/>
    </row>
    <row r="88" spans="1:66" x14ac:dyDescent="0.2">
      <c r="B88" s="86" t="s">
        <v>61</v>
      </c>
      <c r="C88" s="32">
        <v>42</v>
      </c>
      <c r="D88" s="32">
        <v>43.3</v>
      </c>
      <c r="E88" s="33">
        <v>46</v>
      </c>
      <c r="F88" s="32">
        <v>55.8</v>
      </c>
      <c r="G88" s="32">
        <v>43.9</v>
      </c>
      <c r="H88" s="33">
        <v>46</v>
      </c>
      <c r="K88" s="78">
        <f t="shared" ref="K88:K103" si="80">((D88^2)/E88)</f>
        <v>40.758478260869559</v>
      </c>
      <c r="L88" s="78">
        <f t="shared" ref="L88:L103" si="81">((G88^2)/H88)</f>
        <v>41.895869565217389</v>
      </c>
      <c r="M88" s="78">
        <f t="shared" ref="M88:M103" si="82">(K88+L88)^2</f>
        <v>6831.7412145557646</v>
      </c>
      <c r="N88" s="78">
        <f t="shared" ref="N88:N103" si="83">E88+1</f>
        <v>47</v>
      </c>
      <c r="O88" s="78">
        <f t="shared" ref="O88:O103" si="84">H88+1</f>
        <v>47</v>
      </c>
      <c r="P88" s="18">
        <f t="shared" ref="P88:P103" si="85">K88^2</f>
        <v>1661.2535501417765</v>
      </c>
      <c r="Q88" s="79">
        <f t="shared" ref="Q88:Q103" si="86">L88^2</f>
        <v>1755.2638866257087</v>
      </c>
      <c r="R88" s="18">
        <f t="shared" ref="R88:R103" si="87">P88/N88</f>
        <v>35.345820215782481</v>
      </c>
      <c r="S88" s="46">
        <f t="shared" ref="S88:S103" si="88">Q88/O88</f>
        <v>37.346040140972526</v>
      </c>
      <c r="T88" s="14">
        <f t="shared" ref="T88:T103" si="89">M88/(R88+S88)</f>
        <v>93.982203523573943</v>
      </c>
      <c r="U88" s="64">
        <f t="shared" ref="U88:U103" si="90">TINV((1-$E$1),T88)</f>
        <v>1.9858018143458216</v>
      </c>
      <c r="V88" s="17">
        <f t="shared" ref="V88:V103" si="91">SQRT(K88+L88)</f>
        <v>9.0914436601722919</v>
      </c>
      <c r="W88" s="14">
        <f t="shared" ref="W88:W103" si="92">V88*U88</f>
        <v>18.053805315392953</v>
      </c>
      <c r="X88" s="14">
        <f t="shared" ref="X88:X103" si="93">F88-C88</f>
        <v>13.799999999999997</v>
      </c>
      <c r="Y88" s="14">
        <f t="shared" ref="Y88:Y103" si="94">X88-W88</f>
        <v>-4.253805315392956</v>
      </c>
      <c r="Z88" s="14">
        <f t="shared" ref="Z88:Z103" si="95">X88+W88</f>
        <v>31.85380531539295</v>
      </c>
      <c r="AA88" s="21">
        <f t="shared" ref="AA88:AA103" si="96">V88</f>
        <v>9.0914436601722919</v>
      </c>
      <c r="AB88" s="21">
        <f t="shared" ref="AB88:AB103" si="97">AA88^2</f>
        <v>82.654347826086962</v>
      </c>
      <c r="AC88" s="29">
        <f t="shared" ref="AC88:AC103" si="98">1/AB88</f>
        <v>1.2098577102127771E-2</v>
      </c>
      <c r="AD88" s="67">
        <f>AC88/AC104</f>
        <v>1.7054650557694041E-2</v>
      </c>
      <c r="AE88" s="48">
        <f t="shared" ref="AE88:AE103" si="99">AC88*X88</f>
        <v>0.1669603640093632</v>
      </c>
      <c r="AF88" s="57"/>
      <c r="AH88" s="23">
        <f>(X88-X104)^2</f>
        <v>3.9759412181810321</v>
      </c>
      <c r="AI88" s="30">
        <f t="shared" si="78"/>
        <v>4.8103231381691029E-2</v>
      </c>
      <c r="AJ88" s="19">
        <v>1</v>
      </c>
      <c r="AK88" s="14"/>
      <c r="AL88" s="17">
        <f t="shared" ref="AL88:AL103" si="100">AC88</f>
        <v>1.2098577102127771E-2</v>
      </c>
      <c r="AM88" s="87">
        <f t="shared" ref="AM88:AM103" si="101">AC88^2</f>
        <v>1.463755678961304E-4</v>
      </c>
      <c r="AN88" s="29"/>
      <c r="AO88" s="23">
        <f>AO104</f>
        <v>105.96007658989593</v>
      </c>
      <c r="AP88" s="23">
        <f>AP104</f>
        <v>105.96007658989593</v>
      </c>
      <c r="AQ88" s="34">
        <f t="shared" ref="AQ88:AQ103" si="102">AB88</f>
        <v>82.654347826086962</v>
      </c>
      <c r="AR88" s="48">
        <f t="shared" ref="AR88:AR103" si="103">1/(AP88+AQ88)</f>
        <v>5.3018214439131805E-3</v>
      </c>
      <c r="AS88" s="26">
        <f>AR88/AR104</f>
        <v>4.3351911233149215E-2</v>
      </c>
      <c r="AT88" s="21">
        <f t="shared" si="79"/>
        <v>7.3165135926001879E-2</v>
      </c>
      <c r="BB88" s="6"/>
      <c r="BD88" s="36">
        <v>1</v>
      </c>
      <c r="BE88" s="6"/>
      <c r="BF88" s="6"/>
      <c r="BG88" s="6"/>
      <c r="BH88" s="6"/>
      <c r="BI88" s="6"/>
      <c r="BJ88" s="6"/>
      <c r="BK88" s="6"/>
      <c r="BL88" s="6"/>
      <c r="BM88" s="6"/>
      <c r="BN88" s="6"/>
    </row>
    <row r="89" spans="1:66" x14ac:dyDescent="0.2">
      <c r="B89" s="86" t="s">
        <v>62</v>
      </c>
      <c r="C89" s="32">
        <v>45.1</v>
      </c>
      <c r="D89" s="32">
        <v>36.9</v>
      </c>
      <c r="E89" s="33">
        <v>92</v>
      </c>
      <c r="F89" s="32">
        <v>42.8</v>
      </c>
      <c r="G89" s="32">
        <v>35.4</v>
      </c>
      <c r="H89" s="33">
        <v>92</v>
      </c>
      <c r="K89" s="78">
        <f t="shared" si="80"/>
        <v>14.800108695652172</v>
      </c>
      <c r="L89" s="78">
        <f t="shared" si="81"/>
        <v>13.621304347826085</v>
      </c>
      <c r="M89" s="78">
        <f t="shared" si="82"/>
        <v>807.77671938799597</v>
      </c>
      <c r="N89" s="78">
        <f t="shared" si="83"/>
        <v>93</v>
      </c>
      <c r="O89" s="78">
        <f t="shared" si="84"/>
        <v>93</v>
      </c>
      <c r="P89" s="18">
        <f t="shared" si="85"/>
        <v>219.04321740311903</v>
      </c>
      <c r="Q89" s="79">
        <f t="shared" si="86"/>
        <v>185.53993213610579</v>
      </c>
      <c r="R89" s="18">
        <f t="shared" si="87"/>
        <v>2.3553034129367636</v>
      </c>
      <c r="S89" s="46">
        <f t="shared" si="88"/>
        <v>1.9950530337215677</v>
      </c>
      <c r="T89" s="14">
        <f t="shared" si="89"/>
        <v>185.68058256662599</v>
      </c>
      <c r="U89" s="64">
        <f t="shared" si="90"/>
        <v>1.972869946210895</v>
      </c>
      <c r="V89" s="17">
        <f t="shared" si="91"/>
        <v>5.3311737022421486</v>
      </c>
      <c r="W89" s="14">
        <f t="shared" si="92"/>
        <v>10.517712375183406</v>
      </c>
      <c r="X89" s="14">
        <f t="shared" si="93"/>
        <v>-2.3000000000000043</v>
      </c>
      <c r="Y89" s="14">
        <f t="shared" si="94"/>
        <v>-12.81771237518341</v>
      </c>
      <c r="Z89" s="14">
        <f t="shared" si="95"/>
        <v>8.2177123751834014</v>
      </c>
      <c r="AA89" s="21">
        <f t="shared" si="96"/>
        <v>5.3311737022421486</v>
      </c>
      <c r="AB89" s="21">
        <f t="shared" si="97"/>
        <v>28.421413043478257</v>
      </c>
      <c r="AC89" s="29">
        <f t="shared" si="98"/>
        <v>3.5184739001900743E-2</v>
      </c>
      <c r="AD89" s="67">
        <f>AC89/AC104</f>
        <v>4.9597851348614622E-2</v>
      </c>
      <c r="AE89" s="48">
        <f t="shared" si="99"/>
        <v>-8.0924899704371861E-2</v>
      </c>
      <c r="AF89" s="57"/>
      <c r="AH89" s="23">
        <f>(X89-X104)^2</f>
        <v>327.39197592410909</v>
      </c>
      <c r="AI89" s="30">
        <f t="shared" si="78"/>
        <v>11.51920122420635</v>
      </c>
      <c r="AJ89" s="19">
        <v>1</v>
      </c>
      <c r="AK89" s="14"/>
      <c r="AL89" s="17">
        <f t="shared" si="100"/>
        <v>3.5184739001900743E-2</v>
      </c>
      <c r="AM89" s="87">
        <f t="shared" si="101"/>
        <v>1.2379658586318754E-3</v>
      </c>
      <c r="AN89" s="29"/>
      <c r="AO89" s="23">
        <f>AO104</f>
        <v>105.96007658989593</v>
      </c>
      <c r="AP89" s="23">
        <f>AP104</f>
        <v>105.96007658989593</v>
      </c>
      <c r="AQ89" s="34">
        <f t="shared" si="102"/>
        <v>28.421413043478257</v>
      </c>
      <c r="AR89" s="48">
        <f t="shared" si="103"/>
        <v>7.4415010782232453E-3</v>
      </c>
      <c r="AS89" s="26">
        <f>AR89/AR104</f>
        <v>6.084763464731293E-2</v>
      </c>
      <c r="AT89" s="21">
        <f t="shared" si="79"/>
        <v>-1.7115452479913494E-2</v>
      </c>
      <c r="BB89" s="6"/>
      <c r="BD89" s="36">
        <v>1</v>
      </c>
      <c r="BE89" s="6"/>
      <c r="BF89" s="6"/>
      <c r="BG89" s="6"/>
      <c r="BH89" s="6"/>
      <c r="BI89" s="6"/>
      <c r="BJ89" s="6"/>
      <c r="BK89" s="6"/>
      <c r="BL89" s="6"/>
      <c r="BM89" s="6"/>
      <c r="BN89" s="6"/>
    </row>
    <row r="90" spans="1:66" x14ac:dyDescent="0.2">
      <c r="B90" s="86" t="s">
        <v>63</v>
      </c>
      <c r="C90" s="32">
        <v>30.3</v>
      </c>
      <c r="D90" s="32">
        <v>27.8</v>
      </c>
      <c r="E90" s="33">
        <v>57</v>
      </c>
      <c r="F90" s="32">
        <v>43.8</v>
      </c>
      <c r="G90" s="32">
        <v>43.5</v>
      </c>
      <c r="H90" s="33">
        <v>68</v>
      </c>
      <c r="K90" s="78">
        <f t="shared" si="80"/>
        <v>13.558596491228071</v>
      </c>
      <c r="L90" s="78">
        <f t="shared" si="81"/>
        <v>27.827205882352942</v>
      </c>
      <c r="M90" s="78">
        <f t="shared" si="82"/>
        <v>1712.784638105104</v>
      </c>
      <c r="N90" s="78">
        <f t="shared" si="83"/>
        <v>58</v>
      </c>
      <c r="O90" s="78">
        <f t="shared" si="84"/>
        <v>69</v>
      </c>
      <c r="P90" s="18">
        <f t="shared" si="85"/>
        <v>183.83553881194217</v>
      </c>
      <c r="Q90" s="79">
        <f t="shared" si="86"/>
        <v>774.35338721885819</v>
      </c>
      <c r="R90" s="18">
        <f t="shared" si="87"/>
        <v>3.1695782553783132</v>
      </c>
      <c r="S90" s="46">
        <f t="shared" si="88"/>
        <v>11.222512858244322</v>
      </c>
      <c r="T90" s="14">
        <f t="shared" si="89"/>
        <v>119.00874060503212</v>
      </c>
      <c r="U90" s="64">
        <f t="shared" si="90"/>
        <v>1.9800998764569426</v>
      </c>
      <c r="V90" s="17">
        <f t="shared" si="91"/>
        <v>6.4331798026777562</v>
      </c>
      <c r="W90" s="14">
        <f t="shared" si="92"/>
        <v>12.738338532507523</v>
      </c>
      <c r="X90" s="14">
        <f t="shared" si="93"/>
        <v>13.499999999999996</v>
      </c>
      <c r="Y90" s="14">
        <f t="shared" si="94"/>
        <v>0.76166146749247332</v>
      </c>
      <c r="Z90" s="14">
        <f t="shared" si="95"/>
        <v>26.23833853250752</v>
      </c>
      <c r="AA90" s="21">
        <f t="shared" si="96"/>
        <v>6.4331798026777562</v>
      </c>
      <c r="AB90" s="21">
        <f t="shared" si="97"/>
        <v>41.385802373581015</v>
      </c>
      <c r="AC90" s="29">
        <f t="shared" si="98"/>
        <v>2.4162875736302231E-2</v>
      </c>
      <c r="AD90" s="67">
        <f>AC90/AC104</f>
        <v>3.4060980780884119E-2</v>
      </c>
      <c r="AE90" s="48">
        <f t="shared" si="99"/>
        <v>0.32619882244008003</v>
      </c>
      <c r="AF90" s="57"/>
      <c r="AH90" s="23">
        <f>(X90-X104)^2</f>
        <v>5.2623269580430465</v>
      </c>
      <c r="AI90" s="30">
        <f t="shared" si="78"/>
        <v>0.12715295237098745</v>
      </c>
      <c r="AJ90" s="19">
        <v>1</v>
      </c>
      <c r="AK90" s="14"/>
      <c r="AL90" s="17">
        <f t="shared" si="100"/>
        <v>2.4162875736302231E-2</v>
      </c>
      <c r="AM90" s="87">
        <f t="shared" si="101"/>
        <v>5.8384456384798309E-4</v>
      </c>
      <c r="AN90" s="29"/>
      <c r="AO90" s="23">
        <f>AO104</f>
        <v>105.96007658989593</v>
      </c>
      <c r="AP90" s="23">
        <f>AP104</f>
        <v>105.96007658989593</v>
      </c>
      <c r="AQ90" s="34">
        <f t="shared" si="102"/>
        <v>41.385802373581015</v>
      </c>
      <c r="AR90" s="48">
        <f t="shared" si="103"/>
        <v>6.7867524157080297E-3</v>
      </c>
      <c r="AS90" s="26">
        <f>AR90/AR104</f>
        <v>5.549388854370356E-2</v>
      </c>
      <c r="AT90" s="21">
        <f t="shared" si="79"/>
        <v>9.1621157612058371E-2</v>
      </c>
      <c r="BB90" s="6"/>
      <c r="BD90" s="36">
        <v>1</v>
      </c>
      <c r="BE90" s="6"/>
      <c r="BF90" s="6"/>
      <c r="BG90" s="6"/>
      <c r="BH90" s="6"/>
      <c r="BI90" s="6"/>
      <c r="BJ90" s="6"/>
      <c r="BK90" s="6"/>
      <c r="BL90" s="6"/>
      <c r="BM90" s="6"/>
      <c r="BN90" s="6"/>
    </row>
    <row r="91" spans="1:66" x14ac:dyDescent="0.2">
      <c r="B91" s="86" t="s">
        <v>64</v>
      </c>
      <c r="C91" s="32">
        <v>28.9</v>
      </c>
      <c r="D91" s="32">
        <v>12</v>
      </c>
      <c r="E91" s="33">
        <v>31</v>
      </c>
      <c r="F91" s="32">
        <v>53.7</v>
      </c>
      <c r="G91" s="32">
        <v>16.2</v>
      </c>
      <c r="H91" s="33">
        <v>42</v>
      </c>
      <c r="K91" s="78">
        <f t="shared" si="80"/>
        <v>4.645161290322581</v>
      </c>
      <c r="L91" s="78">
        <f t="shared" si="81"/>
        <v>6.2485714285714282</v>
      </c>
      <c r="M91" s="78">
        <f t="shared" si="82"/>
        <v>118.67341255070185</v>
      </c>
      <c r="N91" s="78">
        <f t="shared" si="83"/>
        <v>32</v>
      </c>
      <c r="O91" s="78">
        <f t="shared" si="84"/>
        <v>43</v>
      </c>
      <c r="P91" s="18">
        <f t="shared" si="85"/>
        <v>21.577523413111344</v>
      </c>
      <c r="Q91" s="79">
        <f t="shared" si="86"/>
        <v>39.044644897959181</v>
      </c>
      <c r="R91" s="18">
        <f t="shared" si="87"/>
        <v>0.67429760665972949</v>
      </c>
      <c r="S91" s="46">
        <f t="shared" si="88"/>
        <v>0.9080149976269577</v>
      </c>
      <c r="T91" s="14">
        <f t="shared" si="89"/>
        <v>74.999979289301237</v>
      </c>
      <c r="U91" s="64">
        <f t="shared" si="90"/>
        <v>1.992543495180934</v>
      </c>
      <c r="V91" s="17">
        <f t="shared" si="91"/>
        <v>3.3005655150131483</v>
      </c>
      <c r="W91" s="14">
        <f t="shared" si="92"/>
        <v>6.5765203473579579</v>
      </c>
      <c r="X91" s="14">
        <f t="shared" si="93"/>
        <v>24.800000000000004</v>
      </c>
      <c r="Y91" s="14">
        <f t="shared" si="94"/>
        <v>18.223479652642048</v>
      </c>
      <c r="Z91" s="14">
        <f t="shared" si="95"/>
        <v>31.37652034735796</v>
      </c>
      <c r="AA91" s="21">
        <f t="shared" si="96"/>
        <v>3.3005655150131483</v>
      </c>
      <c r="AB91" s="21">
        <f t="shared" si="97"/>
        <v>10.893732718894009</v>
      </c>
      <c r="AC91" s="29">
        <f t="shared" si="98"/>
        <v>9.1795900065145472E-2</v>
      </c>
      <c r="AD91" s="67">
        <f>AC91/AC104</f>
        <v>0.12939926613062025</v>
      </c>
      <c r="AE91" s="48">
        <f t="shared" si="99"/>
        <v>2.2765383216156083</v>
      </c>
      <c r="AF91" s="57"/>
      <c r="AH91" s="23">
        <f>(X91-X104)^2</f>
        <v>81.108464089907429</v>
      </c>
      <c r="AI91" s="30">
        <f t="shared" si="78"/>
        <v>7.4454244640345824</v>
      </c>
      <c r="AJ91" s="19">
        <v>1</v>
      </c>
      <c r="AK91" s="14"/>
      <c r="AL91" s="17">
        <f t="shared" si="100"/>
        <v>9.1795900065145472E-2</v>
      </c>
      <c r="AM91" s="87">
        <f t="shared" si="101"/>
        <v>8.4264872687701744E-3</v>
      </c>
      <c r="AN91" s="29"/>
      <c r="AO91" s="23">
        <f>AO104</f>
        <v>105.96007658989593</v>
      </c>
      <c r="AP91" s="23">
        <f>AP104</f>
        <v>105.96007658989593</v>
      </c>
      <c r="AQ91" s="34">
        <f t="shared" si="102"/>
        <v>10.893732718894009</v>
      </c>
      <c r="AR91" s="48">
        <f t="shared" si="103"/>
        <v>8.5577013356703483E-3</v>
      </c>
      <c r="AS91" s="26">
        <f>AR91/AR104</f>
        <v>6.997457620714595E-2</v>
      </c>
      <c r="AT91" s="21">
        <f t="shared" si="79"/>
        <v>0.21223099312462468</v>
      </c>
      <c r="BB91" s="6"/>
      <c r="BD91" s="36">
        <v>1</v>
      </c>
      <c r="BE91" s="6"/>
      <c r="BF91" s="6"/>
      <c r="BG91" s="6"/>
      <c r="BH91" s="6"/>
      <c r="BI91" s="6"/>
      <c r="BJ91" s="6"/>
      <c r="BK91" s="6"/>
      <c r="BL91" s="6"/>
      <c r="BM91" s="6"/>
      <c r="BN91" s="6"/>
    </row>
    <row r="92" spans="1:66" x14ac:dyDescent="0.2">
      <c r="B92" s="86" t="s">
        <v>65</v>
      </c>
      <c r="C92" s="32">
        <v>65.8</v>
      </c>
      <c r="D92" s="32">
        <v>48.1</v>
      </c>
      <c r="E92" s="33">
        <v>101</v>
      </c>
      <c r="F92" s="32">
        <v>60</v>
      </c>
      <c r="G92" s="32">
        <v>38.9</v>
      </c>
      <c r="H92" s="33">
        <v>94</v>
      </c>
      <c r="K92" s="78">
        <f t="shared" si="80"/>
        <v>22.907029702970299</v>
      </c>
      <c r="L92" s="78">
        <f t="shared" si="81"/>
        <v>16.097978723404253</v>
      </c>
      <c r="M92" s="78">
        <f t="shared" si="82"/>
        <v>1521.3906823415498</v>
      </c>
      <c r="N92" s="78">
        <f t="shared" si="83"/>
        <v>102</v>
      </c>
      <c r="O92" s="78">
        <f t="shared" si="84"/>
        <v>95</v>
      </c>
      <c r="P92" s="18">
        <f t="shared" si="85"/>
        <v>524.73200981276352</v>
      </c>
      <c r="Q92" s="79">
        <f t="shared" si="86"/>
        <v>259.14491897917605</v>
      </c>
      <c r="R92" s="18">
        <f t="shared" si="87"/>
        <v>5.1444314687525834</v>
      </c>
      <c r="S92" s="46">
        <f t="shared" si="88"/>
        <v>2.7278412524123796</v>
      </c>
      <c r="T92" s="14">
        <f t="shared" si="89"/>
        <v>193.25939741025763</v>
      </c>
      <c r="U92" s="64">
        <f t="shared" si="90"/>
        <v>1.972331675795749</v>
      </c>
      <c r="V92" s="17">
        <f t="shared" si="91"/>
        <v>6.2453989805595729</v>
      </c>
      <c r="W92" s="14">
        <f t="shared" si="92"/>
        <v>12.317998237340124</v>
      </c>
      <c r="X92" s="14">
        <f t="shared" si="93"/>
        <v>-5.7999999999999972</v>
      </c>
      <c r="Y92" s="14">
        <f t="shared" si="94"/>
        <v>-18.117998237340121</v>
      </c>
      <c r="Z92" s="14">
        <f t="shared" si="95"/>
        <v>6.5179982373401266</v>
      </c>
      <c r="AA92" s="21">
        <f t="shared" si="96"/>
        <v>6.2453989805595729</v>
      </c>
      <c r="AB92" s="21">
        <f t="shared" si="97"/>
        <v>39.005008426374552</v>
      </c>
      <c r="AC92" s="29">
        <f t="shared" si="98"/>
        <v>2.5637733212840848E-2</v>
      </c>
      <c r="AD92" s="67">
        <f>AC92/AC104</f>
        <v>3.6140000377357567E-2</v>
      </c>
      <c r="AE92" s="48">
        <f t="shared" si="99"/>
        <v>-0.14869885263447685</v>
      </c>
      <c r="AF92" s="57"/>
      <c r="AH92" s="23">
        <f>(X92-X104)^2</f>
        <v>466.29980955583227</v>
      </c>
      <c r="AI92" s="30">
        <f t="shared" si="78"/>
        <v>11.954870114590923</v>
      </c>
      <c r="AJ92" s="19">
        <v>1</v>
      </c>
      <c r="AK92" s="14"/>
      <c r="AL92" s="17">
        <f t="shared" si="100"/>
        <v>2.5637733212840848E-2</v>
      </c>
      <c r="AM92" s="87">
        <f t="shared" si="101"/>
        <v>6.5729336429280272E-4</v>
      </c>
      <c r="AN92" s="29"/>
      <c r="AO92" s="23">
        <f>AO104</f>
        <v>105.96007658989593</v>
      </c>
      <c r="AP92" s="23">
        <f>AP104</f>
        <v>105.96007658989593</v>
      </c>
      <c r="AQ92" s="34">
        <f t="shared" si="102"/>
        <v>39.005008426374552</v>
      </c>
      <c r="AR92" s="48">
        <f t="shared" si="103"/>
        <v>6.8982127654239143E-3</v>
      </c>
      <c r="AS92" s="26">
        <f>AR92/AR104</f>
        <v>5.6405277061407459E-2</v>
      </c>
      <c r="AT92" s="21">
        <f t="shared" si="79"/>
        <v>-4.0009634039458682E-2</v>
      </c>
      <c r="BB92" s="6"/>
      <c r="BD92" s="36">
        <v>1</v>
      </c>
      <c r="BE92" s="6"/>
      <c r="BF92" s="6"/>
      <c r="BG92" s="6"/>
      <c r="BH92" s="6"/>
      <c r="BI92" s="6"/>
      <c r="BJ92" s="6"/>
      <c r="BK92" s="6"/>
      <c r="BL92" s="6"/>
      <c r="BM92" s="6"/>
      <c r="BN92" s="6"/>
    </row>
    <row r="93" spans="1:66" x14ac:dyDescent="0.2">
      <c r="B93" s="86" t="s">
        <v>66</v>
      </c>
      <c r="C93" s="32">
        <v>15</v>
      </c>
      <c r="D93" s="32">
        <v>11.4</v>
      </c>
      <c r="E93" s="33">
        <v>26</v>
      </c>
      <c r="F93" s="32">
        <v>35.4</v>
      </c>
      <c r="G93" s="32">
        <v>17.899999999999999</v>
      </c>
      <c r="H93" s="33">
        <v>25</v>
      </c>
      <c r="K93" s="78">
        <f t="shared" si="80"/>
        <v>4.9984615384615392</v>
      </c>
      <c r="L93" s="78">
        <f t="shared" si="81"/>
        <v>12.816399999999998</v>
      </c>
      <c r="M93" s="78">
        <f t="shared" si="82"/>
        <v>317.36929163455608</v>
      </c>
      <c r="N93" s="78">
        <f t="shared" si="83"/>
        <v>27</v>
      </c>
      <c r="O93" s="78">
        <f t="shared" si="84"/>
        <v>26</v>
      </c>
      <c r="P93" s="18">
        <f t="shared" si="85"/>
        <v>24.984617751479298</v>
      </c>
      <c r="Q93" s="79">
        <f t="shared" si="86"/>
        <v>164.26010895999994</v>
      </c>
      <c r="R93" s="18">
        <f t="shared" si="87"/>
        <v>0.92535621301775184</v>
      </c>
      <c r="S93" s="46">
        <f t="shared" si="88"/>
        <v>6.3176964984615358</v>
      </c>
      <c r="T93" s="14">
        <f t="shared" si="89"/>
        <v>43.817062263203944</v>
      </c>
      <c r="U93" s="64">
        <f t="shared" si="90"/>
        <v>2.0166921992278248</v>
      </c>
      <c r="V93" s="17">
        <f t="shared" si="91"/>
        <v>4.2207655156928032</v>
      </c>
      <c r="W93" s="14">
        <f t="shared" si="92"/>
        <v>8.5119848902674828</v>
      </c>
      <c r="X93" s="14">
        <f t="shared" si="93"/>
        <v>20.399999999999999</v>
      </c>
      <c r="Y93" s="14">
        <f t="shared" si="94"/>
        <v>11.888015109732516</v>
      </c>
      <c r="Z93" s="14">
        <f t="shared" si="95"/>
        <v>28.911984890267483</v>
      </c>
      <c r="AA93" s="21">
        <f t="shared" si="96"/>
        <v>4.2207655156928032</v>
      </c>
      <c r="AB93" s="21">
        <f t="shared" si="97"/>
        <v>17.814861538461535</v>
      </c>
      <c r="AC93" s="29">
        <f t="shared" si="98"/>
        <v>5.613290891096976E-2</v>
      </c>
      <c r="AD93" s="67">
        <f>AC93/AC104</f>
        <v>7.9127250930615192E-2</v>
      </c>
      <c r="AE93" s="48">
        <f t="shared" si="99"/>
        <v>1.145111341783783</v>
      </c>
      <c r="AF93" s="57"/>
      <c r="AH93" s="23">
        <f>(X93-X104)^2</f>
        <v>21.215454941216802</v>
      </c>
      <c r="AI93" s="30">
        <f t="shared" si="78"/>
        <v>1.190885199720106</v>
      </c>
      <c r="AJ93" s="19">
        <v>1</v>
      </c>
      <c r="AK93" s="14"/>
      <c r="AL93" s="17">
        <f t="shared" si="100"/>
        <v>5.613290891096976E-2</v>
      </c>
      <c r="AM93" s="87">
        <f t="shared" si="101"/>
        <v>3.1509034628072283E-3</v>
      </c>
      <c r="AN93" s="29"/>
      <c r="AO93" s="23">
        <f>AO104</f>
        <v>105.96007658989593</v>
      </c>
      <c r="AP93" s="23">
        <f>AP104</f>
        <v>105.96007658989593</v>
      </c>
      <c r="AQ93" s="34">
        <f t="shared" si="102"/>
        <v>17.814861538461535</v>
      </c>
      <c r="AR93" s="48">
        <f t="shared" si="103"/>
        <v>8.0791799626106619E-3</v>
      </c>
      <c r="AS93" s="26">
        <f>AR93/AR104</f>
        <v>6.6061804661083315E-2</v>
      </c>
      <c r="AT93" s="21">
        <f t="shared" si="79"/>
        <v>0.1648152712372575</v>
      </c>
      <c r="BB93" s="6"/>
      <c r="BD93" s="36">
        <v>1</v>
      </c>
      <c r="BE93" s="6"/>
      <c r="BF93" s="6"/>
      <c r="BG93" s="6"/>
      <c r="BH93" s="6"/>
      <c r="BI93" s="6"/>
      <c r="BJ93" s="6"/>
      <c r="BK93" s="6"/>
      <c r="BL93" s="6"/>
      <c r="BM93" s="6"/>
      <c r="BN93" s="6"/>
    </row>
    <row r="94" spans="1:66" x14ac:dyDescent="0.2">
      <c r="B94" s="86" t="s">
        <v>67</v>
      </c>
      <c r="C94" s="32">
        <v>42</v>
      </c>
      <c r="D94" s="32">
        <v>43.3</v>
      </c>
      <c r="E94" s="33">
        <v>46</v>
      </c>
      <c r="F94" s="32">
        <v>55.8</v>
      </c>
      <c r="G94" s="32">
        <v>43.9</v>
      </c>
      <c r="H94" s="33">
        <v>46</v>
      </c>
      <c r="K94" s="78">
        <f t="shared" si="80"/>
        <v>40.758478260869559</v>
      </c>
      <c r="L94" s="78">
        <f t="shared" si="81"/>
        <v>41.895869565217389</v>
      </c>
      <c r="M94" s="78">
        <f t="shared" si="82"/>
        <v>6831.7412145557646</v>
      </c>
      <c r="N94" s="78">
        <f t="shared" si="83"/>
        <v>47</v>
      </c>
      <c r="O94" s="78">
        <f t="shared" si="84"/>
        <v>47</v>
      </c>
      <c r="P94" s="18">
        <f t="shared" si="85"/>
        <v>1661.2535501417765</v>
      </c>
      <c r="Q94" s="79">
        <f t="shared" si="86"/>
        <v>1755.2638866257087</v>
      </c>
      <c r="R94" s="18">
        <f t="shared" si="87"/>
        <v>35.345820215782481</v>
      </c>
      <c r="S94" s="46">
        <f t="shared" si="88"/>
        <v>37.346040140972526</v>
      </c>
      <c r="T94" s="14">
        <f t="shared" si="89"/>
        <v>93.982203523573943</v>
      </c>
      <c r="U94" s="64">
        <f t="shared" si="90"/>
        <v>1.9858018143458216</v>
      </c>
      <c r="V94" s="17">
        <f t="shared" si="91"/>
        <v>9.0914436601722919</v>
      </c>
      <c r="W94" s="14">
        <f t="shared" si="92"/>
        <v>18.053805315392953</v>
      </c>
      <c r="X94" s="14">
        <f t="shared" si="93"/>
        <v>13.799999999999997</v>
      </c>
      <c r="Y94" s="14">
        <f t="shared" si="94"/>
        <v>-4.253805315392956</v>
      </c>
      <c r="Z94" s="14">
        <f t="shared" si="95"/>
        <v>31.85380531539295</v>
      </c>
      <c r="AA94" s="21">
        <f t="shared" si="96"/>
        <v>9.0914436601722919</v>
      </c>
      <c r="AB94" s="21">
        <f t="shared" si="97"/>
        <v>82.654347826086962</v>
      </c>
      <c r="AC94" s="29">
        <f t="shared" si="98"/>
        <v>1.2098577102127771E-2</v>
      </c>
      <c r="AD94" s="67">
        <f>AC94/AC104</f>
        <v>1.7054650557694041E-2</v>
      </c>
      <c r="AE94" s="48">
        <f t="shared" si="99"/>
        <v>0.1669603640093632</v>
      </c>
      <c r="AF94" s="57"/>
      <c r="AH94" s="23">
        <f>(X94-X104)^2</f>
        <v>3.9759412181810321</v>
      </c>
      <c r="AI94" s="30">
        <f t="shared" si="78"/>
        <v>4.8103231381691029E-2</v>
      </c>
      <c r="AJ94" s="19">
        <v>1</v>
      </c>
      <c r="AK94" s="14"/>
      <c r="AL94" s="17">
        <f t="shared" si="100"/>
        <v>1.2098577102127771E-2</v>
      </c>
      <c r="AM94" s="87">
        <f t="shared" si="101"/>
        <v>1.463755678961304E-4</v>
      </c>
      <c r="AN94" s="29"/>
      <c r="AO94" s="23">
        <f>AO104</f>
        <v>105.96007658989593</v>
      </c>
      <c r="AP94" s="23">
        <f>AP104</f>
        <v>105.96007658989593</v>
      </c>
      <c r="AQ94" s="34">
        <f t="shared" si="102"/>
        <v>82.654347826086962</v>
      </c>
      <c r="AR94" s="48">
        <f t="shared" si="103"/>
        <v>5.3018214439131805E-3</v>
      </c>
      <c r="AS94" s="26">
        <f>AR94/AR104</f>
        <v>4.3351911233149215E-2</v>
      </c>
      <c r="AT94" s="21">
        <f t="shared" si="79"/>
        <v>7.3165135926001879E-2</v>
      </c>
      <c r="BB94" s="6"/>
      <c r="BD94" s="36">
        <v>1</v>
      </c>
      <c r="BE94" s="6"/>
      <c r="BF94" s="6"/>
      <c r="BG94" s="6"/>
      <c r="BH94" s="6"/>
      <c r="BI94" s="6"/>
      <c r="BJ94" s="6"/>
      <c r="BK94" s="6"/>
      <c r="BL94" s="6"/>
      <c r="BM94" s="6"/>
      <c r="BN94" s="6"/>
    </row>
    <row r="95" spans="1:66" x14ac:dyDescent="0.2">
      <c r="B95" s="86" t="s">
        <v>68</v>
      </c>
      <c r="C95" s="32">
        <v>45.1</v>
      </c>
      <c r="D95" s="32">
        <v>36.9</v>
      </c>
      <c r="E95" s="33">
        <v>92</v>
      </c>
      <c r="F95" s="32">
        <v>42.8</v>
      </c>
      <c r="G95" s="32">
        <v>35.4</v>
      </c>
      <c r="H95" s="33">
        <v>92</v>
      </c>
      <c r="K95" s="78">
        <f t="shared" si="80"/>
        <v>14.800108695652172</v>
      </c>
      <c r="L95" s="78">
        <f t="shared" si="81"/>
        <v>13.621304347826085</v>
      </c>
      <c r="M95" s="78">
        <f t="shared" si="82"/>
        <v>807.77671938799597</v>
      </c>
      <c r="N95" s="78">
        <f t="shared" si="83"/>
        <v>93</v>
      </c>
      <c r="O95" s="78">
        <f t="shared" si="84"/>
        <v>93</v>
      </c>
      <c r="P95" s="18">
        <f t="shared" si="85"/>
        <v>219.04321740311903</v>
      </c>
      <c r="Q95" s="79">
        <f t="shared" si="86"/>
        <v>185.53993213610579</v>
      </c>
      <c r="R95" s="18">
        <f t="shared" si="87"/>
        <v>2.3553034129367636</v>
      </c>
      <c r="S95" s="46">
        <f t="shared" si="88"/>
        <v>1.9950530337215677</v>
      </c>
      <c r="T95" s="14">
        <f t="shared" si="89"/>
        <v>185.68058256662599</v>
      </c>
      <c r="U95" s="64">
        <f t="shared" si="90"/>
        <v>1.972869946210895</v>
      </c>
      <c r="V95" s="17">
        <f t="shared" si="91"/>
        <v>5.3311737022421486</v>
      </c>
      <c r="W95" s="14">
        <f t="shared" si="92"/>
        <v>10.517712375183406</v>
      </c>
      <c r="X95" s="14">
        <f t="shared" si="93"/>
        <v>-2.3000000000000043</v>
      </c>
      <c r="Y95" s="14">
        <f t="shared" si="94"/>
        <v>-12.81771237518341</v>
      </c>
      <c r="Z95" s="14">
        <f t="shared" si="95"/>
        <v>8.2177123751834014</v>
      </c>
      <c r="AA95" s="21">
        <f t="shared" si="96"/>
        <v>5.3311737022421486</v>
      </c>
      <c r="AB95" s="21">
        <f t="shared" si="97"/>
        <v>28.421413043478257</v>
      </c>
      <c r="AC95" s="29">
        <f t="shared" si="98"/>
        <v>3.5184739001900743E-2</v>
      </c>
      <c r="AD95" s="67">
        <f>AC95/AC104</f>
        <v>4.9597851348614622E-2</v>
      </c>
      <c r="AE95" s="48">
        <f t="shared" si="99"/>
        <v>-8.0924899704371861E-2</v>
      </c>
      <c r="AF95" s="57"/>
      <c r="AH95" s="23">
        <f>(X95-X104)^2</f>
        <v>327.39197592410909</v>
      </c>
      <c r="AI95" s="30">
        <f t="shared" si="78"/>
        <v>11.51920122420635</v>
      </c>
      <c r="AJ95" s="19">
        <v>1</v>
      </c>
      <c r="AK95" s="14"/>
      <c r="AL95" s="17">
        <f t="shared" si="100"/>
        <v>3.5184739001900743E-2</v>
      </c>
      <c r="AM95" s="87">
        <f t="shared" si="101"/>
        <v>1.2379658586318754E-3</v>
      </c>
      <c r="AN95" s="29"/>
      <c r="AO95" s="23">
        <f>AO104</f>
        <v>105.96007658989593</v>
      </c>
      <c r="AP95" s="23">
        <f>AP104</f>
        <v>105.96007658989593</v>
      </c>
      <c r="AQ95" s="34">
        <f t="shared" si="102"/>
        <v>28.421413043478257</v>
      </c>
      <c r="AR95" s="48">
        <f t="shared" si="103"/>
        <v>7.4415010782232453E-3</v>
      </c>
      <c r="AS95" s="26">
        <f>AR95/AR104</f>
        <v>6.084763464731293E-2</v>
      </c>
      <c r="AT95" s="21">
        <f t="shared" si="79"/>
        <v>-1.7115452479913494E-2</v>
      </c>
      <c r="BB95" s="6"/>
      <c r="BD95" s="36">
        <v>1</v>
      </c>
      <c r="BE95" s="6"/>
      <c r="BF95" s="6"/>
      <c r="BG95" s="6"/>
      <c r="BH95" s="6"/>
      <c r="BI95" s="6"/>
      <c r="BJ95" s="6"/>
      <c r="BK95" s="6"/>
      <c r="BL95" s="6"/>
      <c r="BM95" s="6"/>
      <c r="BN95" s="6"/>
    </row>
    <row r="96" spans="1:66" x14ac:dyDescent="0.2">
      <c r="B96" s="86" t="s">
        <v>69</v>
      </c>
      <c r="C96" s="32">
        <v>30.3</v>
      </c>
      <c r="D96" s="32">
        <v>27.8</v>
      </c>
      <c r="E96" s="33">
        <v>57</v>
      </c>
      <c r="F96" s="32">
        <v>43.8</v>
      </c>
      <c r="G96" s="32">
        <v>43.5</v>
      </c>
      <c r="H96" s="33">
        <v>68</v>
      </c>
      <c r="K96" s="78">
        <f t="shared" si="80"/>
        <v>13.558596491228071</v>
      </c>
      <c r="L96" s="78">
        <f t="shared" si="81"/>
        <v>27.827205882352942</v>
      </c>
      <c r="M96" s="78">
        <f t="shared" si="82"/>
        <v>1712.784638105104</v>
      </c>
      <c r="N96" s="78">
        <f t="shared" si="83"/>
        <v>58</v>
      </c>
      <c r="O96" s="78">
        <f t="shared" si="84"/>
        <v>69</v>
      </c>
      <c r="P96" s="18">
        <f t="shared" si="85"/>
        <v>183.83553881194217</v>
      </c>
      <c r="Q96" s="79">
        <f t="shared" si="86"/>
        <v>774.35338721885819</v>
      </c>
      <c r="R96" s="18">
        <f t="shared" si="87"/>
        <v>3.1695782553783132</v>
      </c>
      <c r="S96" s="46">
        <f t="shared" si="88"/>
        <v>11.222512858244322</v>
      </c>
      <c r="T96" s="14">
        <f t="shared" si="89"/>
        <v>119.00874060503212</v>
      </c>
      <c r="U96" s="64">
        <f t="shared" si="90"/>
        <v>1.9800998764569426</v>
      </c>
      <c r="V96" s="17">
        <f t="shared" si="91"/>
        <v>6.4331798026777562</v>
      </c>
      <c r="W96" s="14">
        <f t="shared" si="92"/>
        <v>12.738338532507523</v>
      </c>
      <c r="X96" s="14">
        <f t="shared" si="93"/>
        <v>13.499999999999996</v>
      </c>
      <c r="Y96" s="14">
        <f t="shared" si="94"/>
        <v>0.76166146749247332</v>
      </c>
      <c r="Z96" s="14">
        <f t="shared" si="95"/>
        <v>26.23833853250752</v>
      </c>
      <c r="AA96" s="21">
        <f t="shared" si="96"/>
        <v>6.4331798026777562</v>
      </c>
      <c r="AB96" s="21">
        <f t="shared" si="97"/>
        <v>41.385802373581015</v>
      </c>
      <c r="AC96" s="29">
        <f t="shared" si="98"/>
        <v>2.4162875736302231E-2</v>
      </c>
      <c r="AD96" s="67">
        <f>AC96/AC104</f>
        <v>3.4060980780884119E-2</v>
      </c>
      <c r="AE96" s="48">
        <f t="shared" si="99"/>
        <v>0.32619882244008003</v>
      </c>
      <c r="AF96" s="57"/>
      <c r="AH96" s="23">
        <f>(X96-X104)^2</f>
        <v>5.2623269580430465</v>
      </c>
      <c r="AI96" s="30">
        <f t="shared" si="78"/>
        <v>0.12715295237098745</v>
      </c>
      <c r="AJ96" s="19">
        <v>1</v>
      </c>
      <c r="AK96" s="14"/>
      <c r="AL96" s="17">
        <f t="shared" si="100"/>
        <v>2.4162875736302231E-2</v>
      </c>
      <c r="AM96" s="87">
        <f t="shared" si="101"/>
        <v>5.8384456384798309E-4</v>
      </c>
      <c r="AN96" s="29"/>
      <c r="AO96" s="23">
        <f>AO104</f>
        <v>105.96007658989593</v>
      </c>
      <c r="AP96" s="23">
        <f>AP104</f>
        <v>105.96007658989593</v>
      </c>
      <c r="AQ96" s="34">
        <f t="shared" si="102"/>
        <v>41.385802373581015</v>
      </c>
      <c r="AR96" s="48">
        <f t="shared" si="103"/>
        <v>6.7867524157080297E-3</v>
      </c>
      <c r="AS96" s="26">
        <f>AR96/AR104</f>
        <v>5.549388854370356E-2</v>
      </c>
      <c r="AT96" s="21">
        <f t="shared" si="79"/>
        <v>9.1621157612058371E-2</v>
      </c>
      <c r="BB96" s="6"/>
      <c r="BD96" s="36">
        <v>1</v>
      </c>
      <c r="BE96" s="6"/>
      <c r="BF96" s="6"/>
      <c r="BG96" s="6"/>
      <c r="BH96" s="6"/>
      <c r="BI96" s="6"/>
      <c r="BJ96" s="6"/>
      <c r="BK96" s="6"/>
      <c r="BL96" s="6"/>
      <c r="BM96" s="6"/>
      <c r="BN96" s="6"/>
    </row>
    <row r="97" spans="1:66" x14ac:dyDescent="0.2">
      <c r="B97" s="86" t="s">
        <v>70</v>
      </c>
      <c r="C97" s="32">
        <v>28.9</v>
      </c>
      <c r="D97" s="32">
        <v>12</v>
      </c>
      <c r="E97" s="33">
        <v>31</v>
      </c>
      <c r="F97" s="32">
        <v>53.7</v>
      </c>
      <c r="G97" s="32">
        <v>16.2</v>
      </c>
      <c r="H97" s="33">
        <v>42</v>
      </c>
      <c r="K97" s="78">
        <f t="shared" si="80"/>
        <v>4.645161290322581</v>
      </c>
      <c r="L97" s="78">
        <f t="shared" si="81"/>
        <v>6.2485714285714282</v>
      </c>
      <c r="M97" s="78">
        <f t="shared" si="82"/>
        <v>118.67341255070185</v>
      </c>
      <c r="N97" s="78">
        <f t="shared" si="83"/>
        <v>32</v>
      </c>
      <c r="O97" s="78">
        <f t="shared" si="84"/>
        <v>43</v>
      </c>
      <c r="P97" s="18">
        <f t="shared" si="85"/>
        <v>21.577523413111344</v>
      </c>
      <c r="Q97" s="79">
        <f t="shared" si="86"/>
        <v>39.044644897959181</v>
      </c>
      <c r="R97" s="18">
        <f t="shared" si="87"/>
        <v>0.67429760665972949</v>
      </c>
      <c r="S97" s="46">
        <f t="shared" si="88"/>
        <v>0.9080149976269577</v>
      </c>
      <c r="T97" s="14">
        <f t="shared" si="89"/>
        <v>74.999979289301237</v>
      </c>
      <c r="U97" s="64">
        <f t="shared" si="90"/>
        <v>1.992543495180934</v>
      </c>
      <c r="V97" s="17">
        <f t="shared" si="91"/>
        <v>3.3005655150131483</v>
      </c>
      <c r="W97" s="14">
        <f t="shared" si="92"/>
        <v>6.5765203473579579</v>
      </c>
      <c r="X97" s="14">
        <f t="shared" si="93"/>
        <v>24.800000000000004</v>
      </c>
      <c r="Y97" s="14">
        <f t="shared" si="94"/>
        <v>18.223479652642048</v>
      </c>
      <c r="Z97" s="14">
        <f t="shared" si="95"/>
        <v>31.37652034735796</v>
      </c>
      <c r="AA97" s="21">
        <f t="shared" si="96"/>
        <v>3.3005655150131483</v>
      </c>
      <c r="AB97" s="21">
        <f t="shared" si="97"/>
        <v>10.893732718894009</v>
      </c>
      <c r="AC97" s="29">
        <f t="shared" si="98"/>
        <v>9.1795900065145472E-2</v>
      </c>
      <c r="AD97" s="67">
        <f>AC97/AC104</f>
        <v>0.12939926613062025</v>
      </c>
      <c r="AE97" s="48">
        <f t="shared" si="99"/>
        <v>2.2765383216156083</v>
      </c>
      <c r="AF97" s="57"/>
      <c r="AH97" s="23">
        <f>(X97-X104)^2</f>
        <v>81.108464089907429</v>
      </c>
      <c r="AI97" s="30">
        <f t="shared" si="78"/>
        <v>7.4454244640345824</v>
      </c>
      <c r="AJ97" s="19">
        <v>1</v>
      </c>
      <c r="AK97" s="14"/>
      <c r="AL97" s="17">
        <f t="shared" si="100"/>
        <v>9.1795900065145472E-2</v>
      </c>
      <c r="AM97" s="87">
        <f t="shared" si="101"/>
        <v>8.4264872687701744E-3</v>
      </c>
      <c r="AN97" s="29"/>
      <c r="AO97" s="23">
        <f>AO104</f>
        <v>105.96007658989593</v>
      </c>
      <c r="AP97" s="23">
        <f>AP104</f>
        <v>105.96007658989593</v>
      </c>
      <c r="AQ97" s="34">
        <f t="shared" si="102"/>
        <v>10.893732718894009</v>
      </c>
      <c r="AR97" s="48">
        <f t="shared" si="103"/>
        <v>8.5577013356703483E-3</v>
      </c>
      <c r="AS97" s="26">
        <f>AR97/AR104</f>
        <v>6.997457620714595E-2</v>
      </c>
      <c r="AT97" s="21">
        <f t="shared" si="79"/>
        <v>0.21223099312462468</v>
      </c>
      <c r="BB97" s="6"/>
      <c r="BD97" s="36">
        <v>1</v>
      </c>
      <c r="BE97" s="6"/>
      <c r="BF97" s="6"/>
      <c r="BG97" s="6"/>
      <c r="BH97" s="6"/>
      <c r="BI97" s="6"/>
      <c r="BJ97" s="6"/>
      <c r="BK97" s="6"/>
      <c r="BL97" s="6"/>
      <c r="BM97" s="6"/>
      <c r="BN97" s="6"/>
    </row>
    <row r="98" spans="1:66" x14ac:dyDescent="0.2">
      <c r="B98" s="86" t="s">
        <v>71</v>
      </c>
      <c r="C98" s="32">
        <v>65.8</v>
      </c>
      <c r="D98" s="32">
        <v>48.1</v>
      </c>
      <c r="E98" s="33">
        <v>101</v>
      </c>
      <c r="F98" s="32">
        <v>60</v>
      </c>
      <c r="G98" s="32">
        <v>38.9</v>
      </c>
      <c r="H98" s="33">
        <v>94</v>
      </c>
      <c r="K98" s="78">
        <f t="shared" si="80"/>
        <v>22.907029702970299</v>
      </c>
      <c r="L98" s="78">
        <f t="shared" si="81"/>
        <v>16.097978723404253</v>
      </c>
      <c r="M98" s="78">
        <f t="shared" si="82"/>
        <v>1521.3906823415498</v>
      </c>
      <c r="N98" s="78">
        <f t="shared" si="83"/>
        <v>102</v>
      </c>
      <c r="O98" s="78">
        <f t="shared" si="84"/>
        <v>95</v>
      </c>
      <c r="P98" s="18">
        <f t="shared" si="85"/>
        <v>524.73200981276352</v>
      </c>
      <c r="Q98" s="79">
        <f t="shared" si="86"/>
        <v>259.14491897917605</v>
      </c>
      <c r="R98" s="18">
        <f t="shared" si="87"/>
        <v>5.1444314687525834</v>
      </c>
      <c r="S98" s="46">
        <f t="shared" si="88"/>
        <v>2.7278412524123796</v>
      </c>
      <c r="T98" s="14">
        <f t="shared" si="89"/>
        <v>193.25939741025763</v>
      </c>
      <c r="U98" s="64">
        <f t="shared" si="90"/>
        <v>1.972331675795749</v>
      </c>
      <c r="V98" s="17">
        <f t="shared" si="91"/>
        <v>6.2453989805595729</v>
      </c>
      <c r="W98" s="14">
        <f t="shared" si="92"/>
        <v>12.317998237340124</v>
      </c>
      <c r="X98" s="14">
        <f t="shared" si="93"/>
        <v>-5.7999999999999972</v>
      </c>
      <c r="Y98" s="14">
        <f t="shared" si="94"/>
        <v>-18.117998237340121</v>
      </c>
      <c r="Z98" s="14">
        <f t="shared" si="95"/>
        <v>6.5179982373401266</v>
      </c>
      <c r="AA98" s="21">
        <f t="shared" si="96"/>
        <v>6.2453989805595729</v>
      </c>
      <c r="AB98" s="21">
        <f t="shared" si="97"/>
        <v>39.005008426374552</v>
      </c>
      <c r="AC98" s="29">
        <f t="shared" si="98"/>
        <v>2.5637733212840848E-2</v>
      </c>
      <c r="AD98" s="67">
        <f>AC98/AC104</f>
        <v>3.6140000377357567E-2</v>
      </c>
      <c r="AE98" s="48">
        <f t="shared" si="99"/>
        <v>-0.14869885263447685</v>
      </c>
      <c r="AF98" s="57"/>
      <c r="AH98" s="23">
        <f>(X98-X104)^2</f>
        <v>466.29980955583227</v>
      </c>
      <c r="AI98" s="30">
        <f t="shared" si="78"/>
        <v>11.954870114590923</v>
      </c>
      <c r="AJ98" s="19">
        <v>1</v>
      </c>
      <c r="AK98" s="14"/>
      <c r="AL98" s="17">
        <f t="shared" si="100"/>
        <v>2.5637733212840848E-2</v>
      </c>
      <c r="AM98" s="87">
        <f t="shared" si="101"/>
        <v>6.5729336429280272E-4</v>
      </c>
      <c r="AN98" s="29"/>
      <c r="AO98" s="23">
        <f>AO104</f>
        <v>105.96007658989593</v>
      </c>
      <c r="AP98" s="23">
        <f>AP104</f>
        <v>105.96007658989593</v>
      </c>
      <c r="AQ98" s="34">
        <f t="shared" si="102"/>
        <v>39.005008426374552</v>
      </c>
      <c r="AR98" s="48">
        <f t="shared" si="103"/>
        <v>6.8982127654239143E-3</v>
      </c>
      <c r="AS98" s="26">
        <f>AR98/AR104</f>
        <v>5.6405277061407459E-2</v>
      </c>
      <c r="AT98" s="21">
        <f t="shared" si="79"/>
        <v>-4.0009634039458682E-2</v>
      </c>
      <c r="BB98" s="6"/>
      <c r="BD98" s="36">
        <v>1</v>
      </c>
      <c r="BE98" s="6"/>
      <c r="BF98" s="6"/>
      <c r="BG98" s="6"/>
      <c r="BH98" s="6"/>
      <c r="BI98" s="6"/>
      <c r="BJ98" s="6"/>
      <c r="BK98" s="6"/>
      <c r="BL98" s="6"/>
      <c r="BM98" s="6"/>
      <c r="BN98" s="6"/>
    </row>
    <row r="99" spans="1:66" x14ac:dyDescent="0.2">
      <c r="B99" s="86" t="s">
        <v>72</v>
      </c>
      <c r="C99" s="32">
        <v>15</v>
      </c>
      <c r="D99" s="32">
        <v>11.4</v>
      </c>
      <c r="E99" s="33">
        <v>26</v>
      </c>
      <c r="F99" s="32">
        <v>35.4</v>
      </c>
      <c r="G99" s="32">
        <v>17.899999999999999</v>
      </c>
      <c r="H99" s="33">
        <v>25</v>
      </c>
      <c r="K99" s="78">
        <f t="shared" si="80"/>
        <v>4.9984615384615392</v>
      </c>
      <c r="L99" s="78">
        <f t="shared" si="81"/>
        <v>12.816399999999998</v>
      </c>
      <c r="M99" s="78">
        <f t="shared" si="82"/>
        <v>317.36929163455608</v>
      </c>
      <c r="N99" s="78">
        <f t="shared" si="83"/>
        <v>27</v>
      </c>
      <c r="O99" s="78">
        <f t="shared" si="84"/>
        <v>26</v>
      </c>
      <c r="P99" s="18">
        <f t="shared" si="85"/>
        <v>24.984617751479298</v>
      </c>
      <c r="Q99" s="79">
        <f t="shared" si="86"/>
        <v>164.26010895999994</v>
      </c>
      <c r="R99" s="18">
        <f t="shared" si="87"/>
        <v>0.92535621301775184</v>
      </c>
      <c r="S99" s="46">
        <f t="shared" si="88"/>
        <v>6.3176964984615358</v>
      </c>
      <c r="T99" s="14">
        <f t="shared" si="89"/>
        <v>43.817062263203944</v>
      </c>
      <c r="U99" s="64">
        <f t="shared" si="90"/>
        <v>2.0166921992278248</v>
      </c>
      <c r="V99" s="17">
        <f t="shared" si="91"/>
        <v>4.2207655156928032</v>
      </c>
      <c r="W99" s="14">
        <f t="shared" si="92"/>
        <v>8.5119848902674828</v>
      </c>
      <c r="X99" s="14">
        <f t="shared" si="93"/>
        <v>20.399999999999999</v>
      </c>
      <c r="Y99" s="14">
        <f t="shared" si="94"/>
        <v>11.888015109732516</v>
      </c>
      <c r="Z99" s="14">
        <f t="shared" si="95"/>
        <v>28.911984890267483</v>
      </c>
      <c r="AA99" s="21">
        <f t="shared" si="96"/>
        <v>4.2207655156928032</v>
      </c>
      <c r="AB99" s="21">
        <f t="shared" si="97"/>
        <v>17.814861538461535</v>
      </c>
      <c r="AC99" s="29">
        <f t="shared" si="98"/>
        <v>5.613290891096976E-2</v>
      </c>
      <c r="AD99" s="67">
        <f>AC99/AC104</f>
        <v>7.9127250930615192E-2</v>
      </c>
      <c r="AE99" s="48">
        <f t="shared" si="99"/>
        <v>1.145111341783783</v>
      </c>
      <c r="AF99" s="57"/>
      <c r="AH99" s="23">
        <f>(X99-X104)^2</f>
        <v>21.215454941216802</v>
      </c>
      <c r="AI99" s="30">
        <f t="shared" si="78"/>
        <v>1.190885199720106</v>
      </c>
      <c r="AJ99" s="19">
        <v>1</v>
      </c>
      <c r="AK99" s="14"/>
      <c r="AL99" s="17">
        <f t="shared" si="100"/>
        <v>5.613290891096976E-2</v>
      </c>
      <c r="AM99" s="87">
        <f t="shared" si="101"/>
        <v>3.1509034628072283E-3</v>
      </c>
      <c r="AN99" s="29"/>
      <c r="AO99" s="23">
        <f>AO104</f>
        <v>105.96007658989593</v>
      </c>
      <c r="AP99" s="23">
        <f>AP104</f>
        <v>105.96007658989593</v>
      </c>
      <c r="AQ99" s="34">
        <f t="shared" si="102"/>
        <v>17.814861538461535</v>
      </c>
      <c r="AR99" s="48">
        <f t="shared" si="103"/>
        <v>8.0791799626106619E-3</v>
      </c>
      <c r="AS99" s="26">
        <f>AR99/AR104</f>
        <v>6.6061804661083315E-2</v>
      </c>
      <c r="AT99" s="21">
        <f t="shared" si="79"/>
        <v>0.1648152712372575</v>
      </c>
      <c r="BB99" s="6"/>
      <c r="BD99" s="36">
        <v>1</v>
      </c>
      <c r="BE99" s="6"/>
      <c r="BF99" s="6"/>
      <c r="BG99" s="6"/>
      <c r="BH99" s="6"/>
      <c r="BI99" s="6"/>
      <c r="BJ99" s="6"/>
      <c r="BK99" s="6"/>
      <c r="BL99" s="6"/>
      <c r="BM99" s="6"/>
      <c r="BN99" s="6"/>
    </row>
    <row r="100" spans="1:66" x14ac:dyDescent="0.2">
      <c r="B100" s="86" t="s">
        <v>73</v>
      </c>
      <c r="C100" s="32">
        <v>42</v>
      </c>
      <c r="D100" s="32">
        <v>43.3</v>
      </c>
      <c r="E100" s="33">
        <v>46</v>
      </c>
      <c r="F100" s="32">
        <v>55.8</v>
      </c>
      <c r="G100" s="32">
        <v>43.9</v>
      </c>
      <c r="H100" s="33">
        <v>46</v>
      </c>
      <c r="K100" s="78">
        <f t="shared" si="80"/>
        <v>40.758478260869559</v>
      </c>
      <c r="L100" s="78">
        <f t="shared" si="81"/>
        <v>41.895869565217389</v>
      </c>
      <c r="M100" s="78">
        <f t="shared" si="82"/>
        <v>6831.7412145557646</v>
      </c>
      <c r="N100" s="78">
        <f t="shared" si="83"/>
        <v>47</v>
      </c>
      <c r="O100" s="78">
        <f t="shared" si="84"/>
        <v>47</v>
      </c>
      <c r="P100" s="18">
        <f t="shared" si="85"/>
        <v>1661.2535501417765</v>
      </c>
      <c r="Q100" s="79">
        <f t="shared" si="86"/>
        <v>1755.2638866257087</v>
      </c>
      <c r="R100" s="18">
        <f t="shared" si="87"/>
        <v>35.345820215782481</v>
      </c>
      <c r="S100" s="46">
        <f t="shared" si="88"/>
        <v>37.346040140972526</v>
      </c>
      <c r="T100" s="14">
        <f t="shared" si="89"/>
        <v>93.982203523573943</v>
      </c>
      <c r="U100" s="64">
        <f t="shared" si="90"/>
        <v>1.9858018143458216</v>
      </c>
      <c r="V100" s="17">
        <f t="shared" si="91"/>
        <v>9.0914436601722919</v>
      </c>
      <c r="W100" s="14">
        <f t="shared" si="92"/>
        <v>18.053805315392953</v>
      </c>
      <c r="X100" s="14">
        <f t="shared" si="93"/>
        <v>13.799999999999997</v>
      </c>
      <c r="Y100" s="14">
        <f t="shared" si="94"/>
        <v>-4.253805315392956</v>
      </c>
      <c r="Z100" s="14">
        <f t="shared" si="95"/>
        <v>31.85380531539295</v>
      </c>
      <c r="AA100" s="21">
        <f t="shared" si="96"/>
        <v>9.0914436601722919</v>
      </c>
      <c r="AB100" s="21">
        <f t="shared" si="97"/>
        <v>82.654347826086962</v>
      </c>
      <c r="AC100" s="29">
        <f t="shared" si="98"/>
        <v>1.2098577102127771E-2</v>
      </c>
      <c r="AD100" s="67">
        <f>AC100/AC104</f>
        <v>1.7054650557694041E-2</v>
      </c>
      <c r="AE100" s="48">
        <f t="shared" si="99"/>
        <v>0.1669603640093632</v>
      </c>
      <c r="AF100" s="57"/>
      <c r="AH100" s="23">
        <f>(X100-X104)^2</f>
        <v>3.9759412181810321</v>
      </c>
      <c r="AI100" s="30">
        <f t="shared" si="78"/>
        <v>4.8103231381691029E-2</v>
      </c>
      <c r="AJ100" s="19">
        <v>1</v>
      </c>
      <c r="AK100" s="14"/>
      <c r="AL100" s="17">
        <f t="shared" si="100"/>
        <v>1.2098577102127771E-2</v>
      </c>
      <c r="AM100" s="87">
        <f t="shared" si="101"/>
        <v>1.463755678961304E-4</v>
      </c>
      <c r="AN100" s="29"/>
      <c r="AO100" s="23">
        <f>AO104</f>
        <v>105.96007658989593</v>
      </c>
      <c r="AP100" s="23">
        <f>AP104</f>
        <v>105.96007658989593</v>
      </c>
      <c r="AQ100" s="34">
        <f t="shared" si="102"/>
        <v>82.654347826086962</v>
      </c>
      <c r="AR100" s="48">
        <f t="shared" si="103"/>
        <v>5.3018214439131805E-3</v>
      </c>
      <c r="AS100" s="26">
        <f>AR100/AR104</f>
        <v>4.3351911233149215E-2</v>
      </c>
      <c r="AT100" s="21">
        <f t="shared" si="79"/>
        <v>7.3165135926001879E-2</v>
      </c>
      <c r="BB100" s="6"/>
      <c r="BD100" s="36">
        <v>1</v>
      </c>
      <c r="BE100" s="6"/>
      <c r="BF100" s="6"/>
      <c r="BG100" s="6"/>
      <c r="BH100" s="6"/>
      <c r="BI100" s="6"/>
      <c r="BJ100" s="6"/>
      <c r="BK100" s="6"/>
      <c r="BL100" s="6"/>
      <c r="BM100" s="6"/>
      <c r="BN100" s="6"/>
    </row>
    <row r="101" spans="1:66" x14ac:dyDescent="0.2">
      <c r="B101" s="86" t="s">
        <v>74</v>
      </c>
      <c r="C101" s="32">
        <v>45.1</v>
      </c>
      <c r="D101" s="32">
        <v>36.9</v>
      </c>
      <c r="E101" s="33">
        <v>92</v>
      </c>
      <c r="F101" s="32">
        <v>42.8</v>
      </c>
      <c r="G101" s="32">
        <v>35.4</v>
      </c>
      <c r="H101" s="33">
        <v>92</v>
      </c>
      <c r="K101" s="78">
        <f t="shared" si="80"/>
        <v>14.800108695652172</v>
      </c>
      <c r="L101" s="78">
        <f t="shared" si="81"/>
        <v>13.621304347826085</v>
      </c>
      <c r="M101" s="78">
        <f t="shared" si="82"/>
        <v>807.77671938799597</v>
      </c>
      <c r="N101" s="78">
        <f t="shared" si="83"/>
        <v>93</v>
      </c>
      <c r="O101" s="78">
        <f t="shared" si="84"/>
        <v>93</v>
      </c>
      <c r="P101" s="18">
        <f t="shared" si="85"/>
        <v>219.04321740311903</v>
      </c>
      <c r="Q101" s="79">
        <f t="shared" si="86"/>
        <v>185.53993213610579</v>
      </c>
      <c r="R101" s="18">
        <f t="shared" si="87"/>
        <v>2.3553034129367636</v>
      </c>
      <c r="S101" s="46">
        <f t="shared" si="88"/>
        <v>1.9950530337215677</v>
      </c>
      <c r="T101" s="14">
        <f t="shared" si="89"/>
        <v>185.68058256662599</v>
      </c>
      <c r="U101" s="64">
        <f t="shared" si="90"/>
        <v>1.972869946210895</v>
      </c>
      <c r="V101" s="17">
        <f t="shared" si="91"/>
        <v>5.3311737022421486</v>
      </c>
      <c r="W101" s="14">
        <f t="shared" si="92"/>
        <v>10.517712375183406</v>
      </c>
      <c r="X101" s="14">
        <f t="shared" si="93"/>
        <v>-2.3000000000000043</v>
      </c>
      <c r="Y101" s="14">
        <f t="shared" si="94"/>
        <v>-12.81771237518341</v>
      </c>
      <c r="Z101" s="14">
        <f t="shared" si="95"/>
        <v>8.2177123751834014</v>
      </c>
      <c r="AA101" s="21">
        <f t="shared" si="96"/>
        <v>5.3311737022421486</v>
      </c>
      <c r="AB101" s="21">
        <f t="shared" si="97"/>
        <v>28.421413043478257</v>
      </c>
      <c r="AC101" s="29">
        <f t="shared" si="98"/>
        <v>3.5184739001900743E-2</v>
      </c>
      <c r="AD101" s="67">
        <f>AC101/AC104</f>
        <v>4.9597851348614622E-2</v>
      </c>
      <c r="AE101" s="48">
        <f t="shared" si="99"/>
        <v>-8.0924899704371861E-2</v>
      </c>
      <c r="AF101" s="57"/>
      <c r="AH101" s="23">
        <f>(X101-X104)^2</f>
        <v>327.39197592410909</v>
      </c>
      <c r="AI101" s="30">
        <f t="shared" si="78"/>
        <v>11.51920122420635</v>
      </c>
      <c r="AJ101" s="19">
        <v>1</v>
      </c>
      <c r="AK101" s="14"/>
      <c r="AL101" s="17">
        <f t="shared" si="100"/>
        <v>3.5184739001900743E-2</v>
      </c>
      <c r="AM101" s="87">
        <f t="shared" si="101"/>
        <v>1.2379658586318754E-3</v>
      </c>
      <c r="AN101" s="29"/>
      <c r="AO101" s="23">
        <f>AO104</f>
        <v>105.96007658989593</v>
      </c>
      <c r="AP101" s="23">
        <f>AP104</f>
        <v>105.96007658989593</v>
      </c>
      <c r="AQ101" s="34">
        <f t="shared" si="102"/>
        <v>28.421413043478257</v>
      </c>
      <c r="AR101" s="48">
        <f t="shared" si="103"/>
        <v>7.4415010782232453E-3</v>
      </c>
      <c r="AS101" s="26">
        <f>AR101/AR104</f>
        <v>6.084763464731293E-2</v>
      </c>
      <c r="AT101" s="21">
        <f t="shared" si="79"/>
        <v>-1.7115452479913494E-2</v>
      </c>
      <c r="BB101" s="6"/>
      <c r="BD101" s="36">
        <v>1</v>
      </c>
      <c r="BE101" s="6"/>
      <c r="BF101" s="6"/>
      <c r="BG101" s="6"/>
      <c r="BH101" s="6"/>
      <c r="BI101" s="6"/>
      <c r="BJ101" s="6"/>
      <c r="BK101" s="6"/>
      <c r="BL101" s="6"/>
      <c r="BM101" s="6"/>
      <c r="BN101" s="6"/>
    </row>
    <row r="102" spans="1:66" x14ac:dyDescent="0.2">
      <c r="B102" s="86" t="s">
        <v>75</v>
      </c>
      <c r="C102" s="32">
        <v>30.3</v>
      </c>
      <c r="D102" s="32">
        <v>27.8</v>
      </c>
      <c r="E102" s="33">
        <v>57</v>
      </c>
      <c r="F102" s="32">
        <v>43.8</v>
      </c>
      <c r="G102" s="32">
        <v>43.5</v>
      </c>
      <c r="H102" s="33">
        <v>68</v>
      </c>
      <c r="K102" s="78">
        <f t="shared" si="80"/>
        <v>13.558596491228071</v>
      </c>
      <c r="L102" s="78">
        <f t="shared" si="81"/>
        <v>27.827205882352942</v>
      </c>
      <c r="M102" s="78">
        <f t="shared" si="82"/>
        <v>1712.784638105104</v>
      </c>
      <c r="N102" s="78">
        <f t="shared" si="83"/>
        <v>58</v>
      </c>
      <c r="O102" s="78">
        <f t="shared" si="84"/>
        <v>69</v>
      </c>
      <c r="P102" s="18">
        <f t="shared" si="85"/>
        <v>183.83553881194217</v>
      </c>
      <c r="Q102" s="79">
        <f t="shared" si="86"/>
        <v>774.35338721885819</v>
      </c>
      <c r="R102" s="18">
        <f t="shared" si="87"/>
        <v>3.1695782553783132</v>
      </c>
      <c r="S102" s="46">
        <f t="shared" si="88"/>
        <v>11.222512858244322</v>
      </c>
      <c r="T102" s="14">
        <f t="shared" si="89"/>
        <v>119.00874060503212</v>
      </c>
      <c r="U102" s="64">
        <f t="shared" si="90"/>
        <v>1.9800998764569426</v>
      </c>
      <c r="V102" s="17">
        <f t="shared" si="91"/>
        <v>6.4331798026777562</v>
      </c>
      <c r="W102" s="14">
        <f t="shared" si="92"/>
        <v>12.738338532507523</v>
      </c>
      <c r="X102" s="14">
        <f t="shared" si="93"/>
        <v>13.499999999999996</v>
      </c>
      <c r="Y102" s="14">
        <f t="shared" si="94"/>
        <v>0.76166146749247332</v>
      </c>
      <c r="Z102" s="14">
        <f t="shared" si="95"/>
        <v>26.23833853250752</v>
      </c>
      <c r="AA102" s="21">
        <f t="shared" si="96"/>
        <v>6.4331798026777562</v>
      </c>
      <c r="AB102" s="21">
        <f t="shared" si="97"/>
        <v>41.385802373581015</v>
      </c>
      <c r="AC102" s="29">
        <f t="shared" si="98"/>
        <v>2.4162875736302231E-2</v>
      </c>
      <c r="AD102" s="67">
        <f>AC102/AC104</f>
        <v>3.4060980780884119E-2</v>
      </c>
      <c r="AE102" s="48">
        <f t="shared" si="99"/>
        <v>0.32619882244008003</v>
      </c>
      <c r="AF102" s="57"/>
      <c r="AH102" s="23">
        <f>(X102-X104)^2</f>
        <v>5.2623269580430465</v>
      </c>
      <c r="AI102" s="30">
        <f t="shared" si="78"/>
        <v>0.12715295237098745</v>
      </c>
      <c r="AJ102" s="19">
        <v>1</v>
      </c>
      <c r="AK102" s="14"/>
      <c r="AL102" s="17">
        <f t="shared" si="100"/>
        <v>2.4162875736302231E-2</v>
      </c>
      <c r="AM102" s="87">
        <f t="shared" si="101"/>
        <v>5.8384456384798309E-4</v>
      </c>
      <c r="AN102" s="29"/>
      <c r="AO102" s="23">
        <f>AO104</f>
        <v>105.96007658989593</v>
      </c>
      <c r="AP102" s="23">
        <f>AP104</f>
        <v>105.96007658989593</v>
      </c>
      <c r="AQ102" s="34">
        <f t="shared" si="102"/>
        <v>41.385802373581015</v>
      </c>
      <c r="AR102" s="48">
        <f t="shared" si="103"/>
        <v>6.7867524157080297E-3</v>
      </c>
      <c r="AS102" s="26">
        <f>AR102/AR104</f>
        <v>5.549388854370356E-2</v>
      </c>
      <c r="AT102" s="21">
        <f t="shared" si="79"/>
        <v>9.1621157612058371E-2</v>
      </c>
      <c r="BB102" s="6"/>
      <c r="BD102" s="36">
        <v>1</v>
      </c>
      <c r="BE102" s="6"/>
      <c r="BF102" s="6"/>
      <c r="BG102" s="6"/>
      <c r="BH102" s="6"/>
      <c r="BI102" s="6"/>
      <c r="BJ102" s="6"/>
      <c r="BK102" s="6"/>
      <c r="BL102" s="6"/>
      <c r="BM102" s="6"/>
      <c r="BN102" s="6"/>
    </row>
    <row r="103" spans="1:66" x14ac:dyDescent="0.2">
      <c r="B103" s="86" t="s">
        <v>76</v>
      </c>
      <c r="C103" s="32">
        <v>28.9</v>
      </c>
      <c r="D103" s="32">
        <v>12</v>
      </c>
      <c r="E103" s="33">
        <v>31</v>
      </c>
      <c r="F103" s="32">
        <v>53.7</v>
      </c>
      <c r="G103" s="32">
        <v>16.2</v>
      </c>
      <c r="H103" s="33">
        <v>42</v>
      </c>
      <c r="K103" s="78">
        <f t="shared" si="80"/>
        <v>4.645161290322581</v>
      </c>
      <c r="L103" s="78">
        <f t="shared" si="81"/>
        <v>6.2485714285714282</v>
      </c>
      <c r="M103" s="78">
        <f t="shared" si="82"/>
        <v>118.67341255070185</v>
      </c>
      <c r="N103" s="78">
        <f t="shared" si="83"/>
        <v>32</v>
      </c>
      <c r="O103" s="78">
        <f t="shared" si="84"/>
        <v>43</v>
      </c>
      <c r="P103" s="18">
        <f t="shared" si="85"/>
        <v>21.577523413111344</v>
      </c>
      <c r="Q103" s="79">
        <f t="shared" si="86"/>
        <v>39.044644897959181</v>
      </c>
      <c r="R103" s="18">
        <f t="shared" si="87"/>
        <v>0.67429760665972949</v>
      </c>
      <c r="S103" s="46">
        <f t="shared" si="88"/>
        <v>0.9080149976269577</v>
      </c>
      <c r="T103" s="14">
        <f t="shared" si="89"/>
        <v>74.999979289301237</v>
      </c>
      <c r="U103" s="64">
        <f t="shared" si="90"/>
        <v>1.992543495180934</v>
      </c>
      <c r="V103" s="17">
        <f t="shared" si="91"/>
        <v>3.3005655150131483</v>
      </c>
      <c r="W103" s="14">
        <f t="shared" si="92"/>
        <v>6.5765203473579579</v>
      </c>
      <c r="X103" s="14">
        <f t="shared" si="93"/>
        <v>24.800000000000004</v>
      </c>
      <c r="Y103" s="14">
        <f t="shared" si="94"/>
        <v>18.223479652642048</v>
      </c>
      <c r="Z103" s="14">
        <f t="shared" si="95"/>
        <v>31.37652034735796</v>
      </c>
      <c r="AA103" s="21">
        <f t="shared" si="96"/>
        <v>3.3005655150131483</v>
      </c>
      <c r="AB103" s="21">
        <f t="shared" si="97"/>
        <v>10.893732718894009</v>
      </c>
      <c r="AC103" s="29">
        <f t="shared" si="98"/>
        <v>9.1795900065145472E-2</v>
      </c>
      <c r="AD103" s="67">
        <f>AC103/AC104</f>
        <v>0.12939926613062025</v>
      </c>
      <c r="AE103" s="48">
        <f t="shared" si="99"/>
        <v>2.2765383216156083</v>
      </c>
      <c r="AF103" s="57"/>
      <c r="AH103" s="23">
        <f>(X103-X104)^2</f>
        <v>81.108464089907429</v>
      </c>
      <c r="AI103" s="30">
        <f t="shared" si="78"/>
        <v>7.4454244640345824</v>
      </c>
      <c r="AJ103" s="19">
        <v>1</v>
      </c>
      <c r="AK103" s="14"/>
      <c r="AL103" s="17">
        <f t="shared" si="100"/>
        <v>9.1795900065145472E-2</v>
      </c>
      <c r="AM103" s="87">
        <f t="shared" si="101"/>
        <v>8.4264872687701744E-3</v>
      </c>
      <c r="AN103" s="29"/>
      <c r="AO103" s="23">
        <f>AO104</f>
        <v>105.96007658989593</v>
      </c>
      <c r="AP103" s="23">
        <f>AP104</f>
        <v>105.96007658989593</v>
      </c>
      <c r="AQ103" s="34">
        <f t="shared" si="102"/>
        <v>10.893732718894009</v>
      </c>
      <c r="AR103" s="48">
        <f t="shared" si="103"/>
        <v>8.5577013356703483E-3</v>
      </c>
      <c r="AS103" s="26">
        <f>AR103/AR104</f>
        <v>6.997457620714595E-2</v>
      </c>
      <c r="AT103" s="21">
        <f t="shared" si="79"/>
        <v>0.21223099312462468</v>
      </c>
      <c r="BB103" s="6"/>
      <c r="BD103" s="36">
        <v>1</v>
      </c>
      <c r="BE103" s="6"/>
      <c r="BF103" s="6"/>
      <c r="BG103" s="6"/>
      <c r="BH103" s="6"/>
      <c r="BI103" s="6"/>
      <c r="BJ103" s="6"/>
      <c r="BK103" s="6"/>
      <c r="BL103" s="6"/>
      <c r="BM103" s="6"/>
      <c r="BN103" s="6"/>
    </row>
    <row r="104" spans="1:66" x14ac:dyDescent="0.2">
      <c r="B104" s="59">
        <f>AJ104</f>
        <v>17</v>
      </c>
      <c r="E104" s="60">
        <f>SUM(E87:E103)</f>
        <v>958</v>
      </c>
      <c r="F104" s="51"/>
      <c r="G104" s="51"/>
      <c r="H104" s="60">
        <f>SUM(H87:H103)</f>
        <v>1007</v>
      </c>
      <c r="W104" s="80">
        <f>AA104*$E$2</f>
        <v>2.3270319996516005</v>
      </c>
      <c r="X104" s="63">
        <f>AE104/AC104</f>
        <v>15.793976233103349</v>
      </c>
      <c r="Y104" s="65">
        <f>X104-W104</f>
        <v>13.466944233451748</v>
      </c>
      <c r="Z104" s="66">
        <f>X104+W104</f>
        <v>18.121008232754949</v>
      </c>
      <c r="AA104" s="68">
        <f>SQRT(AB104)</f>
        <v>1.1872830409165336</v>
      </c>
      <c r="AB104" s="68">
        <f>1/AC104</f>
        <v>1.4096410192480113</v>
      </c>
      <c r="AC104" s="69">
        <f>SUM(AC87:AC103)</f>
        <v>0.70940046887501973</v>
      </c>
      <c r="AD104" s="52">
        <f>SUM(AD87:AD103)</f>
        <v>0.99999999999999978</v>
      </c>
      <c r="AE104" s="70">
        <f>SUM(AE87:AE103)</f>
        <v>11.204254145164434</v>
      </c>
      <c r="AF104" s="50"/>
      <c r="AG104" s="7"/>
      <c r="AH104" s="16"/>
      <c r="AI104" s="22">
        <f>SUM(AI87:AI103)</f>
        <v>84.90204144432299</v>
      </c>
      <c r="AJ104" s="22">
        <f>SUM(AJ87:AJ103)</f>
        <v>17</v>
      </c>
      <c r="AK104" s="22">
        <f>AI104-(AJ104-1)</f>
        <v>68.90204144432299</v>
      </c>
      <c r="AL104" s="45">
        <f>SUM(AL87:AL103)</f>
        <v>0.70940046887501973</v>
      </c>
      <c r="AM104" s="47">
        <f>SUM(AM87:AM103)</f>
        <v>4.1951316894445784E-2</v>
      </c>
      <c r="AN104" s="28">
        <f>AM104/AL104</f>
        <v>5.9136297105882876E-2</v>
      </c>
      <c r="AO104" s="22">
        <f>AK104/(AL104-AN104)</f>
        <v>105.96007658989593</v>
      </c>
      <c r="AP104" s="88">
        <f>IF(AI104&lt;AJ104-1,"0",AO104)</f>
        <v>105.96007658989593</v>
      </c>
      <c r="AQ104" s="7"/>
      <c r="AR104" s="70">
        <f>SUM(AR87:AR103)</f>
        <v>0.12229729423922425</v>
      </c>
      <c r="AS104" s="27">
        <f>SUM(AS87:AS103)</f>
        <v>0.99999999999999967</v>
      </c>
      <c r="AT104" s="15">
        <f>SUM(AT87:AT103)</f>
        <v>1.4941320481811693</v>
      </c>
      <c r="AU104" s="34">
        <f>1/AR104</f>
        <v>8.1767957845732226</v>
      </c>
      <c r="AV104" s="14">
        <f>SQRT(AU104)</f>
        <v>2.8595097105226315</v>
      </c>
      <c r="AW104" s="81">
        <f>AV104*$E$2</f>
        <v>5.6045360460669125</v>
      </c>
      <c r="AX104" s="83">
        <f>AT104/AR104</f>
        <v>12.217212633163541</v>
      </c>
      <c r="AY104" s="84">
        <f>AX104-AW104</f>
        <v>6.6126765870966286</v>
      </c>
      <c r="AZ104" s="85">
        <f>AX104+AW104</f>
        <v>17.821748679230453</v>
      </c>
      <c r="BA104" s="7"/>
      <c r="BB104" s="7"/>
      <c r="BC104" s="37">
        <f>AI104</f>
        <v>84.90204144432299</v>
      </c>
      <c r="BD104" s="12">
        <f>SUM(BD87:BD103)</f>
        <v>17</v>
      </c>
      <c r="BE104" s="49">
        <f>(BC104-(BD104-1))/BC104</f>
        <v>0.81154752314769163</v>
      </c>
      <c r="BF104" s="75">
        <f>IF(BE104&lt;0,"0%",BE104)</f>
        <v>0.81154752314769163</v>
      </c>
      <c r="BG104" s="7"/>
      <c r="BH104" s="7"/>
      <c r="BI104" s="7"/>
      <c r="BJ104" s="7"/>
      <c r="BK104" s="7"/>
      <c r="BL104" s="7"/>
      <c r="BM104" s="7"/>
      <c r="BN104" s="7"/>
    </row>
    <row r="108" spans="1:66" x14ac:dyDescent="0.2">
      <c r="J108" s="40" t="s">
        <v>16</v>
      </c>
      <c r="AG108" s="40" t="s">
        <v>17</v>
      </c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0" t="s">
        <v>58</v>
      </c>
      <c r="BC108" s="41"/>
      <c r="BD108" s="40"/>
      <c r="BE108" s="40"/>
      <c r="BF108" s="40"/>
      <c r="BG108" s="39"/>
      <c r="BH108" s="39"/>
      <c r="BI108" s="39"/>
      <c r="BJ108" s="39"/>
      <c r="BK108" s="39"/>
      <c r="BL108" s="39"/>
      <c r="BM108" s="39"/>
      <c r="BN108" s="39"/>
    </row>
    <row r="109" spans="1:66" x14ac:dyDescent="0.2">
      <c r="A109" s="44"/>
      <c r="B109" s="5" t="s">
        <v>18</v>
      </c>
      <c r="C109" s="89" t="s">
        <v>19</v>
      </c>
      <c r="D109" s="90"/>
      <c r="E109" s="91"/>
      <c r="F109" s="89" t="s">
        <v>20</v>
      </c>
      <c r="G109" s="90"/>
      <c r="H109" s="91"/>
      <c r="AG109" s="2"/>
      <c r="AH109" s="71" t="s">
        <v>38</v>
      </c>
      <c r="AI109" s="72">
        <f>CHIDIST(AI127,AJ127-1)</f>
        <v>3.2261829159097851E-10</v>
      </c>
      <c r="AJ109" s="2"/>
      <c r="AK109" s="2"/>
      <c r="AL109" s="2"/>
      <c r="AM109" s="2"/>
      <c r="BB109" s="1" t="s">
        <v>59</v>
      </c>
      <c r="BF109" s="71" t="s">
        <v>38</v>
      </c>
      <c r="BG109" s="72">
        <f>CHIDIST(BC127,BD127-1)</f>
        <v>3.2261829159097851E-10</v>
      </c>
    </row>
    <row r="110" spans="1:66" ht="61.5" customHeight="1" x14ac:dyDescent="0.2">
      <c r="B110" s="5"/>
      <c r="C110" s="43" t="s">
        <v>6</v>
      </c>
      <c r="D110" s="43" t="s">
        <v>7</v>
      </c>
      <c r="E110" s="43" t="s">
        <v>8</v>
      </c>
      <c r="F110" s="43" t="s">
        <v>9</v>
      </c>
      <c r="G110" s="43" t="s">
        <v>10</v>
      </c>
      <c r="H110" s="43" t="s">
        <v>11</v>
      </c>
      <c r="K110" s="61" t="s">
        <v>29</v>
      </c>
      <c r="L110" s="77" t="s">
        <v>30</v>
      </c>
      <c r="M110" s="73" t="s">
        <v>39</v>
      </c>
      <c r="N110" s="61" t="s">
        <v>31</v>
      </c>
      <c r="O110" s="61" t="s">
        <v>32</v>
      </c>
      <c r="P110" s="61" t="s">
        <v>33</v>
      </c>
      <c r="Q110" s="61" t="s">
        <v>34</v>
      </c>
      <c r="R110" s="61" t="s">
        <v>35</v>
      </c>
      <c r="S110" s="61" t="s">
        <v>36</v>
      </c>
      <c r="T110" s="74" t="s">
        <v>27</v>
      </c>
      <c r="U110" s="62" t="s">
        <v>25</v>
      </c>
      <c r="V110" s="13" t="s">
        <v>26</v>
      </c>
      <c r="W110" s="13" t="s">
        <v>24</v>
      </c>
      <c r="X110" s="53" t="s">
        <v>52</v>
      </c>
      <c r="Y110" s="54" t="s">
        <v>3</v>
      </c>
      <c r="Z110" s="55" t="s">
        <v>1</v>
      </c>
      <c r="AA110" s="14" t="s">
        <v>49</v>
      </c>
      <c r="AB110" s="14" t="s">
        <v>50</v>
      </c>
      <c r="AC110" s="10" t="s">
        <v>51</v>
      </c>
      <c r="AD110" s="76" t="s">
        <v>48</v>
      </c>
      <c r="AE110" s="13" t="s">
        <v>28</v>
      </c>
      <c r="AF110" s="56"/>
      <c r="AG110" s="2"/>
      <c r="AH110" s="24" t="s">
        <v>23</v>
      </c>
      <c r="AI110" s="13" t="s">
        <v>40</v>
      </c>
      <c r="AJ110" s="86" t="s">
        <v>4</v>
      </c>
      <c r="AK110" s="86" t="s">
        <v>5</v>
      </c>
      <c r="AL110" s="86" t="s">
        <v>41</v>
      </c>
      <c r="AM110" s="13" t="s">
        <v>42</v>
      </c>
      <c r="AN110" s="13" t="s">
        <v>43</v>
      </c>
      <c r="AO110" s="24" t="s">
        <v>54</v>
      </c>
      <c r="AP110" s="24" t="s">
        <v>55</v>
      </c>
      <c r="AQ110" s="86" t="s">
        <v>44</v>
      </c>
      <c r="AR110" s="13" t="s">
        <v>56</v>
      </c>
      <c r="AS110" s="82" t="s">
        <v>53</v>
      </c>
      <c r="AT110" s="13" t="s">
        <v>21</v>
      </c>
      <c r="AU110" s="13" t="s">
        <v>45</v>
      </c>
      <c r="AV110" s="13" t="s">
        <v>22</v>
      </c>
      <c r="AW110" s="13" t="s">
        <v>2</v>
      </c>
      <c r="AX110" s="35" t="s">
        <v>12</v>
      </c>
      <c r="AY110" s="31" t="s">
        <v>13</v>
      </c>
      <c r="AZ110" s="11" t="s">
        <v>14</v>
      </c>
      <c r="BC110" s="38" t="s">
        <v>15</v>
      </c>
      <c r="BD110" s="38" t="s">
        <v>4</v>
      </c>
      <c r="BE110" s="20" t="s">
        <v>46</v>
      </c>
      <c r="BF110" s="9" t="s">
        <v>47</v>
      </c>
    </row>
    <row r="111" spans="1:66" x14ac:dyDescent="0.2">
      <c r="B111" s="86" t="s">
        <v>60</v>
      </c>
      <c r="C111" s="32">
        <v>15</v>
      </c>
      <c r="D111" s="32">
        <v>11.4</v>
      </c>
      <c r="E111" s="33">
        <v>26</v>
      </c>
      <c r="F111" s="32">
        <v>35.4</v>
      </c>
      <c r="G111" s="32">
        <v>17.899999999999999</v>
      </c>
      <c r="H111" s="33">
        <v>25</v>
      </c>
      <c r="K111" s="78">
        <f>((D111^2)/E111)</f>
        <v>4.9984615384615392</v>
      </c>
      <c r="L111" s="78">
        <f>((G111^2)/H111)</f>
        <v>12.816399999999998</v>
      </c>
      <c r="M111" s="78">
        <f>(K111+L111)^2</f>
        <v>317.36929163455608</v>
      </c>
      <c r="N111" s="78">
        <f>E111+1</f>
        <v>27</v>
      </c>
      <c r="O111" s="78">
        <f>H111+1</f>
        <v>26</v>
      </c>
      <c r="P111" s="18">
        <f>K111^2</f>
        <v>24.984617751479298</v>
      </c>
      <c r="Q111" s="79">
        <f>L111^2</f>
        <v>164.26010895999994</v>
      </c>
      <c r="R111" s="18">
        <f>P111/N111</f>
        <v>0.92535621301775184</v>
      </c>
      <c r="S111" s="46">
        <f>Q111/O111</f>
        <v>6.3176964984615358</v>
      </c>
      <c r="T111" s="14">
        <f>M111/(R111+S111)</f>
        <v>43.817062263203944</v>
      </c>
      <c r="U111" s="64">
        <f>TINV((1-$E$1),T111)</f>
        <v>2.0166921992278248</v>
      </c>
      <c r="V111" s="17">
        <f>SQRT(K111+L111)</f>
        <v>4.2207655156928032</v>
      </c>
      <c r="W111" s="14">
        <f>V111*U111</f>
        <v>8.5119848902674828</v>
      </c>
      <c r="X111" s="14">
        <f>F111-C111</f>
        <v>20.399999999999999</v>
      </c>
      <c r="Y111" s="14">
        <f>X111-W111</f>
        <v>11.888015109732516</v>
      </c>
      <c r="Z111" s="14">
        <f>X111+W111</f>
        <v>28.911984890267483</v>
      </c>
      <c r="AA111" s="21">
        <f>V111</f>
        <v>4.2207655156928032</v>
      </c>
      <c r="AB111" s="21">
        <f>AA111^2</f>
        <v>17.814861538461535</v>
      </c>
      <c r="AC111" s="29">
        <f>1/AB111</f>
        <v>5.613290891096976E-2</v>
      </c>
      <c r="AD111" s="67">
        <f>AC111/AC127</f>
        <v>9.0888105020236545E-2</v>
      </c>
      <c r="AE111" s="48">
        <f>AC111*X111</f>
        <v>1.145111341783783</v>
      </c>
      <c r="AF111" s="57"/>
      <c r="AH111" s="23">
        <f>(X111-X127)^2</f>
        <v>35.338370425919933</v>
      </c>
      <c r="AI111" s="30">
        <f t="shared" ref="AI111:AI126" si="104">AH111*AC111</f>
        <v>1.9836455281802712</v>
      </c>
      <c r="AJ111" s="19">
        <v>1</v>
      </c>
      <c r="AK111" s="14"/>
      <c r="AL111" s="17">
        <f>AC111</f>
        <v>5.613290891096976E-2</v>
      </c>
      <c r="AM111" s="87">
        <f>AC111^2</f>
        <v>3.1509034628072283E-3</v>
      </c>
      <c r="AN111" s="29"/>
      <c r="AO111" s="23">
        <f>AO127</f>
        <v>108.90739004199956</v>
      </c>
      <c r="AP111" s="23">
        <f>AP127</f>
        <v>108.90739004199956</v>
      </c>
      <c r="AQ111" s="34">
        <f>AB111</f>
        <v>17.814861538461535</v>
      </c>
      <c r="AR111" s="48">
        <f>1/(AP111+AQ111)</f>
        <v>7.8912739280445898E-3</v>
      </c>
      <c r="AS111" s="26">
        <f>AR111/AR127</f>
        <v>7.0864778537879522E-2</v>
      </c>
      <c r="AT111" s="21">
        <f t="shared" ref="AT111:AT126" si="105">AR111*X111</f>
        <v>0.16098198813210962</v>
      </c>
      <c r="BB111" s="6"/>
      <c r="BD111" s="36">
        <v>1</v>
      </c>
      <c r="BE111" s="6"/>
      <c r="BF111" s="6"/>
      <c r="BG111" s="6"/>
      <c r="BH111" s="6"/>
      <c r="BI111" s="6"/>
      <c r="BJ111" s="6"/>
      <c r="BK111" s="6"/>
      <c r="BL111" s="6"/>
      <c r="BM111" s="6"/>
      <c r="BN111" s="6"/>
    </row>
    <row r="112" spans="1:66" x14ac:dyDescent="0.2">
      <c r="B112" s="86" t="s">
        <v>61</v>
      </c>
      <c r="C112" s="32">
        <v>42</v>
      </c>
      <c r="D112" s="32">
        <v>43.3</v>
      </c>
      <c r="E112" s="33">
        <v>46</v>
      </c>
      <c r="F112" s="32">
        <v>55.8</v>
      </c>
      <c r="G112" s="32">
        <v>43.9</v>
      </c>
      <c r="H112" s="33">
        <v>46</v>
      </c>
      <c r="K112" s="78">
        <f t="shared" ref="K112:K126" si="106">((D112^2)/E112)</f>
        <v>40.758478260869559</v>
      </c>
      <c r="L112" s="78">
        <f t="shared" ref="L112:L126" si="107">((G112^2)/H112)</f>
        <v>41.895869565217389</v>
      </c>
      <c r="M112" s="78">
        <f t="shared" ref="M112:M126" si="108">(K112+L112)^2</f>
        <v>6831.7412145557646</v>
      </c>
      <c r="N112" s="78">
        <f t="shared" ref="N112:N126" si="109">E112+1</f>
        <v>47</v>
      </c>
      <c r="O112" s="78">
        <f t="shared" ref="O112:O126" si="110">H112+1</f>
        <v>47</v>
      </c>
      <c r="P112" s="18">
        <f t="shared" ref="P112:P126" si="111">K112^2</f>
        <v>1661.2535501417765</v>
      </c>
      <c r="Q112" s="79">
        <f t="shared" ref="Q112:Q126" si="112">L112^2</f>
        <v>1755.2638866257087</v>
      </c>
      <c r="R112" s="18">
        <f t="shared" ref="R112:R126" si="113">P112/N112</f>
        <v>35.345820215782481</v>
      </c>
      <c r="S112" s="46">
        <f t="shared" ref="S112:S126" si="114">Q112/O112</f>
        <v>37.346040140972526</v>
      </c>
      <c r="T112" s="14">
        <f t="shared" ref="T112:T126" si="115">M112/(R112+S112)</f>
        <v>93.982203523573943</v>
      </c>
      <c r="U112" s="64">
        <f t="shared" ref="U112:U126" si="116">TINV((1-$E$1),T112)</f>
        <v>1.9858018143458216</v>
      </c>
      <c r="V112" s="17">
        <f t="shared" ref="V112:V126" si="117">SQRT(K112+L112)</f>
        <v>9.0914436601722919</v>
      </c>
      <c r="W112" s="14">
        <f t="shared" ref="W112:W126" si="118">V112*U112</f>
        <v>18.053805315392953</v>
      </c>
      <c r="X112" s="14">
        <f t="shared" ref="X112:X126" si="119">F112-C112</f>
        <v>13.799999999999997</v>
      </c>
      <c r="Y112" s="14">
        <f t="shared" ref="Y112:Y126" si="120">X112-W112</f>
        <v>-4.253805315392956</v>
      </c>
      <c r="Z112" s="14">
        <f t="shared" ref="Z112:Z126" si="121">X112+W112</f>
        <v>31.85380531539295</v>
      </c>
      <c r="AA112" s="21">
        <f t="shared" ref="AA112:AA126" si="122">V112</f>
        <v>9.0914436601722919</v>
      </c>
      <c r="AB112" s="21">
        <f t="shared" ref="AB112:AB126" si="123">AA112^2</f>
        <v>82.654347826086962</v>
      </c>
      <c r="AC112" s="29">
        <f t="shared" ref="AC112:AC126" si="124">1/AB112</f>
        <v>1.2098577102127771E-2</v>
      </c>
      <c r="AD112" s="67">
        <f>AC112/AC127</f>
        <v>1.9589520079881798E-2</v>
      </c>
      <c r="AE112" s="48">
        <f t="shared" ref="AE112:AE126" si="125">AC112*X112</f>
        <v>0.1669603640093632</v>
      </c>
      <c r="AF112" s="57"/>
      <c r="AH112" s="23">
        <f>(X112-X127)^2</f>
        <v>0.42953799537915077</v>
      </c>
      <c r="AI112" s="30">
        <f t="shared" si="104"/>
        <v>5.1967985553880575E-3</v>
      </c>
      <c r="AJ112" s="19">
        <v>1</v>
      </c>
      <c r="AK112" s="14"/>
      <c r="AL112" s="17">
        <f t="shared" ref="AL112:AL126" si="126">AC112</f>
        <v>1.2098577102127771E-2</v>
      </c>
      <c r="AM112" s="87">
        <f t="shared" ref="AM112:AM126" si="127">AC112^2</f>
        <v>1.463755678961304E-4</v>
      </c>
      <c r="AN112" s="29"/>
      <c r="AO112" s="23">
        <f>AO127</f>
        <v>108.90739004199956</v>
      </c>
      <c r="AP112" s="23">
        <f>AP127</f>
        <v>108.90739004199956</v>
      </c>
      <c r="AQ112" s="34">
        <f t="shared" ref="AQ112:AQ126" si="128">AB112</f>
        <v>82.654347826086962</v>
      </c>
      <c r="AR112" s="48">
        <f t="shared" ref="AR112:AR126" si="129">1/(AP112+AQ112)</f>
        <v>5.2202491537669234E-3</v>
      </c>
      <c r="AS112" s="26">
        <f>AR112/AR127</f>
        <v>4.6878590651828117E-2</v>
      </c>
      <c r="AT112" s="21">
        <f t="shared" si="105"/>
        <v>7.2039438321983534E-2</v>
      </c>
      <c r="BB112" s="6"/>
      <c r="BD112" s="36">
        <v>1</v>
      </c>
      <c r="BE112" s="6"/>
      <c r="BF112" s="6"/>
      <c r="BG112" s="6"/>
      <c r="BH112" s="6"/>
      <c r="BI112" s="6"/>
      <c r="BJ112" s="6"/>
      <c r="BK112" s="6"/>
      <c r="BL112" s="6"/>
      <c r="BM112" s="6"/>
      <c r="BN112" s="6"/>
    </row>
    <row r="113" spans="2:66" x14ac:dyDescent="0.2">
      <c r="B113" s="86" t="s">
        <v>62</v>
      </c>
      <c r="C113" s="32">
        <v>45.1</v>
      </c>
      <c r="D113" s="32">
        <v>36.9</v>
      </c>
      <c r="E113" s="33">
        <v>92</v>
      </c>
      <c r="F113" s="32">
        <v>42.8</v>
      </c>
      <c r="G113" s="32">
        <v>35.4</v>
      </c>
      <c r="H113" s="33">
        <v>92</v>
      </c>
      <c r="K113" s="78">
        <f t="shared" si="106"/>
        <v>14.800108695652172</v>
      </c>
      <c r="L113" s="78">
        <f t="shared" si="107"/>
        <v>13.621304347826085</v>
      </c>
      <c r="M113" s="78">
        <f t="shared" si="108"/>
        <v>807.77671938799597</v>
      </c>
      <c r="N113" s="78">
        <f t="shared" si="109"/>
        <v>93</v>
      </c>
      <c r="O113" s="78">
        <f t="shared" si="110"/>
        <v>93</v>
      </c>
      <c r="P113" s="18">
        <f t="shared" si="111"/>
        <v>219.04321740311903</v>
      </c>
      <c r="Q113" s="79">
        <f t="shared" si="112"/>
        <v>185.53993213610579</v>
      </c>
      <c r="R113" s="18">
        <f t="shared" si="113"/>
        <v>2.3553034129367636</v>
      </c>
      <c r="S113" s="46">
        <f t="shared" si="114"/>
        <v>1.9950530337215677</v>
      </c>
      <c r="T113" s="14">
        <f t="shared" si="115"/>
        <v>185.68058256662599</v>
      </c>
      <c r="U113" s="64">
        <f t="shared" si="116"/>
        <v>1.972869946210895</v>
      </c>
      <c r="V113" s="17">
        <f t="shared" si="117"/>
        <v>5.3311737022421486</v>
      </c>
      <c r="W113" s="14">
        <f t="shared" si="118"/>
        <v>10.517712375183406</v>
      </c>
      <c r="X113" s="14">
        <f t="shared" si="119"/>
        <v>-2.3000000000000043</v>
      </c>
      <c r="Y113" s="14">
        <f t="shared" si="120"/>
        <v>-12.81771237518341</v>
      </c>
      <c r="Z113" s="14">
        <f t="shared" si="121"/>
        <v>8.2177123751834014</v>
      </c>
      <c r="AA113" s="21">
        <f t="shared" si="122"/>
        <v>5.3311737022421486</v>
      </c>
      <c r="AB113" s="21">
        <f t="shared" si="123"/>
        <v>28.421413043478257</v>
      </c>
      <c r="AC113" s="29">
        <f t="shared" si="124"/>
        <v>3.5184739001900743E-2</v>
      </c>
      <c r="AD113" s="67">
        <f>AC113/AC127</f>
        <v>5.69696870437695E-2</v>
      </c>
      <c r="AE113" s="48">
        <f t="shared" si="125"/>
        <v>-8.0924899704371861E-2</v>
      </c>
      <c r="AF113" s="57"/>
      <c r="AH113" s="23">
        <f>(X113-X127)^2</f>
        <v>280.74314373299939</v>
      </c>
      <c r="AI113" s="30">
        <f t="shared" si="104"/>
        <v>9.8778742388186895</v>
      </c>
      <c r="AJ113" s="19">
        <v>1</v>
      </c>
      <c r="AK113" s="14"/>
      <c r="AL113" s="17">
        <f t="shared" si="126"/>
        <v>3.5184739001900743E-2</v>
      </c>
      <c r="AM113" s="87">
        <f t="shared" si="127"/>
        <v>1.2379658586318754E-3</v>
      </c>
      <c r="AN113" s="29"/>
      <c r="AO113" s="23">
        <f>AO127</f>
        <v>108.90739004199956</v>
      </c>
      <c r="AP113" s="23">
        <f>AP127</f>
        <v>108.90739004199956</v>
      </c>
      <c r="AQ113" s="34">
        <f t="shared" si="128"/>
        <v>28.421413043478257</v>
      </c>
      <c r="AR113" s="48">
        <f t="shared" si="129"/>
        <v>7.2817936043436428E-3</v>
      </c>
      <c r="AS113" s="26">
        <f>AR113/AR127</f>
        <v>6.5391557286648028E-2</v>
      </c>
      <c r="AT113" s="21">
        <f t="shared" si="105"/>
        <v>-1.6748125289990409E-2</v>
      </c>
      <c r="BB113" s="6"/>
      <c r="BD113" s="36">
        <v>1</v>
      </c>
      <c r="BE113" s="6"/>
      <c r="BF113" s="6"/>
      <c r="BG113" s="6"/>
      <c r="BH113" s="6"/>
      <c r="BI113" s="6"/>
      <c r="BJ113" s="6"/>
      <c r="BK113" s="6"/>
      <c r="BL113" s="6"/>
      <c r="BM113" s="6"/>
      <c r="BN113" s="6"/>
    </row>
    <row r="114" spans="2:66" x14ac:dyDescent="0.2">
      <c r="B114" s="86" t="s">
        <v>63</v>
      </c>
      <c r="C114" s="32">
        <v>30.3</v>
      </c>
      <c r="D114" s="32">
        <v>27.8</v>
      </c>
      <c r="E114" s="33">
        <v>57</v>
      </c>
      <c r="F114" s="32">
        <v>43.8</v>
      </c>
      <c r="G114" s="32">
        <v>43.5</v>
      </c>
      <c r="H114" s="33">
        <v>68</v>
      </c>
      <c r="K114" s="78">
        <f t="shared" si="106"/>
        <v>13.558596491228071</v>
      </c>
      <c r="L114" s="78">
        <f t="shared" si="107"/>
        <v>27.827205882352942</v>
      </c>
      <c r="M114" s="78">
        <f t="shared" si="108"/>
        <v>1712.784638105104</v>
      </c>
      <c r="N114" s="78">
        <f t="shared" si="109"/>
        <v>58</v>
      </c>
      <c r="O114" s="78">
        <f t="shared" si="110"/>
        <v>69</v>
      </c>
      <c r="P114" s="18">
        <f t="shared" si="111"/>
        <v>183.83553881194217</v>
      </c>
      <c r="Q114" s="79">
        <f t="shared" si="112"/>
        <v>774.35338721885819</v>
      </c>
      <c r="R114" s="18">
        <f t="shared" si="113"/>
        <v>3.1695782553783132</v>
      </c>
      <c r="S114" s="46">
        <f t="shared" si="114"/>
        <v>11.222512858244322</v>
      </c>
      <c r="T114" s="14">
        <f t="shared" si="115"/>
        <v>119.00874060503212</v>
      </c>
      <c r="U114" s="64">
        <f t="shared" si="116"/>
        <v>1.9800998764569426</v>
      </c>
      <c r="V114" s="17">
        <f t="shared" si="117"/>
        <v>6.4331798026777562</v>
      </c>
      <c r="W114" s="14">
        <f t="shared" si="118"/>
        <v>12.738338532507523</v>
      </c>
      <c r="X114" s="14">
        <f t="shared" si="119"/>
        <v>13.499999999999996</v>
      </c>
      <c r="Y114" s="14">
        <f t="shared" si="120"/>
        <v>0.76166146749247332</v>
      </c>
      <c r="Z114" s="14">
        <f t="shared" si="121"/>
        <v>26.23833853250752</v>
      </c>
      <c r="AA114" s="21">
        <f t="shared" si="122"/>
        <v>6.4331798026777562</v>
      </c>
      <c r="AB114" s="21">
        <f t="shared" si="123"/>
        <v>41.385802373581015</v>
      </c>
      <c r="AC114" s="29">
        <f t="shared" si="124"/>
        <v>2.4162875736302231E-2</v>
      </c>
      <c r="AD114" s="67">
        <f>AC114/AC127</f>
        <v>3.9123537869650414E-2</v>
      </c>
      <c r="AE114" s="48">
        <f t="shared" si="125"/>
        <v>0.32619882244008003</v>
      </c>
      <c r="AF114" s="57"/>
      <c r="AH114" s="23">
        <f>(X114-X127)^2</f>
        <v>0.9127728849000265</v>
      </c>
      <c r="AI114" s="30">
        <f t="shared" si="104"/>
        <v>2.2055217793305441E-2</v>
      </c>
      <c r="AJ114" s="19">
        <v>1</v>
      </c>
      <c r="AK114" s="14"/>
      <c r="AL114" s="17">
        <f t="shared" si="126"/>
        <v>2.4162875736302231E-2</v>
      </c>
      <c r="AM114" s="87">
        <f t="shared" si="127"/>
        <v>5.8384456384798309E-4</v>
      </c>
      <c r="AN114" s="29"/>
      <c r="AO114" s="23">
        <f>AO127</f>
        <v>108.90739004199956</v>
      </c>
      <c r="AP114" s="23">
        <f>AP127</f>
        <v>108.90739004199956</v>
      </c>
      <c r="AQ114" s="34">
        <f t="shared" si="128"/>
        <v>41.385802373581015</v>
      </c>
      <c r="AR114" s="48">
        <f t="shared" si="129"/>
        <v>6.6536613131143538E-3</v>
      </c>
      <c r="AS114" s="26">
        <f>AR114/AR127</f>
        <v>5.9750838675643687E-2</v>
      </c>
      <c r="AT114" s="21">
        <f t="shared" si="105"/>
        <v>8.9824427727043757E-2</v>
      </c>
      <c r="BB114" s="6"/>
      <c r="BD114" s="36">
        <v>1</v>
      </c>
      <c r="BE114" s="6"/>
      <c r="BF114" s="6"/>
      <c r="BG114" s="6"/>
      <c r="BH114" s="6"/>
      <c r="BI114" s="6"/>
      <c r="BJ114" s="6"/>
      <c r="BK114" s="6"/>
      <c r="BL114" s="6"/>
      <c r="BM114" s="6"/>
      <c r="BN114" s="6"/>
    </row>
    <row r="115" spans="2:66" x14ac:dyDescent="0.2">
      <c r="B115" s="86" t="s">
        <v>64</v>
      </c>
      <c r="C115" s="32">
        <v>28.9</v>
      </c>
      <c r="D115" s="32">
        <v>12</v>
      </c>
      <c r="E115" s="33">
        <v>31</v>
      </c>
      <c r="F115" s="32">
        <v>53.7</v>
      </c>
      <c r="G115" s="32">
        <v>16.2</v>
      </c>
      <c r="H115" s="33">
        <v>42</v>
      </c>
      <c r="K115" s="78">
        <f t="shared" si="106"/>
        <v>4.645161290322581</v>
      </c>
      <c r="L115" s="78">
        <f t="shared" si="107"/>
        <v>6.2485714285714282</v>
      </c>
      <c r="M115" s="78">
        <f t="shared" si="108"/>
        <v>118.67341255070185</v>
      </c>
      <c r="N115" s="78">
        <f t="shared" si="109"/>
        <v>32</v>
      </c>
      <c r="O115" s="78">
        <f t="shared" si="110"/>
        <v>43</v>
      </c>
      <c r="P115" s="18">
        <f t="shared" si="111"/>
        <v>21.577523413111344</v>
      </c>
      <c r="Q115" s="79">
        <f t="shared" si="112"/>
        <v>39.044644897959181</v>
      </c>
      <c r="R115" s="18">
        <f t="shared" si="113"/>
        <v>0.67429760665972949</v>
      </c>
      <c r="S115" s="46">
        <f t="shared" si="114"/>
        <v>0.9080149976269577</v>
      </c>
      <c r="T115" s="14">
        <f t="shared" si="115"/>
        <v>74.999979289301237</v>
      </c>
      <c r="U115" s="64">
        <f t="shared" si="116"/>
        <v>1.992543495180934</v>
      </c>
      <c r="V115" s="17">
        <f t="shared" si="117"/>
        <v>3.3005655150131483</v>
      </c>
      <c r="W115" s="14">
        <f t="shared" si="118"/>
        <v>6.5765203473579579</v>
      </c>
      <c r="X115" s="14">
        <f t="shared" si="119"/>
        <v>24.800000000000004</v>
      </c>
      <c r="Y115" s="14">
        <f t="shared" si="120"/>
        <v>18.223479652642048</v>
      </c>
      <c r="Z115" s="14">
        <f t="shared" si="121"/>
        <v>31.37652034735796</v>
      </c>
      <c r="AA115" s="21">
        <f t="shared" si="122"/>
        <v>3.3005655150131483</v>
      </c>
      <c r="AB115" s="21">
        <f t="shared" si="123"/>
        <v>10.893732718894009</v>
      </c>
      <c r="AC115" s="29">
        <f t="shared" si="124"/>
        <v>9.1795900065145472E-2</v>
      </c>
      <c r="AD115" s="67">
        <f>AC115/AC127</f>
        <v>0.14863215834370597</v>
      </c>
      <c r="AE115" s="48">
        <f t="shared" si="125"/>
        <v>2.2765383216156083</v>
      </c>
      <c r="AF115" s="57"/>
      <c r="AH115" s="23">
        <f>(X115-X127)^2</f>
        <v>107.01092537961391</v>
      </c>
      <c r="AI115" s="30">
        <f t="shared" si="104"/>
        <v>9.8231642120257785</v>
      </c>
      <c r="AJ115" s="19">
        <v>1</v>
      </c>
      <c r="AK115" s="14"/>
      <c r="AL115" s="17">
        <f t="shared" si="126"/>
        <v>9.1795900065145472E-2</v>
      </c>
      <c r="AM115" s="87">
        <f t="shared" si="127"/>
        <v>8.4264872687701744E-3</v>
      </c>
      <c r="AN115" s="29"/>
      <c r="AO115" s="23">
        <f>AO127</f>
        <v>108.90739004199956</v>
      </c>
      <c r="AP115" s="23">
        <f>AP127</f>
        <v>108.90739004199956</v>
      </c>
      <c r="AQ115" s="34">
        <f t="shared" si="128"/>
        <v>10.893732718894009</v>
      </c>
      <c r="AR115" s="48">
        <f t="shared" si="129"/>
        <v>8.3471671796921405E-3</v>
      </c>
      <c r="AS115" s="26">
        <f>AR115/AR127</f>
        <v>7.4958765720367679E-2</v>
      </c>
      <c r="AT115" s="21">
        <f t="shared" si="105"/>
        <v>0.20700974605636513</v>
      </c>
      <c r="BB115" s="6"/>
      <c r="BD115" s="36">
        <v>1</v>
      </c>
      <c r="BE115" s="6"/>
      <c r="BF115" s="6"/>
      <c r="BG115" s="6"/>
      <c r="BH115" s="6"/>
      <c r="BI115" s="6"/>
      <c r="BJ115" s="6"/>
      <c r="BK115" s="6"/>
      <c r="BL115" s="6"/>
      <c r="BM115" s="6"/>
      <c r="BN115" s="6"/>
    </row>
    <row r="116" spans="2:66" x14ac:dyDescent="0.2">
      <c r="B116" s="86" t="s">
        <v>65</v>
      </c>
      <c r="C116" s="32">
        <v>65.8</v>
      </c>
      <c r="D116" s="32">
        <v>48.1</v>
      </c>
      <c r="E116" s="33">
        <v>101</v>
      </c>
      <c r="F116" s="32">
        <v>60</v>
      </c>
      <c r="G116" s="32">
        <v>38.9</v>
      </c>
      <c r="H116" s="33">
        <v>94</v>
      </c>
      <c r="K116" s="78">
        <f t="shared" si="106"/>
        <v>22.907029702970299</v>
      </c>
      <c r="L116" s="78">
        <f t="shared" si="107"/>
        <v>16.097978723404253</v>
      </c>
      <c r="M116" s="78">
        <f t="shared" si="108"/>
        <v>1521.3906823415498</v>
      </c>
      <c r="N116" s="78">
        <f t="shared" si="109"/>
        <v>102</v>
      </c>
      <c r="O116" s="78">
        <f t="shared" si="110"/>
        <v>95</v>
      </c>
      <c r="P116" s="18">
        <f t="shared" si="111"/>
        <v>524.73200981276352</v>
      </c>
      <c r="Q116" s="79">
        <f t="shared" si="112"/>
        <v>259.14491897917605</v>
      </c>
      <c r="R116" s="18">
        <f t="shared" si="113"/>
        <v>5.1444314687525834</v>
      </c>
      <c r="S116" s="46">
        <f t="shared" si="114"/>
        <v>2.7278412524123796</v>
      </c>
      <c r="T116" s="14">
        <f t="shared" si="115"/>
        <v>193.25939741025763</v>
      </c>
      <c r="U116" s="64">
        <f t="shared" si="116"/>
        <v>1.972331675795749</v>
      </c>
      <c r="V116" s="17">
        <f t="shared" si="117"/>
        <v>6.2453989805595729</v>
      </c>
      <c r="W116" s="14">
        <f t="shared" si="118"/>
        <v>12.317998237340124</v>
      </c>
      <c r="X116" s="14">
        <f t="shared" si="119"/>
        <v>-5.7999999999999972</v>
      </c>
      <c r="Y116" s="14">
        <f t="shared" si="120"/>
        <v>-18.117998237340121</v>
      </c>
      <c r="Z116" s="14">
        <f t="shared" si="121"/>
        <v>6.5179982373401266</v>
      </c>
      <c r="AA116" s="21">
        <f t="shared" si="122"/>
        <v>6.2453989805595729</v>
      </c>
      <c r="AB116" s="21">
        <f t="shared" si="123"/>
        <v>39.005008426374552</v>
      </c>
      <c r="AC116" s="29">
        <f t="shared" si="124"/>
        <v>2.5637733212840848E-2</v>
      </c>
      <c r="AD116" s="67">
        <f>AC116/AC127</f>
        <v>4.1511566635986569E-2</v>
      </c>
      <c r="AE116" s="48">
        <f t="shared" si="125"/>
        <v>-0.14869885263447685</v>
      </c>
      <c r="AF116" s="57"/>
      <c r="AH116" s="23">
        <f>(X116-X127)^2</f>
        <v>410.28088411074265</v>
      </c>
      <c r="AI116" s="30">
        <f t="shared" si="104"/>
        <v>10.518671849159693</v>
      </c>
      <c r="AJ116" s="19">
        <v>1</v>
      </c>
      <c r="AK116" s="14"/>
      <c r="AL116" s="17">
        <f t="shared" si="126"/>
        <v>2.5637733212840848E-2</v>
      </c>
      <c r="AM116" s="87">
        <f t="shared" si="127"/>
        <v>6.5729336429280272E-4</v>
      </c>
      <c r="AN116" s="29"/>
      <c r="AO116" s="23">
        <f>AO127</f>
        <v>108.90739004199956</v>
      </c>
      <c r="AP116" s="23">
        <f>AP127</f>
        <v>108.90739004199956</v>
      </c>
      <c r="AQ116" s="34">
        <f t="shared" si="128"/>
        <v>39.005008426374552</v>
      </c>
      <c r="AR116" s="48">
        <f t="shared" si="129"/>
        <v>6.7607584648410324E-3</v>
      </c>
      <c r="AS116" s="26">
        <f>AR116/AR127</f>
        <v>6.0712586551633259E-2</v>
      </c>
      <c r="AT116" s="21">
        <f t="shared" si="105"/>
        <v>-3.9212399096077967E-2</v>
      </c>
      <c r="BB116" s="6"/>
      <c r="BD116" s="36">
        <v>1</v>
      </c>
      <c r="BE116" s="6"/>
      <c r="BF116" s="6"/>
      <c r="BG116" s="6"/>
      <c r="BH116" s="6"/>
      <c r="BI116" s="6"/>
      <c r="BJ116" s="6"/>
      <c r="BK116" s="6"/>
      <c r="BL116" s="6"/>
      <c r="BM116" s="6"/>
      <c r="BN116" s="6"/>
    </row>
    <row r="117" spans="2:66" x14ac:dyDescent="0.2">
      <c r="B117" s="86" t="s">
        <v>66</v>
      </c>
      <c r="C117" s="32">
        <v>15</v>
      </c>
      <c r="D117" s="32">
        <v>11.4</v>
      </c>
      <c r="E117" s="33">
        <v>26</v>
      </c>
      <c r="F117" s="32">
        <v>35.4</v>
      </c>
      <c r="G117" s="32">
        <v>17.899999999999999</v>
      </c>
      <c r="H117" s="33">
        <v>25</v>
      </c>
      <c r="K117" s="78">
        <f t="shared" si="106"/>
        <v>4.9984615384615392</v>
      </c>
      <c r="L117" s="78">
        <f t="shared" si="107"/>
        <v>12.816399999999998</v>
      </c>
      <c r="M117" s="78">
        <f t="shared" si="108"/>
        <v>317.36929163455608</v>
      </c>
      <c r="N117" s="78">
        <f t="shared" si="109"/>
        <v>27</v>
      </c>
      <c r="O117" s="78">
        <f t="shared" si="110"/>
        <v>26</v>
      </c>
      <c r="P117" s="18">
        <f t="shared" si="111"/>
        <v>24.984617751479298</v>
      </c>
      <c r="Q117" s="79">
        <f t="shared" si="112"/>
        <v>164.26010895999994</v>
      </c>
      <c r="R117" s="18">
        <f t="shared" si="113"/>
        <v>0.92535621301775184</v>
      </c>
      <c r="S117" s="46">
        <f t="shared" si="114"/>
        <v>6.3176964984615358</v>
      </c>
      <c r="T117" s="14">
        <f t="shared" si="115"/>
        <v>43.817062263203944</v>
      </c>
      <c r="U117" s="64">
        <f t="shared" si="116"/>
        <v>2.0166921992278248</v>
      </c>
      <c r="V117" s="17">
        <f t="shared" si="117"/>
        <v>4.2207655156928032</v>
      </c>
      <c r="W117" s="14">
        <f t="shared" si="118"/>
        <v>8.5119848902674828</v>
      </c>
      <c r="X117" s="14">
        <f t="shared" si="119"/>
        <v>20.399999999999999</v>
      </c>
      <c r="Y117" s="14">
        <f t="shared" si="120"/>
        <v>11.888015109732516</v>
      </c>
      <c r="Z117" s="14">
        <f t="shared" si="121"/>
        <v>28.911984890267483</v>
      </c>
      <c r="AA117" s="21">
        <f t="shared" si="122"/>
        <v>4.2207655156928032</v>
      </c>
      <c r="AB117" s="21">
        <f t="shared" si="123"/>
        <v>17.814861538461535</v>
      </c>
      <c r="AC117" s="29">
        <f t="shared" si="124"/>
        <v>5.613290891096976E-2</v>
      </c>
      <c r="AD117" s="67">
        <f>AC117/AC127</f>
        <v>9.0888105020236545E-2</v>
      </c>
      <c r="AE117" s="48">
        <f t="shared" si="125"/>
        <v>1.145111341783783</v>
      </c>
      <c r="AF117" s="57"/>
      <c r="AH117" s="23">
        <f>(X117-X127)^2</f>
        <v>35.338370425919933</v>
      </c>
      <c r="AI117" s="30">
        <f t="shared" si="104"/>
        <v>1.9836455281802712</v>
      </c>
      <c r="AJ117" s="19">
        <v>1</v>
      </c>
      <c r="AK117" s="14"/>
      <c r="AL117" s="17">
        <f t="shared" si="126"/>
        <v>5.613290891096976E-2</v>
      </c>
      <c r="AM117" s="87">
        <f t="shared" si="127"/>
        <v>3.1509034628072283E-3</v>
      </c>
      <c r="AN117" s="29"/>
      <c r="AO117" s="23">
        <f>AO127</f>
        <v>108.90739004199956</v>
      </c>
      <c r="AP117" s="23">
        <f>AP127</f>
        <v>108.90739004199956</v>
      </c>
      <c r="AQ117" s="34">
        <f t="shared" si="128"/>
        <v>17.814861538461535</v>
      </c>
      <c r="AR117" s="48">
        <f t="shared" si="129"/>
        <v>7.8912739280445898E-3</v>
      </c>
      <c r="AS117" s="26">
        <f>AR117/AR127</f>
        <v>7.0864778537879522E-2</v>
      </c>
      <c r="AT117" s="21">
        <f t="shared" si="105"/>
        <v>0.16098198813210962</v>
      </c>
      <c r="BB117" s="6"/>
      <c r="BD117" s="36">
        <v>1</v>
      </c>
      <c r="BE117" s="6"/>
      <c r="BF117" s="6"/>
      <c r="BG117" s="6"/>
      <c r="BH117" s="6"/>
      <c r="BI117" s="6"/>
      <c r="BJ117" s="6"/>
      <c r="BK117" s="6"/>
      <c r="BL117" s="6"/>
      <c r="BM117" s="6"/>
      <c r="BN117" s="6"/>
    </row>
    <row r="118" spans="2:66" x14ac:dyDescent="0.2">
      <c r="B118" s="86" t="s">
        <v>67</v>
      </c>
      <c r="C118" s="32">
        <v>42</v>
      </c>
      <c r="D118" s="32">
        <v>43.3</v>
      </c>
      <c r="E118" s="33">
        <v>46</v>
      </c>
      <c r="F118" s="32">
        <v>55.8</v>
      </c>
      <c r="G118" s="32">
        <v>43.9</v>
      </c>
      <c r="H118" s="33">
        <v>46</v>
      </c>
      <c r="K118" s="78">
        <f t="shared" si="106"/>
        <v>40.758478260869559</v>
      </c>
      <c r="L118" s="78">
        <f t="shared" si="107"/>
        <v>41.895869565217389</v>
      </c>
      <c r="M118" s="78">
        <f t="shared" si="108"/>
        <v>6831.7412145557646</v>
      </c>
      <c r="N118" s="78">
        <f t="shared" si="109"/>
        <v>47</v>
      </c>
      <c r="O118" s="78">
        <f t="shared" si="110"/>
        <v>47</v>
      </c>
      <c r="P118" s="18">
        <f t="shared" si="111"/>
        <v>1661.2535501417765</v>
      </c>
      <c r="Q118" s="79">
        <f t="shared" si="112"/>
        <v>1755.2638866257087</v>
      </c>
      <c r="R118" s="18">
        <f t="shared" si="113"/>
        <v>35.345820215782481</v>
      </c>
      <c r="S118" s="46">
        <f t="shared" si="114"/>
        <v>37.346040140972526</v>
      </c>
      <c r="T118" s="14">
        <f t="shared" si="115"/>
        <v>93.982203523573943</v>
      </c>
      <c r="U118" s="64">
        <f t="shared" si="116"/>
        <v>1.9858018143458216</v>
      </c>
      <c r="V118" s="17">
        <f t="shared" si="117"/>
        <v>9.0914436601722919</v>
      </c>
      <c r="W118" s="14">
        <f t="shared" si="118"/>
        <v>18.053805315392953</v>
      </c>
      <c r="X118" s="14">
        <f t="shared" si="119"/>
        <v>13.799999999999997</v>
      </c>
      <c r="Y118" s="14">
        <f t="shared" si="120"/>
        <v>-4.253805315392956</v>
      </c>
      <c r="Z118" s="14">
        <f t="shared" si="121"/>
        <v>31.85380531539295</v>
      </c>
      <c r="AA118" s="21">
        <f t="shared" si="122"/>
        <v>9.0914436601722919</v>
      </c>
      <c r="AB118" s="21">
        <f t="shared" si="123"/>
        <v>82.654347826086962</v>
      </c>
      <c r="AC118" s="29">
        <f t="shared" si="124"/>
        <v>1.2098577102127771E-2</v>
      </c>
      <c r="AD118" s="67">
        <f>AC118/AC127</f>
        <v>1.9589520079881798E-2</v>
      </c>
      <c r="AE118" s="48">
        <f t="shared" si="125"/>
        <v>0.1669603640093632</v>
      </c>
      <c r="AF118" s="57"/>
      <c r="AH118" s="23">
        <f>(X118-X127)^2</f>
        <v>0.42953799537915077</v>
      </c>
      <c r="AI118" s="30">
        <f t="shared" si="104"/>
        <v>5.1967985553880575E-3</v>
      </c>
      <c r="AJ118" s="19">
        <v>1</v>
      </c>
      <c r="AK118" s="14"/>
      <c r="AL118" s="17">
        <f t="shared" si="126"/>
        <v>1.2098577102127771E-2</v>
      </c>
      <c r="AM118" s="87">
        <f t="shared" si="127"/>
        <v>1.463755678961304E-4</v>
      </c>
      <c r="AN118" s="29"/>
      <c r="AO118" s="23">
        <f>AO127</f>
        <v>108.90739004199956</v>
      </c>
      <c r="AP118" s="23">
        <f>AP127</f>
        <v>108.90739004199956</v>
      </c>
      <c r="AQ118" s="34">
        <f t="shared" si="128"/>
        <v>82.654347826086962</v>
      </c>
      <c r="AR118" s="48">
        <f t="shared" si="129"/>
        <v>5.2202491537669234E-3</v>
      </c>
      <c r="AS118" s="26">
        <f>AR118/AR127</f>
        <v>4.6878590651828117E-2</v>
      </c>
      <c r="AT118" s="21">
        <f t="shared" si="105"/>
        <v>7.2039438321983534E-2</v>
      </c>
      <c r="BB118" s="6"/>
      <c r="BD118" s="36">
        <v>1</v>
      </c>
      <c r="BE118" s="6"/>
      <c r="BF118" s="6"/>
      <c r="BG118" s="6"/>
      <c r="BH118" s="6"/>
      <c r="BI118" s="6"/>
      <c r="BJ118" s="6"/>
      <c r="BK118" s="6"/>
      <c r="BL118" s="6"/>
      <c r="BM118" s="6"/>
      <c r="BN118" s="6"/>
    </row>
    <row r="119" spans="2:66" x14ac:dyDescent="0.2">
      <c r="B119" s="86" t="s">
        <v>68</v>
      </c>
      <c r="C119" s="32">
        <v>45.1</v>
      </c>
      <c r="D119" s="32">
        <v>36.9</v>
      </c>
      <c r="E119" s="33">
        <v>92</v>
      </c>
      <c r="F119" s="32">
        <v>42.8</v>
      </c>
      <c r="G119" s="32">
        <v>35.4</v>
      </c>
      <c r="H119" s="33">
        <v>92</v>
      </c>
      <c r="K119" s="78">
        <f t="shared" si="106"/>
        <v>14.800108695652172</v>
      </c>
      <c r="L119" s="78">
        <f t="shared" si="107"/>
        <v>13.621304347826085</v>
      </c>
      <c r="M119" s="78">
        <f t="shared" si="108"/>
        <v>807.77671938799597</v>
      </c>
      <c r="N119" s="78">
        <f t="shared" si="109"/>
        <v>93</v>
      </c>
      <c r="O119" s="78">
        <f t="shared" si="110"/>
        <v>93</v>
      </c>
      <c r="P119" s="18">
        <f t="shared" si="111"/>
        <v>219.04321740311903</v>
      </c>
      <c r="Q119" s="79">
        <f t="shared" si="112"/>
        <v>185.53993213610579</v>
      </c>
      <c r="R119" s="18">
        <f t="shared" si="113"/>
        <v>2.3553034129367636</v>
      </c>
      <c r="S119" s="46">
        <f t="shared" si="114"/>
        <v>1.9950530337215677</v>
      </c>
      <c r="T119" s="14">
        <f t="shared" si="115"/>
        <v>185.68058256662599</v>
      </c>
      <c r="U119" s="64">
        <f t="shared" si="116"/>
        <v>1.972869946210895</v>
      </c>
      <c r="V119" s="17">
        <f t="shared" si="117"/>
        <v>5.3311737022421486</v>
      </c>
      <c r="W119" s="14">
        <f t="shared" si="118"/>
        <v>10.517712375183406</v>
      </c>
      <c r="X119" s="14">
        <f t="shared" si="119"/>
        <v>-2.3000000000000043</v>
      </c>
      <c r="Y119" s="14">
        <f t="shared" si="120"/>
        <v>-12.81771237518341</v>
      </c>
      <c r="Z119" s="14">
        <f t="shared" si="121"/>
        <v>8.2177123751834014</v>
      </c>
      <c r="AA119" s="21">
        <f t="shared" si="122"/>
        <v>5.3311737022421486</v>
      </c>
      <c r="AB119" s="21">
        <f t="shared" si="123"/>
        <v>28.421413043478257</v>
      </c>
      <c r="AC119" s="29">
        <f t="shared" si="124"/>
        <v>3.5184739001900743E-2</v>
      </c>
      <c r="AD119" s="67">
        <f>AC119/AC127</f>
        <v>5.69696870437695E-2</v>
      </c>
      <c r="AE119" s="48">
        <f t="shared" si="125"/>
        <v>-8.0924899704371861E-2</v>
      </c>
      <c r="AF119" s="57"/>
      <c r="AH119" s="23">
        <f>(X119-X127)^2</f>
        <v>280.74314373299939</v>
      </c>
      <c r="AI119" s="30">
        <f t="shared" si="104"/>
        <v>9.8778742388186895</v>
      </c>
      <c r="AJ119" s="19">
        <v>1</v>
      </c>
      <c r="AK119" s="14"/>
      <c r="AL119" s="17">
        <f t="shared" si="126"/>
        <v>3.5184739001900743E-2</v>
      </c>
      <c r="AM119" s="87">
        <f t="shared" si="127"/>
        <v>1.2379658586318754E-3</v>
      </c>
      <c r="AN119" s="29"/>
      <c r="AO119" s="23">
        <f>AO127</f>
        <v>108.90739004199956</v>
      </c>
      <c r="AP119" s="23">
        <f>AP127</f>
        <v>108.90739004199956</v>
      </c>
      <c r="AQ119" s="34">
        <f t="shared" si="128"/>
        <v>28.421413043478257</v>
      </c>
      <c r="AR119" s="48">
        <f t="shared" si="129"/>
        <v>7.2817936043436428E-3</v>
      </c>
      <c r="AS119" s="26">
        <f>AR119/AR127</f>
        <v>6.5391557286648028E-2</v>
      </c>
      <c r="AT119" s="21">
        <f t="shared" si="105"/>
        <v>-1.6748125289990409E-2</v>
      </c>
      <c r="BB119" s="6"/>
      <c r="BD119" s="36">
        <v>1</v>
      </c>
      <c r="BE119" s="6"/>
      <c r="BF119" s="6"/>
      <c r="BG119" s="6"/>
      <c r="BH119" s="6"/>
      <c r="BI119" s="6"/>
      <c r="BJ119" s="6"/>
      <c r="BK119" s="6"/>
      <c r="BL119" s="6"/>
      <c r="BM119" s="6"/>
      <c r="BN119" s="6"/>
    </row>
    <row r="120" spans="2:66" x14ac:dyDescent="0.2">
      <c r="B120" s="86" t="s">
        <v>69</v>
      </c>
      <c r="C120" s="32">
        <v>30.3</v>
      </c>
      <c r="D120" s="32">
        <v>27.8</v>
      </c>
      <c r="E120" s="33">
        <v>57</v>
      </c>
      <c r="F120" s="32">
        <v>43.8</v>
      </c>
      <c r="G120" s="32">
        <v>43.5</v>
      </c>
      <c r="H120" s="33">
        <v>68</v>
      </c>
      <c r="K120" s="78">
        <f t="shared" si="106"/>
        <v>13.558596491228071</v>
      </c>
      <c r="L120" s="78">
        <f t="shared" si="107"/>
        <v>27.827205882352942</v>
      </c>
      <c r="M120" s="78">
        <f t="shared" si="108"/>
        <v>1712.784638105104</v>
      </c>
      <c r="N120" s="78">
        <f t="shared" si="109"/>
        <v>58</v>
      </c>
      <c r="O120" s="78">
        <f t="shared" si="110"/>
        <v>69</v>
      </c>
      <c r="P120" s="18">
        <f t="shared" si="111"/>
        <v>183.83553881194217</v>
      </c>
      <c r="Q120" s="79">
        <f t="shared" si="112"/>
        <v>774.35338721885819</v>
      </c>
      <c r="R120" s="18">
        <f t="shared" si="113"/>
        <v>3.1695782553783132</v>
      </c>
      <c r="S120" s="46">
        <f t="shared" si="114"/>
        <v>11.222512858244322</v>
      </c>
      <c r="T120" s="14">
        <f t="shared" si="115"/>
        <v>119.00874060503212</v>
      </c>
      <c r="U120" s="64">
        <f t="shared" si="116"/>
        <v>1.9800998764569426</v>
      </c>
      <c r="V120" s="17">
        <f t="shared" si="117"/>
        <v>6.4331798026777562</v>
      </c>
      <c r="W120" s="14">
        <f t="shared" si="118"/>
        <v>12.738338532507523</v>
      </c>
      <c r="X120" s="14">
        <f t="shared" si="119"/>
        <v>13.499999999999996</v>
      </c>
      <c r="Y120" s="14">
        <f t="shared" si="120"/>
        <v>0.76166146749247332</v>
      </c>
      <c r="Z120" s="14">
        <f t="shared" si="121"/>
        <v>26.23833853250752</v>
      </c>
      <c r="AA120" s="21">
        <f t="shared" si="122"/>
        <v>6.4331798026777562</v>
      </c>
      <c r="AB120" s="21">
        <f t="shared" si="123"/>
        <v>41.385802373581015</v>
      </c>
      <c r="AC120" s="29">
        <f t="shared" si="124"/>
        <v>2.4162875736302231E-2</v>
      </c>
      <c r="AD120" s="67">
        <f>AC120/AC127</f>
        <v>3.9123537869650414E-2</v>
      </c>
      <c r="AE120" s="48">
        <f t="shared" si="125"/>
        <v>0.32619882244008003</v>
      </c>
      <c r="AF120" s="57"/>
      <c r="AH120" s="23">
        <f>(X120-X127)^2</f>
        <v>0.9127728849000265</v>
      </c>
      <c r="AI120" s="30">
        <f t="shared" si="104"/>
        <v>2.2055217793305441E-2</v>
      </c>
      <c r="AJ120" s="19">
        <v>1</v>
      </c>
      <c r="AK120" s="14"/>
      <c r="AL120" s="17">
        <f t="shared" si="126"/>
        <v>2.4162875736302231E-2</v>
      </c>
      <c r="AM120" s="87">
        <f t="shared" si="127"/>
        <v>5.8384456384798309E-4</v>
      </c>
      <c r="AN120" s="29"/>
      <c r="AO120" s="23">
        <f>AO127</f>
        <v>108.90739004199956</v>
      </c>
      <c r="AP120" s="23">
        <f>AP127</f>
        <v>108.90739004199956</v>
      </c>
      <c r="AQ120" s="34">
        <f t="shared" si="128"/>
        <v>41.385802373581015</v>
      </c>
      <c r="AR120" s="48">
        <f t="shared" si="129"/>
        <v>6.6536613131143538E-3</v>
      </c>
      <c r="AS120" s="26">
        <f>AR120/AR127</f>
        <v>5.9750838675643687E-2</v>
      </c>
      <c r="AT120" s="21">
        <f t="shared" si="105"/>
        <v>8.9824427727043757E-2</v>
      </c>
      <c r="BB120" s="6"/>
      <c r="BD120" s="36">
        <v>1</v>
      </c>
      <c r="BE120" s="6"/>
      <c r="BF120" s="6"/>
      <c r="BG120" s="6"/>
      <c r="BH120" s="6"/>
      <c r="BI120" s="6"/>
      <c r="BJ120" s="6"/>
      <c r="BK120" s="6"/>
      <c r="BL120" s="6"/>
      <c r="BM120" s="6"/>
      <c r="BN120" s="6"/>
    </row>
    <row r="121" spans="2:66" x14ac:dyDescent="0.2">
      <c r="B121" s="86" t="s">
        <v>70</v>
      </c>
      <c r="C121" s="32">
        <v>28.9</v>
      </c>
      <c r="D121" s="32">
        <v>12</v>
      </c>
      <c r="E121" s="33">
        <v>31</v>
      </c>
      <c r="F121" s="32">
        <v>53.7</v>
      </c>
      <c r="G121" s="32">
        <v>16.2</v>
      </c>
      <c r="H121" s="33">
        <v>42</v>
      </c>
      <c r="K121" s="78">
        <f t="shared" si="106"/>
        <v>4.645161290322581</v>
      </c>
      <c r="L121" s="78">
        <f t="shared" si="107"/>
        <v>6.2485714285714282</v>
      </c>
      <c r="M121" s="78">
        <f t="shared" si="108"/>
        <v>118.67341255070185</v>
      </c>
      <c r="N121" s="78">
        <f t="shared" si="109"/>
        <v>32</v>
      </c>
      <c r="O121" s="78">
        <f t="shared" si="110"/>
        <v>43</v>
      </c>
      <c r="P121" s="18">
        <f t="shared" si="111"/>
        <v>21.577523413111344</v>
      </c>
      <c r="Q121" s="79">
        <f t="shared" si="112"/>
        <v>39.044644897959181</v>
      </c>
      <c r="R121" s="18">
        <f t="shared" si="113"/>
        <v>0.67429760665972949</v>
      </c>
      <c r="S121" s="46">
        <f t="shared" si="114"/>
        <v>0.9080149976269577</v>
      </c>
      <c r="T121" s="14">
        <f t="shared" si="115"/>
        <v>74.999979289301237</v>
      </c>
      <c r="U121" s="64">
        <f t="shared" si="116"/>
        <v>1.992543495180934</v>
      </c>
      <c r="V121" s="17">
        <f t="shared" si="117"/>
        <v>3.3005655150131483</v>
      </c>
      <c r="W121" s="14">
        <f t="shared" si="118"/>
        <v>6.5765203473579579</v>
      </c>
      <c r="X121" s="14">
        <f t="shared" si="119"/>
        <v>24.800000000000004</v>
      </c>
      <c r="Y121" s="14">
        <f t="shared" si="120"/>
        <v>18.223479652642048</v>
      </c>
      <c r="Z121" s="14">
        <f t="shared" si="121"/>
        <v>31.37652034735796</v>
      </c>
      <c r="AA121" s="21">
        <f t="shared" si="122"/>
        <v>3.3005655150131483</v>
      </c>
      <c r="AB121" s="21">
        <f t="shared" si="123"/>
        <v>10.893732718894009</v>
      </c>
      <c r="AC121" s="29">
        <f t="shared" si="124"/>
        <v>9.1795900065145472E-2</v>
      </c>
      <c r="AD121" s="67">
        <f>AC121/AC127</f>
        <v>0.14863215834370597</v>
      </c>
      <c r="AE121" s="48">
        <f t="shared" si="125"/>
        <v>2.2765383216156083</v>
      </c>
      <c r="AF121" s="57"/>
      <c r="AH121" s="23">
        <f>(X121-X127)^2</f>
        <v>107.01092537961391</v>
      </c>
      <c r="AI121" s="30">
        <f t="shared" si="104"/>
        <v>9.8231642120257785</v>
      </c>
      <c r="AJ121" s="19">
        <v>1</v>
      </c>
      <c r="AK121" s="14"/>
      <c r="AL121" s="17">
        <f t="shared" si="126"/>
        <v>9.1795900065145472E-2</v>
      </c>
      <c r="AM121" s="87">
        <f t="shared" si="127"/>
        <v>8.4264872687701744E-3</v>
      </c>
      <c r="AN121" s="29"/>
      <c r="AO121" s="23">
        <f>AO127</f>
        <v>108.90739004199956</v>
      </c>
      <c r="AP121" s="23">
        <f>AP127</f>
        <v>108.90739004199956</v>
      </c>
      <c r="AQ121" s="34">
        <f t="shared" si="128"/>
        <v>10.893732718894009</v>
      </c>
      <c r="AR121" s="48">
        <f t="shared" si="129"/>
        <v>8.3471671796921405E-3</v>
      </c>
      <c r="AS121" s="26">
        <f>AR121/AR127</f>
        <v>7.4958765720367679E-2</v>
      </c>
      <c r="AT121" s="21">
        <f t="shared" si="105"/>
        <v>0.20700974605636513</v>
      </c>
      <c r="BB121" s="6"/>
      <c r="BD121" s="36">
        <v>1</v>
      </c>
      <c r="BE121" s="6"/>
      <c r="BF121" s="6"/>
      <c r="BG121" s="6"/>
      <c r="BH121" s="6"/>
      <c r="BI121" s="6"/>
      <c r="BJ121" s="6"/>
      <c r="BK121" s="6"/>
      <c r="BL121" s="6"/>
      <c r="BM121" s="6"/>
      <c r="BN121" s="6"/>
    </row>
    <row r="122" spans="2:66" x14ac:dyDescent="0.2">
      <c r="B122" s="86" t="s">
        <v>71</v>
      </c>
      <c r="C122" s="32">
        <v>65.8</v>
      </c>
      <c r="D122" s="32">
        <v>48.1</v>
      </c>
      <c r="E122" s="33">
        <v>101</v>
      </c>
      <c r="F122" s="32">
        <v>60</v>
      </c>
      <c r="G122" s="32">
        <v>38.9</v>
      </c>
      <c r="H122" s="33">
        <v>94</v>
      </c>
      <c r="K122" s="78">
        <f t="shared" si="106"/>
        <v>22.907029702970299</v>
      </c>
      <c r="L122" s="78">
        <f t="shared" si="107"/>
        <v>16.097978723404253</v>
      </c>
      <c r="M122" s="78">
        <f t="shared" si="108"/>
        <v>1521.3906823415498</v>
      </c>
      <c r="N122" s="78">
        <f t="shared" si="109"/>
        <v>102</v>
      </c>
      <c r="O122" s="78">
        <f t="shared" si="110"/>
        <v>95</v>
      </c>
      <c r="P122" s="18">
        <f t="shared" si="111"/>
        <v>524.73200981276352</v>
      </c>
      <c r="Q122" s="79">
        <f t="shared" si="112"/>
        <v>259.14491897917605</v>
      </c>
      <c r="R122" s="18">
        <f t="shared" si="113"/>
        <v>5.1444314687525834</v>
      </c>
      <c r="S122" s="46">
        <f t="shared" si="114"/>
        <v>2.7278412524123796</v>
      </c>
      <c r="T122" s="14">
        <f t="shared" si="115"/>
        <v>193.25939741025763</v>
      </c>
      <c r="U122" s="64">
        <f t="shared" si="116"/>
        <v>1.972331675795749</v>
      </c>
      <c r="V122" s="17">
        <f t="shared" si="117"/>
        <v>6.2453989805595729</v>
      </c>
      <c r="W122" s="14">
        <f t="shared" si="118"/>
        <v>12.317998237340124</v>
      </c>
      <c r="X122" s="14">
        <f t="shared" si="119"/>
        <v>-5.7999999999999972</v>
      </c>
      <c r="Y122" s="14">
        <f t="shared" si="120"/>
        <v>-18.117998237340121</v>
      </c>
      <c r="Z122" s="14">
        <f t="shared" si="121"/>
        <v>6.5179982373401266</v>
      </c>
      <c r="AA122" s="21">
        <f t="shared" si="122"/>
        <v>6.2453989805595729</v>
      </c>
      <c r="AB122" s="21">
        <f t="shared" si="123"/>
        <v>39.005008426374552</v>
      </c>
      <c r="AC122" s="29">
        <f t="shared" si="124"/>
        <v>2.5637733212840848E-2</v>
      </c>
      <c r="AD122" s="67">
        <f>AC122/AC127</f>
        <v>4.1511566635986569E-2</v>
      </c>
      <c r="AE122" s="48">
        <f t="shared" si="125"/>
        <v>-0.14869885263447685</v>
      </c>
      <c r="AF122" s="57"/>
      <c r="AH122" s="23">
        <f>(X122-X127)^2</f>
        <v>410.28088411074265</v>
      </c>
      <c r="AI122" s="30">
        <f t="shared" si="104"/>
        <v>10.518671849159693</v>
      </c>
      <c r="AJ122" s="19">
        <v>1</v>
      </c>
      <c r="AK122" s="14"/>
      <c r="AL122" s="17">
        <f t="shared" si="126"/>
        <v>2.5637733212840848E-2</v>
      </c>
      <c r="AM122" s="87">
        <f t="shared" si="127"/>
        <v>6.5729336429280272E-4</v>
      </c>
      <c r="AN122" s="29"/>
      <c r="AO122" s="23">
        <f>AO127</f>
        <v>108.90739004199956</v>
      </c>
      <c r="AP122" s="23">
        <f>AP127</f>
        <v>108.90739004199956</v>
      </c>
      <c r="AQ122" s="34">
        <f t="shared" si="128"/>
        <v>39.005008426374552</v>
      </c>
      <c r="AR122" s="48">
        <f t="shared" si="129"/>
        <v>6.7607584648410324E-3</v>
      </c>
      <c r="AS122" s="26">
        <f>AR122/AR127</f>
        <v>6.0712586551633259E-2</v>
      </c>
      <c r="AT122" s="21">
        <f t="shared" si="105"/>
        <v>-3.9212399096077967E-2</v>
      </c>
      <c r="BB122" s="6"/>
      <c r="BD122" s="36">
        <v>1</v>
      </c>
      <c r="BE122" s="6"/>
      <c r="BF122" s="6"/>
      <c r="BG122" s="6"/>
      <c r="BH122" s="6"/>
      <c r="BI122" s="6"/>
      <c r="BJ122" s="6"/>
      <c r="BK122" s="6"/>
      <c r="BL122" s="6"/>
      <c r="BM122" s="6"/>
      <c r="BN122" s="6"/>
    </row>
    <row r="123" spans="2:66" x14ac:dyDescent="0.2">
      <c r="B123" s="86" t="s">
        <v>72</v>
      </c>
      <c r="C123" s="32">
        <v>15</v>
      </c>
      <c r="D123" s="32">
        <v>11.4</v>
      </c>
      <c r="E123" s="33">
        <v>26</v>
      </c>
      <c r="F123" s="32">
        <v>35.4</v>
      </c>
      <c r="G123" s="32">
        <v>17.899999999999999</v>
      </c>
      <c r="H123" s="33">
        <v>25</v>
      </c>
      <c r="K123" s="78">
        <f t="shared" si="106"/>
        <v>4.9984615384615392</v>
      </c>
      <c r="L123" s="78">
        <f t="shared" si="107"/>
        <v>12.816399999999998</v>
      </c>
      <c r="M123" s="78">
        <f t="shared" si="108"/>
        <v>317.36929163455608</v>
      </c>
      <c r="N123" s="78">
        <f t="shared" si="109"/>
        <v>27</v>
      </c>
      <c r="O123" s="78">
        <f t="shared" si="110"/>
        <v>26</v>
      </c>
      <c r="P123" s="18">
        <f t="shared" si="111"/>
        <v>24.984617751479298</v>
      </c>
      <c r="Q123" s="79">
        <f t="shared" si="112"/>
        <v>164.26010895999994</v>
      </c>
      <c r="R123" s="18">
        <f t="shared" si="113"/>
        <v>0.92535621301775184</v>
      </c>
      <c r="S123" s="46">
        <f t="shared" si="114"/>
        <v>6.3176964984615358</v>
      </c>
      <c r="T123" s="14">
        <f t="shared" si="115"/>
        <v>43.817062263203944</v>
      </c>
      <c r="U123" s="64">
        <f t="shared" si="116"/>
        <v>2.0166921992278248</v>
      </c>
      <c r="V123" s="17">
        <f t="shared" si="117"/>
        <v>4.2207655156928032</v>
      </c>
      <c r="W123" s="14">
        <f t="shared" si="118"/>
        <v>8.5119848902674828</v>
      </c>
      <c r="X123" s="14">
        <f t="shared" si="119"/>
        <v>20.399999999999999</v>
      </c>
      <c r="Y123" s="14">
        <f t="shared" si="120"/>
        <v>11.888015109732516</v>
      </c>
      <c r="Z123" s="14">
        <f t="shared" si="121"/>
        <v>28.911984890267483</v>
      </c>
      <c r="AA123" s="21">
        <f t="shared" si="122"/>
        <v>4.2207655156928032</v>
      </c>
      <c r="AB123" s="21">
        <f t="shared" si="123"/>
        <v>17.814861538461535</v>
      </c>
      <c r="AC123" s="29">
        <f t="shared" si="124"/>
        <v>5.613290891096976E-2</v>
      </c>
      <c r="AD123" s="67">
        <f>AC123/AC127</f>
        <v>9.0888105020236545E-2</v>
      </c>
      <c r="AE123" s="48">
        <f t="shared" si="125"/>
        <v>1.145111341783783</v>
      </c>
      <c r="AF123" s="57"/>
      <c r="AH123" s="23">
        <f>(X123-X127)^2</f>
        <v>35.338370425919933</v>
      </c>
      <c r="AI123" s="30">
        <f t="shared" si="104"/>
        <v>1.9836455281802712</v>
      </c>
      <c r="AJ123" s="19">
        <v>1</v>
      </c>
      <c r="AK123" s="14"/>
      <c r="AL123" s="17">
        <f t="shared" si="126"/>
        <v>5.613290891096976E-2</v>
      </c>
      <c r="AM123" s="87">
        <f t="shared" si="127"/>
        <v>3.1509034628072283E-3</v>
      </c>
      <c r="AN123" s="29"/>
      <c r="AO123" s="23">
        <f>AO127</f>
        <v>108.90739004199956</v>
      </c>
      <c r="AP123" s="23">
        <f>AP127</f>
        <v>108.90739004199956</v>
      </c>
      <c r="AQ123" s="34">
        <f t="shared" si="128"/>
        <v>17.814861538461535</v>
      </c>
      <c r="AR123" s="48">
        <f t="shared" si="129"/>
        <v>7.8912739280445898E-3</v>
      </c>
      <c r="AS123" s="26">
        <f>AR123/AR127</f>
        <v>7.0864778537879522E-2</v>
      </c>
      <c r="AT123" s="21">
        <f t="shared" si="105"/>
        <v>0.16098198813210962</v>
      </c>
      <c r="BB123" s="6"/>
      <c r="BD123" s="36">
        <v>1</v>
      </c>
      <c r="BE123" s="6"/>
      <c r="BF123" s="6"/>
      <c r="BG123" s="6"/>
      <c r="BH123" s="6"/>
      <c r="BI123" s="6"/>
      <c r="BJ123" s="6"/>
      <c r="BK123" s="6"/>
      <c r="BL123" s="6"/>
      <c r="BM123" s="6"/>
      <c r="BN123" s="6"/>
    </row>
    <row r="124" spans="2:66" x14ac:dyDescent="0.2">
      <c r="B124" s="86" t="s">
        <v>73</v>
      </c>
      <c r="C124" s="32">
        <v>42</v>
      </c>
      <c r="D124" s="32">
        <v>43.3</v>
      </c>
      <c r="E124" s="33">
        <v>46</v>
      </c>
      <c r="F124" s="32">
        <v>55.8</v>
      </c>
      <c r="G124" s="32">
        <v>43.9</v>
      </c>
      <c r="H124" s="33">
        <v>46</v>
      </c>
      <c r="K124" s="78">
        <f t="shared" si="106"/>
        <v>40.758478260869559</v>
      </c>
      <c r="L124" s="78">
        <f t="shared" si="107"/>
        <v>41.895869565217389</v>
      </c>
      <c r="M124" s="78">
        <f t="shared" si="108"/>
        <v>6831.7412145557646</v>
      </c>
      <c r="N124" s="78">
        <f t="shared" si="109"/>
        <v>47</v>
      </c>
      <c r="O124" s="78">
        <f t="shared" si="110"/>
        <v>47</v>
      </c>
      <c r="P124" s="18">
        <f t="shared" si="111"/>
        <v>1661.2535501417765</v>
      </c>
      <c r="Q124" s="79">
        <f t="shared" si="112"/>
        <v>1755.2638866257087</v>
      </c>
      <c r="R124" s="18">
        <f t="shared" si="113"/>
        <v>35.345820215782481</v>
      </c>
      <c r="S124" s="46">
        <f t="shared" si="114"/>
        <v>37.346040140972526</v>
      </c>
      <c r="T124" s="14">
        <f t="shared" si="115"/>
        <v>93.982203523573943</v>
      </c>
      <c r="U124" s="64">
        <f t="shared" si="116"/>
        <v>1.9858018143458216</v>
      </c>
      <c r="V124" s="17">
        <f t="shared" si="117"/>
        <v>9.0914436601722919</v>
      </c>
      <c r="W124" s="14">
        <f t="shared" si="118"/>
        <v>18.053805315392953</v>
      </c>
      <c r="X124" s="14">
        <f t="shared" si="119"/>
        <v>13.799999999999997</v>
      </c>
      <c r="Y124" s="14">
        <f t="shared" si="120"/>
        <v>-4.253805315392956</v>
      </c>
      <c r="Z124" s="14">
        <f t="shared" si="121"/>
        <v>31.85380531539295</v>
      </c>
      <c r="AA124" s="21">
        <f t="shared" si="122"/>
        <v>9.0914436601722919</v>
      </c>
      <c r="AB124" s="21">
        <f t="shared" si="123"/>
        <v>82.654347826086962</v>
      </c>
      <c r="AC124" s="29">
        <f t="shared" si="124"/>
        <v>1.2098577102127771E-2</v>
      </c>
      <c r="AD124" s="67">
        <f>AC124/AC127</f>
        <v>1.9589520079881798E-2</v>
      </c>
      <c r="AE124" s="48">
        <f t="shared" si="125"/>
        <v>0.1669603640093632</v>
      </c>
      <c r="AF124" s="57"/>
      <c r="AH124" s="23">
        <f>(X124-X127)^2</f>
        <v>0.42953799537915077</v>
      </c>
      <c r="AI124" s="30">
        <f t="shared" si="104"/>
        <v>5.1967985553880575E-3</v>
      </c>
      <c r="AJ124" s="19">
        <v>1</v>
      </c>
      <c r="AK124" s="14"/>
      <c r="AL124" s="17">
        <f t="shared" si="126"/>
        <v>1.2098577102127771E-2</v>
      </c>
      <c r="AM124" s="87">
        <f t="shared" si="127"/>
        <v>1.463755678961304E-4</v>
      </c>
      <c r="AN124" s="29"/>
      <c r="AO124" s="23">
        <f>AO127</f>
        <v>108.90739004199956</v>
      </c>
      <c r="AP124" s="23">
        <f>AP127</f>
        <v>108.90739004199956</v>
      </c>
      <c r="AQ124" s="34">
        <f t="shared" si="128"/>
        <v>82.654347826086962</v>
      </c>
      <c r="AR124" s="48">
        <f t="shared" si="129"/>
        <v>5.2202491537669234E-3</v>
      </c>
      <c r="AS124" s="26">
        <f>AR124/AR127</f>
        <v>4.6878590651828117E-2</v>
      </c>
      <c r="AT124" s="21">
        <f t="shared" si="105"/>
        <v>7.2039438321983534E-2</v>
      </c>
      <c r="BB124" s="6"/>
      <c r="BD124" s="36">
        <v>1</v>
      </c>
      <c r="BE124" s="6"/>
      <c r="BF124" s="6"/>
      <c r="BG124" s="6"/>
      <c r="BH124" s="6"/>
      <c r="BI124" s="6"/>
      <c r="BJ124" s="6"/>
      <c r="BK124" s="6"/>
      <c r="BL124" s="6"/>
      <c r="BM124" s="6"/>
      <c r="BN124" s="6"/>
    </row>
    <row r="125" spans="2:66" x14ac:dyDescent="0.2">
      <c r="B125" s="86" t="s">
        <v>74</v>
      </c>
      <c r="C125" s="32">
        <v>45.1</v>
      </c>
      <c r="D125" s="32">
        <v>36.9</v>
      </c>
      <c r="E125" s="33">
        <v>92</v>
      </c>
      <c r="F125" s="32">
        <v>42.8</v>
      </c>
      <c r="G125" s="32">
        <v>35.4</v>
      </c>
      <c r="H125" s="33">
        <v>92</v>
      </c>
      <c r="K125" s="78">
        <f t="shared" si="106"/>
        <v>14.800108695652172</v>
      </c>
      <c r="L125" s="78">
        <f t="shared" si="107"/>
        <v>13.621304347826085</v>
      </c>
      <c r="M125" s="78">
        <f t="shared" si="108"/>
        <v>807.77671938799597</v>
      </c>
      <c r="N125" s="78">
        <f t="shared" si="109"/>
        <v>93</v>
      </c>
      <c r="O125" s="78">
        <f t="shared" si="110"/>
        <v>93</v>
      </c>
      <c r="P125" s="18">
        <f t="shared" si="111"/>
        <v>219.04321740311903</v>
      </c>
      <c r="Q125" s="79">
        <f t="shared" si="112"/>
        <v>185.53993213610579</v>
      </c>
      <c r="R125" s="18">
        <f t="shared" si="113"/>
        <v>2.3553034129367636</v>
      </c>
      <c r="S125" s="46">
        <f t="shared" si="114"/>
        <v>1.9950530337215677</v>
      </c>
      <c r="T125" s="14">
        <f t="shared" si="115"/>
        <v>185.68058256662599</v>
      </c>
      <c r="U125" s="64">
        <f t="shared" si="116"/>
        <v>1.972869946210895</v>
      </c>
      <c r="V125" s="17">
        <f t="shared" si="117"/>
        <v>5.3311737022421486</v>
      </c>
      <c r="W125" s="14">
        <f t="shared" si="118"/>
        <v>10.517712375183406</v>
      </c>
      <c r="X125" s="14">
        <f t="shared" si="119"/>
        <v>-2.3000000000000043</v>
      </c>
      <c r="Y125" s="14">
        <f t="shared" si="120"/>
        <v>-12.81771237518341</v>
      </c>
      <c r="Z125" s="14">
        <f t="shared" si="121"/>
        <v>8.2177123751834014</v>
      </c>
      <c r="AA125" s="21">
        <f t="shared" si="122"/>
        <v>5.3311737022421486</v>
      </c>
      <c r="AB125" s="21">
        <f t="shared" si="123"/>
        <v>28.421413043478257</v>
      </c>
      <c r="AC125" s="29">
        <f t="shared" si="124"/>
        <v>3.5184739001900743E-2</v>
      </c>
      <c r="AD125" s="67">
        <f>AC125/AC127</f>
        <v>5.69696870437695E-2</v>
      </c>
      <c r="AE125" s="48">
        <f t="shared" si="125"/>
        <v>-8.0924899704371861E-2</v>
      </c>
      <c r="AF125" s="57"/>
      <c r="AH125" s="23">
        <f>(X125-X127)^2</f>
        <v>280.74314373299939</v>
      </c>
      <c r="AI125" s="30">
        <f t="shared" si="104"/>
        <v>9.8778742388186895</v>
      </c>
      <c r="AJ125" s="19">
        <v>1</v>
      </c>
      <c r="AK125" s="14"/>
      <c r="AL125" s="17">
        <f t="shared" si="126"/>
        <v>3.5184739001900743E-2</v>
      </c>
      <c r="AM125" s="87">
        <f t="shared" si="127"/>
        <v>1.2379658586318754E-3</v>
      </c>
      <c r="AN125" s="29"/>
      <c r="AO125" s="23">
        <f>AO127</f>
        <v>108.90739004199956</v>
      </c>
      <c r="AP125" s="23">
        <f>AP127</f>
        <v>108.90739004199956</v>
      </c>
      <c r="AQ125" s="34">
        <f t="shared" si="128"/>
        <v>28.421413043478257</v>
      </c>
      <c r="AR125" s="48">
        <f t="shared" si="129"/>
        <v>7.2817936043436428E-3</v>
      </c>
      <c r="AS125" s="26">
        <f>AR125/AR127</f>
        <v>6.5391557286648028E-2</v>
      </c>
      <c r="AT125" s="21">
        <f t="shared" si="105"/>
        <v>-1.6748125289990409E-2</v>
      </c>
      <c r="BB125" s="6"/>
      <c r="BD125" s="36">
        <v>1</v>
      </c>
      <c r="BE125" s="6"/>
      <c r="BF125" s="6"/>
      <c r="BG125" s="6"/>
      <c r="BH125" s="6"/>
      <c r="BI125" s="6"/>
      <c r="BJ125" s="6"/>
      <c r="BK125" s="6"/>
      <c r="BL125" s="6"/>
      <c r="BM125" s="6"/>
      <c r="BN125" s="6"/>
    </row>
    <row r="126" spans="2:66" x14ac:dyDescent="0.2">
      <c r="B126" s="86" t="s">
        <v>75</v>
      </c>
      <c r="C126" s="32">
        <v>30.3</v>
      </c>
      <c r="D126" s="32">
        <v>27.8</v>
      </c>
      <c r="E126" s="33">
        <v>57</v>
      </c>
      <c r="F126" s="32">
        <v>43.8</v>
      </c>
      <c r="G126" s="32">
        <v>43.5</v>
      </c>
      <c r="H126" s="33">
        <v>68</v>
      </c>
      <c r="K126" s="78">
        <f t="shared" si="106"/>
        <v>13.558596491228071</v>
      </c>
      <c r="L126" s="78">
        <f t="shared" si="107"/>
        <v>27.827205882352942</v>
      </c>
      <c r="M126" s="78">
        <f t="shared" si="108"/>
        <v>1712.784638105104</v>
      </c>
      <c r="N126" s="78">
        <f t="shared" si="109"/>
        <v>58</v>
      </c>
      <c r="O126" s="78">
        <f t="shared" si="110"/>
        <v>69</v>
      </c>
      <c r="P126" s="18">
        <f t="shared" si="111"/>
        <v>183.83553881194217</v>
      </c>
      <c r="Q126" s="79">
        <f t="shared" si="112"/>
        <v>774.35338721885819</v>
      </c>
      <c r="R126" s="18">
        <f t="shared" si="113"/>
        <v>3.1695782553783132</v>
      </c>
      <c r="S126" s="46">
        <f t="shared" si="114"/>
        <v>11.222512858244322</v>
      </c>
      <c r="T126" s="14">
        <f t="shared" si="115"/>
        <v>119.00874060503212</v>
      </c>
      <c r="U126" s="64">
        <f t="shared" si="116"/>
        <v>1.9800998764569426</v>
      </c>
      <c r="V126" s="17">
        <f t="shared" si="117"/>
        <v>6.4331798026777562</v>
      </c>
      <c r="W126" s="14">
        <f t="shared" si="118"/>
        <v>12.738338532507523</v>
      </c>
      <c r="X126" s="14">
        <f t="shared" si="119"/>
        <v>13.499999999999996</v>
      </c>
      <c r="Y126" s="14">
        <f t="shared" si="120"/>
        <v>0.76166146749247332</v>
      </c>
      <c r="Z126" s="14">
        <f t="shared" si="121"/>
        <v>26.23833853250752</v>
      </c>
      <c r="AA126" s="21">
        <f t="shared" si="122"/>
        <v>6.4331798026777562</v>
      </c>
      <c r="AB126" s="21">
        <f t="shared" si="123"/>
        <v>41.385802373581015</v>
      </c>
      <c r="AC126" s="29">
        <f t="shared" si="124"/>
        <v>2.4162875736302231E-2</v>
      </c>
      <c r="AD126" s="67">
        <f>AC126/AC127</f>
        <v>3.9123537869650414E-2</v>
      </c>
      <c r="AE126" s="48">
        <f t="shared" si="125"/>
        <v>0.32619882244008003</v>
      </c>
      <c r="AF126" s="57"/>
      <c r="AH126" s="23">
        <f>(X126-X127)^2</f>
        <v>0.9127728849000265</v>
      </c>
      <c r="AI126" s="30">
        <f t="shared" si="104"/>
        <v>2.2055217793305441E-2</v>
      </c>
      <c r="AJ126" s="19">
        <v>1</v>
      </c>
      <c r="AK126" s="14"/>
      <c r="AL126" s="17">
        <f t="shared" si="126"/>
        <v>2.4162875736302231E-2</v>
      </c>
      <c r="AM126" s="87">
        <f t="shared" si="127"/>
        <v>5.8384456384798309E-4</v>
      </c>
      <c r="AN126" s="29"/>
      <c r="AO126" s="23">
        <f>AO127</f>
        <v>108.90739004199956</v>
      </c>
      <c r="AP126" s="23">
        <f>AP127</f>
        <v>108.90739004199956</v>
      </c>
      <c r="AQ126" s="34">
        <f t="shared" si="128"/>
        <v>41.385802373581015</v>
      </c>
      <c r="AR126" s="48">
        <f t="shared" si="129"/>
        <v>6.6536613131143538E-3</v>
      </c>
      <c r="AS126" s="26">
        <f>AR126/AR127</f>
        <v>5.9750838675643687E-2</v>
      </c>
      <c r="AT126" s="21">
        <f t="shared" si="105"/>
        <v>8.9824427727043757E-2</v>
      </c>
      <c r="BB126" s="6"/>
      <c r="BD126" s="36">
        <v>1</v>
      </c>
      <c r="BE126" s="6"/>
      <c r="BF126" s="6"/>
      <c r="BG126" s="6"/>
      <c r="BH126" s="6"/>
      <c r="BI126" s="6"/>
      <c r="BJ126" s="6"/>
      <c r="BK126" s="6"/>
      <c r="BL126" s="6"/>
      <c r="BM126" s="6"/>
      <c r="BN126" s="6"/>
    </row>
    <row r="127" spans="2:66" x14ac:dyDescent="0.2">
      <c r="B127" s="59">
        <f>AJ127</f>
        <v>16</v>
      </c>
      <c r="E127" s="60">
        <f>SUM(E111:E126)</f>
        <v>927</v>
      </c>
      <c r="F127" s="51"/>
      <c r="G127" s="51"/>
      <c r="H127" s="60">
        <f>SUM(H111:H126)</f>
        <v>965</v>
      </c>
      <c r="W127" s="80">
        <f>AA127*$E$2</f>
        <v>2.4939792796556528</v>
      </c>
      <c r="X127" s="63">
        <f>AE127/AC127</f>
        <v>14.455391482534788</v>
      </c>
      <c r="Y127" s="65">
        <f>X127-W127</f>
        <v>11.961412202879135</v>
      </c>
      <c r="Z127" s="66">
        <f>X127+W127</f>
        <v>16.949370762190441</v>
      </c>
      <c r="AA127" s="68">
        <f>SQRT(AB127)</f>
        <v>1.2724617897715691</v>
      </c>
      <c r="AB127" s="68">
        <f>1/AC127</f>
        <v>1.6191590064286649</v>
      </c>
      <c r="AC127" s="69">
        <f>SUM(AC111:AC126)</f>
        <v>0.61760456880987424</v>
      </c>
      <c r="AD127" s="52">
        <f>SUM(AD111:AD126)</f>
        <v>0.99999999999999978</v>
      </c>
      <c r="AE127" s="70">
        <f>SUM(AE111:AE126)</f>
        <v>8.9277158235488265</v>
      </c>
      <c r="AF127" s="50"/>
      <c r="AG127" s="7"/>
      <c r="AH127" s="16"/>
      <c r="AI127" s="22">
        <f>SUM(AI111:AI126)</f>
        <v>76.349987472413915</v>
      </c>
      <c r="AJ127" s="22">
        <f>SUM(AJ111:AJ126)</f>
        <v>16</v>
      </c>
      <c r="AK127" s="22">
        <f>AI127-(AJ127-1)</f>
        <v>61.349987472413915</v>
      </c>
      <c r="AL127" s="45">
        <f>SUM(AL111:AL126)</f>
        <v>0.61760456880987424</v>
      </c>
      <c r="AM127" s="47">
        <f>SUM(AM111:AM126)</f>
        <v>3.3524829625675608E-2</v>
      </c>
      <c r="AN127" s="28">
        <f>AM127/AL127</f>
        <v>5.4282029827399186E-2</v>
      </c>
      <c r="AO127" s="22">
        <f>AK127/(AL127-AN127)</f>
        <v>108.90739004199956</v>
      </c>
      <c r="AP127" s="88">
        <f>IF(AI127&lt;AJ127-1,"0",AO127)</f>
        <v>108.90739004199956</v>
      </c>
      <c r="AQ127" s="7"/>
      <c r="AR127" s="70">
        <f>SUM(AR111:AR126)</f>
        <v>0.11135678528687488</v>
      </c>
      <c r="AS127" s="27">
        <f>SUM(AS111:AS126)</f>
        <v>0.99999999999999989</v>
      </c>
      <c r="AT127" s="15">
        <f>SUM(AT111:AT126)</f>
        <v>1.2538878805940139</v>
      </c>
      <c r="AU127" s="34">
        <f>1/AR127</f>
        <v>8.9801442940708291</v>
      </c>
      <c r="AV127" s="14">
        <f>SQRT(AU127)</f>
        <v>2.9966888884351723</v>
      </c>
      <c r="AW127" s="81">
        <f>AV127*$E$2</f>
        <v>5.8734022942043049</v>
      </c>
      <c r="AX127" s="83">
        <f>AT127/AR127</f>
        <v>11.2600940963209</v>
      </c>
      <c r="AY127" s="84">
        <f>AX127-AW127</f>
        <v>5.3866918021165953</v>
      </c>
      <c r="AZ127" s="85">
        <f>AX127+AW127</f>
        <v>17.133496390525206</v>
      </c>
      <c r="BA127" s="7"/>
      <c r="BB127" s="7"/>
      <c r="BC127" s="37">
        <f>AI127</f>
        <v>76.349987472413915</v>
      </c>
      <c r="BD127" s="12">
        <f>SUM(BD111:BD126)</f>
        <v>16</v>
      </c>
      <c r="BE127" s="49">
        <f>(BC127-(BD127-1))/BC127</f>
        <v>0.80353631354006883</v>
      </c>
      <c r="BF127" s="75">
        <f>IF(BE127&lt;0,"0%",BE127)</f>
        <v>0.80353631354006883</v>
      </c>
      <c r="BG127" s="7"/>
      <c r="BH127" s="7"/>
      <c r="BI127" s="7"/>
      <c r="BJ127" s="7"/>
      <c r="BK127" s="7"/>
      <c r="BL127" s="7"/>
      <c r="BM127" s="7"/>
      <c r="BN127" s="7"/>
    </row>
    <row r="131" spans="1:66" x14ac:dyDescent="0.2">
      <c r="J131" s="40" t="s">
        <v>16</v>
      </c>
      <c r="AG131" s="40" t="s">
        <v>17</v>
      </c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0" t="s">
        <v>58</v>
      </c>
      <c r="BC131" s="41"/>
      <c r="BD131" s="40"/>
      <c r="BE131" s="40"/>
      <c r="BF131" s="40"/>
      <c r="BG131" s="39"/>
      <c r="BH131" s="39"/>
      <c r="BI131" s="39"/>
      <c r="BJ131" s="39"/>
      <c r="BK131" s="39"/>
      <c r="BL131" s="39"/>
      <c r="BM131" s="39"/>
      <c r="BN131" s="39"/>
    </row>
    <row r="132" spans="1:66" x14ac:dyDescent="0.2">
      <c r="A132" s="44"/>
      <c r="B132" s="5" t="s">
        <v>18</v>
      </c>
      <c r="C132" s="89" t="s">
        <v>19</v>
      </c>
      <c r="D132" s="90"/>
      <c r="E132" s="91"/>
      <c r="F132" s="89" t="s">
        <v>20</v>
      </c>
      <c r="G132" s="90"/>
      <c r="H132" s="91"/>
      <c r="AG132" s="2"/>
      <c r="AH132" s="71" t="s">
        <v>38</v>
      </c>
      <c r="AI132" s="72">
        <f>CHIDIST(AI149,AJ149-1)</f>
        <v>1.3498689932388701E-10</v>
      </c>
      <c r="AJ132" s="2"/>
      <c r="AK132" s="2"/>
      <c r="AL132" s="2"/>
      <c r="AM132" s="2"/>
      <c r="BB132" s="1" t="s">
        <v>59</v>
      </c>
      <c r="BF132" s="71" t="s">
        <v>38</v>
      </c>
      <c r="BG132" s="72">
        <f>CHIDIST(BC149,BD149-1)</f>
        <v>1.3498689932388701E-10</v>
      </c>
    </row>
    <row r="133" spans="1:66" ht="61.5" customHeight="1" x14ac:dyDescent="0.2">
      <c r="B133" s="5"/>
      <c r="C133" s="43" t="s">
        <v>6</v>
      </c>
      <c r="D133" s="43" t="s">
        <v>7</v>
      </c>
      <c r="E133" s="43" t="s">
        <v>8</v>
      </c>
      <c r="F133" s="43" t="s">
        <v>9</v>
      </c>
      <c r="G133" s="43" t="s">
        <v>10</v>
      </c>
      <c r="H133" s="43" t="s">
        <v>11</v>
      </c>
      <c r="K133" s="61" t="s">
        <v>29</v>
      </c>
      <c r="L133" s="77" t="s">
        <v>30</v>
      </c>
      <c r="M133" s="73" t="s">
        <v>39</v>
      </c>
      <c r="N133" s="61" t="s">
        <v>31</v>
      </c>
      <c r="O133" s="61" t="s">
        <v>32</v>
      </c>
      <c r="P133" s="61" t="s">
        <v>33</v>
      </c>
      <c r="Q133" s="61" t="s">
        <v>34</v>
      </c>
      <c r="R133" s="61" t="s">
        <v>35</v>
      </c>
      <c r="S133" s="61" t="s">
        <v>36</v>
      </c>
      <c r="T133" s="74" t="s">
        <v>27</v>
      </c>
      <c r="U133" s="62" t="s">
        <v>25</v>
      </c>
      <c r="V133" s="13" t="s">
        <v>26</v>
      </c>
      <c r="W133" s="13" t="s">
        <v>24</v>
      </c>
      <c r="X133" s="53" t="s">
        <v>52</v>
      </c>
      <c r="Y133" s="54" t="s">
        <v>3</v>
      </c>
      <c r="Z133" s="55" t="s">
        <v>1</v>
      </c>
      <c r="AA133" s="14" t="s">
        <v>49</v>
      </c>
      <c r="AB133" s="14" t="s">
        <v>50</v>
      </c>
      <c r="AC133" s="10" t="s">
        <v>51</v>
      </c>
      <c r="AD133" s="76" t="s">
        <v>48</v>
      </c>
      <c r="AE133" s="13" t="s">
        <v>28</v>
      </c>
      <c r="AF133" s="56"/>
      <c r="AG133" s="2"/>
      <c r="AH133" s="24" t="s">
        <v>23</v>
      </c>
      <c r="AI133" s="13" t="s">
        <v>40</v>
      </c>
      <c r="AJ133" s="86" t="s">
        <v>4</v>
      </c>
      <c r="AK133" s="86" t="s">
        <v>5</v>
      </c>
      <c r="AL133" s="86" t="s">
        <v>41</v>
      </c>
      <c r="AM133" s="13" t="s">
        <v>42</v>
      </c>
      <c r="AN133" s="13" t="s">
        <v>43</v>
      </c>
      <c r="AO133" s="24" t="s">
        <v>54</v>
      </c>
      <c r="AP133" s="24" t="s">
        <v>55</v>
      </c>
      <c r="AQ133" s="86" t="s">
        <v>44</v>
      </c>
      <c r="AR133" s="13" t="s">
        <v>56</v>
      </c>
      <c r="AS133" s="82" t="s">
        <v>53</v>
      </c>
      <c r="AT133" s="13" t="s">
        <v>21</v>
      </c>
      <c r="AU133" s="13" t="s">
        <v>45</v>
      </c>
      <c r="AV133" s="13" t="s">
        <v>22</v>
      </c>
      <c r="AW133" s="13" t="s">
        <v>2</v>
      </c>
      <c r="AX133" s="35" t="s">
        <v>12</v>
      </c>
      <c r="AY133" s="31" t="s">
        <v>13</v>
      </c>
      <c r="AZ133" s="11" t="s">
        <v>14</v>
      </c>
      <c r="BC133" s="38" t="s">
        <v>15</v>
      </c>
      <c r="BD133" s="38" t="s">
        <v>4</v>
      </c>
      <c r="BE133" s="20" t="s">
        <v>46</v>
      </c>
      <c r="BF133" s="9" t="s">
        <v>47</v>
      </c>
    </row>
    <row r="134" spans="1:66" x14ac:dyDescent="0.2">
      <c r="B134" s="86" t="s">
        <v>60</v>
      </c>
      <c r="C134" s="32">
        <v>15</v>
      </c>
      <c r="D134" s="32">
        <v>11.4</v>
      </c>
      <c r="E134" s="33">
        <v>26</v>
      </c>
      <c r="F134" s="32">
        <v>35.4</v>
      </c>
      <c r="G134" s="32">
        <v>17.899999999999999</v>
      </c>
      <c r="H134" s="33">
        <v>25</v>
      </c>
      <c r="K134" s="78">
        <f>((D134^2)/E134)</f>
        <v>4.9984615384615392</v>
      </c>
      <c r="L134" s="78">
        <f>((G134^2)/H134)</f>
        <v>12.816399999999998</v>
      </c>
      <c r="M134" s="78">
        <f>(K134+L134)^2</f>
        <v>317.36929163455608</v>
      </c>
      <c r="N134" s="78">
        <f>E134+1</f>
        <v>27</v>
      </c>
      <c r="O134" s="78">
        <f>H134+1</f>
        <v>26</v>
      </c>
      <c r="P134" s="18">
        <f>K134^2</f>
        <v>24.984617751479298</v>
      </c>
      <c r="Q134" s="79">
        <f>L134^2</f>
        <v>164.26010895999994</v>
      </c>
      <c r="R134" s="18">
        <f>P134/N134</f>
        <v>0.92535621301775184</v>
      </c>
      <c r="S134" s="46">
        <f>Q134/O134</f>
        <v>6.3176964984615358</v>
      </c>
      <c r="T134" s="14">
        <f>M134/(R134+S134)</f>
        <v>43.817062263203944</v>
      </c>
      <c r="U134" s="64">
        <f>TINV((1-$E$1),T134)</f>
        <v>2.0166921992278248</v>
      </c>
      <c r="V134" s="17">
        <f>SQRT(K134+L134)</f>
        <v>4.2207655156928032</v>
      </c>
      <c r="W134" s="14">
        <f>V134*U134</f>
        <v>8.5119848902674828</v>
      </c>
      <c r="X134" s="14">
        <f>F134-C134</f>
        <v>20.399999999999999</v>
      </c>
      <c r="Y134" s="14">
        <f>X134-W134</f>
        <v>11.888015109732516</v>
      </c>
      <c r="Z134" s="14">
        <f>X134+W134</f>
        <v>28.911984890267483</v>
      </c>
      <c r="AA134" s="21">
        <f>V134</f>
        <v>4.2207655156928032</v>
      </c>
      <c r="AB134" s="21">
        <f>AA134^2</f>
        <v>17.814861538461535</v>
      </c>
      <c r="AC134" s="29">
        <f>1/AB134</f>
        <v>5.613290891096976E-2</v>
      </c>
      <c r="AD134" s="67">
        <f>AC134/AC149</f>
        <v>9.4588751626540471E-2</v>
      </c>
      <c r="AE134" s="48">
        <f>AC134*X134</f>
        <v>1.145111341783783</v>
      </c>
      <c r="AF134" s="57"/>
      <c r="AH134" s="23">
        <f>(X134-X149)^2</f>
        <v>34.877390629011252</v>
      </c>
      <c r="AI134" s="30">
        <f t="shared" ref="AI134:AI148" si="130">AH134*AC134</f>
        <v>1.9577693912305989</v>
      </c>
      <c r="AJ134" s="19">
        <v>1</v>
      </c>
      <c r="AK134" s="14"/>
      <c r="AL134" s="17">
        <f>AC134</f>
        <v>5.613290891096976E-2</v>
      </c>
      <c r="AM134" s="87">
        <f>AC134^2</f>
        <v>3.1509034628072283E-3</v>
      </c>
      <c r="AN134" s="29"/>
      <c r="AO134" s="23">
        <f>AO149</f>
        <v>115.86386704180279</v>
      </c>
      <c r="AP134" s="23">
        <f>AP149</f>
        <v>115.86386704180279</v>
      </c>
      <c r="AQ134" s="34">
        <f>AB134</f>
        <v>17.814861538461535</v>
      </c>
      <c r="AR134" s="48">
        <f>1/(AP134+AQ134)</f>
        <v>7.480621716113741E-3</v>
      </c>
      <c r="AS134" s="26">
        <f>AR134/AR149</f>
        <v>7.4988517682234301E-2</v>
      </c>
      <c r="AT134" s="21">
        <f t="shared" ref="AT134:AT148" si="131">AR134*X134</f>
        <v>0.15260468300872029</v>
      </c>
      <c r="BB134" s="6"/>
      <c r="BD134" s="36">
        <v>1</v>
      </c>
      <c r="BE134" s="6"/>
      <c r="BF134" s="6"/>
      <c r="BG134" s="6"/>
      <c r="BH134" s="6"/>
      <c r="BI134" s="6"/>
      <c r="BJ134" s="6"/>
      <c r="BK134" s="6"/>
      <c r="BL134" s="6"/>
      <c r="BM134" s="6"/>
      <c r="BN134" s="6"/>
    </row>
    <row r="135" spans="1:66" x14ac:dyDescent="0.2">
      <c r="B135" s="86" t="s">
        <v>61</v>
      </c>
      <c r="C135" s="32">
        <v>42</v>
      </c>
      <c r="D135" s="32">
        <v>43.3</v>
      </c>
      <c r="E135" s="33">
        <v>46</v>
      </c>
      <c r="F135" s="32">
        <v>55.8</v>
      </c>
      <c r="G135" s="32">
        <v>43.9</v>
      </c>
      <c r="H135" s="33">
        <v>46</v>
      </c>
      <c r="K135" s="78">
        <f t="shared" ref="K135:K148" si="132">((D135^2)/E135)</f>
        <v>40.758478260869559</v>
      </c>
      <c r="L135" s="78">
        <f t="shared" ref="L135:L148" si="133">((G135^2)/H135)</f>
        <v>41.895869565217389</v>
      </c>
      <c r="M135" s="78">
        <f t="shared" ref="M135:M148" si="134">(K135+L135)^2</f>
        <v>6831.7412145557646</v>
      </c>
      <c r="N135" s="78">
        <f t="shared" ref="N135:N148" si="135">E135+1</f>
        <v>47</v>
      </c>
      <c r="O135" s="78">
        <f t="shared" ref="O135:O148" si="136">H135+1</f>
        <v>47</v>
      </c>
      <c r="P135" s="18">
        <f t="shared" ref="P135:P148" si="137">K135^2</f>
        <v>1661.2535501417765</v>
      </c>
      <c r="Q135" s="79">
        <f t="shared" ref="Q135:Q148" si="138">L135^2</f>
        <v>1755.2638866257087</v>
      </c>
      <c r="R135" s="18">
        <f t="shared" ref="R135:R148" si="139">P135/N135</f>
        <v>35.345820215782481</v>
      </c>
      <c r="S135" s="46">
        <f t="shared" ref="S135:S148" si="140">Q135/O135</f>
        <v>37.346040140972526</v>
      </c>
      <c r="T135" s="14">
        <f t="shared" ref="T135:T148" si="141">M135/(R135+S135)</f>
        <v>93.982203523573943</v>
      </c>
      <c r="U135" s="64">
        <f t="shared" ref="U135:U148" si="142">TINV((1-$E$1),T135)</f>
        <v>1.9858018143458216</v>
      </c>
      <c r="V135" s="17">
        <f t="shared" ref="V135:V148" si="143">SQRT(K135+L135)</f>
        <v>9.0914436601722919</v>
      </c>
      <c r="W135" s="14">
        <f t="shared" ref="W135:W148" si="144">V135*U135</f>
        <v>18.053805315392953</v>
      </c>
      <c r="X135" s="14">
        <f t="shared" ref="X135:X148" si="145">F135-C135</f>
        <v>13.799999999999997</v>
      </c>
      <c r="Y135" s="14">
        <f t="shared" ref="Y135:Y148" si="146">X135-W135</f>
        <v>-4.253805315392956</v>
      </c>
      <c r="Z135" s="14">
        <f t="shared" ref="Z135:Z148" si="147">X135+W135</f>
        <v>31.85380531539295</v>
      </c>
      <c r="AA135" s="21">
        <f t="shared" ref="AA135:AA148" si="148">V135</f>
        <v>9.0914436601722919</v>
      </c>
      <c r="AB135" s="21">
        <f t="shared" ref="AB135:AB148" si="149">AA135^2</f>
        <v>82.654347826086962</v>
      </c>
      <c r="AC135" s="29">
        <f t="shared" ref="AC135:AC148" si="150">1/AB135</f>
        <v>1.2098577102127771E-2</v>
      </c>
      <c r="AD135" s="67">
        <f>AC135/AC149</f>
        <v>2.0387137006613806E-2</v>
      </c>
      <c r="AE135" s="48">
        <f t="shared" ref="AE135:AE148" si="151">AC135*X135</f>
        <v>0.1669603640093632</v>
      </c>
      <c r="AF135" s="57"/>
      <c r="AH135" s="23">
        <f>(X135-X149)^2</f>
        <v>0.48204095242446138</v>
      </c>
      <c r="AI135" s="30">
        <f t="shared" si="130"/>
        <v>5.8320096292904505E-3</v>
      </c>
      <c r="AJ135" s="19">
        <v>1</v>
      </c>
      <c r="AK135" s="14"/>
      <c r="AL135" s="17">
        <f t="shared" ref="AL135:AL148" si="152">AC135</f>
        <v>1.2098577102127771E-2</v>
      </c>
      <c r="AM135" s="87">
        <f t="shared" ref="AM135:AM148" si="153">AC135^2</f>
        <v>1.463755678961304E-4</v>
      </c>
      <c r="AN135" s="29"/>
      <c r="AO135" s="23">
        <f>AO149</f>
        <v>115.86386704180279</v>
      </c>
      <c r="AP135" s="23">
        <f>AP149</f>
        <v>115.86386704180279</v>
      </c>
      <c r="AQ135" s="34">
        <f t="shared" ref="AQ135:AQ148" si="154">AB135</f>
        <v>82.654347826086962</v>
      </c>
      <c r="AR135" s="48">
        <f t="shared" ref="AR135:AR148" si="155">1/(AP135+AQ135)</f>
        <v>5.0373211378385695E-3</v>
      </c>
      <c r="AS135" s="26">
        <f>AR135/AR149</f>
        <v>5.0495969392787395E-2</v>
      </c>
      <c r="AT135" s="21">
        <f t="shared" si="131"/>
        <v>6.9515031702172242E-2</v>
      </c>
      <c r="BB135" s="6"/>
      <c r="BD135" s="36">
        <v>1</v>
      </c>
      <c r="BE135" s="6"/>
      <c r="BF135" s="6"/>
      <c r="BG135" s="6"/>
      <c r="BH135" s="6"/>
      <c r="BI135" s="6"/>
      <c r="BJ135" s="6"/>
      <c r="BK135" s="6"/>
      <c r="BL135" s="6"/>
      <c r="BM135" s="6"/>
      <c r="BN135" s="6"/>
    </row>
    <row r="136" spans="1:66" x14ac:dyDescent="0.2">
      <c r="B136" s="86" t="s">
        <v>62</v>
      </c>
      <c r="C136" s="32">
        <v>45.1</v>
      </c>
      <c r="D136" s="32">
        <v>36.9</v>
      </c>
      <c r="E136" s="33">
        <v>92</v>
      </c>
      <c r="F136" s="32">
        <v>42.8</v>
      </c>
      <c r="G136" s="32">
        <v>35.4</v>
      </c>
      <c r="H136" s="33">
        <v>92</v>
      </c>
      <c r="K136" s="78">
        <f t="shared" si="132"/>
        <v>14.800108695652172</v>
      </c>
      <c r="L136" s="78">
        <f t="shared" si="133"/>
        <v>13.621304347826085</v>
      </c>
      <c r="M136" s="78">
        <f t="shared" si="134"/>
        <v>807.77671938799597</v>
      </c>
      <c r="N136" s="78">
        <f t="shared" si="135"/>
        <v>93</v>
      </c>
      <c r="O136" s="78">
        <f t="shared" si="136"/>
        <v>93</v>
      </c>
      <c r="P136" s="18">
        <f t="shared" si="137"/>
        <v>219.04321740311903</v>
      </c>
      <c r="Q136" s="79">
        <f t="shared" si="138"/>
        <v>185.53993213610579</v>
      </c>
      <c r="R136" s="18">
        <f t="shared" si="139"/>
        <v>2.3553034129367636</v>
      </c>
      <c r="S136" s="46">
        <f t="shared" si="140"/>
        <v>1.9950530337215677</v>
      </c>
      <c r="T136" s="14">
        <f t="shared" si="141"/>
        <v>185.68058256662599</v>
      </c>
      <c r="U136" s="64">
        <f t="shared" si="142"/>
        <v>1.972869946210895</v>
      </c>
      <c r="V136" s="17">
        <f t="shared" si="143"/>
        <v>5.3311737022421486</v>
      </c>
      <c r="W136" s="14">
        <f t="shared" si="144"/>
        <v>10.517712375183406</v>
      </c>
      <c r="X136" s="14">
        <f t="shared" si="145"/>
        <v>-2.3000000000000043</v>
      </c>
      <c r="Y136" s="14">
        <f t="shared" si="146"/>
        <v>-12.81771237518341</v>
      </c>
      <c r="Z136" s="14">
        <f t="shared" si="147"/>
        <v>8.2177123751834014</v>
      </c>
      <c r="AA136" s="21">
        <f t="shared" si="148"/>
        <v>5.3311737022421486</v>
      </c>
      <c r="AB136" s="21">
        <f t="shared" si="149"/>
        <v>28.421413043478257</v>
      </c>
      <c r="AC136" s="29">
        <f t="shared" si="150"/>
        <v>3.5184739001900743E-2</v>
      </c>
      <c r="AD136" s="67">
        <f>AC136/AC149</f>
        <v>5.9289293982144782E-2</v>
      </c>
      <c r="AE136" s="48">
        <f t="shared" si="151"/>
        <v>-8.0924899704371861E-2</v>
      </c>
      <c r="AF136" s="57"/>
      <c r="AH136" s="23">
        <f>(X136-X149)^2</f>
        <v>282.04823340802352</v>
      </c>
      <c r="AI136" s="30">
        <f t="shared" si="130"/>
        <v>9.9237934784084896</v>
      </c>
      <c r="AJ136" s="19">
        <v>1</v>
      </c>
      <c r="AK136" s="14"/>
      <c r="AL136" s="17">
        <f t="shared" si="152"/>
        <v>3.5184739001900743E-2</v>
      </c>
      <c r="AM136" s="87">
        <f t="shared" si="153"/>
        <v>1.2379658586318754E-3</v>
      </c>
      <c r="AN136" s="29"/>
      <c r="AO136" s="23">
        <f>AO149</f>
        <v>115.86386704180279</v>
      </c>
      <c r="AP136" s="23">
        <f>AP149</f>
        <v>115.86386704180279</v>
      </c>
      <c r="AQ136" s="34">
        <f t="shared" si="154"/>
        <v>28.421413043478257</v>
      </c>
      <c r="AR136" s="48">
        <f t="shared" si="155"/>
        <v>6.9307139259731938E-3</v>
      </c>
      <c r="AS136" s="26">
        <f>AR136/AR149</f>
        <v>6.9476038691921746E-2</v>
      </c>
      <c r="AT136" s="21">
        <f t="shared" si="131"/>
        <v>-1.5940642029738376E-2</v>
      </c>
      <c r="BB136" s="6"/>
      <c r="BD136" s="36">
        <v>1</v>
      </c>
      <c r="BE136" s="6"/>
      <c r="BF136" s="6"/>
      <c r="BG136" s="6"/>
      <c r="BH136" s="6"/>
      <c r="BI136" s="6"/>
      <c r="BJ136" s="6"/>
      <c r="BK136" s="6"/>
      <c r="BL136" s="6"/>
      <c r="BM136" s="6"/>
      <c r="BN136" s="6"/>
    </row>
    <row r="137" spans="1:66" x14ac:dyDescent="0.2">
      <c r="B137" s="86" t="s">
        <v>63</v>
      </c>
      <c r="C137" s="32">
        <v>30.3</v>
      </c>
      <c r="D137" s="32">
        <v>27.8</v>
      </c>
      <c r="E137" s="33">
        <v>57</v>
      </c>
      <c r="F137" s="32">
        <v>43.8</v>
      </c>
      <c r="G137" s="32">
        <v>43.5</v>
      </c>
      <c r="H137" s="33">
        <v>68</v>
      </c>
      <c r="K137" s="78">
        <f t="shared" si="132"/>
        <v>13.558596491228071</v>
      </c>
      <c r="L137" s="78">
        <f t="shared" si="133"/>
        <v>27.827205882352942</v>
      </c>
      <c r="M137" s="78">
        <f t="shared" si="134"/>
        <v>1712.784638105104</v>
      </c>
      <c r="N137" s="78">
        <f t="shared" si="135"/>
        <v>58</v>
      </c>
      <c r="O137" s="78">
        <f t="shared" si="136"/>
        <v>69</v>
      </c>
      <c r="P137" s="18">
        <f t="shared" si="137"/>
        <v>183.83553881194217</v>
      </c>
      <c r="Q137" s="79">
        <f t="shared" si="138"/>
        <v>774.35338721885819</v>
      </c>
      <c r="R137" s="18">
        <f t="shared" si="139"/>
        <v>3.1695782553783132</v>
      </c>
      <c r="S137" s="46">
        <f t="shared" si="140"/>
        <v>11.222512858244322</v>
      </c>
      <c r="T137" s="14">
        <f t="shared" si="141"/>
        <v>119.00874060503212</v>
      </c>
      <c r="U137" s="64">
        <f t="shared" si="142"/>
        <v>1.9800998764569426</v>
      </c>
      <c r="V137" s="17">
        <f t="shared" si="143"/>
        <v>6.4331798026777562</v>
      </c>
      <c r="W137" s="14">
        <f t="shared" si="144"/>
        <v>12.738338532507523</v>
      </c>
      <c r="X137" s="14">
        <f t="shared" si="145"/>
        <v>13.499999999999996</v>
      </c>
      <c r="Y137" s="14">
        <f t="shared" si="146"/>
        <v>0.76166146749247332</v>
      </c>
      <c r="Z137" s="14">
        <f t="shared" si="147"/>
        <v>26.23833853250752</v>
      </c>
      <c r="AA137" s="21">
        <f t="shared" si="148"/>
        <v>6.4331798026777562</v>
      </c>
      <c r="AB137" s="21">
        <f t="shared" si="149"/>
        <v>41.385802373581015</v>
      </c>
      <c r="AC137" s="29">
        <f t="shared" si="150"/>
        <v>2.4162875736302231E-2</v>
      </c>
      <c r="AD137" s="67">
        <f>AC137/AC149</f>
        <v>4.0716511863460592E-2</v>
      </c>
      <c r="AE137" s="48">
        <f t="shared" si="151"/>
        <v>0.32619882244008003</v>
      </c>
      <c r="AF137" s="57"/>
      <c r="AH137" s="23">
        <f>(X137-X149)^2</f>
        <v>0.98861596712506394</v>
      </c>
      <c r="AI137" s="30">
        <f t="shared" si="130"/>
        <v>2.3887804764567172E-2</v>
      </c>
      <c r="AJ137" s="19">
        <v>1</v>
      </c>
      <c r="AK137" s="14"/>
      <c r="AL137" s="17">
        <f t="shared" si="152"/>
        <v>2.4162875736302231E-2</v>
      </c>
      <c r="AM137" s="87">
        <f t="shared" si="153"/>
        <v>5.8384456384798309E-4</v>
      </c>
      <c r="AN137" s="29"/>
      <c r="AO137" s="23">
        <f>AO149</f>
        <v>115.86386704180279</v>
      </c>
      <c r="AP137" s="23">
        <f>AP149</f>
        <v>115.86386704180279</v>
      </c>
      <c r="AQ137" s="34">
        <f t="shared" si="154"/>
        <v>41.385802373581015</v>
      </c>
      <c r="AR137" s="48">
        <f t="shared" si="155"/>
        <v>6.3593138460497746E-3</v>
      </c>
      <c r="AS137" s="26">
        <f>AR137/AR149</f>
        <v>6.3748113043085766E-2</v>
      </c>
      <c r="AT137" s="21">
        <f t="shared" si="131"/>
        <v>8.585073692167193E-2</v>
      </c>
      <c r="BB137" s="6"/>
      <c r="BD137" s="36">
        <v>1</v>
      </c>
      <c r="BE137" s="6"/>
      <c r="BF137" s="6"/>
      <c r="BG137" s="6"/>
      <c r="BH137" s="6"/>
      <c r="BI137" s="6"/>
      <c r="BJ137" s="6"/>
      <c r="BK137" s="6"/>
      <c r="BL137" s="6"/>
      <c r="BM137" s="6"/>
      <c r="BN137" s="6"/>
    </row>
    <row r="138" spans="1:66" x14ac:dyDescent="0.2">
      <c r="B138" s="86" t="s">
        <v>64</v>
      </c>
      <c r="C138" s="32">
        <v>28.9</v>
      </c>
      <c r="D138" s="32">
        <v>12</v>
      </c>
      <c r="E138" s="33">
        <v>31</v>
      </c>
      <c r="F138" s="32">
        <v>53.7</v>
      </c>
      <c r="G138" s="32">
        <v>16.2</v>
      </c>
      <c r="H138" s="33">
        <v>42</v>
      </c>
      <c r="K138" s="78">
        <f t="shared" si="132"/>
        <v>4.645161290322581</v>
      </c>
      <c r="L138" s="78">
        <f t="shared" si="133"/>
        <v>6.2485714285714282</v>
      </c>
      <c r="M138" s="78">
        <f t="shared" si="134"/>
        <v>118.67341255070185</v>
      </c>
      <c r="N138" s="78">
        <f t="shared" si="135"/>
        <v>32</v>
      </c>
      <c r="O138" s="78">
        <f t="shared" si="136"/>
        <v>43</v>
      </c>
      <c r="P138" s="18">
        <f t="shared" si="137"/>
        <v>21.577523413111344</v>
      </c>
      <c r="Q138" s="79">
        <f t="shared" si="138"/>
        <v>39.044644897959181</v>
      </c>
      <c r="R138" s="18">
        <f t="shared" si="139"/>
        <v>0.67429760665972949</v>
      </c>
      <c r="S138" s="46">
        <f t="shared" si="140"/>
        <v>0.9080149976269577</v>
      </c>
      <c r="T138" s="14">
        <f t="shared" si="141"/>
        <v>74.999979289301237</v>
      </c>
      <c r="U138" s="64">
        <f t="shared" si="142"/>
        <v>1.992543495180934</v>
      </c>
      <c r="V138" s="17">
        <f t="shared" si="143"/>
        <v>3.3005655150131483</v>
      </c>
      <c r="W138" s="14">
        <f t="shared" si="144"/>
        <v>6.5765203473579579</v>
      </c>
      <c r="X138" s="14">
        <f t="shared" si="145"/>
        <v>24.800000000000004</v>
      </c>
      <c r="Y138" s="14">
        <f t="shared" si="146"/>
        <v>18.223479652642048</v>
      </c>
      <c r="Z138" s="14">
        <f t="shared" si="147"/>
        <v>31.37652034735796</v>
      </c>
      <c r="AA138" s="21">
        <f t="shared" si="148"/>
        <v>3.3005655150131483</v>
      </c>
      <c r="AB138" s="21">
        <f t="shared" si="149"/>
        <v>10.893732718894009</v>
      </c>
      <c r="AC138" s="29">
        <f t="shared" si="150"/>
        <v>9.1795900065145472E-2</v>
      </c>
      <c r="AD138" s="67">
        <f>AC138/AC149</f>
        <v>0.15468394138219924</v>
      </c>
      <c r="AE138" s="48">
        <f t="shared" si="151"/>
        <v>2.2765383216156083</v>
      </c>
      <c r="AF138" s="57"/>
      <c r="AH138" s="23">
        <f>(X138-X149)^2</f>
        <v>106.20762374673589</v>
      </c>
      <c r="AI138" s="30">
        <f t="shared" si="130"/>
        <v>9.749424415611939</v>
      </c>
      <c r="AJ138" s="19">
        <v>1</v>
      </c>
      <c r="AK138" s="14"/>
      <c r="AL138" s="17">
        <f t="shared" si="152"/>
        <v>9.1795900065145472E-2</v>
      </c>
      <c r="AM138" s="87">
        <f t="shared" si="153"/>
        <v>8.4264872687701744E-3</v>
      </c>
      <c r="AN138" s="29"/>
      <c r="AO138" s="23">
        <f>AO149</f>
        <v>115.86386704180279</v>
      </c>
      <c r="AP138" s="23">
        <f>AP149</f>
        <v>115.86386704180279</v>
      </c>
      <c r="AQ138" s="34">
        <f t="shared" si="154"/>
        <v>10.893732718894009</v>
      </c>
      <c r="AR138" s="48">
        <f t="shared" si="155"/>
        <v>7.8890733327854137E-3</v>
      </c>
      <c r="AS138" s="26">
        <f>AR138/AR149</f>
        <v>7.9082987693081627E-2</v>
      </c>
      <c r="AT138" s="21">
        <f t="shared" si="131"/>
        <v>0.19564901865307829</v>
      </c>
      <c r="BB138" s="6"/>
      <c r="BD138" s="36">
        <v>1</v>
      </c>
      <c r="BE138" s="6"/>
      <c r="BF138" s="6"/>
      <c r="BG138" s="6"/>
      <c r="BH138" s="6"/>
      <c r="BI138" s="6"/>
      <c r="BJ138" s="6"/>
      <c r="BK138" s="6"/>
      <c r="BL138" s="6"/>
      <c r="BM138" s="6"/>
      <c r="BN138" s="6"/>
    </row>
    <row r="139" spans="1:66" x14ac:dyDescent="0.2">
      <c r="B139" s="86" t="s">
        <v>65</v>
      </c>
      <c r="C139" s="32">
        <v>65.8</v>
      </c>
      <c r="D139" s="32">
        <v>48.1</v>
      </c>
      <c r="E139" s="33">
        <v>101</v>
      </c>
      <c r="F139" s="32">
        <v>60</v>
      </c>
      <c r="G139" s="32">
        <v>38.9</v>
      </c>
      <c r="H139" s="33">
        <v>94</v>
      </c>
      <c r="K139" s="78">
        <f t="shared" si="132"/>
        <v>22.907029702970299</v>
      </c>
      <c r="L139" s="78">
        <f t="shared" si="133"/>
        <v>16.097978723404253</v>
      </c>
      <c r="M139" s="78">
        <f t="shared" si="134"/>
        <v>1521.3906823415498</v>
      </c>
      <c r="N139" s="78">
        <f t="shared" si="135"/>
        <v>102</v>
      </c>
      <c r="O139" s="78">
        <f t="shared" si="136"/>
        <v>95</v>
      </c>
      <c r="P139" s="18">
        <f t="shared" si="137"/>
        <v>524.73200981276352</v>
      </c>
      <c r="Q139" s="79">
        <f t="shared" si="138"/>
        <v>259.14491897917605</v>
      </c>
      <c r="R139" s="18">
        <f t="shared" si="139"/>
        <v>5.1444314687525834</v>
      </c>
      <c r="S139" s="46">
        <f t="shared" si="140"/>
        <v>2.7278412524123796</v>
      </c>
      <c r="T139" s="14">
        <f t="shared" si="141"/>
        <v>193.25939741025763</v>
      </c>
      <c r="U139" s="64">
        <f t="shared" si="142"/>
        <v>1.972331675795749</v>
      </c>
      <c r="V139" s="17">
        <f t="shared" si="143"/>
        <v>6.2453989805595729</v>
      </c>
      <c r="W139" s="14">
        <f t="shared" si="144"/>
        <v>12.317998237340124</v>
      </c>
      <c r="X139" s="14">
        <f t="shared" si="145"/>
        <v>-5.7999999999999972</v>
      </c>
      <c r="Y139" s="14">
        <f t="shared" si="146"/>
        <v>-18.117998237340121</v>
      </c>
      <c r="Z139" s="14">
        <f t="shared" si="147"/>
        <v>6.5179982373401266</v>
      </c>
      <c r="AA139" s="21">
        <f t="shared" si="148"/>
        <v>6.2453989805595729</v>
      </c>
      <c r="AB139" s="21">
        <f t="shared" si="149"/>
        <v>39.005008426374552</v>
      </c>
      <c r="AC139" s="29">
        <f t="shared" si="150"/>
        <v>2.5637733212840848E-2</v>
      </c>
      <c r="AD139" s="67">
        <f>AC139/AC149</f>
        <v>4.3201772831391559E-2</v>
      </c>
      <c r="AE139" s="48">
        <f t="shared" si="151"/>
        <v>-0.14869885263447685</v>
      </c>
      <c r="AF139" s="57"/>
      <c r="AH139" s="23">
        <f>(X139-X149)^2</f>
        <v>411.85827524619691</v>
      </c>
      <c r="AI139" s="30">
        <f t="shared" si="130"/>
        <v>10.55911258226277</v>
      </c>
      <c r="AJ139" s="19">
        <v>1</v>
      </c>
      <c r="AK139" s="14"/>
      <c r="AL139" s="17">
        <f t="shared" si="152"/>
        <v>2.5637733212840848E-2</v>
      </c>
      <c r="AM139" s="87">
        <f t="shared" si="153"/>
        <v>6.5729336429280272E-4</v>
      </c>
      <c r="AN139" s="29"/>
      <c r="AO139" s="23">
        <f>AO149</f>
        <v>115.86386704180279</v>
      </c>
      <c r="AP139" s="23">
        <f>AP149</f>
        <v>115.86386704180279</v>
      </c>
      <c r="AQ139" s="34">
        <f t="shared" si="154"/>
        <v>39.005008426374552</v>
      </c>
      <c r="AR139" s="48">
        <f t="shared" si="155"/>
        <v>6.4570753611850251E-3</v>
      </c>
      <c r="AS139" s="26">
        <f>AR139/AR149</f>
        <v>6.4728110613417419E-2</v>
      </c>
      <c r="AT139" s="21">
        <f t="shared" si="131"/>
        <v>-3.745103709487313E-2</v>
      </c>
      <c r="BB139" s="6"/>
      <c r="BD139" s="36">
        <v>1</v>
      </c>
      <c r="BE139" s="6"/>
      <c r="BF139" s="6"/>
      <c r="BG139" s="6"/>
      <c r="BH139" s="6"/>
      <c r="BI139" s="6"/>
      <c r="BJ139" s="6"/>
      <c r="BK139" s="6"/>
      <c r="BL139" s="6"/>
      <c r="BM139" s="6"/>
      <c r="BN139" s="6"/>
    </row>
    <row r="140" spans="1:66" x14ac:dyDescent="0.2">
      <c r="B140" s="86" t="s">
        <v>66</v>
      </c>
      <c r="C140" s="32">
        <v>15</v>
      </c>
      <c r="D140" s="32">
        <v>11.4</v>
      </c>
      <c r="E140" s="33">
        <v>26</v>
      </c>
      <c r="F140" s="32">
        <v>35.4</v>
      </c>
      <c r="G140" s="32">
        <v>17.899999999999999</v>
      </c>
      <c r="H140" s="33">
        <v>25</v>
      </c>
      <c r="K140" s="78">
        <f t="shared" si="132"/>
        <v>4.9984615384615392</v>
      </c>
      <c r="L140" s="78">
        <f t="shared" si="133"/>
        <v>12.816399999999998</v>
      </c>
      <c r="M140" s="78">
        <f t="shared" si="134"/>
        <v>317.36929163455608</v>
      </c>
      <c r="N140" s="78">
        <f t="shared" si="135"/>
        <v>27</v>
      </c>
      <c r="O140" s="78">
        <f t="shared" si="136"/>
        <v>26</v>
      </c>
      <c r="P140" s="18">
        <f t="shared" si="137"/>
        <v>24.984617751479298</v>
      </c>
      <c r="Q140" s="79">
        <f t="shared" si="138"/>
        <v>164.26010895999994</v>
      </c>
      <c r="R140" s="18">
        <f t="shared" si="139"/>
        <v>0.92535621301775184</v>
      </c>
      <c r="S140" s="46">
        <f t="shared" si="140"/>
        <v>6.3176964984615358</v>
      </c>
      <c r="T140" s="14">
        <f t="shared" si="141"/>
        <v>43.817062263203944</v>
      </c>
      <c r="U140" s="64">
        <f t="shared" si="142"/>
        <v>2.0166921992278248</v>
      </c>
      <c r="V140" s="17">
        <f t="shared" si="143"/>
        <v>4.2207655156928032</v>
      </c>
      <c r="W140" s="14">
        <f t="shared" si="144"/>
        <v>8.5119848902674828</v>
      </c>
      <c r="X140" s="14">
        <f t="shared" si="145"/>
        <v>20.399999999999999</v>
      </c>
      <c r="Y140" s="14">
        <f t="shared" si="146"/>
        <v>11.888015109732516</v>
      </c>
      <c r="Z140" s="14">
        <f t="shared" si="147"/>
        <v>28.911984890267483</v>
      </c>
      <c r="AA140" s="21">
        <f t="shared" si="148"/>
        <v>4.2207655156928032</v>
      </c>
      <c r="AB140" s="21">
        <f t="shared" si="149"/>
        <v>17.814861538461535</v>
      </c>
      <c r="AC140" s="29">
        <f t="shared" si="150"/>
        <v>5.613290891096976E-2</v>
      </c>
      <c r="AD140" s="67">
        <f>AC140/AC149</f>
        <v>9.4588751626540471E-2</v>
      </c>
      <c r="AE140" s="48">
        <f t="shared" si="151"/>
        <v>1.145111341783783</v>
      </c>
      <c r="AF140" s="57"/>
      <c r="AH140" s="23">
        <f>(X140-X149)^2</f>
        <v>34.877390629011252</v>
      </c>
      <c r="AI140" s="30">
        <f t="shared" si="130"/>
        <v>1.9577693912305989</v>
      </c>
      <c r="AJ140" s="19">
        <v>1</v>
      </c>
      <c r="AK140" s="14"/>
      <c r="AL140" s="17">
        <f t="shared" si="152"/>
        <v>5.613290891096976E-2</v>
      </c>
      <c r="AM140" s="87">
        <f t="shared" si="153"/>
        <v>3.1509034628072283E-3</v>
      </c>
      <c r="AN140" s="29"/>
      <c r="AO140" s="23">
        <f>AO149</f>
        <v>115.86386704180279</v>
      </c>
      <c r="AP140" s="23">
        <f>AP149</f>
        <v>115.86386704180279</v>
      </c>
      <c r="AQ140" s="34">
        <f t="shared" si="154"/>
        <v>17.814861538461535</v>
      </c>
      <c r="AR140" s="48">
        <f t="shared" si="155"/>
        <v>7.480621716113741E-3</v>
      </c>
      <c r="AS140" s="26">
        <f>AR140/AR149</f>
        <v>7.4988517682234301E-2</v>
      </c>
      <c r="AT140" s="21">
        <f t="shared" si="131"/>
        <v>0.15260468300872029</v>
      </c>
      <c r="BB140" s="6"/>
      <c r="BD140" s="36">
        <v>1</v>
      </c>
      <c r="BE140" s="6"/>
      <c r="BF140" s="6"/>
      <c r="BG140" s="6"/>
      <c r="BH140" s="6"/>
      <c r="BI140" s="6"/>
      <c r="BJ140" s="6"/>
      <c r="BK140" s="6"/>
      <c r="BL140" s="6"/>
      <c r="BM140" s="6"/>
      <c r="BN140" s="6"/>
    </row>
    <row r="141" spans="1:66" x14ac:dyDescent="0.2">
      <c r="B141" s="86" t="s">
        <v>67</v>
      </c>
      <c r="C141" s="32">
        <v>42</v>
      </c>
      <c r="D141" s="32">
        <v>43.3</v>
      </c>
      <c r="E141" s="33">
        <v>46</v>
      </c>
      <c r="F141" s="32">
        <v>55.8</v>
      </c>
      <c r="G141" s="32">
        <v>43.9</v>
      </c>
      <c r="H141" s="33">
        <v>46</v>
      </c>
      <c r="K141" s="78">
        <f t="shared" si="132"/>
        <v>40.758478260869559</v>
      </c>
      <c r="L141" s="78">
        <f t="shared" si="133"/>
        <v>41.895869565217389</v>
      </c>
      <c r="M141" s="78">
        <f t="shared" si="134"/>
        <v>6831.7412145557646</v>
      </c>
      <c r="N141" s="78">
        <f t="shared" si="135"/>
        <v>47</v>
      </c>
      <c r="O141" s="78">
        <f t="shared" si="136"/>
        <v>47</v>
      </c>
      <c r="P141" s="18">
        <f t="shared" si="137"/>
        <v>1661.2535501417765</v>
      </c>
      <c r="Q141" s="79">
        <f t="shared" si="138"/>
        <v>1755.2638866257087</v>
      </c>
      <c r="R141" s="18">
        <f t="shared" si="139"/>
        <v>35.345820215782481</v>
      </c>
      <c r="S141" s="46">
        <f t="shared" si="140"/>
        <v>37.346040140972526</v>
      </c>
      <c r="T141" s="14">
        <f t="shared" si="141"/>
        <v>93.982203523573943</v>
      </c>
      <c r="U141" s="64">
        <f t="shared" si="142"/>
        <v>1.9858018143458216</v>
      </c>
      <c r="V141" s="17">
        <f t="shared" si="143"/>
        <v>9.0914436601722919</v>
      </c>
      <c r="W141" s="14">
        <f t="shared" si="144"/>
        <v>18.053805315392953</v>
      </c>
      <c r="X141" s="14">
        <f t="shared" si="145"/>
        <v>13.799999999999997</v>
      </c>
      <c r="Y141" s="14">
        <f t="shared" si="146"/>
        <v>-4.253805315392956</v>
      </c>
      <c r="Z141" s="14">
        <f t="shared" si="147"/>
        <v>31.85380531539295</v>
      </c>
      <c r="AA141" s="21">
        <f t="shared" si="148"/>
        <v>9.0914436601722919</v>
      </c>
      <c r="AB141" s="21">
        <f t="shared" si="149"/>
        <v>82.654347826086962</v>
      </c>
      <c r="AC141" s="29">
        <f t="shared" si="150"/>
        <v>1.2098577102127771E-2</v>
      </c>
      <c r="AD141" s="67">
        <f>AC141/AC149</f>
        <v>2.0387137006613806E-2</v>
      </c>
      <c r="AE141" s="48">
        <f t="shared" si="151"/>
        <v>0.1669603640093632</v>
      </c>
      <c r="AF141" s="57"/>
      <c r="AH141" s="23">
        <f>(X141-X149)^2</f>
        <v>0.48204095242446138</v>
      </c>
      <c r="AI141" s="30">
        <f t="shared" si="130"/>
        <v>5.8320096292904505E-3</v>
      </c>
      <c r="AJ141" s="19">
        <v>1</v>
      </c>
      <c r="AK141" s="14"/>
      <c r="AL141" s="17">
        <f t="shared" si="152"/>
        <v>1.2098577102127771E-2</v>
      </c>
      <c r="AM141" s="87">
        <f t="shared" si="153"/>
        <v>1.463755678961304E-4</v>
      </c>
      <c r="AN141" s="29"/>
      <c r="AO141" s="23">
        <f>AO149</f>
        <v>115.86386704180279</v>
      </c>
      <c r="AP141" s="23">
        <f>AP149</f>
        <v>115.86386704180279</v>
      </c>
      <c r="AQ141" s="34">
        <f t="shared" si="154"/>
        <v>82.654347826086962</v>
      </c>
      <c r="AR141" s="48">
        <f t="shared" si="155"/>
        <v>5.0373211378385695E-3</v>
      </c>
      <c r="AS141" s="26">
        <f>AR141/AR149</f>
        <v>5.0495969392787395E-2</v>
      </c>
      <c r="AT141" s="21">
        <f t="shared" si="131"/>
        <v>6.9515031702172242E-2</v>
      </c>
      <c r="BB141" s="6"/>
      <c r="BD141" s="36">
        <v>1</v>
      </c>
      <c r="BE141" s="6"/>
      <c r="BF141" s="6"/>
      <c r="BG141" s="6"/>
      <c r="BH141" s="6"/>
      <c r="BI141" s="6"/>
      <c r="BJ141" s="6"/>
      <c r="BK141" s="6"/>
      <c r="BL141" s="6"/>
      <c r="BM141" s="6"/>
      <c r="BN141" s="6"/>
    </row>
    <row r="142" spans="1:66" x14ac:dyDescent="0.2">
      <c r="B142" s="86" t="s">
        <v>68</v>
      </c>
      <c r="C142" s="32">
        <v>45.1</v>
      </c>
      <c r="D142" s="32">
        <v>36.9</v>
      </c>
      <c r="E142" s="33">
        <v>92</v>
      </c>
      <c r="F142" s="32">
        <v>42.8</v>
      </c>
      <c r="G142" s="32">
        <v>35.4</v>
      </c>
      <c r="H142" s="33">
        <v>92</v>
      </c>
      <c r="K142" s="78">
        <f t="shared" si="132"/>
        <v>14.800108695652172</v>
      </c>
      <c r="L142" s="78">
        <f t="shared" si="133"/>
        <v>13.621304347826085</v>
      </c>
      <c r="M142" s="78">
        <f t="shared" si="134"/>
        <v>807.77671938799597</v>
      </c>
      <c r="N142" s="78">
        <f t="shared" si="135"/>
        <v>93</v>
      </c>
      <c r="O142" s="78">
        <f t="shared" si="136"/>
        <v>93</v>
      </c>
      <c r="P142" s="18">
        <f t="shared" si="137"/>
        <v>219.04321740311903</v>
      </c>
      <c r="Q142" s="79">
        <f t="shared" si="138"/>
        <v>185.53993213610579</v>
      </c>
      <c r="R142" s="18">
        <f t="shared" si="139"/>
        <v>2.3553034129367636</v>
      </c>
      <c r="S142" s="46">
        <f t="shared" si="140"/>
        <v>1.9950530337215677</v>
      </c>
      <c r="T142" s="14">
        <f t="shared" si="141"/>
        <v>185.68058256662599</v>
      </c>
      <c r="U142" s="64">
        <f t="shared" si="142"/>
        <v>1.972869946210895</v>
      </c>
      <c r="V142" s="17">
        <f t="shared" si="143"/>
        <v>5.3311737022421486</v>
      </c>
      <c r="W142" s="14">
        <f t="shared" si="144"/>
        <v>10.517712375183406</v>
      </c>
      <c r="X142" s="14">
        <f t="shared" si="145"/>
        <v>-2.3000000000000043</v>
      </c>
      <c r="Y142" s="14">
        <f t="shared" si="146"/>
        <v>-12.81771237518341</v>
      </c>
      <c r="Z142" s="14">
        <f t="shared" si="147"/>
        <v>8.2177123751834014</v>
      </c>
      <c r="AA142" s="21">
        <f t="shared" si="148"/>
        <v>5.3311737022421486</v>
      </c>
      <c r="AB142" s="21">
        <f t="shared" si="149"/>
        <v>28.421413043478257</v>
      </c>
      <c r="AC142" s="29">
        <f t="shared" si="150"/>
        <v>3.5184739001900743E-2</v>
      </c>
      <c r="AD142" s="67">
        <f>AC142/AC149</f>
        <v>5.9289293982144782E-2</v>
      </c>
      <c r="AE142" s="48">
        <f t="shared" si="151"/>
        <v>-8.0924899704371861E-2</v>
      </c>
      <c r="AF142" s="57"/>
      <c r="AH142" s="23">
        <f>(X142-X149)^2</f>
        <v>282.04823340802352</v>
      </c>
      <c r="AI142" s="30">
        <f t="shared" si="130"/>
        <v>9.9237934784084896</v>
      </c>
      <c r="AJ142" s="19">
        <v>1</v>
      </c>
      <c r="AK142" s="14"/>
      <c r="AL142" s="17">
        <f t="shared" si="152"/>
        <v>3.5184739001900743E-2</v>
      </c>
      <c r="AM142" s="87">
        <f t="shared" si="153"/>
        <v>1.2379658586318754E-3</v>
      </c>
      <c r="AN142" s="29"/>
      <c r="AO142" s="23">
        <f>AO149</f>
        <v>115.86386704180279</v>
      </c>
      <c r="AP142" s="23">
        <f>AP149</f>
        <v>115.86386704180279</v>
      </c>
      <c r="AQ142" s="34">
        <f t="shared" si="154"/>
        <v>28.421413043478257</v>
      </c>
      <c r="AR142" s="48">
        <f t="shared" si="155"/>
        <v>6.9307139259731938E-3</v>
      </c>
      <c r="AS142" s="26">
        <f>AR142/AR149</f>
        <v>6.9476038691921746E-2</v>
      </c>
      <c r="AT142" s="21">
        <f t="shared" si="131"/>
        <v>-1.5940642029738376E-2</v>
      </c>
      <c r="BB142" s="6"/>
      <c r="BD142" s="36">
        <v>1</v>
      </c>
      <c r="BE142" s="6"/>
      <c r="BF142" s="6"/>
      <c r="BG142" s="6"/>
      <c r="BH142" s="6"/>
      <c r="BI142" s="6"/>
      <c r="BJ142" s="6"/>
      <c r="BK142" s="6"/>
      <c r="BL142" s="6"/>
      <c r="BM142" s="6"/>
      <c r="BN142" s="6"/>
    </row>
    <row r="143" spans="1:66" x14ac:dyDescent="0.2">
      <c r="B143" s="86" t="s">
        <v>69</v>
      </c>
      <c r="C143" s="32">
        <v>30.3</v>
      </c>
      <c r="D143" s="32">
        <v>27.8</v>
      </c>
      <c r="E143" s="33">
        <v>57</v>
      </c>
      <c r="F143" s="32">
        <v>43.8</v>
      </c>
      <c r="G143" s="32">
        <v>43.5</v>
      </c>
      <c r="H143" s="33">
        <v>68</v>
      </c>
      <c r="K143" s="78">
        <f t="shared" si="132"/>
        <v>13.558596491228071</v>
      </c>
      <c r="L143" s="78">
        <f t="shared" si="133"/>
        <v>27.827205882352942</v>
      </c>
      <c r="M143" s="78">
        <f t="shared" si="134"/>
        <v>1712.784638105104</v>
      </c>
      <c r="N143" s="78">
        <f t="shared" si="135"/>
        <v>58</v>
      </c>
      <c r="O143" s="78">
        <f t="shared" si="136"/>
        <v>69</v>
      </c>
      <c r="P143" s="18">
        <f t="shared" si="137"/>
        <v>183.83553881194217</v>
      </c>
      <c r="Q143" s="79">
        <f t="shared" si="138"/>
        <v>774.35338721885819</v>
      </c>
      <c r="R143" s="18">
        <f t="shared" si="139"/>
        <v>3.1695782553783132</v>
      </c>
      <c r="S143" s="46">
        <f t="shared" si="140"/>
        <v>11.222512858244322</v>
      </c>
      <c r="T143" s="14">
        <f t="shared" si="141"/>
        <v>119.00874060503212</v>
      </c>
      <c r="U143" s="64">
        <f t="shared" si="142"/>
        <v>1.9800998764569426</v>
      </c>
      <c r="V143" s="17">
        <f t="shared" si="143"/>
        <v>6.4331798026777562</v>
      </c>
      <c r="W143" s="14">
        <f t="shared" si="144"/>
        <v>12.738338532507523</v>
      </c>
      <c r="X143" s="14">
        <f t="shared" si="145"/>
        <v>13.499999999999996</v>
      </c>
      <c r="Y143" s="14">
        <f t="shared" si="146"/>
        <v>0.76166146749247332</v>
      </c>
      <c r="Z143" s="14">
        <f t="shared" si="147"/>
        <v>26.23833853250752</v>
      </c>
      <c r="AA143" s="21">
        <f t="shared" si="148"/>
        <v>6.4331798026777562</v>
      </c>
      <c r="AB143" s="21">
        <f t="shared" si="149"/>
        <v>41.385802373581015</v>
      </c>
      <c r="AC143" s="29">
        <f t="shared" si="150"/>
        <v>2.4162875736302231E-2</v>
      </c>
      <c r="AD143" s="67">
        <f>AC143/AC149</f>
        <v>4.0716511863460592E-2</v>
      </c>
      <c r="AE143" s="48">
        <f t="shared" si="151"/>
        <v>0.32619882244008003</v>
      </c>
      <c r="AF143" s="57"/>
      <c r="AH143" s="23">
        <f>(X143-X149)^2</f>
        <v>0.98861596712506394</v>
      </c>
      <c r="AI143" s="30">
        <f t="shared" si="130"/>
        <v>2.3887804764567172E-2</v>
      </c>
      <c r="AJ143" s="19">
        <v>1</v>
      </c>
      <c r="AK143" s="14"/>
      <c r="AL143" s="17">
        <f t="shared" si="152"/>
        <v>2.4162875736302231E-2</v>
      </c>
      <c r="AM143" s="87">
        <f t="shared" si="153"/>
        <v>5.8384456384798309E-4</v>
      </c>
      <c r="AN143" s="29"/>
      <c r="AO143" s="23">
        <f>AO149</f>
        <v>115.86386704180279</v>
      </c>
      <c r="AP143" s="23">
        <f>AP149</f>
        <v>115.86386704180279</v>
      </c>
      <c r="AQ143" s="34">
        <f t="shared" si="154"/>
        <v>41.385802373581015</v>
      </c>
      <c r="AR143" s="48">
        <f t="shared" si="155"/>
        <v>6.3593138460497746E-3</v>
      </c>
      <c r="AS143" s="26">
        <f>AR143/AR149</f>
        <v>6.3748113043085766E-2</v>
      </c>
      <c r="AT143" s="21">
        <f t="shared" si="131"/>
        <v>8.585073692167193E-2</v>
      </c>
      <c r="BB143" s="6"/>
      <c r="BD143" s="36">
        <v>1</v>
      </c>
      <c r="BE143" s="6"/>
      <c r="BF143" s="6"/>
      <c r="BG143" s="6"/>
      <c r="BH143" s="6"/>
      <c r="BI143" s="6"/>
      <c r="BJ143" s="6"/>
      <c r="BK143" s="6"/>
      <c r="BL143" s="6"/>
      <c r="BM143" s="6"/>
      <c r="BN143" s="6"/>
    </row>
    <row r="144" spans="1:66" x14ac:dyDescent="0.2">
      <c r="B144" s="86" t="s">
        <v>70</v>
      </c>
      <c r="C144" s="32">
        <v>28.9</v>
      </c>
      <c r="D144" s="32">
        <v>12</v>
      </c>
      <c r="E144" s="33">
        <v>31</v>
      </c>
      <c r="F144" s="32">
        <v>53.7</v>
      </c>
      <c r="G144" s="32">
        <v>16.2</v>
      </c>
      <c r="H144" s="33">
        <v>42</v>
      </c>
      <c r="K144" s="78">
        <f t="shared" si="132"/>
        <v>4.645161290322581</v>
      </c>
      <c r="L144" s="78">
        <f t="shared" si="133"/>
        <v>6.2485714285714282</v>
      </c>
      <c r="M144" s="78">
        <f t="shared" si="134"/>
        <v>118.67341255070185</v>
      </c>
      <c r="N144" s="78">
        <f t="shared" si="135"/>
        <v>32</v>
      </c>
      <c r="O144" s="78">
        <f t="shared" si="136"/>
        <v>43</v>
      </c>
      <c r="P144" s="18">
        <f t="shared" si="137"/>
        <v>21.577523413111344</v>
      </c>
      <c r="Q144" s="79">
        <f t="shared" si="138"/>
        <v>39.044644897959181</v>
      </c>
      <c r="R144" s="18">
        <f t="shared" si="139"/>
        <v>0.67429760665972949</v>
      </c>
      <c r="S144" s="46">
        <f t="shared" si="140"/>
        <v>0.9080149976269577</v>
      </c>
      <c r="T144" s="14">
        <f t="shared" si="141"/>
        <v>74.999979289301237</v>
      </c>
      <c r="U144" s="64">
        <f t="shared" si="142"/>
        <v>1.992543495180934</v>
      </c>
      <c r="V144" s="17">
        <f t="shared" si="143"/>
        <v>3.3005655150131483</v>
      </c>
      <c r="W144" s="14">
        <f t="shared" si="144"/>
        <v>6.5765203473579579</v>
      </c>
      <c r="X144" s="14">
        <f t="shared" si="145"/>
        <v>24.800000000000004</v>
      </c>
      <c r="Y144" s="14">
        <f t="shared" si="146"/>
        <v>18.223479652642048</v>
      </c>
      <c r="Z144" s="14">
        <f t="shared" si="147"/>
        <v>31.37652034735796</v>
      </c>
      <c r="AA144" s="21">
        <f t="shared" si="148"/>
        <v>3.3005655150131483</v>
      </c>
      <c r="AB144" s="21">
        <f t="shared" si="149"/>
        <v>10.893732718894009</v>
      </c>
      <c r="AC144" s="29">
        <f t="shared" si="150"/>
        <v>9.1795900065145472E-2</v>
      </c>
      <c r="AD144" s="67">
        <f>AC144/AC149</f>
        <v>0.15468394138219924</v>
      </c>
      <c r="AE144" s="48">
        <f t="shared" si="151"/>
        <v>2.2765383216156083</v>
      </c>
      <c r="AF144" s="57"/>
      <c r="AH144" s="23">
        <f>(X144-X149)^2</f>
        <v>106.20762374673589</v>
      </c>
      <c r="AI144" s="30">
        <f t="shared" si="130"/>
        <v>9.749424415611939</v>
      </c>
      <c r="AJ144" s="19">
        <v>1</v>
      </c>
      <c r="AK144" s="14"/>
      <c r="AL144" s="17">
        <f t="shared" si="152"/>
        <v>9.1795900065145472E-2</v>
      </c>
      <c r="AM144" s="87">
        <f t="shared" si="153"/>
        <v>8.4264872687701744E-3</v>
      </c>
      <c r="AN144" s="29"/>
      <c r="AO144" s="23">
        <f>AO149</f>
        <v>115.86386704180279</v>
      </c>
      <c r="AP144" s="23">
        <f>AP149</f>
        <v>115.86386704180279</v>
      </c>
      <c r="AQ144" s="34">
        <f t="shared" si="154"/>
        <v>10.893732718894009</v>
      </c>
      <c r="AR144" s="48">
        <f t="shared" si="155"/>
        <v>7.8890733327854137E-3</v>
      </c>
      <c r="AS144" s="26">
        <f>AR144/AR149</f>
        <v>7.9082987693081627E-2</v>
      </c>
      <c r="AT144" s="21">
        <f t="shared" si="131"/>
        <v>0.19564901865307829</v>
      </c>
      <c r="BB144" s="6"/>
      <c r="BD144" s="36">
        <v>1</v>
      </c>
      <c r="BE144" s="6"/>
      <c r="BF144" s="6"/>
      <c r="BG144" s="6"/>
      <c r="BH144" s="6"/>
      <c r="BI144" s="6"/>
      <c r="BJ144" s="6"/>
      <c r="BK144" s="6"/>
      <c r="BL144" s="6"/>
      <c r="BM144" s="6"/>
      <c r="BN144" s="6"/>
    </row>
    <row r="145" spans="1:66" x14ac:dyDescent="0.2">
      <c r="B145" s="86" t="s">
        <v>71</v>
      </c>
      <c r="C145" s="32">
        <v>65.8</v>
      </c>
      <c r="D145" s="32">
        <v>48.1</v>
      </c>
      <c r="E145" s="33">
        <v>101</v>
      </c>
      <c r="F145" s="32">
        <v>60</v>
      </c>
      <c r="G145" s="32">
        <v>38.9</v>
      </c>
      <c r="H145" s="33">
        <v>94</v>
      </c>
      <c r="K145" s="78">
        <f t="shared" si="132"/>
        <v>22.907029702970299</v>
      </c>
      <c r="L145" s="78">
        <f t="shared" si="133"/>
        <v>16.097978723404253</v>
      </c>
      <c r="M145" s="78">
        <f t="shared" si="134"/>
        <v>1521.3906823415498</v>
      </c>
      <c r="N145" s="78">
        <f t="shared" si="135"/>
        <v>102</v>
      </c>
      <c r="O145" s="78">
        <f t="shared" si="136"/>
        <v>95</v>
      </c>
      <c r="P145" s="18">
        <f t="shared" si="137"/>
        <v>524.73200981276352</v>
      </c>
      <c r="Q145" s="79">
        <f t="shared" si="138"/>
        <v>259.14491897917605</v>
      </c>
      <c r="R145" s="18">
        <f t="shared" si="139"/>
        <v>5.1444314687525834</v>
      </c>
      <c r="S145" s="46">
        <f t="shared" si="140"/>
        <v>2.7278412524123796</v>
      </c>
      <c r="T145" s="14">
        <f t="shared" si="141"/>
        <v>193.25939741025763</v>
      </c>
      <c r="U145" s="64">
        <f t="shared" si="142"/>
        <v>1.972331675795749</v>
      </c>
      <c r="V145" s="17">
        <f t="shared" si="143"/>
        <v>6.2453989805595729</v>
      </c>
      <c r="W145" s="14">
        <f t="shared" si="144"/>
        <v>12.317998237340124</v>
      </c>
      <c r="X145" s="14">
        <f t="shared" si="145"/>
        <v>-5.7999999999999972</v>
      </c>
      <c r="Y145" s="14">
        <f t="shared" si="146"/>
        <v>-18.117998237340121</v>
      </c>
      <c r="Z145" s="14">
        <f t="shared" si="147"/>
        <v>6.5179982373401266</v>
      </c>
      <c r="AA145" s="21">
        <f t="shared" si="148"/>
        <v>6.2453989805595729</v>
      </c>
      <c r="AB145" s="21">
        <f t="shared" si="149"/>
        <v>39.005008426374552</v>
      </c>
      <c r="AC145" s="29">
        <f t="shared" si="150"/>
        <v>2.5637733212840848E-2</v>
      </c>
      <c r="AD145" s="67">
        <f>AC145/AC149</f>
        <v>4.3201772831391559E-2</v>
      </c>
      <c r="AE145" s="48">
        <f t="shared" si="151"/>
        <v>-0.14869885263447685</v>
      </c>
      <c r="AF145" s="57"/>
      <c r="AH145" s="23">
        <f>(X145-X149)^2</f>
        <v>411.85827524619691</v>
      </c>
      <c r="AI145" s="30">
        <f t="shared" si="130"/>
        <v>10.55911258226277</v>
      </c>
      <c r="AJ145" s="19">
        <v>1</v>
      </c>
      <c r="AK145" s="14"/>
      <c r="AL145" s="17">
        <f t="shared" si="152"/>
        <v>2.5637733212840848E-2</v>
      </c>
      <c r="AM145" s="87">
        <f t="shared" si="153"/>
        <v>6.5729336429280272E-4</v>
      </c>
      <c r="AN145" s="29"/>
      <c r="AO145" s="23">
        <f>AO149</f>
        <v>115.86386704180279</v>
      </c>
      <c r="AP145" s="23">
        <f>AP149</f>
        <v>115.86386704180279</v>
      </c>
      <c r="AQ145" s="34">
        <f t="shared" si="154"/>
        <v>39.005008426374552</v>
      </c>
      <c r="AR145" s="48">
        <f t="shared" si="155"/>
        <v>6.4570753611850251E-3</v>
      </c>
      <c r="AS145" s="26">
        <f>AR145/AR149</f>
        <v>6.4728110613417419E-2</v>
      </c>
      <c r="AT145" s="21">
        <f t="shared" si="131"/>
        <v>-3.745103709487313E-2</v>
      </c>
      <c r="BB145" s="6"/>
      <c r="BD145" s="36">
        <v>1</v>
      </c>
      <c r="BE145" s="6"/>
      <c r="BF145" s="6"/>
      <c r="BG145" s="6"/>
      <c r="BH145" s="6"/>
      <c r="BI145" s="6"/>
      <c r="BJ145" s="6"/>
      <c r="BK145" s="6"/>
      <c r="BL145" s="6"/>
      <c r="BM145" s="6"/>
      <c r="BN145" s="6"/>
    </row>
    <row r="146" spans="1:66" x14ac:dyDescent="0.2">
      <c r="B146" s="86" t="s">
        <v>72</v>
      </c>
      <c r="C146" s="32">
        <v>15</v>
      </c>
      <c r="D146" s="32">
        <v>11.4</v>
      </c>
      <c r="E146" s="33">
        <v>26</v>
      </c>
      <c r="F146" s="32">
        <v>35.4</v>
      </c>
      <c r="G146" s="32">
        <v>17.899999999999999</v>
      </c>
      <c r="H146" s="33">
        <v>25</v>
      </c>
      <c r="K146" s="78">
        <f t="shared" si="132"/>
        <v>4.9984615384615392</v>
      </c>
      <c r="L146" s="78">
        <f t="shared" si="133"/>
        <v>12.816399999999998</v>
      </c>
      <c r="M146" s="78">
        <f t="shared" si="134"/>
        <v>317.36929163455608</v>
      </c>
      <c r="N146" s="78">
        <f t="shared" si="135"/>
        <v>27</v>
      </c>
      <c r="O146" s="78">
        <f t="shared" si="136"/>
        <v>26</v>
      </c>
      <c r="P146" s="18">
        <f t="shared" si="137"/>
        <v>24.984617751479298</v>
      </c>
      <c r="Q146" s="79">
        <f t="shared" si="138"/>
        <v>164.26010895999994</v>
      </c>
      <c r="R146" s="18">
        <f t="shared" si="139"/>
        <v>0.92535621301775184</v>
      </c>
      <c r="S146" s="46">
        <f t="shared" si="140"/>
        <v>6.3176964984615358</v>
      </c>
      <c r="T146" s="14">
        <f t="shared" si="141"/>
        <v>43.817062263203944</v>
      </c>
      <c r="U146" s="64">
        <f t="shared" si="142"/>
        <v>2.0166921992278248</v>
      </c>
      <c r="V146" s="17">
        <f t="shared" si="143"/>
        <v>4.2207655156928032</v>
      </c>
      <c r="W146" s="14">
        <f t="shared" si="144"/>
        <v>8.5119848902674828</v>
      </c>
      <c r="X146" s="14">
        <f t="shared" si="145"/>
        <v>20.399999999999999</v>
      </c>
      <c r="Y146" s="14">
        <f t="shared" si="146"/>
        <v>11.888015109732516</v>
      </c>
      <c r="Z146" s="14">
        <f t="shared" si="147"/>
        <v>28.911984890267483</v>
      </c>
      <c r="AA146" s="21">
        <f t="shared" si="148"/>
        <v>4.2207655156928032</v>
      </c>
      <c r="AB146" s="21">
        <f t="shared" si="149"/>
        <v>17.814861538461535</v>
      </c>
      <c r="AC146" s="29">
        <f t="shared" si="150"/>
        <v>5.613290891096976E-2</v>
      </c>
      <c r="AD146" s="67">
        <f>AC146/AC149</f>
        <v>9.4588751626540471E-2</v>
      </c>
      <c r="AE146" s="48">
        <f t="shared" si="151"/>
        <v>1.145111341783783</v>
      </c>
      <c r="AF146" s="57"/>
      <c r="AH146" s="23">
        <f>(X146-X149)^2</f>
        <v>34.877390629011252</v>
      </c>
      <c r="AI146" s="30">
        <f t="shared" si="130"/>
        <v>1.9577693912305989</v>
      </c>
      <c r="AJ146" s="19">
        <v>1</v>
      </c>
      <c r="AK146" s="14"/>
      <c r="AL146" s="17">
        <f t="shared" si="152"/>
        <v>5.613290891096976E-2</v>
      </c>
      <c r="AM146" s="87">
        <f t="shared" si="153"/>
        <v>3.1509034628072283E-3</v>
      </c>
      <c r="AN146" s="29"/>
      <c r="AO146" s="23">
        <f>AO149</f>
        <v>115.86386704180279</v>
      </c>
      <c r="AP146" s="23">
        <f>AP149</f>
        <v>115.86386704180279</v>
      </c>
      <c r="AQ146" s="34">
        <f t="shared" si="154"/>
        <v>17.814861538461535</v>
      </c>
      <c r="AR146" s="48">
        <f t="shared" si="155"/>
        <v>7.480621716113741E-3</v>
      </c>
      <c r="AS146" s="26">
        <f>AR146/AR149</f>
        <v>7.4988517682234301E-2</v>
      </c>
      <c r="AT146" s="21">
        <f t="shared" si="131"/>
        <v>0.15260468300872029</v>
      </c>
      <c r="BB146" s="6"/>
      <c r="BD146" s="36">
        <v>1</v>
      </c>
      <c r="BE146" s="6"/>
      <c r="BF146" s="6"/>
      <c r="BG146" s="6"/>
      <c r="BH146" s="6"/>
      <c r="BI146" s="6"/>
      <c r="BJ146" s="6"/>
      <c r="BK146" s="6"/>
      <c r="BL146" s="6"/>
      <c r="BM146" s="6"/>
      <c r="BN146" s="6"/>
    </row>
    <row r="147" spans="1:66" x14ac:dyDescent="0.2">
      <c r="B147" s="86" t="s">
        <v>73</v>
      </c>
      <c r="C147" s="32">
        <v>42</v>
      </c>
      <c r="D147" s="32">
        <v>43.3</v>
      </c>
      <c r="E147" s="33">
        <v>46</v>
      </c>
      <c r="F147" s="32">
        <v>55.8</v>
      </c>
      <c r="G147" s="32">
        <v>43.9</v>
      </c>
      <c r="H147" s="33">
        <v>46</v>
      </c>
      <c r="K147" s="78">
        <f t="shared" si="132"/>
        <v>40.758478260869559</v>
      </c>
      <c r="L147" s="78">
        <f t="shared" si="133"/>
        <v>41.895869565217389</v>
      </c>
      <c r="M147" s="78">
        <f t="shared" si="134"/>
        <v>6831.7412145557646</v>
      </c>
      <c r="N147" s="78">
        <f t="shared" si="135"/>
        <v>47</v>
      </c>
      <c r="O147" s="78">
        <f t="shared" si="136"/>
        <v>47</v>
      </c>
      <c r="P147" s="18">
        <f t="shared" si="137"/>
        <v>1661.2535501417765</v>
      </c>
      <c r="Q147" s="79">
        <f t="shared" si="138"/>
        <v>1755.2638866257087</v>
      </c>
      <c r="R147" s="18">
        <f t="shared" si="139"/>
        <v>35.345820215782481</v>
      </c>
      <c r="S147" s="46">
        <f t="shared" si="140"/>
        <v>37.346040140972526</v>
      </c>
      <c r="T147" s="14">
        <f t="shared" si="141"/>
        <v>93.982203523573943</v>
      </c>
      <c r="U147" s="64">
        <f t="shared" si="142"/>
        <v>1.9858018143458216</v>
      </c>
      <c r="V147" s="17">
        <f t="shared" si="143"/>
        <v>9.0914436601722919</v>
      </c>
      <c r="W147" s="14">
        <f t="shared" si="144"/>
        <v>18.053805315392953</v>
      </c>
      <c r="X147" s="14">
        <f t="shared" si="145"/>
        <v>13.799999999999997</v>
      </c>
      <c r="Y147" s="14">
        <f t="shared" si="146"/>
        <v>-4.253805315392956</v>
      </c>
      <c r="Z147" s="14">
        <f t="shared" si="147"/>
        <v>31.85380531539295</v>
      </c>
      <c r="AA147" s="21">
        <f t="shared" si="148"/>
        <v>9.0914436601722919</v>
      </c>
      <c r="AB147" s="21">
        <f t="shared" si="149"/>
        <v>82.654347826086962</v>
      </c>
      <c r="AC147" s="29">
        <f t="shared" si="150"/>
        <v>1.2098577102127771E-2</v>
      </c>
      <c r="AD147" s="67">
        <f>AC147/AC149</f>
        <v>2.0387137006613806E-2</v>
      </c>
      <c r="AE147" s="48">
        <f t="shared" si="151"/>
        <v>0.1669603640093632</v>
      </c>
      <c r="AF147" s="57"/>
      <c r="AH147" s="23">
        <f>(X147-X149)^2</f>
        <v>0.48204095242446138</v>
      </c>
      <c r="AI147" s="30">
        <f t="shared" si="130"/>
        <v>5.8320096292904505E-3</v>
      </c>
      <c r="AJ147" s="19">
        <v>1</v>
      </c>
      <c r="AK147" s="14"/>
      <c r="AL147" s="17">
        <f t="shared" si="152"/>
        <v>1.2098577102127771E-2</v>
      </c>
      <c r="AM147" s="87">
        <f t="shared" si="153"/>
        <v>1.463755678961304E-4</v>
      </c>
      <c r="AN147" s="29"/>
      <c r="AO147" s="23">
        <f>AO149</f>
        <v>115.86386704180279</v>
      </c>
      <c r="AP147" s="23">
        <f>AP149</f>
        <v>115.86386704180279</v>
      </c>
      <c r="AQ147" s="34">
        <f t="shared" si="154"/>
        <v>82.654347826086962</v>
      </c>
      <c r="AR147" s="48">
        <f t="shared" si="155"/>
        <v>5.0373211378385695E-3</v>
      </c>
      <c r="AS147" s="26">
        <f>AR147/AR149</f>
        <v>5.0495969392787395E-2</v>
      </c>
      <c r="AT147" s="21">
        <f t="shared" si="131"/>
        <v>6.9515031702172242E-2</v>
      </c>
      <c r="BB147" s="6"/>
      <c r="BD147" s="36">
        <v>1</v>
      </c>
      <c r="BE147" s="6"/>
      <c r="BF147" s="6"/>
      <c r="BG147" s="6"/>
      <c r="BH147" s="6"/>
      <c r="BI147" s="6"/>
      <c r="BJ147" s="6"/>
      <c r="BK147" s="6"/>
      <c r="BL147" s="6"/>
      <c r="BM147" s="6"/>
      <c r="BN147" s="6"/>
    </row>
    <row r="148" spans="1:66" x14ac:dyDescent="0.2">
      <c r="B148" s="86" t="s">
        <v>74</v>
      </c>
      <c r="C148" s="32">
        <v>45.1</v>
      </c>
      <c r="D148" s="32">
        <v>36.9</v>
      </c>
      <c r="E148" s="33">
        <v>92</v>
      </c>
      <c r="F148" s="32">
        <v>42.8</v>
      </c>
      <c r="G148" s="32">
        <v>35.4</v>
      </c>
      <c r="H148" s="33">
        <v>92</v>
      </c>
      <c r="K148" s="78">
        <f t="shared" si="132"/>
        <v>14.800108695652172</v>
      </c>
      <c r="L148" s="78">
        <f t="shared" si="133"/>
        <v>13.621304347826085</v>
      </c>
      <c r="M148" s="78">
        <f t="shared" si="134"/>
        <v>807.77671938799597</v>
      </c>
      <c r="N148" s="78">
        <f t="shared" si="135"/>
        <v>93</v>
      </c>
      <c r="O148" s="78">
        <f t="shared" si="136"/>
        <v>93</v>
      </c>
      <c r="P148" s="18">
        <f t="shared" si="137"/>
        <v>219.04321740311903</v>
      </c>
      <c r="Q148" s="79">
        <f t="shared" si="138"/>
        <v>185.53993213610579</v>
      </c>
      <c r="R148" s="18">
        <f t="shared" si="139"/>
        <v>2.3553034129367636</v>
      </c>
      <c r="S148" s="46">
        <f t="shared" si="140"/>
        <v>1.9950530337215677</v>
      </c>
      <c r="T148" s="14">
        <f t="shared" si="141"/>
        <v>185.68058256662599</v>
      </c>
      <c r="U148" s="64">
        <f t="shared" si="142"/>
        <v>1.972869946210895</v>
      </c>
      <c r="V148" s="17">
        <f t="shared" si="143"/>
        <v>5.3311737022421486</v>
      </c>
      <c r="W148" s="14">
        <f t="shared" si="144"/>
        <v>10.517712375183406</v>
      </c>
      <c r="X148" s="14">
        <f t="shared" si="145"/>
        <v>-2.3000000000000043</v>
      </c>
      <c r="Y148" s="14">
        <f t="shared" si="146"/>
        <v>-12.81771237518341</v>
      </c>
      <c r="Z148" s="14">
        <f t="shared" si="147"/>
        <v>8.2177123751834014</v>
      </c>
      <c r="AA148" s="21">
        <f t="shared" si="148"/>
        <v>5.3311737022421486</v>
      </c>
      <c r="AB148" s="21">
        <f t="shared" si="149"/>
        <v>28.421413043478257</v>
      </c>
      <c r="AC148" s="29">
        <f t="shared" si="150"/>
        <v>3.5184739001900743E-2</v>
      </c>
      <c r="AD148" s="67">
        <f>AC148/AC149</f>
        <v>5.9289293982144782E-2</v>
      </c>
      <c r="AE148" s="48">
        <f t="shared" si="151"/>
        <v>-8.0924899704371861E-2</v>
      </c>
      <c r="AF148" s="57"/>
      <c r="AH148" s="23">
        <f>(X148-X149)^2</f>
        <v>282.04823340802352</v>
      </c>
      <c r="AI148" s="30">
        <f t="shared" si="130"/>
        <v>9.9237934784084896</v>
      </c>
      <c r="AJ148" s="19">
        <v>1</v>
      </c>
      <c r="AK148" s="14"/>
      <c r="AL148" s="17">
        <f t="shared" si="152"/>
        <v>3.5184739001900743E-2</v>
      </c>
      <c r="AM148" s="87">
        <f t="shared" si="153"/>
        <v>1.2379658586318754E-3</v>
      </c>
      <c r="AN148" s="29"/>
      <c r="AO148" s="23">
        <f>AO149</f>
        <v>115.86386704180279</v>
      </c>
      <c r="AP148" s="23">
        <f>AP149</f>
        <v>115.86386704180279</v>
      </c>
      <c r="AQ148" s="34">
        <f t="shared" si="154"/>
        <v>28.421413043478257</v>
      </c>
      <c r="AR148" s="48">
        <f t="shared" si="155"/>
        <v>6.9307139259731938E-3</v>
      </c>
      <c r="AS148" s="26">
        <f>AR148/AR149</f>
        <v>6.9476038691921746E-2</v>
      </c>
      <c r="AT148" s="21">
        <f t="shared" si="131"/>
        <v>-1.5940642029738376E-2</v>
      </c>
      <c r="BB148" s="6"/>
      <c r="BD148" s="36">
        <v>1</v>
      </c>
      <c r="BE148" s="6"/>
      <c r="BF148" s="6"/>
      <c r="BG148" s="6"/>
      <c r="BH148" s="6"/>
      <c r="BI148" s="6"/>
      <c r="BJ148" s="6"/>
      <c r="BK148" s="6"/>
      <c r="BL148" s="6"/>
      <c r="BM148" s="6"/>
      <c r="BN148" s="6"/>
    </row>
    <row r="149" spans="1:66" x14ac:dyDescent="0.2">
      <c r="B149" s="59">
        <f>AJ149</f>
        <v>15</v>
      </c>
      <c r="E149" s="60">
        <f>SUM(E134:E148)</f>
        <v>870</v>
      </c>
      <c r="F149" s="51"/>
      <c r="G149" s="51"/>
      <c r="H149" s="60">
        <f>SUM(H134:H148)</f>
        <v>897</v>
      </c>
      <c r="W149" s="80">
        <f>AA149*$E$2</f>
        <v>2.5442457838773267</v>
      </c>
      <c r="X149" s="63">
        <f>AE149/AC149</f>
        <v>14.494291691167666</v>
      </c>
      <c r="Y149" s="65">
        <f>X149-W149</f>
        <v>11.950045907290338</v>
      </c>
      <c r="Z149" s="66">
        <f>X149+W149</f>
        <v>17.038537475044993</v>
      </c>
      <c r="AA149" s="68">
        <f>SQRT(AB149)</f>
        <v>1.2981084366580271</v>
      </c>
      <c r="AB149" s="68">
        <f>1/AC149</f>
        <v>1.6850855133227469</v>
      </c>
      <c r="AC149" s="69">
        <f>SUM(AC134:AC148)</f>
        <v>0.59344169307357197</v>
      </c>
      <c r="AD149" s="52">
        <f>SUM(AD134:AD148)</f>
        <v>0.99999999999999989</v>
      </c>
      <c r="AE149" s="70">
        <f>SUM(AE134:AE148)</f>
        <v>8.6015170011087463</v>
      </c>
      <c r="AF149" s="50"/>
      <c r="AG149" s="7"/>
      <c r="AH149" s="16"/>
      <c r="AI149" s="22">
        <f>SUM(AI134:AI148)</f>
        <v>76.327034243083673</v>
      </c>
      <c r="AJ149" s="22">
        <f>SUM(AJ134:AJ148)</f>
        <v>15</v>
      </c>
      <c r="AK149" s="22">
        <f>AI149-(AJ149-1)</f>
        <v>62.327034243083673</v>
      </c>
      <c r="AL149" s="45">
        <f>SUM(AL134:AL148)</f>
        <v>0.59344169307357197</v>
      </c>
      <c r="AM149" s="47">
        <f>SUM(AM134:AM148)</f>
        <v>3.2940985061827625E-2</v>
      </c>
      <c r="AN149" s="28">
        <f>AM149/AL149</f>
        <v>5.5508376722266738E-2</v>
      </c>
      <c r="AO149" s="22">
        <f>AK149/(AL149-AN149)</f>
        <v>115.86386704180279</v>
      </c>
      <c r="AP149" s="88">
        <f>IF(AI149&lt;AJ149-1,"0",AO149)</f>
        <v>115.86386704180279</v>
      </c>
      <c r="AQ149" s="7"/>
      <c r="AR149" s="70">
        <f>SUM(AR134:AR148)</f>
        <v>9.9756895419816943E-2</v>
      </c>
      <c r="AS149" s="27">
        <f>SUM(AS134:AS148)</f>
        <v>1</v>
      </c>
      <c r="AT149" s="15">
        <f>SUM(AT134:AT148)</f>
        <v>1.1066346550032164</v>
      </c>
      <c r="AU149" s="34">
        <f>1/AR149</f>
        <v>10.024369701879753</v>
      </c>
      <c r="AV149" s="14">
        <f>SQRT(AU149)</f>
        <v>3.1661285036902327</v>
      </c>
      <c r="AW149" s="81">
        <f>AV149*$E$2</f>
        <v>6.2054978376585463</v>
      </c>
      <c r="AX149" s="83">
        <f>AT149/AR149</f>
        <v>11.093314906664395</v>
      </c>
      <c r="AY149" s="84">
        <f>AX149-AW149</f>
        <v>4.8878170690058482</v>
      </c>
      <c r="AZ149" s="85">
        <f>AX149+AW149</f>
        <v>17.298812744322941</v>
      </c>
      <c r="BA149" s="7"/>
      <c r="BB149" s="7"/>
      <c r="BC149" s="37">
        <f>AI149</f>
        <v>76.327034243083673</v>
      </c>
      <c r="BD149" s="12">
        <f>SUM(BD134:BD148)</f>
        <v>15</v>
      </c>
      <c r="BE149" s="49">
        <f>(BC149-(BD149-1))/BC149</f>
        <v>0.81657875038858063</v>
      </c>
      <c r="BF149" s="75">
        <f>IF(BE149&lt;0,"0%",BE149)</f>
        <v>0.81657875038858063</v>
      </c>
      <c r="BG149" s="7"/>
      <c r="BH149" s="7"/>
      <c r="BI149" s="7"/>
      <c r="BJ149" s="7"/>
      <c r="BK149" s="7"/>
      <c r="BL149" s="7"/>
      <c r="BM149" s="7"/>
      <c r="BN149" s="7"/>
    </row>
    <row r="153" spans="1:66" x14ac:dyDescent="0.2">
      <c r="J153" s="40" t="s">
        <v>16</v>
      </c>
      <c r="AG153" s="40" t="s">
        <v>17</v>
      </c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0" t="s">
        <v>58</v>
      </c>
      <c r="BC153" s="41"/>
      <c r="BD153" s="40"/>
      <c r="BE153" s="40"/>
      <c r="BF153" s="40"/>
      <c r="BG153" s="39"/>
      <c r="BH153" s="39"/>
      <c r="BI153" s="39"/>
      <c r="BJ153" s="39"/>
      <c r="BK153" s="39"/>
      <c r="BL153" s="39"/>
      <c r="BM153" s="39"/>
      <c r="BN153" s="39"/>
    </row>
    <row r="154" spans="1:66" x14ac:dyDescent="0.2">
      <c r="A154" s="44"/>
      <c r="B154" s="5" t="s">
        <v>18</v>
      </c>
      <c r="C154" s="89" t="s">
        <v>19</v>
      </c>
      <c r="D154" s="90"/>
      <c r="E154" s="91"/>
      <c r="F154" s="89" t="s">
        <v>20</v>
      </c>
      <c r="G154" s="90"/>
      <c r="H154" s="91"/>
      <c r="AG154" s="2"/>
      <c r="AH154" s="71" t="s">
        <v>38</v>
      </c>
      <c r="AI154" s="72">
        <f>CHIDIST(AI170,AJ170-1)</f>
        <v>4.7602834191229362E-9</v>
      </c>
      <c r="AJ154" s="2"/>
      <c r="AK154" s="2"/>
      <c r="AL154" s="2"/>
      <c r="AM154" s="2"/>
      <c r="BB154" s="1" t="s">
        <v>59</v>
      </c>
      <c r="BF154" s="71" t="s">
        <v>38</v>
      </c>
      <c r="BG154" s="72">
        <f>CHIDIST(BC170,BD170-1)</f>
        <v>4.7602834191229362E-9</v>
      </c>
    </row>
    <row r="155" spans="1:66" ht="61.5" customHeight="1" x14ac:dyDescent="0.2">
      <c r="B155" s="5"/>
      <c r="C155" s="43" t="s">
        <v>6</v>
      </c>
      <c r="D155" s="43" t="s">
        <v>7</v>
      </c>
      <c r="E155" s="43" t="s">
        <v>8</v>
      </c>
      <c r="F155" s="43" t="s">
        <v>9</v>
      </c>
      <c r="G155" s="43" t="s">
        <v>10</v>
      </c>
      <c r="H155" s="43" t="s">
        <v>11</v>
      </c>
      <c r="K155" s="61" t="s">
        <v>29</v>
      </c>
      <c r="L155" s="77" t="s">
        <v>30</v>
      </c>
      <c r="M155" s="73" t="s">
        <v>39</v>
      </c>
      <c r="N155" s="61" t="s">
        <v>31</v>
      </c>
      <c r="O155" s="61" t="s">
        <v>32</v>
      </c>
      <c r="P155" s="61" t="s">
        <v>33</v>
      </c>
      <c r="Q155" s="61" t="s">
        <v>34</v>
      </c>
      <c r="R155" s="61" t="s">
        <v>35</v>
      </c>
      <c r="S155" s="61" t="s">
        <v>36</v>
      </c>
      <c r="T155" s="74" t="s">
        <v>27</v>
      </c>
      <c r="U155" s="62" t="s">
        <v>25</v>
      </c>
      <c r="V155" s="13" t="s">
        <v>26</v>
      </c>
      <c r="W155" s="13" t="s">
        <v>24</v>
      </c>
      <c r="X155" s="53" t="s">
        <v>52</v>
      </c>
      <c r="Y155" s="54" t="s">
        <v>3</v>
      </c>
      <c r="Z155" s="55" t="s">
        <v>1</v>
      </c>
      <c r="AA155" s="14" t="s">
        <v>49</v>
      </c>
      <c r="AB155" s="14" t="s">
        <v>50</v>
      </c>
      <c r="AC155" s="10" t="s">
        <v>51</v>
      </c>
      <c r="AD155" s="76" t="s">
        <v>48</v>
      </c>
      <c r="AE155" s="13" t="s">
        <v>28</v>
      </c>
      <c r="AF155" s="56"/>
      <c r="AG155" s="2"/>
      <c r="AH155" s="24" t="s">
        <v>23</v>
      </c>
      <c r="AI155" s="13" t="s">
        <v>40</v>
      </c>
      <c r="AJ155" s="86" t="s">
        <v>4</v>
      </c>
      <c r="AK155" s="86" t="s">
        <v>5</v>
      </c>
      <c r="AL155" s="86" t="s">
        <v>41</v>
      </c>
      <c r="AM155" s="13" t="s">
        <v>42</v>
      </c>
      <c r="AN155" s="13" t="s">
        <v>43</v>
      </c>
      <c r="AO155" s="24" t="s">
        <v>54</v>
      </c>
      <c r="AP155" s="24" t="s">
        <v>55</v>
      </c>
      <c r="AQ155" s="86" t="s">
        <v>44</v>
      </c>
      <c r="AR155" s="13" t="s">
        <v>56</v>
      </c>
      <c r="AS155" s="82" t="s">
        <v>53</v>
      </c>
      <c r="AT155" s="13" t="s">
        <v>21</v>
      </c>
      <c r="AU155" s="13" t="s">
        <v>45</v>
      </c>
      <c r="AV155" s="13" t="s">
        <v>22</v>
      </c>
      <c r="AW155" s="13" t="s">
        <v>2</v>
      </c>
      <c r="AX155" s="35" t="s">
        <v>12</v>
      </c>
      <c r="AY155" s="31" t="s">
        <v>13</v>
      </c>
      <c r="AZ155" s="11" t="s">
        <v>14</v>
      </c>
      <c r="BC155" s="38" t="s">
        <v>15</v>
      </c>
      <c r="BD155" s="38" t="s">
        <v>4</v>
      </c>
      <c r="BE155" s="20" t="s">
        <v>46</v>
      </c>
      <c r="BF155" s="9" t="s">
        <v>47</v>
      </c>
    </row>
    <row r="156" spans="1:66" x14ac:dyDescent="0.2">
      <c r="B156" s="86" t="s">
        <v>60</v>
      </c>
      <c r="C156" s="32">
        <v>15</v>
      </c>
      <c r="D156" s="32">
        <v>11.4</v>
      </c>
      <c r="E156" s="33">
        <v>26</v>
      </c>
      <c r="F156" s="32">
        <v>35.4</v>
      </c>
      <c r="G156" s="32">
        <v>17.899999999999999</v>
      </c>
      <c r="H156" s="33">
        <v>25</v>
      </c>
      <c r="K156" s="78">
        <f>((D156^2)/E156)</f>
        <v>4.9984615384615392</v>
      </c>
      <c r="L156" s="78">
        <f>((G156^2)/H156)</f>
        <v>12.816399999999998</v>
      </c>
      <c r="M156" s="78">
        <f>(K156+L156)^2</f>
        <v>317.36929163455608</v>
      </c>
      <c r="N156" s="78">
        <f>E156+1</f>
        <v>27</v>
      </c>
      <c r="O156" s="78">
        <f>H156+1</f>
        <v>26</v>
      </c>
      <c r="P156" s="18">
        <f>K156^2</f>
        <v>24.984617751479298</v>
      </c>
      <c r="Q156" s="79">
        <f>L156^2</f>
        <v>164.26010895999994</v>
      </c>
      <c r="R156" s="18">
        <f>P156/N156</f>
        <v>0.92535621301775184</v>
      </c>
      <c r="S156" s="46">
        <f>Q156/O156</f>
        <v>6.3176964984615358</v>
      </c>
      <c r="T156" s="14">
        <f>M156/(R156+S156)</f>
        <v>43.817062263203944</v>
      </c>
      <c r="U156" s="64">
        <f>TINV((1-$E$1),T156)</f>
        <v>2.0166921992278248</v>
      </c>
      <c r="V156" s="17">
        <f>SQRT(K156+L156)</f>
        <v>4.2207655156928032</v>
      </c>
      <c r="W156" s="14">
        <f>V156*U156</f>
        <v>8.5119848902674828</v>
      </c>
      <c r="X156" s="14">
        <f>F156-C156</f>
        <v>20.399999999999999</v>
      </c>
      <c r="Y156" s="14">
        <f>X156-W156</f>
        <v>11.888015109732516</v>
      </c>
      <c r="Z156" s="14">
        <f>X156+W156</f>
        <v>28.911984890267483</v>
      </c>
      <c r="AA156" s="21">
        <f>V156</f>
        <v>4.2207655156928032</v>
      </c>
      <c r="AB156" s="21">
        <f>AA156^2</f>
        <v>17.814861538461535</v>
      </c>
      <c r="AC156" s="29">
        <f>1/AB156</f>
        <v>5.613290891096976E-2</v>
      </c>
      <c r="AD156" s="67">
        <f>AC156/AC170</f>
        <v>0.10055030842260354</v>
      </c>
      <c r="AE156" s="48">
        <f>AC156*X156</f>
        <v>1.145111341783783</v>
      </c>
      <c r="AF156" s="57"/>
      <c r="AH156" s="23">
        <f>(X156-X170)^2</f>
        <v>23.495640526922188</v>
      </c>
      <c r="AI156" s="30">
        <f t="shared" ref="AI156:AI169" si="156">AH156*AC156</f>
        <v>1.3188786495026128</v>
      </c>
      <c r="AJ156" s="19">
        <v>1</v>
      </c>
      <c r="AK156" s="14"/>
      <c r="AL156" s="17">
        <f>AC156</f>
        <v>5.613290891096976E-2</v>
      </c>
      <c r="AM156" s="87">
        <f>AC156^2</f>
        <v>3.1509034628072283E-3</v>
      </c>
      <c r="AN156" s="29"/>
      <c r="AO156" s="23">
        <f>AO170</f>
        <v>105.24663400491694</v>
      </c>
      <c r="AP156" s="23">
        <f>AP170</f>
        <v>105.24663400491694</v>
      </c>
      <c r="AQ156" s="34">
        <f>AB156</f>
        <v>17.814861538461535</v>
      </c>
      <c r="AR156" s="48">
        <f>1/(AP156+AQ156)</f>
        <v>8.1260185859475895E-3</v>
      </c>
      <c r="AS156" s="26">
        <f>AR156/AR170</f>
        <v>8.1234922428042561E-2</v>
      </c>
      <c r="AT156" s="21">
        <f t="shared" ref="AT156:AT169" si="157">AR156*X156</f>
        <v>0.16577077915333083</v>
      </c>
      <c r="BB156" s="6"/>
      <c r="BD156" s="36">
        <v>1</v>
      </c>
      <c r="BE156" s="6"/>
      <c r="BF156" s="6"/>
      <c r="BG156" s="6"/>
      <c r="BH156" s="6"/>
      <c r="BI156" s="6"/>
      <c r="BJ156" s="6"/>
      <c r="BK156" s="6"/>
      <c r="BL156" s="6"/>
      <c r="BM156" s="6"/>
      <c r="BN156" s="6"/>
    </row>
    <row r="157" spans="1:66" x14ac:dyDescent="0.2">
      <c r="B157" s="86" t="s">
        <v>61</v>
      </c>
      <c r="C157" s="32">
        <v>42</v>
      </c>
      <c r="D157" s="32">
        <v>43.3</v>
      </c>
      <c r="E157" s="33">
        <v>46</v>
      </c>
      <c r="F157" s="32">
        <v>55.8</v>
      </c>
      <c r="G157" s="32">
        <v>43.9</v>
      </c>
      <c r="H157" s="33">
        <v>46</v>
      </c>
      <c r="K157" s="78">
        <f t="shared" ref="K157:K169" si="158">((D157^2)/E157)</f>
        <v>40.758478260869559</v>
      </c>
      <c r="L157" s="78">
        <f t="shared" ref="L157:L169" si="159">((G157^2)/H157)</f>
        <v>41.895869565217389</v>
      </c>
      <c r="M157" s="78">
        <f t="shared" ref="M157:M169" si="160">(K157+L157)^2</f>
        <v>6831.7412145557646</v>
      </c>
      <c r="N157" s="78">
        <f t="shared" ref="N157:N169" si="161">E157+1</f>
        <v>47</v>
      </c>
      <c r="O157" s="78">
        <f t="shared" ref="O157:O169" si="162">H157+1</f>
        <v>47</v>
      </c>
      <c r="P157" s="18">
        <f t="shared" ref="P157:P169" si="163">K157^2</f>
        <v>1661.2535501417765</v>
      </c>
      <c r="Q157" s="79">
        <f t="shared" ref="Q157:Q169" si="164">L157^2</f>
        <v>1755.2638866257087</v>
      </c>
      <c r="R157" s="18">
        <f t="shared" ref="R157:R169" si="165">P157/N157</f>
        <v>35.345820215782481</v>
      </c>
      <c r="S157" s="46">
        <f t="shared" ref="S157:S169" si="166">Q157/O157</f>
        <v>37.346040140972526</v>
      </c>
      <c r="T157" s="14">
        <f t="shared" ref="T157:T169" si="167">M157/(R157+S157)</f>
        <v>93.982203523573943</v>
      </c>
      <c r="U157" s="64">
        <f t="shared" ref="U157:U169" si="168">TINV((1-$E$1),T157)</f>
        <v>1.9858018143458216</v>
      </c>
      <c r="V157" s="17">
        <f t="shared" ref="V157:V169" si="169">SQRT(K157+L157)</f>
        <v>9.0914436601722919</v>
      </c>
      <c r="W157" s="14">
        <f t="shared" ref="W157:W169" si="170">V157*U157</f>
        <v>18.053805315392953</v>
      </c>
      <c r="X157" s="14">
        <f t="shared" ref="X157:X169" si="171">F157-C157</f>
        <v>13.799999999999997</v>
      </c>
      <c r="Y157" s="14">
        <f t="shared" ref="Y157:Y169" si="172">X157-W157</f>
        <v>-4.253805315392956</v>
      </c>
      <c r="Z157" s="14">
        <f t="shared" ref="Z157:Z169" si="173">X157+W157</f>
        <v>31.85380531539295</v>
      </c>
      <c r="AA157" s="21">
        <f t="shared" ref="AA157:AA169" si="174">V157</f>
        <v>9.0914436601722919</v>
      </c>
      <c r="AB157" s="21">
        <f t="shared" ref="AB157:AB169" si="175">AA157^2</f>
        <v>82.654347826086962</v>
      </c>
      <c r="AC157" s="29">
        <f t="shared" ref="AC157:AC169" si="176">1/AB157</f>
        <v>1.2098577102127771E-2</v>
      </c>
      <c r="AD157" s="67">
        <f>AC157/AC170</f>
        <v>2.1672058026122695E-2</v>
      </c>
      <c r="AE157" s="48">
        <f t="shared" ref="AE157:AE169" si="177">AC157*X157</f>
        <v>0.1669603640093632</v>
      </c>
      <c r="AF157" s="57"/>
      <c r="AH157" s="23">
        <f>(X157-X170)^2</f>
        <v>3.0722020024811822</v>
      </c>
      <c r="AI157" s="30">
        <f t="shared" si="156"/>
        <v>3.7169272800329917E-2</v>
      </c>
      <c r="AJ157" s="19">
        <v>1</v>
      </c>
      <c r="AK157" s="14"/>
      <c r="AL157" s="17">
        <f t="shared" ref="AL157:AL169" si="178">AC157</f>
        <v>1.2098577102127771E-2</v>
      </c>
      <c r="AM157" s="87">
        <f t="shared" ref="AM157:AM169" si="179">AC157^2</f>
        <v>1.463755678961304E-4</v>
      </c>
      <c r="AN157" s="29"/>
      <c r="AO157" s="23">
        <f>AO170</f>
        <v>105.24663400491694</v>
      </c>
      <c r="AP157" s="23">
        <f>AP170</f>
        <v>105.24663400491694</v>
      </c>
      <c r="AQ157" s="34">
        <f t="shared" ref="AQ157:AQ169" si="180">AB157</f>
        <v>82.654347826086962</v>
      </c>
      <c r="AR157" s="48">
        <f t="shared" ref="AR157:AR169" si="181">1/(AP157+AQ157)</f>
        <v>5.3219519677624103E-3</v>
      </c>
      <c r="AS157" s="26">
        <f>AR157/AR170</f>
        <v>5.3202973964959654E-2</v>
      </c>
      <c r="AT157" s="21">
        <f t="shared" si="157"/>
        <v>7.3442937155121249E-2</v>
      </c>
      <c r="BB157" s="6"/>
      <c r="BD157" s="36">
        <v>1</v>
      </c>
      <c r="BE157" s="6"/>
      <c r="BF157" s="6"/>
      <c r="BG157" s="6"/>
      <c r="BH157" s="6"/>
      <c r="BI157" s="6"/>
      <c r="BJ157" s="6"/>
      <c r="BK157" s="6"/>
      <c r="BL157" s="6"/>
      <c r="BM157" s="6"/>
      <c r="BN157" s="6"/>
    </row>
    <row r="158" spans="1:66" x14ac:dyDescent="0.2">
      <c r="B158" s="86" t="s">
        <v>62</v>
      </c>
      <c r="C158" s="32">
        <v>45.1</v>
      </c>
      <c r="D158" s="32">
        <v>36.9</v>
      </c>
      <c r="E158" s="33">
        <v>92</v>
      </c>
      <c r="F158" s="32">
        <v>42.8</v>
      </c>
      <c r="G158" s="32">
        <v>35.4</v>
      </c>
      <c r="H158" s="33">
        <v>92</v>
      </c>
      <c r="K158" s="78">
        <f t="shared" si="158"/>
        <v>14.800108695652172</v>
      </c>
      <c r="L158" s="78">
        <f t="shared" si="159"/>
        <v>13.621304347826085</v>
      </c>
      <c r="M158" s="78">
        <f t="shared" si="160"/>
        <v>807.77671938799597</v>
      </c>
      <c r="N158" s="78">
        <f t="shared" si="161"/>
        <v>93</v>
      </c>
      <c r="O158" s="78">
        <f t="shared" si="162"/>
        <v>93</v>
      </c>
      <c r="P158" s="18">
        <f t="shared" si="163"/>
        <v>219.04321740311903</v>
      </c>
      <c r="Q158" s="79">
        <f t="shared" si="164"/>
        <v>185.53993213610579</v>
      </c>
      <c r="R158" s="18">
        <f t="shared" si="165"/>
        <v>2.3553034129367636</v>
      </c>
      <c r="S158" s="46">
        <f t="shared" si="166"/>
        <v>1.9950530337215677</v>
      </c>
      <c r="T158" s="14">
        <f t="shared" si="167"/>
        <v>185.68058256662599</v>
      </c>
      <c r="U158" s="64">
        <f t="shared" si="168"/>
        <v>1.972869946210895</v>
      </c>
      <c r="V158" s="17">
        <f t="shared" si="169"/>
        <v>5.3311737022421486</v>
      </c>
      <c r="W158" s="14">
        <f t="shared" si="170"/>
        <v>10.517712375183406</v>
      </c>
      <c r="X158" s="14">
        <f t="shared" si="171"/>
        <v>-2.3000000000000043</v>
      </c>
      <c r="Y158" s="14">
        <f t="shared" si="172"/>
        <v>-12.81771237518341</v>
      </c>
      <c r="Z158" s="14">
        <f t="shared" si="173"/>
        <v>8.2177123751834014</v>
      </c>
      <c r="AA158" s="21">
        <f t="shared" si="174"/>
        <v>5.3311737022421486</v>
      </c>
      <c r="AB158" s="21">
        <f t="shared" si="175"/>
        <v>28.421413043478257</v>
      </c>
      <c r="AC158" s="29">
        <f t="shared" si="176"/>
        <v>3.5184739001900743E-2</v>
      </c>
      <c r="AD158" s="67">
        <f>AC158/AC170</f>
        <v>6.3026064870807849E-2</v>
      </c>
      <c r="AE158" s="48">
        <f t="shared" si="177"/>
        <v>-8.0924899704371861E-2</v>
      </c>
      <c r="AF158" s="57"/>
      <c r="AH158" s="23">
        <f>(X158-X170)^2</f>
        <v>318.72138984437527</v>
      </c>
      <c r="AI158" s="30">
        <f t="shared" si="156"/>
        <v>11.214128915997401</v>
      </c>
      <c r="AJ158" s="19">
        <v>1</v>
      </c>
      <c r="AK158" s="14"/>
      <c r="AL158" s="17">
        <f t="shared" si="178"/>
        <v>3.5184739001900743E-2</v>
      </c>
      <c r="AM158" s="87">
        <f t="shared" si="179"/>
        <v>1.2379658586318754E-3</v>
      </c>
      <c r="AN158" s="29"/>
      <c r="AO158" s="23">
        <f>AO170</f>
        <v>105.24663400491694</v>
      </c>
      <c r="AP158" s="23">
        <f>AP170</f>
        <v>105.24663400491694</v>
      </c>
      <c r="AQ158" s="34">
        <f t="shared" si="180"/>
        <v>28.421413043478257</v>
      </c>
      <c r="AR158" s="48">
        <f t="shared" si="181"/>
        <v>7.481219499211691E-3</v>
      </c>
      <c r="AS158" s="26">
        <f>AR158/AR170</f>
        <v>7.478893621245046E-2</v>
      </c>
      <c r="AT158" s="21">
        <f t="shared" si="157"/>
        <v>-1.7206804848186923E-2</v>
      </c>
      <c r="BB158" s="6"/>
      <c r="BD158" s="36">
        <v>1</v>
      </c>
      <c r="BE158" s="6"/>
      <c r="BF158" s="6"/>
      <c r="BG158" s="6"/>
      <c r="BH158" s="6"/>
      <c r="BI158" s="6"/>
      <c r="BJ158" s="6"/>
      <c r="BK158" s="6"/>
      <c r="BL158" s="6"/>
      <c r="BM158" s="6"/>
      <c r="BN158" s="6"/>
    </row>
    <row r="159" spans="1:66" x14ac:dyDescent="0.2">
      <c r="B159" s="86" t="s">
        <v>63</v>
      </c>
      <c r="C159" s="32">
        <v>30.3</v>
      </c>
      <c r="D159" s="32">
        <v>27.8</v>
      </c>
      <c r="E159" s="33">
        <v>57</v>
      </c>
      <c r="F159" s="32">
        <v>43.8</v>
      </c>
      <c r="G159" s="32">
        <v>43.5</v>
      </c>
      <c r="H159" s="33">
        <v>68</v>
      </c>
      <c r="K159" s="78">
        <f t="shared" si="158"/>
        <v>13.558596491228071</v>
      </c>
      <c r="L159" s="78">
        <f t="shared" si="159"/>
        <v>27.827205882352942</v>
      </c>
      <c r="M159" s="78">
        <f t="shared" si="160"/>
        <v>1712.784638105104</v>
      </c>
      <c r="N159" s="78">
        <f t="shared" si="161"/>
        <v>58</v>
      </c>
      <c r="O159" s="78">
        <f t="shared" si="162"/>
        <v>69</v>
      </c>
      <c r="P159" s="18">
        <f t="shared" si="163"/>
        <v>183.83553881194217</v>
      </c>
      <c r="Q159" s="79">
        <f t="shared" si="164"/>
        <v>774.35338721885819</v>
      </c>
      <c r="R159" s="18">
        <f t="shared" si="165"/>
        <v>3.1695782553783132</v>
      </c>
      <c r="S159" s="46">
        <f t="shared" si="166"/>
        <v>11.222512858244322</v>
      </c>
      <c r="T159" s="14">
        <f t="shared" si="167"/>
        <v>119.00874060503212</v>
      </c>
      <c r="U159" s="64">
        <f t="shared" si="168"/>
        <v>1.9800998764569426</v>
      </c>
      <c r="V159" s="17">
        <f t="shared" si="169"/>
        <v>6.4331798026777562</v>
      </c>
      <c r="W159" s="14">
        <f t="shared" si="170"/>
        <v>12.738338532507523</v>
      </c>
      <c r="X159" s="14">
        <f t="shared" si="171"/>
        <v>13.499999999999996</v>
      </c>
      <c r="Y159" s="14">
        <f t="shared" si="172"/>
        <v>0.76166146749247332</v>
      </c>
      <c r="Z159" s="14">
        <f t="shared" si="173"/>
        <v>26.23833853250752</v>
      </c>
      <c r="AA159" s="21">
        <f t="shared" si="174"/>
        <v>6.4331798026777562</v>
      </c>
      <c r="AB159" s="21">
        <f t="shared" si="175"/>
        <v>41.385802373581015</v>
      </c>
      <c r="AC159" s="29">
        <f t="shared" si="176"/>
        <v>2.4162875736302231E-2</v>
      </c>
      <c r="AD159" s="67">
        <f>AC159/AC170</f>
        <v>4.3282713381480077E-2</v>
      </c>
      <c r="AE159" s="48">
        <f t="shared" si="177"/>
        <v>0.32619882244008003</v>
      </c>
      <c r="AF159" s="57"/>
      <c r="AH159" s="23">
        <f>(X159-X170)^2</f>
        <v>4.2138638877338677</v>
      </c>
      <c r="AI159" s="30">
        <f t="shared" si="156"/>
        <v>0.10181906948900486</v>
      </c>
      <c r="AJ159" s="19">
        <v>1</v>
      </c>
      <c r="AK159" s="14"/>
      <c r="AL159" s="17">
        <f t="shared" si="178"/>
        <v>2.4162875736302231E-2</v>
      </c>
      <c r="AM159" s="87">
        <f t="shared" si="179"/>
        <v>5.8384456384798309E-4</v>
      </c>
      <c r="AN159" s="29"/>
      <c r="AO159" s="23">
        <f>AO170</f>
        <v>105.24663400491694</v>
      </c>
      <c r="AP159" s="23">
        <f>AP170</f>
        <v>105.24663400491694</v>
      </c>
      <c r="AQ159" s="34">
        <f t="shared" si="180"/>
        <v>41.385802373581015</v>
      </c>
      <c r="AR159" s="48">
        <f t="shared" si="181"/>
        <v>6.8197734737130708E-3</v>
      </c>
      <c r="AS159" s="26">
        <f>AR159/AR170</f>
        <v>6.8176532363825537E-2</v>
      </c>
      <c r="AT159" s="21">
        <f t="shared" si="157"/>
        <v>9.2066941895126431E-2</v>
      </c>
      <c r="BB159" s="6"/>
      <c r="BD159" s="36">
        <v>1</v>
      </c>
      <c r="BE159" s="6"/>
      <c r="BF159" s="6"/>
      <c r="BG159" s="6"/>
      <c r="BH159" s="6"/>
      <c r="BI159" s="6"/>
      <c r="BJ159" s="6"/>
      <c r="BK159" s="6"/>
      <c r="BL159" s="6"/>
      <c r="BM159" s="6"/>
      <c r="BN159" s="6"/>
    </row>
    <row r="160" spans="1:66" x14ac:dyDescent="0.2">
      <c r="B160" s="86" t="s">
        <v>64</v>
      </c>
      <c r="C160" s="32">
        <v>28.9</v>
      </c>
      <c r="D160" s="32">
        <v>12</v>
      </c>
      <c r="E160" s="33">
        <v>31</v>
      </c>
      <c r="F160" s="32">
        <v>53.7</v>
      </c>
      <c r="G160" s="32">
        <v>16.2</v>
      </c>
      <c r="H160" s="33">
        <v>42</v>
      </c>
      <c r="K160" s="78">
        <f t="shared" si="158"/>
        <v>4.645161290322581</v>
      </c>
      <c r="L160" s="78">
        <f t="shared" si="159"/>
        <v>6.2485714285714282</v>
      </c>
      <c r="M160" s="78">
        <f t="shared" si="160"/>
        <v>118.67341255070185</v>
      </c>
      <c r="N160" s="78">
        <f t="shared" si="161"/>
        <v>32</v>
      </c>
      <c r="O160" s="78">
        <f t="shared" si="162"/>
        <v>43</v>
      </c>
      <c r="P160" s="18">
        <f t="shared" si="163"/>
        <v>21.577523413111344</v>
      </c>
      <c r="Q160" s="79">
        <f t="shared" si="164"/>
        <v>39.044644897959181</v>
      </c>
      <c r="R160" s="18">
        <f t="shared" si="165"/>
        <v>0.67429760665972949</v>
      </c>
      <c r="S160" s="46">
        <f t="shared" si="166"/>
        <v>0.9080149976269577</v>
      </c>
      <c r="T160" s="14">
        <f t="shared" si="167"/>
        <v>74.999979289301237</v>
      </c>
      <c r="U160" s="64">
        <f t="shared" si="168"/>
        <v>1.992543495180934</v>
      </c>
      <c r="V160" s="17">
        <f t="shared" si="169"/>
        <v>3.3005655150131483</v>
      </c>
      <c r="W160" s="14">
        <f t="shared" si="170"/>
        <v>6.5765203473579579</v>
      </c>
      <c r="X160" s="14">
        <f t="shared" si="171"/>
        <v>24.800000000000004</v>
      </c>
      <c r="Y160" s="14">
        <f t="shared" si="172"/>
        <v>18.223479652642048</v>
      </c>
      <c r="Z160" s="14">
        <f t="shared" si="173"/>
        <v>31.37652034735796</v>
      </c>
      <c r="AA160" s="21">
        <f t="shared" si="174"/>
        <v>3.3005655150131483</v>
      </c>
      <c r="AB160" s="21">
        <f t="shared" si="175"/>
        <v>10.893732718894009</v>
      </c>
      <c r="AC160" s="29">
        <f t="shared" si="176"/>
        <v>9.1795900065145472E-2</v>
      </c>
      <c r="AD160" s="67">
        <f>AC160/AC170</f>
        <v>0.16443306150622597</v>
      </c>
      <c r="AE160" s="48">
        <f t="shared" si="177"/>
        <v>2.2765383216156083</v>
      </c>
      <c r="AF160" s="57"/>
      <c r="AH160" s="23">
        <f>(X160-X170)^2</f>
        <v>85.511266209882962</v>
      </c>
      <c r="AI160" s="30">
        <f t="shared" si="156"/>
        <v>7.8495836474464671</v>
      </c>
      <c r="AJ160" s="19">
        <v>1</v>
      </c>
      <c r="AK160" s="14"/>
      <c r="AL160" s="17">
        <f t="shared" si="178"/>
        <v>9.1795900065145472E-2</v>
      </c>
      <c r="AM160" s="87">
        <f t="shared" si="179"/>
        <v>8.4264872687701744E-3</v>
      </c>
      <c r="AN160" s="29"/>
      <c r="AO160" s="23">
        <f>AO170</f>
        <v>105.24663400491694</v>
      </c>
      <c r="AP160" s="23">
        <f>AP170</f>
        <v>105.24663400491694</v>
      </c>
      <c r="AQ160" s="34">
        <f t="shared" si="180"/>
        <v>10.893732718894009</v>
      </c>
      <c r="AR160" s="48">
        <f t="shared" si="181"/>
        <v>8.6102707285061562E-3</v>
      </c>
      <c r="AS160" s="26">
        <f>AR160/AR170</f>
        <v>8.6075938335191296E-2</v>
      </c>
      <c r="AT160" s="21">
        <f t="shared" si="157"/>
        <v>0.21353471406695271</v>
      </c>
      <c r="BB160" s="6"/>
      <c r="BD160" s="36">
        <v>1</v>
      </c>
      <c r="BE160" s="6"/>
      <c r="BF160" s="6"/>
      <c r="BG160" s="6"/>
      <c r="BH160" s="6"/>
      <c r="BI160" s="6"/>
      <c r="BJ160" s="6"/>
      <c r="BK160" s="6"/>
      <c r="BL160" s="6"/>
      <c r="BM160" s="6"/>
      <c r="BN160" s="6"/>
    </row>
    <row r="161" spans="1:66" x14ac:dyDescent="0.2">
      <c r="B161" s="86" t="s">
        <v>65</v>
      </c>
      <c r="C161" s="32">
        <v>65.8</v>
      </c>
      <c r="D161" s="32">
        <v>48.1</v>
      </c>
      <c r="E161" s="33">
        <v>101</v>
      </c>
      <c r="F161" s="32">
        <v>60</v>
      </c>
      <c r="G161" s="32">
        <v>38.9</v>
      </c>
      <c r="H161" s="33">
        <v>94</v>
      </c>
      <c r="K161" s="78">
        <f t="shared" si="158"/>
        <v>22.907029702970299</v>
      </c>
      <c r="L161" s="78">
        <f t="shared" si="159"/>
        <v>16.097978723404253</v>
      </c>
      <c r="M161" s="78">
        <f t="shared" si="160"/>
        <v>1521.3906823415498</v>
      </c>
      <c r="N161" s="78">
        <f t="shared" si="161"/>
        <v>102</v>
      </c>
      <c r="O161" s="78">
        <f t="shared" si="162"/>
        <v>95</v>
      </c>
      <c r="P161" s="18">
        <f t="shared" si="163"/>
        <v>524.73200981276352</v>
      </c>
      <c r="Q161" s="79">
        <f t="shared" si="164"/>
        <v>259.14491897917605</v>
      </c>
      <c r="R161" s="18">
        <f t="shared" si="165"/>
        <v>5.1444314687525834</v>
      </c>
      <c r="S161" s="46">
        <f t="shared" si="166"/>
        <v>2.7278412524123796</v>
      </c>
      <c r="T161" s="14">
        <f t="shared" si="167"/>
        <v>193.25939741025763</v>
      </c>
      <c r="U161" s="64">
        <f t="shared" si="168"/>
        <v>1.972331675795749</v>
      </c>
      <c r="V161" s="17">
        <f t="shared" si="169"/>
        <v>6.2453989805595729</v>
      </c>
      <c r="W161" s="14">
        <f t="shared" si="170"/>
        <v>12.317998237340124</v>
      </c>
      <c r="X161" s="14">
        <f t="shared" si="171"/>
        <v>-5.7999999999999972</v>
      </c>
      <c r="Y161" s="14">
        <f t="shared" si="172"/>
        <v>-18.117998237340121</v>
      </c>
      <c r="Z161" s="14">
        <f t="shared" si="173"/>
        <v>6.5179982373401266</v>
      </c>
      <c r="AA161" s="21">
        <f t="shared" si="174"/>
        <v>6.2453989805595729</v>
      </c>
      <c r="AB161" s="21">
        <f t="shared" si="175"/>
        <v>39.005008426374552</v>
      </c>
      <c r="AC161" s="29">
        <f t="shared" si="176"/>
        <v>2.5637733212840848E-2</v>
      </c>
      <c r="AD161" s="67">
        <f>AC161/AC170</f>
        <v>4.5924610568396744E-2</v>
      </c>
      <c r="AE161" s="48">
        <f t="shared" si="177"/>
        <v>-0.14869885263447685</v>
      </c>
      <c r="AF161" s="57"/>
      <c r="AH161" s="23">
        <f>(X161-X170)^2</f>
        <v>455.94077850565623</v>
      </c>
      <c r="AI161" s="30">
        <f t="shared" si="156"/>
        <v>11.689288040182975</v>
      </c>
      <c r="AJ161" s="19">
        <v>1</v>
      </c>
      <c r="AK161" s="14"/>
      <c r="AL161" s="17">
        <f t="shared" si="178"/>
        <v>2.5637733212840848E-2</v>
      </c>
      <c r="AM161" s="87">
        <f t="shared" si="179"/>
        <v>6.5729336429280272E-4</v>
      </c>
      <c r="AN161" s="29"/>
      <c r="AO161" s="23">
        <f>AO170</f>
        <v>105.24663400491694</v>
      </c>
      <c r="AP161" s="23">
        <f>AP170</f>
        <v>105.24663400491694</v>
      </c>
      <c r="AQ161" s="34">
        <f t="shared" si="180"/>
        <v>39.005008426374552</v>
      </c>
      <c r="AR161" s="48">
        <f t="shared" si="181"/>
        <v>6.9323300805833815E-3</v>
      </c>
      <c r="AS161" s="26">
        <f>AR161/AR170</f>
        <v>6.9301748499029231E-2</v>
      </c>
      <c r="AT161" s="21">
        <f t="shared" si="157"/>
        <v>-4.020751446738359E-2</v>
      </c>
      <c r="BB161" s="6"/>
      <c r="BD161" s="36">
        <v>1</v>
      </c>
      <c r="BE161" s="6"/>
      <c r="BF161" s="6"/>
      <c r="BG161" s="6"/>
      <c r="BH161" s="6"/>
      <c r="BI161" s="6"/>
      <c r="BJ161" s="6"/>
      <c r="BK161" s="6"/>
      <c r="BL161" s="6"/>
      <c r="BM161" s="6"/>
      <c r="BN161" s="6"/>
    </row>
    <row r="162" spans="1:66" x14ac:dyDescent="0.2">
      <c r="B162" s="86" t="s">
        <v>66</v>
      </c>
      <c r="C162" s="32">
        <v>15</v>
      </c>
      <c r="D162" s="32">
        <v>11.4</v>
      </c>
      <c r="E162" s="33">
        <v>26</v>
      </c>
      <c r="F162" s="32">
        <v>35.4</v>
      </c>
      <c r="G162" s="32">
        <v>17.899999999999999</v>
      </c>
      <c r="H162" s="33">
        <v>25</v>
      </c>
      <c r="K162" s="78">
        <f t="shared" si="158"/>
        <v>4.9984615384615392</v>
      </c>
      <c r="L162" s="78">
        <f t="shared" si="159"/>
        <v>12.816399999999998</v>
      </c>
      <c r="M162" s="78">
        <f t="shared" si="160"/>
        <v>317.36929163455608</v>
      </c>
      <c r="N162" s="78">
        <f t="shared" si="161"/>
        <v>27</v>
      </c>
      <c r="O162" s="78">
        <f t="shared" si="162"/>
        <v>26</v>
      </c>
      <c r="P162" s="18">
        <f t="shared" si="163"/>
        <v>24.984617751479298</v>
      </c>
      <c r="Q162" s="79">
        <f t="shared" si="164"/>
        <v>164.26010895999994</v>
      </c>
      <c r="R162" s="18">
        <f t="shared" si="165"/>
        <v>0.92535621301775184</v>
      </c>
      <c r="S162" s="46">
        <f t="shared" si="166"/>
        <v>6.3176964984615358</v>
      </c>
      <c r="T162" s="14">
        <f t="shared" si="167"/>
        <v>43.817062263203944</v>
      </c>
      <c r="U162" s="64">
        <f t="shared" si="168"/>
        <v>2.0166921992278248</v>
      </c>
      <c r="V162" s="17">
        <f t="shared" si="169"/>
        <v>4.2207655156928032</v>
      </c>
      <c r="W162" s="14">
        <f t="shared" si="170"/>
        <v>8.5119848902674828</v>
      </c>
      <c r="X162" s="14">
        <f t="shared" si="171"/>
        <v>20.399999999999999</v>
      </c>
      <c r="Y162" s="14">
        <f t="shared" si="172"/>
        <v>11.888015109732516</v>
      </c>
      <c r="Z162" s="14">
        <f t="shared" si="173"/>
        <v>28.911984890267483</v>
      </c>
      <c r="AA162" s="21">
        <f t="shared" si="174"/>
        <v>4.2207655156928032</v>
      </c>
      <c r="AB162" s="21">
        <f t="shared" si="175"/>
        <v>17.814861538461535</v>
      </c>
      <c r="AC162" s="29">
        <f t="shared" si="176"/>
        <v>5.613290891096976E-2</v>
      </c>
      <c r="AD162" s="67">
        <f>AC162/AC170</f>
        <v>0.10055030842260354</v>
      </c>
      <c r="AE162" s="48">
        <f t="shared" si="177"/>
        <v>1.145111341783783</v>
      </c>
      <c r="AF162" s="57"/>
      <c r="AH162" s="23">
        <f>(X162-X170)^2</f>
        <v>23.495640526922188</v>
      </c>
      <c r="AI162" s="30">
        <f t="shared" si="156"/>
        <v>1.3188786495026128</v>
      </c>
      <c r="AJ162" s="19">
        <v>1</v>
      </c>
      <c r="AK162" s="14"/>
      <c r="AL162" s="17">
        <f t="shared" si="178"/>
        <v>5.613290891096976E-2</v>
      </c>
      <c r="AM162" s="87">
        <f t="shared" si="179"/>
        <v>3.1509034628072283E-3</v>
      </c>
      <c r="AN162" s="29"/>
      <c r="AO162" s="23">
        <f>AO170</f>
        <v>105.24663400491694</v>
      </c>
      <c r="AP162" s="23">
        <f>AP170</f>
        <v>105.24663400491694</v>
      </c>
      <c r="AQ162" s="34">
        <f t="shared" si="180"/>
        <v>17.814861538461535</v>
      </c>
      <c r="AR162" s="48">
        <f t="shared" si="181"/>
        <v>8.1260185859475895E-3</v>
      </c>
      <c r="AS162" s="26">
        <f>AR162/AR170</f>
        <v>8.1234922428042561E-2</v>
      </c>
      <c r="AT162" s="21">
        <f t="shared" si="157"/>
        <v>0.16577077915333083</v>
      </c>
      <c r="BB162" s="6"/>
      <c r="BD162" s="36">
        <v>1</v>
      </c>
      <c r="BE162" s="6"/>
      <c r="BF162" s="6"/>
      <c r="BG162" s="6"/>
      <c r="BH162" s="6"/>
      <c r="BI162" s="6"/>
      <c r="BJ162" s="6"/>
      <c r="BK162" s="6"/>
      <c r="BL162" s="6"/>
      <c r="BM162" s="6"/>
      <c r="BN162" s="6"/>
    </row>
    <row r="163" spans="1:66" x14ac:dyDescent="0.2">
      <c r="B163" s="86" t="s">
        <v>67</v>
      </c>
      <c r="C163" s="32">
        <v>42</v>
      </c>
      <c r="D163" s="32">
        <v>43.3</v>
      </c>
      <c r="E163" s="33">
        <v>46</v>
      </c>
      <c r="F163" s="32">
        <v>55.8</v>
      </c>
      <c r="G163" s="32">
        <v>43.9</v>
      </c>
      <c r="H163" s="33">
        <v>46</v>
      </c>
      <c r="K163" s="78">
        <f t="shared" si="158"/>
        <v>40.758478260869559</v>
      </c>
      <c r="L163" s="78">
        <f t="shared" si="159"/>
        <v>41.895869565217389</v>
      </c>
      <c r="M163" s="78">
        <f t="shared" si="160"/>
        <v>6831.7412145557646</v>
      </c>
      <c r="N163" s="78">
        <f t="shared" si="161"/>
        <v>47</v>
      </c>
      <c r="O163" s="78">
        <f t="shared" si="162"/>
        <v>47</v>
      </c>
      <c r="P163" s="18">
        <f t="shared" si="163"/>
        <v>1661.2535501417765</v>
      </c>
      <c r="Q163" s="79">
        <f t="shared" si="164"/>
        <v>1755.2638866257087</v>
      </c>
      <c r="R163" s="18">
        <f t="shared" si="165"/>
        <v>35.345820215782481</v>
      </c>
      <c r="S163" s="46">
        <f t="shared" si="166"/>
        <v>37.346040140972526</v>
      </c>
      <c r="T163" s="14">
        <f t="shared" si="167"/>
        <v>93.982203523573943</v>
      </c>
      <c r="U163" s="64">
        <f t="shared" si="168"/>
        <v>1.9858018143458216</v>
      </c>
      <c r="V163" s="17">
        <f t="shared" si="169"/>
        <v>9.0914436601722919</v>
      </c>
      <c r="W163" s="14">
        <f t="shared" si="170"/>
        <v>18.053805315392953</v>
      </c>
      <c r="X163" s="14">
        <f t="shared" si="171"/>
        <v>13.799999999999997</v>
      </c>
      <c r="Y163" s="14">
        <f t="shared" si="172"/>
        <v>-4.253805315392956</v>
      </c>
      <c r="Z163" s="14">
        <f t="shared" si="173"/>
        <v>31.85380531539295</v>
      </c>
      <c r="AA163" s="21">
        <f t="shared" si="174"/>
        <v>9.0914436601722919</v>
      </c>
      <c r="AB163" s="21">
        <f t="shared" si="175"/>
        <v>82.654347826086962</v>
      </c>
      <c r="AC163" s="29">
        <f t="shared" si="176"/>
        <v>1.2098577102127771E-2</v>
      </c>
      <c r="AD163" s="67">
        <f>AC163/AC170</f>
        <v>2.1672058026122695E-2</v>
      </c>
      <c r="AE163" s="48">
        <f t="shared" si="177"/>
        <v>0.1669603640093632</v>
      </c>
      <c r="AF163" s="57"/>
      <c r="AH163" s="23">
        <f>(X163-X170)^2</f>
        <v>3.0722020024811822</v>
      </c>
      <c r="AI163" s="30">
        <f t="shared" si="156"/>
        <v>3.7169272800329917E-2</v>
      </c>
      <c r="AJ163" s="19">
        <v>1</v>
      </c>
      <c r="AK163" s="14"/>
      <c r="AL163" s="17">
        <f t="shared" si="178"/>
        <v>1.2098577102127771E-2</v>
      </c>
      <c r="AM163" s="87">
        <f t="shared" si="179"/>
        <v>1.463755678961304E-4</v>
      </c>
      <c r="AN163" s="29"/>
      <c r="AO163" s="23">
        <f>AO170</f>
        <v>105.24663400491694</v>
      </c>
      <c r="AP163" s="23">
        <f>AP170</f>
        <v>105.24663400491694</v>
      </c>
      <c r="AQ163" s="34">
        <f t="shared" si="180"/>
        <v>82.654347826086962</v>
      </c>
      <c r="AR163" s="48">
        <f t="shared" si="181"/>
        <v>5.3219519677624103E-3</v>
      </c>
      <c r="AS163" s="26">
        <f>AR163/AR170</f>
        <v>5.3202973964959654E-2</v>
      </c>
      <c r="AT163" s="21">
        <f t="shared" si="157"/>
        <v>7.3442937155121249E-2</v>
      </c>
      <c r="BB163" s="6"/>
      <c r="BD163" s="36">
        <v>1</v>
      </c>
      <c r="BE163" s="6"/>
      <c r="BF163" s="6"/>
      <c r="BG163" s="6"/>
      <c r="BH163" s="6"/>
      <c r="BI163" s="6"/>
      <c r="BJ163" s="6"/>
      <c r="BK163" s="6"/>
      <c r="BL163" s="6"/>
      <c r="BM163" s="6"/>
      <c r="BN163" s="6"/>
    </row>
    <row r="164" spans="1:66" x14ac:dyDescent="0.2">
      <c r="B164" s="86" t="s">
        <v>68</v>
      </c>
      <c r="C164" s="32">
        <v>45.1</v>
      </c>
      <c r="D164" s="32">
        <v>36.9</v>
      </c>
      <c r="E164" s="33">
        <v>92</v>
      </c>
      <c r="F164" s="32">
        <v>42.8</v>
      </c>
      <c r="G164" s="32">
        <v>35.4</v>
      </c>
      <c r="H164" s="33">
        <v>92</v>
      </c>
      <c r="K164" s="78">
        <f t="shared" si="158"/>
        <v>14.800108695652172</v>
      </c>
      <c r="L164" s="78">
        <f t="shared" si="159"/>
        <v>13.621304347826085</v>
      </c>
      <c r="M164" s="78">
        <f t="shared" si="160"/>
        <v>807.77671938799597</v>
      </c>
      <c r="N164" s="78">
        <f t="shared" si="161"/>
        <v>93</v>
      </c>
      <c r="O164" s="78">
        <f t="shared" si="162"/>
        <v>93</v>
      </c>
      <c r="P164" s="18">
        <f t="shared" si="163"/>
        <v>219.04321740311903</v>
      </c>
      <c r="Q164" s="79">
        <f t="shared" si="164"/>
        <v>185.53993213610579</v>
      </c>
      <c r="R164" s="18">
        <f t="shared" si="165"/>
        <v>2.3553034129367636</v>
      </c>
      <c r="S164" s="46">
        <f t="shared" si="166"/>
        <v>1.9950530337215677</v>
      </c>
      <c r="T164" s="14">
        <f t="shared" si="167"/>
        <v>185.68058256662599</v>
      </c>
      <c r="U164" s="64">
        <f t="shared" si="168"/>
        <v>1.972869946210895</v>
      </c>
      <c r="V164" s="17">
        <f t="shared" si="169"/>
        <v>5.3311737022421486</v>
      </c>
      <c r="W164" s="14">
        <f t="shared" si="170"/>
        <v>10.517712375183406</v>
      </c>
      <c r="X164" s="14">
        <f t="shared" si="171"/>
        <v>-2.3000000000000043</v>
      </c>
      <c r="Y164" s="14">
        <f t="shared" si="172"/>
        <v>-12.81771237518341</v>
      </c>
      <c r="Z164" s="14">
        <f t="shared" si="173"/>
        <v>8.2177123751834014</v>
      </c>
      <c r="AA164" s="21">
        <f t="shared" si="174"/>
        <v>5.3311737022421486</v>
      </c>
      <c r="AB164" s="21">
        <f t="shared" si="175"/>
        <v>28.421413043478257</v>
      </c>
      <c r="AC164" s="29">
        <f t="shared" si="176"/>
        <v>3.5184739001900743E-2</v>
      </c>
      <c r="AD164" s="67">
        <f>AC164/AC170</f>
        <v>6.3026064870807849E-2</v>
      </c>
      <c r="AE164" s="48">
        <f t="shared" si="177"/>
        <v>-8.0924899704371861E-2</v>
      </c>
      <c r="AF164" s="57"/>
      <c r="AH164" s="23">
        <f>(X164-X170)^2</f>
        <v>318.72138984437527</v>
      </c>
      <c r="AI164" s="30">
        <f t="shared" si="156"/>
        <v>11.214128915997401</v>
      </c>
      <c r="AJ164" s="19">
        <v>1</v>
      </c>
      <c r="AK164" s="14"/>
      <c r="AL164" s="17">
        <f t="shared" si="178"/>
        <v>3.5184739001900743E-2</v>
      </c>
      <c r="AM164" s="87">
        <f t="shared" si="179"/>
        <v>1.2379658586318754E-3</v>
      </c>
      <c r="AN164" s="29"/>
      <c r="AO164" s="23">
        <f>AO170</f>
        <v>105.24663400491694</v>
      </c>
      <c r="AP164" s="23">
        <f>AP170</f>
        <v>105.24663400491694</v>
      </c>
      <c r="AQ164" s="34">
        <f t="shared" si="180"/>
        <v>28.421413043478257</v>
      </c>
      <c r="AR164" s="48">
        <f t="shared" si="181"/>
        <v>7.481219499211691E-3</v>
      </c>
      <c r="AS164" s="26">
        <f>AR164/AR170</f>
        <v>7.478893621245046E-2</v>
      </c>
      <c r="AT164" s="21">
        <f t="shared" si="157"/>
        <v>-1.7206804848186923E-2</v>
      </c>
      <c r="BB164" s="6"/>
      <c r="BD164" s="36">
        <v>1</v>
      </c>
      <c r="BE164" s="6"/>
      <c r="BF164" s="6"/>
      <c r="BG164" s="6"/>
      <c r="BH164" s="6"/>
      <c r="BI164" s="6"/>
      <c r="BJ164" s="6"/>
      <c r="BK164" s="6"/>
      <c r="BL164" s="6"/>
      <c r="BM164" s="6"/>
      <c r="BN164" s="6"/>
    </row>
    <row r="165" spans="1:66" x14ac:dyDescent="0.2">
      <c r="B165" s="86" t="s">
        <v>69</v>
      </c>
      <c r="C165" s="32">
        <v>30.3</v>
      </c>
      <c r="D165" s="32">
        <v>27.8</v>
      </c>
      <c r="E165" s="33">
        <v>57</v>
      </c>
      <c r="F165" s="32">
        <v>43.8</v>
      </c>
      <c r="G165" s="32">
        <v>43.5</v>
      </c>
      <c r="H165" s="33">
        <v>68</v>
      </c>
      <c r="K165" s="78">
        <f t="shared" si="158"/>
        <v>13.558596491228071</v>
      </c>
      <c r="L165" s="78">
        <f t="shared" si="159"/>
        <v>27.827205882352942</v>
      </c>
      <c r="M165" s="78">
        <f t="shared" si="160"/>
        <v>1712.784638105104</v>
      </c>
      <c r="N165" s="78">
        <f t="shared" si="161"/>
        <v>58</v>
      </c>
      <c r="O165" s="78">
        <f t="shared" si="162"/>
        <v>69</v>
      </c>
      <c r="P165" s="18">
        <f t="shared" si="163"/>
        <v>183.83553881194217</v>
      </c>
      <c r="Q165" s="79">
        <f t="shared" si="164"/>
        <v>774.35338721885819</v>
      </c>
      <c r="R165" s="18">
        <f t="shared" si="165"/>
        <v>3.1695782553783132</v>
      </c>
      <c r="S165" s="46">
        <f t="shared" si="166"/>
        <v>11.222512858244322</v>
      </c>
      <c r="T165" s="14">
        <f t="shared" si="167"/>
        <v>119.00874060503212</v>
      </c>
      <c r="U165" s="64">
        <f t="shared" si="168"/>
        <v>1.9800998764569426</v>
      </c>
      <c r="V165" s="17">
        <f t="shared" si="169"/>
        <v>6.4331798026777562</v>
      </c>
      <c r="W165" s="14">
        <f t="shared" si="170"/>
        <v>12.738338532507523</v>
      </c>
      <c r="X165" s="14">
        <f t="shared" si="171"/>
        <v>13.499999999999996</v>
      </c>
      <c r="Y165" s="14">
        <f t="shared" si="172"/>
        <v>0.76166146749247332</v>
      </c>
      <c r="Z165" s="14">
        <f t="shared" si="173"/>
        <v>26.23833853250752</v>
      </c>
      <c r="AA165" s="21">
        <f t="shared" si="174"/>
        <v>6.4331798026777562</v>
      </c>
      <c r="AB165" s="21">
        <f t="shared" si="175"/>
        <v>41.385802373581015</v>
      </c>
      <c r="AC165" s="29">
        <f t="shared" si="176"/>
        <v>2.4162875736302231E-2</v>
      </c>
      <c r="AD165" s="67">
        <f>AC165/AC170</f>
        <v>4.3282713381480077E-2</v>
      </c>
      <c r="AE165" s="48">
        <f t="shared" si="177"/>
        <v>0.32619882244008003</v>
      </c>
      <c r="AF165" s="57"/>
      <c r="AH165" s="23">
        <f>(X165-X170)^2</f>
        <v>4.2138638877338677</v>
      </c>
      <c r="AI165" s="30">
        <f t="shared" si="156"/>
        <v>0.10181906948900486</v>
      </c>
      <c r="AJ165" s="19">
        <v>1</v>
      </c>
      <c r="AK165" s="14"/>
      <c r="AL165" s="17">
        <f t="shared" si="178"/>
        <v>2.4162875736302231E-2</v>
      </c>
      <c r="AM165" s="87">
        <f t="shared" si="179"/>
        <v>5.8384456384798309E-4</v>
      </c>
      <c r="AN165" s="29"/>
      <c r="AO165" s="23">
        <f>AO170</f>
        <v>105.24663400491694</v>
      </c>
      <c r="AP165" s="23">
        <f>AP170</f>
        <v>105.24663400491694</v>
      </c>
      <c r="AQ165" s="34">
        <f t="shared" si="180"/>
        <v>41.385802373581015</v>
      </c>
      <c r="AR165" s="48">
        <f t="shared" si="181"/>
        <v>6.8197734737130708E-3</v>
      </c>
      <c r="AS165" s="26">
        <f>AR165/AR170</f>
        <v>6.8176532363825537E-2</v>
      </c>
      <c r="AT165" s="21">
        <f t="shared" si="157"/>
        <v>9.2066941895126431E-2</v>
      </c>
      <c r="BB165" s="6"/>
      <c r="BD165" s="36">
        <v>1</v>
      </c>
      <c r="BE165" s="6"/>
      <c r="BF165" s="6"/>
      <c r="BG165" s="6"/>
      <c r="BH165" s="6"/>
      <c r="BI165" s="6"/>
      <c r="BJ165" s="6"/>
      <c r="BK165" s="6"/>
      <c r="BL165" s="6"/>
      <c r="BM165" s="6"/>
      <c r="BN165" s="6"/>
    </row>
    <row r="166" spans="1:66" x14ac:dyDescent="0.2">
      <c r="B166" s="86" t="s">
        <v>70</v>
      </c>
      <c r="C166" s="32">
        <v>28.9</v>
      </c>
      <c r="D166" s="32">
        <v>12</v>
      </c>
      <c r="E166" s="33">
        <v>31</v>
      </c>
      <c r="F166" s="32">
        <v>53.7</v>
      </c>
      <c r="G166" s="32">
        <v>16.2</v>
      </c>
      <c r="H166" s="33">
        <v>42</v>
      </c>
      <c r="K166" s="78">
        <f t="shared" si="158"/>
        <v>4.645161290322581</v>
      </c>
      <c r="L166" s="78">
        <f t="shared" si="159"/>
        <v>6.2485714285714282</v>
      </c>
      <c r="M166" s="78">
        <f t="shared" si="160"/>
        <v>118.67341255070185</v>
      </c>
      <c r="N166" s="78">
        <f t="shared" si="161"/>
        <v>32</v>
      </c>
      <c r="O166" s="78">
        <f t="shared" si="162"/>
        <v>43</v>
      </c>
      <c r="P166" s="18">
        <f t="shared" si="163"/>
        <v>21.577523413111344</v>
      </c>
      <c r="Q166" s="79">
        <f t="shared" si="164"/>
        <v>39.044644897959181</v>
      </c>
      <c r="R166" s="18">
        <f t="shared" si="165"/>
        <v>0.67429760665972949</v>
      </c>
      <c r="S166" s="46">
        <f t="shared" si="166"/>
        <v>0.9080149976269577</v>
      </c>
      <c r="T166" s="14">
        <f t="shared" si="167"/>
        <v>74.999979289301237</v>
      </c>
      <c r="U166" s="64">
        <f t="shared" si="168"/>
        <v>1.992543495180934</v>
      </c>
      <c r="V166" s="17">
        <f t="shared" si="169"/>
        <v>3.3005655150131483</v>
      </c>
      <c r="W166" s="14">
        <f t="shared" si="170"/>
        <v>6.5765203473579579</v>
      </c>
      <c r="X166" s="14">
        <f t="shared" si="171"/>
        <v>24.800000000000004</v>
      </c>
      <c r="Y166" s="14">
        <f t="shared" si="172"/>
        <v>18.223479652642048</v>
      </c>
      <c r="Z166" s="14">
        <f t="shared" si="173"/>
        <v>31.37652034735796</v>
      </c>
      <c r="AA166" s="21">
        <f t="shared" si="174"/>
        <v>3.3005655150131483</v>
      </c>
      <c r="AB166" s="21">
        <f t="shared" si="175"/>
        <v>10.893732718894009</v>
      </c>
      <c r="AC166" s="29">
        <f t="shared" si="176"/>
        <v>9.1795900065145472E-2</v>
      </c>
      <c r="AD166" s="67">
        <f>AC166/AC170</f>
        <v>0.16443306150622597</v>
      </c>
      <c r="AE166" s="48">
        <f t="shared" si="177"/>
        <v>2.2765383216156083</v>
      </c>
      <c r="AF166" s="57"/>
      <c r="AH166" s="23">
        <f>(X166-X170)^2</f>
        <v>85.511266209882962</v>
      </c>
      <c r="AI166" s="30">
        <f t="shared" si="156"/>
        <v>7.8495836474464671</v>
      </c>
      <c r="AJ166" s="19">
        <v>1</v>
      </c>
      <c r="AK166" s="14"/>
      <c r="AL166" s="17">
        <f t="shared" si="178"/>
        <v>9.1795900065145472E-2</v>
      </c>
      <c r="AM166" s="87">
        <f t="shared" si="179"/>
        <v>8.4264872687701744E-3</v>
      </c>
      <c r="AN166" s="29"/>
      <c r="AO166" s="23">
        <f>AO170</f>
        <v>105.24663400491694</v>
      </c>
      <c r="AP166" s="23">
        <f>AP170</f>
        <v>105.24663400491694</v>
      </c>
      <c r="AQ166" s="34">
        <f t="shared" si="180"/>
        <v>10.893732718894009</v>
      </c>
      <c r="AR166" s="48">
        <f t="shared" si="181"/>
        <v>8.6102707285061562E-3</v>
      </c>
      <c r="AS166" s="26">
        <f>AR166/AR170</f>
        <v>8.6075938335191296E-2</v>
      </c>
      <c r="AT166" s="21">
        <f t="shared" si="157"/>
        <v>0.21353471406695271</v>
      </c>
      <c r="BB166" s="6"/>
      <c r="BD166" s="36">
        <v>1</v>
      </c>
      <c r="BE166" s="6"/>
      <c r="BF166" s="6"/>
      <c r="BG166" s="6"/>
      <c r="BH166" s="6"/>
      <c r="BI166" s="6"/>
      <c r="BJ166" s="6"/>
      <c r="BK166" s="6"/>
      <c r="BL166" s="6"/>
      <c r="BM166" s="6"/>
      <c r="BN166" s="6"/>
    </row>
    <row r="167" spans="1:66" x14ac:dyDescent="0.2">
      <c r="B167" s="86" t="s">
        <v>71</v>
      </c>
      <c r="C167" s="32">
        <v>65.8</v>
      </c>
      <c r="D167" s="32">
        <v>48.1</v>
      </c>
      <c r="E167" s="33">
        <v>101</v>
      </c>
      <c r="F167" s="32">
        <v>60</v>
      </c>
      <c r="G167" s="32">
        <v>38.9</v>
      </c>
      <c r="H167" s="33">
        <v>94</v>
      </c>
      <c r="K167" s="78">
        <f t="shared" si="158"/>
        <v>22.907029702970299</v>
      </c>
      <c r="L167" s="78">
        <f t="shared" si="159"/>
        <v>16.097978723404253</v>
      </c>
      <c r="M167" s="78">
        <f t="shared" si="160"/>
        <v>1521.3906823415498</v>
      </c>
      <c r="N167" s="78">
        <f t="shared" si="161"/>
        <v>102</v>
      </c>
      <c r="O167" s="78">
        <f t="shared" si="162"/>
        <v>95</v>
      </c>
      <c r="P167" s="18">
        <f t="shared" si="163"/>
        <v>524.73200981276352</v>
      </c>
      <c r="Q167" s="79">
        <f t="shared" si="164"/>
        <v>259.14491897917605</v>
      </c>
      <c r="R167" s="18">
        <f t="shared" si="165"/>
        <v>5.1444314687525834</v>
      </c>
      <c r="S167" s="46">
        <f t="shared" si="166"/>
        <v>2.7278412524123796</v>
      </c>
      <c r="T167" s="14">
        <f t="shared" si="167"/>
        <v>193.25939741025763</v>
      </c>
      <c r="U167" s="64">
        <f t="shared" si="168"/>
        <v>1.972331675795749</v>
      </c>
      <c r="V167" s="17">
        <f t="shared" si="169"/>
        <v>6.2453989805595729</v>
      </c>
      <c r="W167" s="14">
        <f t="shared" si="170"/>
        <v>12.317998237340124</v>
      </c>
      <c r="X167" s="14">
        <f t="shared" si="171"/>
        <v>-5.7999999999999972</v>
      </c>
      <c r="Y167" s="14">
        <f t="shared" si="172"/>
        <v>-18.117998237340121</v>
      </c>
      <c r="Z167" s="14">
        <f t="shared" si="173"/>
        <v>6.5179982373401266</v>
      </c>
      <c r="AA167" s="21">
        <f t="shared" si="174"/>
        <v>6.2453989805595729</v>
      </c>
      <c r="AB167" s="21">
        <f t="shared" si="175"/>
        <v>39.005008426374552</v>
      </c>
      <c r="AC167" s="29">
        <f t="shared" si="176"/>
        <v>2.5637733212840848E-2</v>
      </c>
      <c r="AD167" s="67">
        <f>AC167/AC170</f>
        <v>4.5924610568396744E-2</v>
      </c>
      <c r="AE167" s="48">
        <f t="shared" si="177"/>
        <v>-0.14869885263447685</v>
      </c>
      <c r="AF167" s="57"/>
      <c r="AH167" s="23">
        <f>(X167-X170)^2</f>
        <v>455.94077850565623</v>
      </c>
      <c r="AI167" s="30">
        <f t="shared" si="156"/>
        <v>11.689288040182975</v>
      </c>
      <c r="AJ167" s="19">
        <v>1</v>
      </c>
      <c r="AK167" s="14"/>
      <c r="AL167" s="17">
        <f t="shared" si="178"/>
        <v>2.5637733212840848E-2</v>
      </c>
      <c r="AM167" s="87">
        <f t="shared" si="179"/>
        <v>6.5729336429280272E-4</v>
      </c>
      <c r="AN167" s="29"/>
      <c r="AO167" s="23">
        <f>AO170</f>
        <v>105.24663400491694</v>
      </c>
      <c r="AP167" s="23">
        <f>AP170</f>
        <v>105.24663400491694</v>
      </c>
      <c r="AQ167" s="34">
        <f t="shared" si="180"/>
        <v>39.005008426374552</v>
      </c>
      <c r="AR167" s="48">
        <f t="shared" si="181"/>
        <v>6.9323300805833815E-3</v>
      </c>
      <c r="AS167" s="26">
        <f>AR167/AR170</f>
        <v>6.9301748499029231E-2</v>
      </c>
      <c r="AT167" s="21">
        <f t="shared" si="157"/>
        <v>-4.020751446738359E-2</v>
      </c>
      <c r="BB167" s="6"/>
      <c r="BD167" s="36">
        <v>1</v>
      </c>
      <c r="BE167" s="6"/>
      <c r="BF167" s="6"/>
      <c r="BG167" s="6"/>
      <c r="BH167" s="6"/>
      <c r="BI167" s="6"/>
      <c r="BJ167" s="6"/>
      <c r="BK167" s="6"/>
      <c r="BL167" s="6"/>
      <c r="BM167" s="6"/>
      <c r="BN167" s="6"/>
    </row>
    <row r="168" spans="1:66" x14ac:dyDescent="0.2">
      <c r="B168" s="86" t="s">
        <v>72</v>
      </c>
      <c r="C168" s="32">
        <v>15</v>
      </c>
      <c r="D168" s="32">
        <v>11.4</v>
      </c>
      <c r="E168" s="33">
        <v>26</v>
      </c>
      <c r="F168" s="32">
        <v>35.4</v>
      </c>
      <c r="G168" s="32">
        <v>17.899999999999999</v>
      </c>
      <c r="H168" s="33">
        <v>25</v>
      </c>
      <c r="K168" s="78">
        <f t="shared" si="158"/>
        <v>4.9984615384615392</v>
      </c>
      <c r="L168" s="78">
        <f t="shared" si="159"/>
        <v>12.816399999999998</v>
      </c>
      <c r="M168" s="78">
        <f t="shared" si="160"/>
        <v>317.36929163455608</v>
      </c>
      <c r="N168" s="78">
        <f t="shared" si="161"/>
        <v>27</v>
      </c>
      <c r="O168" s="78">
        <f t="shared" si="162"/>
        <v>26</v>
      </c>
      <c r="P168" s="18">
        <f t="shared" si="163"/>
        <v>24.984617751479298</v>
      </c>
      <c r="Q168" s="79">
        <f t="shared" si="164"/>
        <v>164.26010895999994</v>
      </c>
      <c r="R168" s="18">
        <f t="shared" si="165"/>
        <v>0.92535621301775184</v>
      </c>
      <c r="S168" s="46">
        <f t="shared" si="166"/>
        <v>6.3176964984615358</v>
      </c>
      <c r="T168" s="14">
        <f t="shared" si="167"/>
        <v>43.817062263203944</v>
      </c>
      <c r="U168" s="64">
        <f t="shared" si="168"/>
        <v>2.0166921992278248</v>
      </c>
      <c r="V168" s="17">
        <f t="shared" si="169"/>
        <v>4.2207655156928032</v>
      </c>
      <c r="W168" s="14">
        <f t="shared" si="170"/>
        <v>8.5119848902674828</v>
      </c>
      <c r="X168" s="14">
        <f t="shared" si="171"/>
        <v>20.399999999999999</v>
      </c>
      <c r="Y168" s="14">
        <f t="shared" si="172"/>
        <v>11.888015109732516</v>
      </c>
      <c r="Z168" s="14">
        <f t="shared" si="173"/>
        <v>28.911984890267483</v>
      </c>
      <c r="AA168" s="21">
        <f t="shared" si="174"/>
        <v>4.2207655156928032</v>
      </c>
      <c r="AB168" s="21">
        <f t="shared" si="175"/>
        <v>17.814861538461535</v>
      </c>
      <c r="AC168" s="29">
        <f t="shared" si="176"/>
        <v>5.613290891096976E-2</v>
      </c>
      <c r="AD168" s="67">
        <f>AC168/AC170</f>
        <v>0.10055030842260354</v>
      </c>
      <c r="AE168" s="48">
        <f t="shared" si="177"/>
        <v>1.145111341783783</v>
      </c>
      <c r="AF168" s="57"/>
      <c r="AH168" s="23">
        <f>(X168-X170)^2</f>
        <v>23.495640526922188</v>
      </c>
      <c r="AI168" s="30">
        <f t="shared" si="156"/>
        <v>1.3188786495026128</v>
      </c>
      <c r="AJ168" s="19">
        <v>1</v>
      </c>
      <c r="AK168" s="14"/>
      <c r="AL168" s="17">
        <f t="shared" si="178"/>
        <v>5.613290891096976E-2</v>
      </c>
      <c r="AM168" s="87">
        <f t="shared" si="179"/>
        <v>3.1509034628072283E-3</v>
      </c>
      <c r="AN168" s="29"/>
      <c r="AO168" s="23">
        <f>AO170</f>
        <v>105.24663400491694</v>
      </c>
      <c r="AP168" s="23">
        <f>AP170</f>
        <v>105.24663400491694</v>
      </c>
      <c r="AQ168" s="34">
        <f t="shared" si="180"/>
        <v>17.814861538461535</v>
      </c>
      <c r="AR168" s="48">
        <f t="shared" si="181"/>
        <v>8.1260185859475895E-3</v>
      </c>
      <c r="AS168" s="26">
        <f>AR168/AR170</f>
        <v>8.1234922428042561E-2</v>
      </c>
      <c r="AT168" s="21">
        <f t="shared" si="157"/>
        <v>0.16577077915333083</v>
      </c>
      <c r="BB168" s="6"/>
      <c r="BD168" s="36">
        <v>1</v>
      </c>
      <c r="BE168" s="6"/>
      <c r="BF168" s="6"/>
      <c r="BG168" s="6"/>
      <c r="BH168" s="6"/>
      <c r="BI168" s="6"/>
      <c r="BJ168" s="6"/>
      <c r="BK168" s="6"/>
      <c r="BL168" s="6"/>
      <c r="BM168" s="6"/>
      <c r="BN168" s="6"/>
    </row>
    <row r="169" spans="1:66" x14ac:dyDescent="0.2">
      <c r="B169" s="86" t="s">
        <v>73</v>
      </c>
      <c r="C169" s="32">
        <v>42</v>
      </c>
      <c r="D169" s="32">
        <v>43.3</v>
      </c>
      <c r="E169" s="33">
        <v>46</v>
      </c>
      <c r="F169" s="32">
        <v>55.8</v>
      </c>
      <c r="G169" s="32">
        <v>43.9</v>
      </c>
      <c r="H169" s="33">
        <v>46</v>
      </c>
      <c r="K169" s="78">
        <f t="shared" si="158"/>
        <v>40.758478260869559</v>
      </c>
      <c r="L169" s="78">
        <f t="shared" si="159"/>
        <v>41.895869565217389</v>
      </c>
      <c r="M169" s="78">
        <f t="shared" si="160"/>
        <v>6831.7412145557646</v>
      </c>
      <c r="N169" s="78">
        <f t="shared" si="161"/>
        <v>47</v>
      </c>
      <c r="O169" s="78">
        <f t="shared" si="162"/>
        <v>47</v>
      </c>
      <c r="P169" s="18">
        <f t="shared" si="163"/>
        <v>1661.2535501417765</v>
      </c>
      <c r="Q169" s="79">
        <f t="shared" si="164"/>
        <v>1755.2638866257087</v>
      </c>
      <c r="R169" s="18">
        <f t="shared" si="165"/>
        <v>35.345820215782481</v>
      </c>
      <c r="S169" s="46">
        <f t="shared" si="166"/>
        <v>37.346040140972526</v>
      </c>
      <c r="T169" s="14">
        <f t="shared" si="167"/>
        <v>93.982203523573943</v>
      </c>
      <c r="U169" s="64">
        <f t="shared" si="168"/>
        <v>1.9858018143458216</v>
      </c>
      <c r="V169" s="17">
        <f t="shared" si="169"/>
        <v>9.0914436601722919</v>
      </c>
      <c r="W169" s="14">
        <f t="shared" si="170"/>
        <v>18.053805315392953</v>
      </c>
      <c r="X169" s="14">
        <f t="shared" si="171"/>
        <v>13.799999999999997</v>
      </c>
      <c r="Y169" s="14">
        <f t="shared" si="172"/>
        <v>-4.253805315392956</v>
      </c>
      <c r="Z169" s="14">
        <f t="shared" si="173"/>
        <v>31.85380531539295</v>
      </c>
      <c r="AA169" s="21">
        <f t="shared" si="174"/>
        <v>9.0914436601722919</v>
      </c>
      <c r="AB169" s="21">
        <f t="shared" si="175"/>
        <v>82.654347826086962</v>
      </c>
      <c r="AC169" s="29">
        <f t="shared" si="176"/>
        <v>1.2098577102127771E-2</v>
      </c>
      <c r="AD169" s="67">
        <f>AC169/AC170</f>
        <v>2.1672058026122695E-2</v>
      </c>
      <c r="AE169" s="48">
        <f t="shared" si="177"/>
        <v>0.1669603640093632</v>
      </c>
      <c r="AF169" s="57"/>
      <c r="AH169" s="23">
        <f>(X169-X170)^2</f>
        <v>3.0722020024811822</v>
      </c>
      <c r="AI169" s="30">
        <f t="shared" si="156"/>
        <v>3.7169272800329917E-2</v>
      </c>
      <c r="AJ169" s="19">
        <v>1</v>
      </c>
      <c r="AK169" s="14"/>
      <c r="AL169" s="17">
        <f t="shared" si="178"/>
        <v>1.2098577102127771E-2</v>
      </c>
      <c r="AM169" s="87">
        <f t="shared" si="179"/>
        <v>1.463755678961304E-4</v>
      </c>
      <c r="AN169" s="29"/>
      <c r="AO169" s="23">
        <f>AO170</f>
        <v>105.24663400491694</v>
      </c>
      <c r="AP169" s="23">
        <f>AP170</f>
        <v>105.24663400491694</v>
      </c>
      <c r="AQ169" s="34">
        <f t="shared" si="180"/>
        <v>82.654347826086962</v>
      </c>
      <c r="AR169" s="48">
        <f t="shared" si="181"/>
        <v>5.3219519677624103E-3</v>
      </c>
      <c r="AS169" s="26">
        <f>AR169/AR170</f>
        <v>5.3202973964959654E-2</v>
      </c>
      <c r="AT169" s="21">
        <f t="shared" si="157"/>
        <v>7.3442937155121249E-2</v>
      </c>
      <c r="BB169" s="6"/>
      <c r="BD169" s="36">
        <v>1</v>
      </c>
      <c r="BE169" s="6"/>
      <c r="BF169" s="6"/>
      <c r="BG169" s="6"/>
      <c r="BH169" s="6"/>
      <c r="BI169" s="6"/>
      <c r="BJ169" s="6"/>
      <c r="BK169" s="6"/>
      <c r="BL169" s="6"/>
      <c r="BM169" s="6"/>
      <c r="BN169" s="6"/>
    </row>
    <row r="170" spans="1:66" x14ac:dyDescent="0.2">
      <c r="B170" s="59">
        <f>AJ170</f>
        <v>14</v>
      </c>
      <c r="E170" s="60">
        <f>SUM(E156:E169)</f>
        <v>778</v>
      </c>
      <c r="F170" s="51"/>
      <c r="G170" s="51"/>
      <c r="H170" s="60">
        <f>SUM(H156:H169)</f>
        <v>805</v>
      </c>
      <c r="W170" s="80">
        <f>AA170*$E$2</f>
        <v>2.6231976837255728</v>
      </c>
      <c r="X170" s="63">
        <f>AE170/AC170</f>
        <v>15.552769808754467</v>
      </c>
      <c r="Y170" s="65">
        <f>X170-W170</f>
        <v>12.929572125028894</v>
      </c>
      <c r="Z170" s="66">
        <f>X170+W170</f>
        <v>18.175967492480041</v>
      </c>
      <c r="AA170" s="68">
        <f>SQRT(AB170)</f>
        <v>1.3383907584103698</v>
      </c>
      <c r="AB170" s="68">
        <f>1/AC170</f>
        <v>1.7912898221982849</v>
      </c>
      <c r="AC170" s="69">
        <f>SUM(AC156:AC169)</f>
        <v>0.5582569540716712</v>
      </c>
      <c r="AD170" s="52">
        <f>SUM(AD156:AD169)</f>
        <v>1</v>
      </c>
      <c r="AE170" s="70">
        <f>SUM(AE156:AE169)</f>
        <v>8.6824419008131173</v>
      </c>
      <c r="AF170" s="50"/>
      <c r="AG170" s="7"/>
      <c r="AH170" s="16"/>
      <c r="AI170" s="22">
        <f>SUM(AI156:AI169)</f>
        <v>65.777783113140515</v>
      </c>
      <c r="AJ170" s="22">
        <f>SUM(AJ156:AJ169)</f>
        <v>14</v>
      </c>
      <c r="AK170" s="22">
        <f>AI170-(AJ170-1)</f>
        <v>52.777783113140515</v>
      </c>
      <c r="AL170" s="45">
        <f>SUM(AL156:AL169)</f>
        <v>0.5582569540716712</v>
      </c>
      <c r="AM170" s="47">
        <f>SUM(AM156:AM169)</f>
        <v>3.1703019203195751E-2</v>
      </c>
      <c r="AN170" s="28">
        <f>AM170/AL170</f>
        <v>5.6789295631641326E-2</v>
      </c>
      <c r="AO170" s="22">
        <f>AK170/(AL170-AN170)</f>
        <v>105.24663400491694</v>
      </c>
      <c r="AP170" s="88">
        <f>IF(AI170&lt;AJ170-1,"0",AO170)</f>
        <v>105.24663400491694</v>
      </c>
      <c r="AQ170" s="7"/>
      <c r="AR170" s="70">
        <f>SUM(AR156:AR169)</f>
        <v>0.10003109922515863</v>
      </c>
      <c r="AS170" s="27">
        <f>SUM(AS156:AS169)</f>
        <v>0.99999999999999967</v>
      </c>
      <c r="AT170" s="15">
        <f>SUM(AT156:AT169)</f>
        <v>1.2140158222183737</v>
      </c>
      <c r="AU170" s="34">
        <f>1/AR170</f>
        <v>9.9968910443452561</v>
      </c>
      <c r="AV170" s="14">
        <f>SQRT(AU170)</f>
        <v>3.1617860529051072</v>
      </c>
      <c r="AW170" s="81">
        <f>AV170*$E$2</f>
        <v>6.1969867905150622</v>
      </c>
      <c r="AX170" s="83">
        <f>AT170/AR170</f>
        <v>12.136383900828303</v>
      </c>
      <c r="AY170" s="84">
        <f>AX170-AW170</f>
        <v>5.9393971103132408</v>
      </c>
      <c r="AZ170" s="85">
        <f>AX170+AW170</f>
        <v>18.333370691343365</v>
      </c>
      <c r="BA170" s="7"/>
      <c r="BB170" s="7"/>
      <c r="BC170" s="37">
        <f>AI170</f>
        <v>65.777783113140515</v>
      </c>
      <c r="BD170" s="12">
        <f>SUM(BD156:BD169)</f>
        <v>14</v>
      </c>
      <c r="BE170" s="49">
        <f>(BC170-(BD170-1))/BC170</f>
        <v>0.80236488089543145</v>
      </c>
      <c r="BF170" s="75">
        <f>IF(BE170&lt;0,"0%",BE170)</f>
        <v>0.80236488089543145</v>
      </c>
      <c r="BG170" s="7"/>
      <c r="BH170" s="7"/>
      <c r="BI170" s="7"/>
      <c r="BJ170" s="7"/>
      <c r="BK170" s="7"/>
      <c r="BL170" s="7"/>
      <c r="BM170" s="7"/>
      <c r="BN170" s="7"/>
    </row>
    <row r="174" spans="1:66" x14ac:dyDescent="0.2">
      <c r="J174" s="40" t="s">
        <v>16</v>
      </c>
      <c r="AG174" s="40" t="s">
        <v>17</v>
      </c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0" t="s">
        <v>58</v>
      </c>
      <c r="BC174" s="41"/>
      <c r="BD174" s="40"/>
      <c r="BE174" s="40"/>
      <c r="BF174" s="40"/>
      <c r="BG174" s="39"/>
      <c r="BH174" s="39"/>
      <c r="BI174" s="39"/>
      <c r="BJ174" s="39"/>
      <c r="BK174" s="39"/>
      <c r="BL174" s="39"/>
      <c r="BM174" s="39"/>
      <c r="BN174" s="39"/>
    </row>
    <row r="175" spans="1:66" x14ac:dyDescent="0.2">
      <c r="A175" s="44"/>
      <c r="B175" s="5" t="s">
        <v>18</v>
      </c>
      <c r="C175" s="89" t="s">
        <v>19</v>
      </c>
      <c r="D175" s="90"/>
      <c r="E175" s="91"/>
      <c r="F175" s="89" t="s">
        <v>20</v>
      </c>
      <c r="G175" s="90"/>
      <c r="H175" s="91"/>
      <c r="AG175" s="2"/>
      <c r="AH175" s="71" t="s">
        <v>38</v>
      </c>
      <c r="AI175" s="72">
        <f>CHIDIST(AI190,AJ190-1)</f>
        <v>1.9892070329356563E-9</v>
      </c>
      <c r="AJ175" s="2"/>
      <c r="AK175" s="2"/>
      <c r="AL175" s="2"/>
      <c r="AM175" s="2"/>
      <c r="BB175" s="1" t="s">
        <v>59</v>
      </c>
      <c r="BF175" s="71" t="s">
        <v>38</v>
      </c>
      <c r="BG175" s="72">
        <f>CHIDIST(BC190,BD190-1)</f>
        <v>1.9892070329356563E-9</v>
      </c>
    </row>
    <row r="176" spans="1:66" ht="61.5" customHeight="1" x14ac:dyDescent="0.2">
      <c r="B176" s="5"/>
      <c r="C176" s="43" t="s">
        <v>6</v>
      </c>
      <c r="D176" s="43" t="s">
        <v>7</v>
      </c>
      <c r="E176" s="43" t="s">
        <v>8</v>
      </c>
      <c r="F176" s="43" t="s">
        <v>9</v>
      </c>
      <c r="G176" s="43" t="s">
        <v>10</v>
      </c>
      <c r="H176" s="43" t="s">
        <v>11</v>
      </c>
      <c r="K176" s="61" t="s">
        <v>29</v>
      </c>
      <c r="L176" s="77" t="s">
        <v>30</v>
      </c>
      <c r="M176" s="73" t="s">
        <v>39</v>
      </c>
      <c r="N176" s="61" t="s">
        <v>31</v>
      </c>
      <c r="O176" s="61" t="s">
        <v>32</v>
      </c>
      <c r="P176" s="61" t="s">
        <v>33</v>
      </c>
      <c r="Q176" s="61" t="s">
        <v>34</v>
      </c>
      <c r="R176" s="61" t="s">
        <v>35</v>
      </c>
      <c r="S176" s="61" t="s">
        <v>36</v>
      </c>
      <c r="T176" s="74" t="s">
        <v>27</v>
      </c>
      <c r="U176" s="62" t="s">
        <v>25</v>
      </c>
      <c r="V176" s="13" t="s">
        <v>26</v>
      </c>
      <c r="W176" s="13" t="s">
        <v>24</v>
      </c>
      <c r="X176" s="53" t="s">
        <v>52</v>
      </c>
      <c r="Y176" s="54" t="s">
        <v>3</v>
      </c>
      <c r="Z176" s="55" t="s">
        <v>1</v>
      </c>
      <c r="AA176" s="14" t="s">
        <v>49</v>
      </c>
      <c r="AB176" s="14" t="s">
        <v>50</v>
      </c>
      <c r="AC176" s="10" t="s">
        <v>51</v>
      </c>
      <c r="AD176" s="76" t="s">
        <v>48</v>
      </c>
      <c r="AE176" s="13" t="s">
        <v>28</v>
      </c>
      <c r="AF176" s="56"/>
      <c r="AG176" s="2"/>
      <c r="AH176" s="24" t="s">
        <v>23</v>
      </c>
      <c r="AI176" s="13" t="s">
        <v>40</v>
      </c>
      <c r="AJ176" s="86" t="s">
        <v>4</v>
      </c>
      <c r="AK176" s="86" t="s">
        <v>5</v>
      </c>
      <c r="AL176" s="86" t="s">
        <v>41</v>
      </c>
      <c r="AM176" s="13" t="s">
        <v>42</v>
      </c>
      <c r="AN176" s="13" t="s">
        <v>43</v>
      </c>
      <c r="AO176" s="24" t="s">
        <v>54</v>
      </c>
      <c r="AP176" s="24" t="s">
        <v>55</v>
      </c>
      <c r="AQ176" s="86" t="s">
        <v>44</v>
      </c>
      <c r="AR176" s="13" t="s">
        <v>56</v>
      </c>
      <c r="AS176" s="82" t="s">
        <v>53</v>
      </c>
      <c r="AT176" s="13" t="s">
        <v>21</v>
      </c>
      <c r="AU176" s="13" t="s">
        <v>45</v>
      </c>
      <c r="AV176" s="13" t="s">
        <v>22</v>
      </c>
      <c r="AW176" s="13" t="s">
        <v>2</v>
      </c>
      <c r="AX176" s="35" t="s">
        <v>12</v>
      </c>
      <c r="AY176" s="31" t="s">
        <v>13</v>
      </c>
      <c r="AZ176" s="11" t="s">
        <v>14</v>
      </c>
      <c r="BC176" s="38" t="s">
        <v>15</v>
      </c>
      <c r="BD176" s="38" t="s">
        <v>4</v>
      </c>
      <c r="BE176" s="20" t="s">
        <v>46</v>
      </c>
      <c r="BF176" s="9" t="s">
        <v>47</v>
      </c>
    </row>
    <row r="177" spans="2:66" x14ac:dyDescent="0.2">
      <c r="B177" s="86" t="s">
        <v>60</v>
      </c>
      <c r="C177" s="32">
        <v>15</v>
      </c>
      <c r="D177" s="32">
        <v>11.4</v>
      </c>
      <c r="E177" s="33">
        <v>26</v>
      </c>
      <c r="F177" s="32">
        <v>35.4</v>
      </c>
      <c r="G177" s="32">
        <v>17.899999999999999</v>
      </c>
      <c r="H177" s="33">
        <v>25</v>
      </c>
      <c r="K177" s="78">
        <f>((D177^2)/E177)</f>
        <v>4.9984615384615392</v>
      </c>
      <c r="L177" s="78">
        <f>((G177^2)/H177)</f>
        <v>12.816399999999998</v>
      </c>
      <c r="M177" s="78">
        <f>(K177+L177)^2</f>
        <v>317.36929163455608</v>
      </c>
      <c r="N177" s="78">
        <f>E177+1</f>
        <v>27</v>
      </c>
      <c r="O177" s="78">
        <f>H177+1</f>
        <v>26</v>
      </c>
      <c r="P177" s="18">
        <f>K177^2</f>
        <v>24.984617751479298</v>
      </c>
      <c r="Q177" s="79">
        <f>L177^2</f>
        <v>164.26010895999994</v>
      </c>
      <c r="R177" s="18">
        <f>P177/N177</f>
        <v>0.92535621301775184</v>
      </c>
      <c r="S177" s="46">
        <f>Q177/O177</f>
        <v>6.3176964984615358</v>
      </c>
      <c r="T177" s="14">
        <f>M177/(R177+S177)</f>
        <v>43.817062263203944</v>
      </c>
      <c r="U177" s="64">
        <f>TINV((1-$E$1),T177)</f>
        <v>2.0166921992278248</v>
      </c>
      <c r="V177" s="17">
        <f>SQRT(K177+L177)</f>
        <v>4.2207655156928032</v>
      </c>
      <c r="W177" s="14">
        <f>V177*U177</f>
        <v>8.5119848902674828</v>
      </c>
      <c r="X177" s="14">
        <f>F177-C177</f>
        <v>20.399999999999999</v>
      </c>
      <c r="Y177" s="14">
        <f>X177-W177</f>
        <v>11.888015109732516</v>
      </c>
      <c r="Z177" s="14">
        <f>X177+W177</f>
        <v>28.911984890267483</v>
      </c>
      <c r="AA177" s="21">
        <f>V177</f>
        <v>4.2207655156928032</v>
      </c>
      <c r="AB177" s="21">
        <f>AA177^2</f>
        <v>17.814861538461535</v>
      </c>
      <c r="AC177" s="29">
        <f>1/AB177</f>
        <v>5.613290891096976E-2</v>
      </c>
      <c r="AD177" s="67">
        <f>AC177/AC190</f>
        <v>0.10277771298214478</v>
      </c>
      <c r="AE177" s="48">
        <f>AC177*X177</f>
        <v>1.145111341783783</v>
      </c>
      <c r="AF177" s="57"/>
      <c r="AH177" s="23">
        <f>(X177-X190)^2</f>
        <v>23.120735449987762</v>
      </c>
      <c r="AI177" s="30">
        <f t="shared" ref="AI177:AI189" si="182">AH177*AC177</f>
        <v>1.2978341369687925</v>
      </c>
      <c r="AJ177" s="19">
        <v>1</v>
      </c>
      <c r="AK177" s="14"/>
      <c r="AL177" s="17">
        <f>AC177</f>
        <v>5.613290891096976E-2</v>
      </c>
      <c r="AM177" s="87">
        <f>AC177^2</f>
        <v>3.1509034628072283E-3</v>
      </c>
      <c r="AN177" s="29"/>
      <c r="AO177" s="23">
        <f>AO190</f>
        <v>110.03704288958923</v>
      </c>
      <c r="AP177" s="23">
        <f>AP190</f>
        <v>110.03704288958923</v>
      </c>
      <c r="AQ177" s="34">
        <f>AB177</f>
        <v>17.814861538461535</v>
      </c>
      <c r="AR177" s="48">
        <f>1/(AP177+AQ177)</f>
        <v>7.821549506622753E-3</v>
      </c>
      <c r="AS177" s="26">
        <f>AR177/AR190</f>
        <v>8.5524251365509979E-2</v>
      </c>
      <c r="AT177" s="21">
        <f t="shared" ref="AT177:AT189" si="183">AR177*X177</f>
        <v>0.15955960993510415</v>
      </c>
      <c r="BB177" s="6"/>
      <c r="BD177" s="36">
        <v>1</v>
      </c>
      <c r="BE177" s="6"/>
      <c r="BF177" s="6"/>
      <c r="BG177" s="6"/>
      <c r="BH177" s="6"/>
      <c r="BI177" s="6"/>
      <c r="BJ177" s="6"/>
      <c r="BK177" s="6"/>
      <c r="BL177" s="6"/>
      <c r="BM177" s="6"/>
      <c r="BN177" s="6"/>
    </row>
    <row r="178" spans="2:66" x14ac:dyDescent="0.2">
      <c r="B178" s="86" t="s">
        <v>61</v>
      </c>
      <c r="C178" s="32">
        <v>42</v>
      </c>
      <c r="D178" s="32">
        <v>43.3</v>
      </c>
      <c r="E178" s="33">
        <v>46</v>
      </c>
      <c r="F178" s="32">
        <v>55.8</v>
      </c>
      <c r="G178" s="32">
        <v>43.9</v>
      </c>
      <c r="H178" s="33">
        <v>46</v>
      </c>
      <c r="K178" s="78">
        <f t="shared" ref="K178:K189" si="184">((D178^2)/E178)</f>
        <v>40.758478260869559</v>
      </c>
      <c r="L178" s="78">
        <f t="shared" ref="L178:L189" si="185">((G178^2)/H178)</f>
        <v>41.895869565217389</v>
      </c>
      <c r="M178" s="78">
        <f t="shared" ref="M178:M189" si="186">(K178+L178)^2</f>
        <v>6831.7412145557646</v>
      </c>
      <c r="N178" s="78">
        <f t="shared" ref="N178:N189" si="187">E178+1</f>
        <v>47</v>
      </c>
      <c r="O178" s="78">
        <f t="shared" ref="O178:O189" si="188">H178+1</f>
        <v>47</v>
      </c>
      <c r="P178" s="18">
        <f t="shared" ref="P178:P189" si="189">K178^2</f>
        <v>1661.2535501417765</v>
      </c>
      <c r="Q178" s="79">
        <f t="shared" ref="Q178:Q189" si="190">L178^2</f>
        <v>1755.2638866257087</v>
      </c>
      <c r="R178" s="18">
        <f t="shared" ref="R178:R189" si="191">P178/N178</f>
        <v>35.345820215782481</v>
      </c>
      <c r="S178" s="46">
        <f t="shared" ref="S178:S189" si="192">Q178/O178</f>
        <v>37.346040140972526</v>
      </c>
      <c r="T178" s="14">
        <f t="shared" ref="T178:T189" si="193">M178/(R178+S178)</f>
        <v>93.982203523573943</v>
      </c>
      <c r="U178" s="64">
        <f t="shared" ref="U178:U189" si="194">TINV((1-$E$1),T178)</f>
        <v>1.9858018143458216</v>
      </c>
      <c r="V178" s="17">
        <f t="shared" ref="V178:V189" si="195">SQRT(K178+L178)</f>
        <v>9.0914436601722919</v>
      </c>
      <c r="W178" s="14">
        <f t="shared" ref="W178:W189" si="196">V178*U178</f>
        <v>18.053805315392953</v>
      </c>
      <c r="X178" s="14">
        <f t="shared" ref="X178:X189" si="197">F178-C178</f>
        <v>13.799999999999997</v>
      </c>
      <c r="Y178" s="14">
        <f t="shared" ref="Y178:Y189" si="198">X178-W178</f>
        <v>-4.253805315392956</v>
      </c>
      <c r="Z178" s="14">
        <f t="shared" ref="Z178:Z189" si="199">X178+W178</f>
        <v>31.85380531539295</v>
      </c>
      <c r="AA178" s="21">
        <f t="shared" ref="AA178:AA189" si="200">V178</f>
        <v>9.0914436601722919</v>
      </c>
      <c r="AB178" s="21">
        <f t="shared" ref="AB178:AB189" si="201">AA178^2</f>
        <v>82.654347826086962</v>
      </c>
      <c r="AC178" s="29">
        <f t="shared" ref="AC178:AC189" si="202">1/AB178</f>
        <v>1.2098577102127771E-2</v>
      </c>
      <c r="AD178" s="67">
        <f>AC178/AC190</f>
        <v>2.2152140500451299E-2</v>
      </c>
      <c r="AE178" s="48">
        <f t="shared" ref="AE178:AE189" si="203">AC178*X178</f>
        <v>0.1669603640093632</v>
      </c>
      <c r="AF178" s="57"/>
      <c r="AH178" s="23">
        <f>(X178-X190)^2</f>
        <v>3.2098212860506941</v>
      </c>
      <c r="AI178" s="30">
        <f t="shared" si="182"/>
        <v>3.8834270313335244E-2</v>
      </c>
      <c r="AJ178" s="19">
        <v>1</v>
      </c>
      <c r="AK178" s="14"/>
      <c r="AL178" s="17">
        <f t="shared" ref="AL178:AL189" si="204">AC178</f>
        <v>1.2098577102127771E-2</v>
      </c>
      <c r="AM178" s="87">
        <f t="shared" ref="AM178:AM189" si="205">AC178^2</f>
        <v>1.463755678961304E-4</v>
      </c>
      <c r="AN178" s="29"/>
      <c r="AO178" s="23">
        <f>AO190</f>
        <v>110.03704288958923</v>
      </c>
      <c r="AP178" s="23">
        <f>AP190</f>
        <v>110.03704288958923</v>
      </c>
      <c r="AQ178" s="34">
        <f t="shared" ref="AQ178:AQ189" si="206">AB178</f>
        <v>82.654347826086962</v>
      </c>
      <c r="AR178" s="48">
        <f t="shared" ref="AR178:AR189" si="207">1/(AP178+AQ178)</f>
        <v>5.1896454547652304E-3</v>
      </c>
      <c r="AS178" s="26">
        <f>AR178/AR190</f>
        <v>5.6745858604539172E-2</v>
      </c>
      <c r="AT178" s="21">
        <f t="shared" si="183"/>
        <v>7.1617107275760164E-2</v>
      </c>
      <c r="BB178" s="6"/>
      <c r="BD178" s="36">
        <v>1</v>
      </c>
      <c r="BE178" s="6"/>
      <c r="BF178" s="6"/>
      <c r="BG178" s="6"/>
      <c r="BH178" s="6"/>
      <c r="BI178" s="6"/>
      <c r="BJ178" s="6"/>
      <c r="BK178" s="6"/>
      <c r="BL178" s="6"/>
      <c r="BM178" s="6"/>
      <c r="BN178" s="6"/>
    </row>
    <row r="179" spans="2:66" x14ac:dyDescent="0.2">
      <c r="B179" s="86" t="s">
        <v>62</v>
      </c>
      <c r="C179" s="32">
        <v>45.1</v>
      </c>
      <c r="D179" s="32">
        <v>36.9</v>
      </c>
      <c r="E179" s="33">
        <v>92</v>
      </c>
      <c r="F179" s="32">
        <v>42.8</v>
      </c>
      <c r="G179" s="32">
        <v>35.4</v>
      </c>
      <c r="H179" s="33">
        <v>92</v>
      </c>
      <c r="K179" s="78">
        <f t="shared" si="184"/>
        <v>14.800108695652172</v>
      </c>
      <c r="L179" s="78">
        <f t="shared" si="185"/>
        <v>13.621304347826085</v>
      </c>
      <c r="M179" s="78">
        <f t="shared" si="186"/>
        <v>807.77671938799597</v>
      </c>
      <c r="N179" s="78">
        <f t="shared" si="187"/>
        <v>93</v>
      </c>
      <c r="O179" s="78">
        <f t="shared" si="188"/>
        <v>93</v>
      </c>
      <c r="P179" s="18">
        <f t="shared" si="189"/>
        <v>219.04321740311903</v>
      </c>
      <c r="Q179" s="79">
        <f t="shared" si="190"/>
        <v>185.53993213610579</v>
      </c>
      <c r="R179" s="18">
        <f t="shared" si="191"/>
        <v>2.3553034129367636</v>
      </c>
      <c r="S179" s="46">
        <f t="shared" si="192"/>
        <v>1.9950530337215677</v>
      </c>
      <c r="T179" s="14">
        <f t="shared" si="193"/>
        <v>185.68058256662599</v>
      </c>
      <c r="U179" s="64">
        <f t="shared" si="194"/>
        <v>1.972869946210895</v>
      </c>
      <c r="V179" s="17">
        <f t="shared" si="195"/>
        <v>5.3311737022421486</v>
      </c>
      <c r="W179" s="14">
        <f t="shared" si="196"/>
        <v>10.517712375183406</v>
      </c>
      <c r="X179" s="14">
        <f t="shared" si="197"/>
        <v>-2.3000000000000043</v>
      </c>
      <c r="Y179" s="14">
        <f t="shared" si="198"/>
        <v>-12.81771237518341</v>
      </c>
      <c r="Z179" s="14">
        <f t="shared" si="199"/>
        <v>8.2177123751834014</v>
      </c>
      <c r="AA179" s="21">
        <f t="shared" si="200"/>
        <v>5.3311737022421486</v>
      </c>
      <c r="AB179" s="21">
        <f t="shared" si="201"/>
        <v>28.421413043478257</v>
      </c>
      <c r="AC179" s="29">
        <f t="shared" si="202"/>
        <v>3.5184739001900743E-2</v>
      </c>
      <c r="AD179" s="67">
        <f>AC179/AC190</f>
        <v>6.4422227115016537E-2</v>
      </c>
      <c r="AE179" s="48">
        <f t="shared" si="203"/>
        <v>-8.0924899704371861E-2</v>
      </c>
      <c r="AF179" s="57"/>
      <c r="AH179" s="23">
        <f>(X179-X190)^2</f>
        <v>320.10925794674966</v>
      </c>
      <c r="AI179" s="30">
        <f t="shared" si="182"/>
        <v>11.262960692948509</v>
      </c>
      <c r="AJ179" s="19">
        <v>1</v>
      </c>
      <c r="AK179" s="14"/>
      <c r="AL179" s="17">
        <f t="shared" si="204"/>
        <v>3.5184739001900743E-2</v>
      </c>
      <c r="AM179" s="87">
        <f t="shared" si="205"/>
        <v>1.2379658586318754E-3</v>
      </c>
      <c r="AN179" s="29"/>
      <c r="AO179" s="23">
        <f>AO190</f>
        <v>110.03704288958923</v>
      </c>
      <c r="AP179" s="23">
        <f>AP190</f>
        <v>110.03704288958923</v>
      </c>
      <c r="AQ179" s="34">
        <f t="shared" si="206"/>
        <v>28.421413043478257</v>
      </c>
      <c r="AR179" s="48">
        <f t="shared" si="207"/>
        <v>7.22238301200912E-3</v>
      </c>
      <c r="AS179" s="26">
        <f>AR179/AR190</f>
        <v>7.8972702231704897E-2</v>
      </c>
      <c r="AT179" s="21">
        <f t="shared" si="183"/>
        <v>-1.6611480927621006E-2</v>
      </c>
      <c r="BB179" s="6"/>
      <c r="BD179" s="36">
        <v>1</v>
      </c>
      <c r="BE179" s="6"/>
      <c r="BF179" s="6"/>
      <c r="BG179" s="6"/>
      <c r="BH179" s="6"/>
      <c r="BI179" s="6"/>
      <c r="BJ179" s="6"/>
      <c r="BK179" s="6"/>
      <c r="BL179" s="6"/>
      <c r="BM179" s="6"/>
      <c r="BN179" s="6"/>
    </row>
    <row r="180" spans="2:66" x14ac:dyDescent="0.2">
      <c r="B180" s="86" t="s">
        <v>63</v>
      </c>
      <c r="C180" s="32">
        <v>30.3</v>
      </c>
      <c r="D180" s="32">
        <v>27.8</v>
      </c>
      <c r="E180" s="33">
        <v>57</v>
      </c>
      <c r="F180" s="32">
        <v>43.8</v>
      </c>
      <c r="G180" s="32">
        <v>43.5</v>
      </c>
      <c r="H180" s="33">
        <v>68</v>
      </c>
      <c r="K180" s="78">
        <f t="shared" si="184"/>
        <v>13.558596491228071</v>
      </c>
      <c r="L180" s="78">
        <f t="shared" si="185"/>
        <v>27.827205882352942</v>
      </c>
      <c r="M180" s="78">
        <f t="shared" si="186"/>
        <v>1712.784638105104</v>
      </c>
      <c r="N180" s="78">
        <f t="shared" si="187"/>
        <v>58</v>
      </c>
      <c r="O180" s="78">
        <f t="shared" si="188"/>
        <v>69</v>
      </c>
      <c r="P180" s="18">
        <f t="shared" si="189"/>
        <v>183.83553881194217</v>
      </c>
      <c r="Q180" s="79">
        <f t="shared" si="190"/>
        <v>774.35338721885819</v>
      </c>
      <c r="R180" s="18">
        <f t="shared" si="191"/>
        <v>3.1695782553783132</v>
      </c>
      <c r="S180" s="46">
        <f t="shared" si="192"/>
        <v>11.222512858244322</v>
      </c>
      <c r="T180" s="14">
        <f t="shared" si="193"/>
        <v>119.00874060503212</v>
      </c>
      <c r="U180" s="64">
        <f t="shared" si="194"/>
        <v>1.9800998764569426</v>
      </c>
      <c r="V180" s="17">
        <f t="shared" si="195"/>
        <v>6.4331798026777562</v>
      </c>
      <c r="W180" s="14">
        <f t="shared" si="196"/>
        <v>12.738338532507523</v>
      </c>
      <c r="X180" s="14">
        <f t="shared" si="197"/>
        <v>13.499999999999996</v>
      </c>
      <c r="Y180" s="14">
        <f t="shared" si="198"/>
        <v>0.76166146749247332</v>
      </c>
      <c r="Z180" s="14">
        <f t="shared" si="199"/>
        <v>26.23833853250752</v>
      </c>
      <c r="AA180" s="21">
        <f t="shared" si="200"/>
        <v>6.4331798026777562</v>
      </c>
      <c r="AB180" s="21">
        <f t="shared" si="201"/>
        <v>41.385802373581015</v>
      </c>
      <c r="AC180" s="29">
        <f t="shared" si="202"/>
        <v>2.4162875736302231E-2</v>
      </c>
      <c r="AD180" s="67">
        <f>AC180/AC190</f>
        <v>4.4241518129547387E-2</v>
      </c>
      <c r="AE180" s="48">
        <f t="shared" si="203"/>
        <v>0.32619882244008003</v>
      </c>
      <c r="AF180" s="57"/>
      <c r="AH180" s="23">
        <f>(X180-X190)^2</f>
        <v>4.3747797331444671</v>
      </c>
      <c r="AI180" s="30">
        <f t="shared" si="182"/>
        <v>0.10570725906566319</v>
      </c>
      <c r="AJ180" s="19">
        <v>1</v>
      </c>
      <c r="AK180" s="14"/>
      <c r="AL180" s="17">
        <f t="shared" si="204"/>
        <v>2.4162875736302231E-2</v>
      </c>
      <c r="AM180" s="87">
        <f t="shared" si="205"/>
        <v>5.8384456384798309E-4</v>
      </c>
      <c r="AN180" s="29"/>
      <c r="AO180" s="23">
        <f>AO190</f>
        <v>110.03704288958923</v>
      </c>
      <c r="AP180" s="23">
        <f>AP190</f>
        <v>110.03704288958923</v>
      </c>
      <c r="AQ180" s="34">
        <f t="shared" si="206"/>
        <v>41.385802373581015</v>
      </c>
      <c r="AR180" s="48">
        <f t="shared" si="207"/>
        <v>6.6040233114231708E-3</v>
      </c>
      <c r="AS180" s="26">
        <f>AR180/AR190</f>
        <v>7.2211286169269306E-2</v>
      </c>
      <c r="AT180" s="21">
        <f t="shared" si="183"/>
        <v>8.9154314704212784E-2</v>
      </c>
      <c r="BB180" s="6"/>
      <c r="BD180" s="36">
        <v>1</v>
      </c>
      <c r="BE180" s="6"/>
      <c r="BF180" s="6"/>
      <c r="BG180" s="6"/>
      <c r="BH180" s="6"/>
      <c r="BI180" s="6"/>
      <c r="BJ180" s="6"/>
      <c r="BK180" s="6"/>
      <c r="BL180" s="6"/>
      <c r="BM180" s="6"/>
      <c r="BN180" s="6"/>
    </row>
    <row r="181" spans="2:66" x14ac:dyDescent="0.2">
      <c r="B181" s="86" t="s">
        <v>64</v>
      </c>
      <c r="C181" s="32">
        <v>28.9</v>
      </c>
      <c r="D181" s="32">
        <v>12</v>
      </c>
      <c r="E181" s="33">
        <v>31</v>
      </c>
      <c r="F181" s="32">
        <v>53.7</v>
      </c>
      <c r="G181" s="32">
        <v>16.2</v>
      </c>
      <c r="H181" s="33">
        <v>42</v>
      </c>
      <c r="K181" s="78">
        <f t="shared" si="184"/>
        <v>4.645161290322581</v>
      </c>
      <c r="L181" s="78">
        <f t="shared" si="185"/>
        <v>6.2485714285714282</v>
      </c>
      <c r="M181" s="78">
        <f t="shared" si="186"/>
        <v>118.67341255070185</v>
      </c>
      <c r="N181" s="78">
        <f t="shared" si="187"/>
        <v>32</v>
      </c>
      <c r="O181" s="78">
        <f t="shared" si="188"/>
        <v>43</v>
      </c>
      <c r="P181" s="18">
        <f t="shared" si="189"/>
        <v>21.577523413111344</v>
      </c>
      <c r="Q181" s="79">
        <f t="shared" si="190"/>
        <v>39.044644897959181</v>
      </c>
      <c r="R181" s="18">
        <f t="shared" si="191"/>
        <v>0.67429760665972949</v>
      </c>
      <c r="S181" s="46">
        <f t="shared" si="192"/>
        <v>0.9080149976269577</v>
      </c>
      <c r="T181" s="14">
        <f t="shared" si="193"/>
        <v>74.999979289301237</v>
      </c>
      <c r="U181" s="64">
        <f t="shared" si="194"/>
        <v>1.992543495180934</v>
      </c>
      <c r="V181" s="17">
        <f t="shared" si="195"/>
        <v>3.3005655150131483</v>
      </c>
      <c r="W181" s="14">
        <f t="shared" si="196"/>
        <v>6.5765203473579579</v>
      </c>
      <c r="X181" s="14">
        <f t="shared" si="197"/>
        <v>24.800000000000004</v>
      </c>
      <c r="Y181" s="14">
        <f t="shared" si="198"/>
        <v>18.223479652642048</v>
      </c>
      <c r="Z181" s="14">
        <f t="shared" si="199"/>
        <v>31.37652034735796</v>
      </c>
      <c r="AA181" s="21">
        <f t="shared" si="200"/>
        <v>3.3005655150131483</v>
      </c>
      <c r="AB181" s="21">
        <f t="shared" si="201"/>
        <v>10.893732718894009</v>
      </c>
      <c r="AC181" s="29">
        <f t="shared" si="202"/>
        <v>9.1795900065145472E-2</v>
      </c>
      <c r="AD181" s="67">
        <f>AC181/AC190</f>
        <v>0.16807560578763123</v>
      </c>
      <c r="AE181" s="48">
        <f t="shared" si="203"/>
        <v>2.2765383216156083</v>
      </c>
      <c r="AF181" s="57"/>
      <c r="AH181" s="23">
        <f>(X181-X190)^2</f>
        <v>84.794678225945916</v>
      </c>
      <c r="AI181" s="30">
        <f t="shared" si="182"/>
        <v>7.7838038084850982</v>
      </c>
      <c r="AJ181" s="19">
        <v>1</v>
      </c>
      <c r="AK181" s="14"/>
      <c r="AL181" s="17">
        <f t="shared" si="204"/>
        <v>9.1795900065145472E-2</v>
      </c>
      <c r="AM181" s="87">
        <f t="shared" si="205"/>
        <v>8.4264872687701744E-3</v>
      </c>
      <c r="AN181" s="29"/>
      <c r="AO181" s="23">
        <f>AO190</f>
        <v>110.03704288958923</v>
      </c>
      <c r="AP181" s="23">
        <f>AP190</f>
        <v>110.03704288958923</v>
      </c>
      <c r="AQ181" s="34">
        <f t="shared" si="206"/>
        <v>10.893732718894009</v>
      </c>
      <c r="AR181" s="48">
        <f t="shared" si="207"/>
        <v>8.2691936355186197E-3</v>
      </c>
      <c r="AS181" s="26">
        <f>AR181/AR190</f>
        <v>9.0418988523354241E-2</v>
      </c>
      <c r="AT181" s="21">
        <f t="shared" si="183"/>
        <v>0.2050760021608618</v>
      </c>
      <c r="BB181" s="6"/>
      <c r="BD181" s="36">
        <v>1</v>
      </c>
      <c r="BE181" s="6"/>
      <c r="BF181" s="6"/>
      <c r="BG181" s="6"/>
      <c r="BH181" s="6"/>
      <c r="BI181" s="6"/>
      <c r="BJ181" s="6"/>
      <c r="BK181" s="6"/>
      <c r="BL181" s="6"/>
      <c r="BM181" s="6"/>
      <c r="BN181" s="6"/>
    </row>
    <row r="182" spans="2:66" x14ac:dyDescent="0.2">
      <c r="B182" s="86" t="s">
        <v>65</v>
      </c>
      <c r="C182" s="32">
        <v>65.8</v>
      </c>
      <c r="D182" s="32">
        <v>48.1</v>
      </c>
      <c r="E182" s="33">
        <v>101</v>
      </c>
      <c r="F182" s="32">
        <v>60</v>
      </c>
      <c r="G182" s="32">
        <v>38.9</v>
      </c>
      <c r="H182" s="33">
        <v>94</v>
      </c>
      <c r="K182" s="78">
        <f t="shared" si="184"/>
        <v>22.907029702970299</v>
      </c>
      <c r="L182" s="78">
        <f t="shared" si="185"/>
        <v>16.097978723404253</v>
      </c>
      <c r="M182" s="78">
        <f t="shared" si="186"/>
        <v>1521.3906823415498</v>
      </c>
      <c r="N182" s="78">
        <f t="shared" si="187"/>
        <v>102</v>
      </c>
      <c r="O182" s="78">
        <f t="shared" si="188"/>
        <v>95</v>
      </c>
      <c r="P182" s="18">
        <f t="shared" si="189"/>
        <v>524.73200981276352</v>
      </c>
      <c r="Q182" s="79">
        <f t="shared" si="190"/>
        <v>259.14491897917605</v>
      </c>
      <c r="R182" s="18">
        <f t="shared" si="191"/>
        <v>5.1444314687525834</v>
      </c>
      <c r="S182" s="46">
        <f t="shared" si="192"/>
        <v>2.7278412524123796</v>
      </c>
      <c r="T182" s="14">
        <f t="shared" si="193"/>
        <v>193.25939741025763</v>
      </c>
      <c r="U182" s="64">
        <f t="shared" si="194"/>
        <v>1.972331675795749</v>
      </c>
      <c r="V182" s="17">
        <f t="shared" si="195"/>
        <v>6.2453989805595729</v>
      </c>
      <c r="W182" s="14">
        <f t="shared" si="196"/>
        <v>12.317998237340124</v>
      </c>
      <c r="X182" s="14">
        <f t="shared" si="197"/>
        <v>-5.7999999999999972</v>
      </c>
      <c r="Y182" s="14">
        <f t="shared" si="198"/>
        <v>-18.117998237340121</v>
      </c>
      <c r="Z182" s="14">
        <f t="shared" si="199"/>
        <v>6.5179982373401266</v>
      </c>
      <c r="AA182" s="21">
        <f t="shared" si="200"/>
        <v>6.2453989805595729</v>
      </c>
      <c r="AB182" s="21">
        <f t="shared" si="201"/>
        <v>39.005008426374552</v>
      </c>
      <c r="AC182" s="29">
        <f t="shared" si="202"/>
        <v>2.5637733212840848E-2</v>
      </c>
      <c r="AD182" s="67">
        <f>AC182/AC190</f>
        <v>4.6941938994136387E-2</v>
      </c>
      <c r="AE182" s="48">
        <f t="shared" si="203"/>
        <v>-0.14869885263447685</v>
      </c>
      <c r="AF182" s="57"/>
      <c r="AH182" s="23">
        <f>(X182-X190)^2</f>
        <v>457.60043982951004</v>
      </c>
      <c r="AI182" s="30">
        <f t="shared" si="182"/>
        <v>11.731837994427609</v>
      </c>
      <c r="AJ182" s="19">
        <v>1</v>
      </c>
      <c r="AK182" s="14"/>
      <c r="AL182" s="17">
        <f t="shared" si="204"/>
        <v>2.5637733212840848E-2</v>
      </c>
      <c r="AM182" s="87">
        <f t="shared" si="205"/>
        <v>6.5729336429280272E-4</v>
      </c>
      <c r="AN182" s="29"/>
      <c r="AO182" s="23">
        <f>AO190</f>
        <v>110.03704288958923</v>
      </c>
      <c r="AP182" s="23">
        <f>AP190</f>
        <v>110.03704288958923</v>
      </c>
      <c r="AQ182" s="34">
        <f t="shared" si="206"/>
        <v>39.005008426374552</v>
      </c>
      <c r="AR182" s="48">
        <f t="shared" si="207"/>
        <v>6.7095158122859964E-3</v>
      </c>
      <c r="AS182" s="26">
        <f>AR182/AR190</f>
        <v>7.3364787422867367E-2</v>
      </c>
      <c r="AT182" s="21">
        <f t="shared" si="183"/>
        <v>-3.8915191711258762E-2</v>
      </c>
      <c r="BB182" s="6"/>
      <c r="BD182" s="36">
        <v>1</v>
      </c>
      <c r="BE182" s="6"/>
      <c r="BF182" s="6"/>
      <c r="BG182" s="6"/>
      <c r="BH182" s="6"/>
      <c r="BI182" s="6"/>
      <c r="BJ182" s="6"/>
      <c r="BK182" s="6"/>
      <c r="BL182" s="6"/>
      <c r="BM182" s="6"/>
      <c r="BN182" s="6"/>
    </row>
    <row r="183" spans="2:66" x14ac:dyDescent="0.2">
      <c r="B183" s="86" t="s">
        <v>66</v>
      </c>
      <c r="C183" s="32">
        <v>15</v>
      </c>
      <c r="D183" s="32">
        <v>11.4</v>
      </c>
      <c r="E183" s="33">
        <v>26</v>
      </c>
      <c r="F183" s="32">
        <v>35.4</v>
      </c>
      <c r="G183" s="32">
        <v>17.899999999999999</v>
      </c>
      <c r="H183" s="33">
        <v>25</v>
      </c>
      <c r="K183" s="78">
        <f t="shared" si="184"/>
        <v>4.9984615384615392</v>
      </c>
      <c r="L183" s="78">
        <f t="shared" si="185"/>
        <v>12.816399999999998</v>
      </c>
      <c r="M183" s="78">
        <f t="shared" si="186"/>
        <v>317.36929163455608</v>
      </c>
      <c r="N183" s="78">
        <f t="shared" si="187"/>
        <v>27</v>
      </c>
      <c r="O183" s="78">
        <f t="shared" si="188"/>
        <v>26</v>
      </c>
      <c r="P183" s="18">
        <f t="shared" si="189"/>
        <v>24.984617751479298</v>
      </c>
      <c r="Q183" s="79">
        <f t="shared" si="190"/>
        <v>164.26010895999994</v>
      </c>
      <c r="R183" s="18">
        <f t="shared" si="191"/>
        <v>0.92535621301775184</v>
      </c>
      <c r="S183" s="46">
        <f t="shared" si="192"/>
        <v>6.3176964984615358</v>
      </c>
      <c r="T183" s="14">
        <f t="shared" si="193"/>
        <v>43.817062263203944</v>
      </c>
      <c r="U183" s="64">
        <f t="shared" si="194"/>
        <v>2.0166921992278248</v>
      </c>
      <c r="V183" s="17">
        <f t="shared" si="195"/>
        <v>4.2207655156928032</v>
      </c>
      <c r="W183" s="14">
        <f t="shared" si="196"/>
        <v>8.5119848902674828</v>
      </c>
      <c r="X183" s="14">
        <f t="shared" si="197"/>
        <v>20.399999999999999</v>
      </c>
      <c r="Y183" s="14">
        <f t="shared" si="198"/>
        <v>11.888015109732516</v>
      </c>
      <c r="Z183" s="14">
        <f t="shared" si="199"/>
        <v>28.911984890267483</v>
      </c>
      <c r="AA183" s="21">
        <f t="shared" si="200"/>
        <v>4.2207655156928032</v>
      </c>
      <c r="AB183" s="21">
        <f t="shared" si="201"/>
        <v>17.814861538461535</v>
      </c>
      <c r="AC183" s="29">
        <f t="shared" si="202"/>
        <v>5.613290891096976E-2</v>
      </c>
      <c r="AD183" s="67">
        <f>AC183/AC190</f>
        <v>0.10277771298214478</v>
      </c>
      <c r="AE183" s="48">
        <f t="shared" si="203"/>
        <v>1.145111341783783</v>
      </c>
      <c r="AF183" s="57"/>
      <c r="AH183" s="23">
        <f>(X183-X190)^2</f>
        <v>23.120735449987762</v>
      </c>
      <c r="AI183" s="30">
        <f t="shared" si="182"/>
        <v>1.2978341369687925</v>
      </c>
      <c r="AJ183" s="19">
        <v>1</v>
      </c>
      <c r="AK183" s="14"/>
      <c r="AL183" s="17">
        <f t="shared" si="204"/>
        <v>5.613290891096976E-2</v>
      </c>
      <c r="AM183" s="87">
        <f t="shared" si="205"/>
        <v>3.1509034628072283E-3</v>
      </c>
      <c r="AN183" s="29"/>
      <c r="AO183" s="23">
        <f>AO190</f>
        <v>110.03704288958923</v>
      </c>
      <c r="AP183" s="23">
        <f>AP190</f>
        <v>110.03704288958923</v>
      </c>
      <c r="AQ183" s="34">
        <f t="shared" si="206"/>
        <v>17.814861538461535</v>
      </c>
      <c r="AR183" s="48">
        <f t="shared" si="207"/>
        <v>7.821549506622753E-3</v>
      </c>
      <c r="AS183" s="26">
        <f>AR183/AR190</f>
        <v>8.5524251365509979E-2</v>
      </c>
      <c r="AT183" s="21">
        <f t="shared" si="183"/>
        <v>0.15955960993510415</v>
      </c>
      <c r="BB183" s="6"/>
      <c r="BD183" s="36">
        <v>1</v>
      </c>
      <c r="BE183" s="6"/>
      <c r="BF183" s="6"/>
      <c r="BG183" s="6"/>
      <c r="BH183" s="6"/>
      <c r="BI183" s="6"/>
      <c r="BJ183" s="6"/>
      <c r="BK183" s="6"/>
      <c r="BL183" s="6"/>
      <c r="BM183" s="6"/>
      <c r="BN183" s="6"/>
    </row>
    <row r="184" spans="2:66" x14ac:dyDescent="0.2">
      <c r="B184" s="86" t="s">
        <v>67</v>
      </c>
      <c r="C184" s="32">
        <v>42</v>
      </c>
      <c r="D184" s="32">
        <v>43.3</v>
      </c>
      <c r="E184" s="33">
        <v>46</v>
      </c>
      <c r="F184" s="32">
        <v>55.8</v>
      </c>
      <c r="G184" s="32">
        <v>43.9</v>
      </c>
      <c r="H184" s="33">
        <v>46</v>
      </c>
      <c r="K184" s="78">
        <f t="shared" si="184"/>
        <v>40.758478260869559</v>
      </c>
      <c r="L184" s="78">
        <f t="shared" si="185"/>
        <v>41.895869565217389</v>
      </c>
      <c r="M184" s="78">
        <f t="shared" si="186"/>
        <v>6831.7412145557646</v>
      </c>
      <c r="N184" s="78">
        <f t="shared" si="187"/>
        <v>47</v>
      </c>
      <c r="O184" s="78">
        <f t="shared" si="188"/>
        <v>47</v>
      </c>
      <c r="P184" s="18">
        <f t="shared" si="189"/>
        <v>1661.2535501417765</v>
      </c>
      <c r="Q184" s="79">
        <f t="shared" si="190"/>
        <v>1755.2638866257087</v>
      </c>
      <c r="R184" s="18">
        <f t="shared" si="191"/>
        <v>35.345820215782481</v>
      </c>
      <c r="S184" s="46">
        <f t="shared" si="192"/>
        <v>37.346040140972526</v>
      </c>
      <c r="T184" s="14">
        <f t="shared" si="193"/>
        <v>93.982203523573943</v>
      </c>
      <c r="U184" s="64">
        <f t="shared" si="194"/>
        <v>1.9858018143458216</v>
      </c>
      <c r="V184" s="17">
        <f t="shared" si="195"/>
        <v>9.0914436601722919</v>
      </c>
      <c r="W184" s="14">
        <f t="shared" si="196"/>
        <v>18.053805315392953</v>
      </c>
      <c r="X184" s="14">
        <f t="shared" si="197"/>
        <v>13.799999999999997</v>
      </c>
      <c r="Y184" s="14">
        <f t="shared" si="198"/>
        <v>-4.253805315392956</v>
      </c>
      <c r="Z184" s="14">
        <f t="shared" si="199"/>
        <v>31.85380531539295</v>
      </c>
      <c r="AA184" s="21">
        <f t="shared" si="200"/>
        <v>9.0914436601722919</v>
      </c>
      <c r="AB184" s="21">
        <f t="shared" si="201"/>
        <v>82.654347826086962</v>
      </c>
      <c r="AC184" s="29">
        <f t="shared" si="202"/>
        <v>1.2098577102127771E-2</v>
      </c>
      <c r="AD184" s="67">
        <f>AC184/AC190</f>
        <v>2.2152140500451299E-2</v>
      </c>
      <c r="AE184" s="48">
        <f t="shared" si="203"/>
        <v>0.1669603640093632</v>
      </c>
      <c r="AF184" s="57"/>
      <c r="AH184" s="23">
        <f>(X184-X190)^2</f>
        <v>3.2098212860506941</v>
      </c>
      <c r="AI184" s="30">
        <f t="shared" si="182"/>
        <v>3.8834270313335244E-2</v>
      </c>
      <c r="AJ184" s="19">
        <v>1</v>
      </c>
      <c r="AK184" s="14"/>
      <c r="AL184" s="17">
        <f t="shared" si="204"/>
        <v>1.2098577102127771E-2</v>
      </c>
      <c r="AM184" s="87">
        <f t="shared" si="205"/>
        <v>1.463755678961304E-4</v>
      </c>
      <c r="AN184" s="29"/>
      <c r="AO184" s="23">
        <f>AO190</f>
        <v>110.03704288958923</v>
      </c>
      <c r="AP184" s="23">
        <f>AP190</f>
        <v>110.03704288958923</v>
      </c>
      <c r="AQ184" s="34">
        <f t="shared" si="206"/>
        <v>82.654347826086962</v>
      </c>
      <c r="AR184" s="48">
        <f t="shared" si="207"/>
        <v>5.1896454547652304E-3</v>
      </c>
      <c r="AS184" s="26">
        <f>AR184/AR190</f>
        <v>5.6745858604539172E-2</v>
      </c>
      <c r="AT184" s="21">
        <f t="shared" si="183"/>
        <v>7.1617107275760164E-2</v>
      </c>
      <c r="BB184" s="6"/>
      <c r="BD184" s="36">
        <v>1</v>
      </c>
      <c r="BE184" s="6"/>
      <c r="BF184" s="6"/>
      <c r="BG184" s="6"/>
      <c r="BH184" s="6"/>
      <c r="BI184" s="6"/>
      <c r="BJ184" s="6"/>
      <c r="BK184" s="6"/>
      <c r="BL184" s="6"/>
      <c r="BM184" s="6"/>
      <c r="BN184" s="6"/>
    </row>
    <row r="185" spans="2:66" x14ac:dyDescent="0.2">
      <c r="B185" s="86" t="s">
        <v>68</v>
      </c>
      <c r="C185" s="32">
        <v>45.1</v>
      </c>
      <c r="D185" s="32">
        <v>36.9</v>
      </c>
      <c r="E185" s="33">
        <v>92</v>
      </c>
      <c r="F185" s="32">
        <v>42.8</v>
      </c>
      <c r="G185" s="32">
        <v>35.4</v>
      </c>
      <c r="H185" s="33">
        <v>92</v>
      </c>
      <c r="K185" s="78">
        <f t="shared" si="184"/>
        <v>14.800108695652172</v>
      </c>
      <c r="L185" s="78">
        <f t="shared" si="185"/>
        <v>13.621304347826085</v>
      </c>
      <c r="M185" s="78">
        <f t="shared" si="186"/>
        <v>807.77671938799597</v>
      </c>
      <c r="N185" s="78">
        <f t="shared" si="187"/>
        <v>93</v>
      </c>
      <c r="O185" s="78">
        <f t="shared" si="188"/>
        <v>93</v>
      </c>
      <c r="P185" s="18">
        <f t="shared" si="189"/>
        <v>219.04321740311903</v>
      </c>
      <c r="Q185" s="79">
        <f t="shared" si="190"/>
        <v>185.53993213610579</v>
      </c>
      <c r="R185" s="18">
        <f t="shared" si="191"/>
        <v>2.3553034129367636</v>
      </c>
      <c r="S185" s="46">
        <f t="shared" si="192"/>
        <v>1.9950530337215677</v>
      </c>
      <c r="T185" s="14">
        <f t="shared" si="193"/>
        <v>185.68058256662599</v>
      </c>
      <c r="U185" s="64">
        <f t="shared" si="194"/>
        <v>1.972869946210895</v>
      </c>
      <c r="V185" s="17">
        <f t="shared" si="195"/>
        <v>5.3311737022421486</v>
      </c>
      <c r="W185" s="14">
        <f t="shared" si="196"/>
        <v>10.517712375183406</v>
      </c>
      <c r="X185" s="14">
        <f t="shared" si="197"/>
        <v>-2.3000000000000043</v>
      </c>
      <c r="Y185" s="14">
        <f t="shared" si="198"/>
        <v>-12.81771237518341</v>
      </c>
      <c r="Z185" s="14">
        <f t="shared" si="199"/>
        <v>8.2177123751834014</v>
      </c>
      <c r="AA185" s="21">
        <f t="shared" si="200"/>
        <v>5.3311737022421486</v>
      </c>
      <c r="AB185" s="21">
        <f t="shared" si="201"/>
        <v>28.421413043478257</v>
      </c>
      <c r="AC185" s="29">
        <f t="shared" si="202"/>
        <v>3.5184739001900743E-2</v>
      </c>
      <c r="AD185" s="67">
        <f>AC185/AC190</f>
        <v>6.4422227115016537E-2</v>
      </c>
      <c r="AE185" s="48">
        <f t="shared" si="203"/>
        <v>-8.0924899704371861E-2</v>
      </c>
      <c r="AF185" s="57"/>
      <c r="AH185" s="23">
        <f>(X185-X190)^2</f>
        <v>320.10925794674966</v>
      </c>
      <c r="AI185" s="30">
        <f t="shared" si="182"/>
        <v>11.262960692948509</v>
      </c>
      <c r="AJ185" s="19">
        <v>1</v>
      </c>
      <c r="AK185" s="14"/>
      <c r="AL185" s="17">
        <f t="shared" si="204"/>
        <v>3.5184739001900743E-2</v>
      </c>
      <c r="AM185" s="87">
        <f t="shared" si="205"/>
        <v>1.2379658586318754E-3</v>
      </c>
      <c r="AN185" s="29"/>
      <c r="AO185" s="23">
        <f>AO190</f>
        <v>110.03704288958923</v>
      </c>
      <c r="AP185" s="23">
        <f>AP190</f>
        <v>110.03704288958923</v>
      </c>
      <c r="AQ185" s="34">
        <f t="shared" si="206"/>
        <v>28.421413043478257</v>
      </c>
      <c r="AR185" s="48">
        <f t="shared" si="207"/>
        <v>7.22238301200912E-3</v>
      </c>
      <c r="AS185" s="26">
        <f>AR185/AR190</f>
        <v>7.8972702231704897E-2</v>
      </c>
      <c r="AT185" s="21">
        <f t="shared" si="183"/>
        <v>-1.6611480927621006E-2</v>
      </c>
      <c r="BB185" s="6"/>
      <c r="BD185" s="36">
        <v>1</v>
      </c>
      <c r="BE185" s="6"/>
      <c r="BF185" s="6"/>
      <c r="BG185" s="6"/>
      <c r="BH185" s="6"/>
      <c r="BI185" s="6"/>
      <c r="BJ185" s="6"/>
      <c r="BK185" s="6"/>
      <c r="BL185" s="6"/>
      <c r="BM185" s="6"/>
      <c r="BN185" s="6"/>
    </row>
    <row r="186" spans="2:66" x14ac:dyDescent="0.2">
      <c r="B186" s="86" t="s">
        <v>69</v>
      </c>
      <c r="C186" s="32">
        <v>30.3</v>
      </c>
      <c r="D186" s="32">
        <v>27.8</v>
      </c>
      <c r="E186" s="33">
        <v>57</v>
      </c>
      <c r="F186" s="32">
        <v>43.8</v>
      </c>
      <c r="G186" s="32">
        <v>43.5</v>
      </c>
      <c r="H186" s="33">
        <v>68</v>
      </c>
      <c r="K186" s="78">
        <f t="shared" si="184"/>
        <v>13.558596491228071</v>
      </c>
      <c r="L186" s="78">
        <f t="shared" si="185"/>
        <v>27.827205882352942</v>
      </c>
      <c r="M186" s="78">
        <f t="shared" si="186"/>
        <v>1712.784638105104</v>
      </c>
      <c r="N186" s="78">
        <f t="shared" si="187"/>
        <v>58</v>
      </c>
      <c r="O186" s="78">
        <f t="shared" si="188"/>
        <v>69</v>
      </c>
      <c r="P186" s="18">
        <f t="shared" si="189"/>
        <v>183.83553881194217</v>
      </c>
      <c r="Q186" s="79">
        <f t="shared" si="190"/>
        <v>774.35338721885819</v>
      </c>
      <c r="R186" s="18">
        <f t="shared" si="191"/>
        <v>3.1695782553783132</v>
      </c>
      <c r="S186" s="46">
        <f t="shared" si="192"/>
        <v>11.222512858244322</v>
      </c>
      <c r="T186" s="14">
        <f t="shared" si="193"/>
        <v>119.00874060503212</v>
      </c>
      <c r="U186" s="64">
        <f t="shared" si="194"/>
        <v>1.9800998764569426</v>
      </c>
      <c r="V186" s="17">
        <f t="shared" si="195"/>
        <v>6.4331798026777562</v>
      </c>
      <c r="W186" s="14">
        <f t="shared" si="196"/>
        <v>12.738338532507523</v>
      </c>
      <c r="X186" s="14">
        <f t="shared" si="197"/>
        <v>13.499999999999996</v>
      </c>
      <c r="Y186" s="14">
        <f t="shared" si="198"/>
        <v>0.76166146749247332</v>
      </c>
      <c r="Z186" s="14">
        <f t="shared" si="199"/>
        <v>26.23833853250752</v>
      </c>
      <c r="AA186" s="21">
        <f t="shared" si="200"/>
        <v>6.4331798026777562</v>
      </c>
      <c r="AB186" s="21">
        <f t="shared" si="201"/>
        <v>41.385802373581015</v>
      </c>
      <c r="AC186" s="29">
        <f t="shared" si="202"/>
        <v>2.4162875736302231E-2</v>
      </c>
      <c r="AD186" s="67">
        <f>AC186/AC190</f>
        <v>4.4241518129547387E-2</v>
      </c>
      <c r="AE186" s="48">
        <f t="shared" si="203"/>
        <v>0.32619882244008003</v>
      </c>
      <c r="AF186" s="57"/>
      <c r="AH186" s="23">
        <f>(X186-X190)^2</f>
        <v>4.3747797331444671</v>
      </c>
      <c r="AI186" s="30">
        <f t="shared" si="182"/>
        <v>0.10570725906566319</v>
      </c>
      <c r="AJ186" s="19">
        <v>1</v>
      </c>
      <c r="AK186" s="14"/>
      <c r="AL186" s="17">
        <f t="shared" si="204"/>
        <v>2.4162875736302231E-2</v>
      </c>
      <c r="AM186" s="87">
        <f t="shared" si="205"/>
        <v>5.8384456384798309E-4</v>
      </c>
      <c r="AN186" s="29"/>
      <c r="AO186" s="23">
        <f>AO190</f>
        <v>110.03704288958923</v>
      </c>
      <c r="AP186" s="23">
        <f>AP190</f>
        <v>110.03704288958923</v>
      </c>
      <c r="AQ186" s="34">
        <f t="shared" si="206"/>
        <v>41.385802373581015</v>
      </c>
      <c r="AR186" s="48">
        <f t="shared" si="207"/>
        <v>6.6040233114231708E-3</v>
      </c>
      <c r="AS186" s="26">
        <f>AR186/AR190</f>
        <v>7.2211286169269306E-2</v>
      </c>
      <c r="AT186" s="21">
        <f t="shared" si="183"/>
        <v>8.9154314704212784E-2</v>
      </c>
      <c r="BB186" s="6"/>
      <c r="BD186" s="36">
        <v>1</v>
      </c>
      <c r="BE186" s="6"/>
      <c r="BF186" s="6"/>
      <c r="BG186" s="6"/>
      <c r="BH186" s="6"/>
      <c r="BI186" s="6"/>
      <c r="BJ186" s="6"/>
      <c r="BK186" s="6"/>
      <c r="BL186" s="6"/>
      <c r="BM186" s="6"/>
      <c r="BN186" s="6"/>
    </row>
    <row r="187" spans="2:66" x14ac:dyDescent="0.2">
      <c r="B187" s="86" t="s">
        <v>70</v>
      </c>
      <c r="C187" s="32">
        <v>28.9</v>
      </c>
      <c r="D187" s="32">
        <v>12</v>
      </c>
      <c r="E187" s="33">
        <v>31</v>
      </c>
      <c r="F187" s="32">
        <v>53.7</v>
      </c>
      <c r="G187" s="32">
        <v>16.2</v>
      </c>
      <c r="H187" s="33">
        <v>42</v>
      </c>
      <c r="K187" s="78">
        <f t="shared" si="184"/>
        <v>4.645161290322581</v>
      </c>
      <c r="L187" s="78">
        <f t="shared" si="185"/>
        <v>6.2485714285714282</v>
      </c>
      <c r="M187" s="78">
        <f t="shared" si="186"/>
        <v>118.67341255070185</v>
      </c>
      <c r="N187" s="78">
        <f t="shared" si="187"/>
        <v>32</v>
      </c>
      <c r="O187" s="78">
        <f t="shared" si="188"/>
        <v>43</v>
      </c>
      <c r="P187" s="18">
        <f t="shared" si="189"/>
        <v>21.577523413111344</v>
      </c>
      <c r="Q187" s="79">
        <f t="shared" si="190"/>
        <v>39.044644897959181</v>
      </c>
      <c r="R187" s="18">
        <f t="shared" si="191"/>
        <v>0.67429760665972949</v>
      </c>
      <c r="S187" s="46">
        <f t="shared" si="192"/>
        <v>0.9080149976269577</v>
      </c>
      <c r="T187" s="14">
        <f t="shared" si="193"/>
        <v>74.999979289301237</v>
      </c>
      <c r="U187" s="64">
        <f t="shared" si="194"/>
        <v>1.992543495180934</v>
      </c>
      <c r="V187" s="17">
        <f t="shared" si="195"/>
        <v>3.3005655150131483</v>
      </c>
      <c r="W187" s="14">
        <f t="shared" si="196"/>
        <v>6.5765203473579579</v>
      </c>
      <c r="X187" s="14">
        <f t="shared" si="197"/>
        <v>24.800000000000004</v>
      </c>
      <c r="Y187" s="14">
        <f t="shared" si="198"/>
        <v>18.223479652642048</v>
      </c>
      <c r="Z187" s="14">
        <f t="shared" si="199"/>
        <v>31.37652034735796</v>
      </c>
      <c r="AA187" s="21">
        <f t="shared" si="200"/>
        <v>3.3005655150131483</v>
      </c>
      <c r="AB187" s="21">
        <f t="shared" si="201"/>
        <v>10.893732718894009</v>
      </c>
      <c r="AC187" s="29">
        <f t="shared" si="202"/>
        <v>9.1795900065145472E-2</v>
      </c>
      <c r="AD187" s="67">
        <f>AC187/AC190</f>
        <v>0.16807560578763123</v>
      </c>
      <c r="AE187" s="48">
        <f t="shared" si="203"/>
        <v>2.2765383216156083</v>
      </c>
      <c r="AF187" s="57"/>
      <c r="AH187" s="23">
        <f>(X187-X190)^2</f>
        <v>84.794678225945916</v>
      </c>
      <c r="AI187" s="30">
        <f t="shared" si="182"/>
        <v>7.7838038084850982</v>
      </c>
      <c r="AJ187" s="19">
        <v>1</v>
      </c>
      <c r="AK187" s="14"/>
      <c r="AL187" s="17">
        <f t="shared" si="204"/>
        <v>9.1795900065145472E-2</v>
      </c>
      <c r="AM187" s="87">
        <f t="shared" si="205"/>
        <v>8.4264872687701744E-3</v>
      </c>
      <c r="AN187" s="29"/>
      <c r="AO187" s="23">
        <f>AO190</f>
        <v>110.03704288958923</v>
      </c>
      <c r="AP187" s="23">
        <f>AP190</f>
        <v>110.03704288958923</v>
      </c>
      <c r="AQ187" s="34">
        <f t="shared" si="206"/>
        <v>10.893732718894009</v>
      </c>
      <c r="AR187" s="48">
        <f t="shared" si="207"/>
        <v>8.2691936355186197E-3</v>
      </c>
      <c r="AS187" s="26">
        <f>AR187/AR190</f>
        <v>9.0418988523354241E-2</v>
      </c>
      <c r="AT187" s="21">
        <f t="shared" si="183"/>
        <v>0.2050760021608618</v>
      </c>
      <c r="BB187" s="6"/>
      <c r="BD187" s="36">
        <v>1</v>
      </c>
      <c r="BE187" s="6"/>
      <c r="BF187" s="6"/>
      <c r="BG187" s="6"/>
      <c r="BH187" s="6"/>
      <c r="BI187" s="6"/>
      <c r="BJ187" s="6"/>
      <c r="BK187" s="6"/>
      <c r="BL187" s="6"/>
      <c r="BM187" s="6"/>
      <c r="BN187" s="6"/>
    </row>
    <row r="188" spans="2:66" x14ac:dyDescent="0.2">
      <c r="B188" s="86" t="s">
        <v>71</v>
      </c>
      <c r="C188" s="32">
        <v>65.8</v>
      </c>
      <c r="D188" s="32">
        <v>48.1</v>
      </c>
      <c r="E188" s="33">
        <v>101</v>
      </c>
      <c r="F188" s="32">
        <v>60</v>
      </c>
      <c r="G188" s="32">
        <v>38.9</v>
      </c>
      <c r="H188" s="33">
        <v>94</v>
      </c>
      <c r="K188" s="78">
        <f t="shared" si="184"/>
        <v>22.907029702970299</v>
      </c>
      <c r="L188" s="78">
        <f t="shared" si="185"/>
        <v>16.097978723404253</v>
      </c>
      <c r="M188" s="78">
        <f t="shared" si="186"/>
        <v>1521.3906823415498</v>
      </c>
      <c r="N188" s="78">
        <f t="shared" si="187"/>
        <v>102</v>
      </c>
      <c r="O188" s="78">
        <f t="shared" si="188"/>
        <v>95</v>
      </c>
      <c r="P188" s="18">
        <f t="shared" si="189"/>
        <v>524.73200981276352</v>
      </c>
      <c r="Q188" s="79">
        <f t="shared" si="190"/>
        <v>259.14491897917605</v>
      </c>
      <c r="R188" s="18">
        <f t="shared" si="191"/>
        <v>5.1444314687525834</v>
      </c>
      <c r="S188" s="46">
        <f t="shared" si="192"/>
        <v>2.7278412524123796</v>
      </c>
      <c r="T188" s="14">
        <f t="shared" si="193"/>
        <v>193.25939741025763</v>
      </c>
      <c r="U188" s="64">
        <f t="shared" si="194"/>
        <v>1.972331675795749</v>
      </c>
      <c r="V188" s="17">
        <f t="shared" si="195"/>
        <v>6.2453989805595729</v>
      </c>
      <c r="W188" s="14">
        <f t="shared" si="196"/>
        <v>12.317998237340124</v>
      </c>
      <c r="X188" s="14">
        <f t="shared" si="197"/>
        <v>-5.7999999999999972</v>
      </c>
      <c r="Y188" s="14">
        <f t="shared" si="198"/>
        <v>-18.117998237340121</v>
      </c>
      <c r="Z188" s="14">
        <f t="shared" si="199"/>
        <v>6.5179982373401266</v>
      </c>
      <c r="AA188" s="21">
        <f t="shared" si="200"/>
        <v>6.2453989805595729</v>
      </c>
      <c r="AB188" s="21">
        <f t="shared" si="201"/>
        <v>39.005008426374552</v>
      </c>
      <c r="AC188" s="29">
        <f t="shared" si="202"/>
        <v>2.5637733212840848E-2</v>
      </c>
      <c r="AD188" s="67">
        <f>AC188/AC190</f>
        <v>4.6941938994136387E-2</v>
      </c>
      <c r="AE188" s="48">
        <f t="shared" si="203"/>
        <v>-0.14869885263447685</v>
      </c>
      <c r="AF188" s="57"/>
      <c r="AH188" s="23">
        <f>(X188-X190)^2</f>
        <v>457.60043982951004</v>
      </c>
      <c r="AI188" s="30">
        <f t="shared" si="182"/>
        <v>11.731837994427609</v>
      </c>
      <c r="AJ188" s="19">
        <v>1</v>
      </c>
      <c r="AK188" s="14"/>
      <c r="AL188" s="17">
        <f t="shared" si="204"/>
        <v>2.5637733212840848E-2</v>
      </c>
      <c r="AM188" s="87">
        <f t="shared" si="205"/>
        <v>6.5729336429280272E-4</v>
      </c>
      <c r="AN188" s="29"/>
      <c r="AO188" s="23">
        <f>AO190</f>
        <v>110.03704288958923</v>
      </c>
      <c r="AP188" s="23">
        <f>AP190</f>
        <v>110.03704288958923</v>
      </c>
      <c r="AQ188" s="34">
        <f t="shared" si="206"/>
        <v>39.005008426374552</v>
      </c>
      <c r="AR188" s="48">
        <f t="shared" si="207"/>
        <v>6.7095158122859964E-3</v>
      </c>
      <c r="AS188" s="26">
        <f>AR188/AR190</f>
        <v>7.3364787422867367E-2</v>
      </c>
      <c r="AT188" s="21">
        <f t="shared" si="183"/>
        <v>-3.8915191711258762E-2</v>
      </c>
      <c r="BB188" s="6"/>
      <c r="BD188" s="36">
        <v>1</v>
      </c>
      <c r="BE188" s="6"/>
      <c r="BF188" s="6"/>
      <c r="BG188" s="6"/>
      <c r="BH188" s="6"/>
      <c r="BI188" s="6"/>
      <c r="BJ188" s="6"/>
      <c r="BK188" s="6"/>
      <c r="BL188" s="6"/>
      <c r="BM188" s="6"/>
      <c r="BN188" s="6"/>
    </row>
    <row r="189" spans="2:66" x14ac:dyDescent="0.2">
      <c r="B189" s="86" t="s">
        <v>72</v>
      </c>
      <c r="C189" s="32">
        <v>15</v>
      </c>
      <c r="D189" s="32">
        <v>11.4</v>
      </c>
      <c r="E189" s="33">
        <v>26</v>
      </c>
      <c r="F189" s="32">
        <v>35.4</v>
      </c>
      <c r="G189" s="32">
        <v>17.899999999999999</v>
      </c>
      <c r="H189" s="33">
        <v>25</v>
      </c>
      <c r="K189" s="78">
        <f t="shared" si="184"/>
        <v>4.9984615384615392</v>
      </c>
      <c r="L189" s="78">
        <f t="shared" si="185"/>
        <v>12.816399999999998</v>
      </c>
      <c r="M189" s="78">
        <f t="shared" si="186"/>
        <v>317.36929163455608</v>
      </c>
      <c r="N189" s="78">
        <f t="shared" si="187"/>
        <v>27</v>
      </c>
      <c r="O189" s="78">
        <f t="shared" si="188"/>
        <v>26</v>
      </c>
      <c r="P189" s="18">
        <f t="shared" si="189"/>
        <v>24.984617751479298</v>
      </c>
      <c r="Q189" s="79">
        <f t="shared" si="190"/>
        <v>164.26010895999994</v>
      </c>
      <c r="R189" s="18">
        <f t="shared" si="191"/>
        <v>0.92535621301775184</v>
      </c>
      <c r="S189" s="46">
        <f t="shared" si="192"/>
        <v>6.3176964984615358</v>
      </c>
      <c r="T189" s="14">
        <f t="shared" si="193"/>
        <v>43.817062263203944</v>
      </c>
      <c r="U189" s="64">
        <f t="shared" si="194"/>
        <v>2.0166921992278248</v>
      </c>
      <c r="V189" s="17">
        <f t="shared" si="195"/>
        <v>4.2207655156928032</v>
      </c>
      <c r="W189" s="14">
        <f t="shared" si="196"/>
        <v>8.5119848902674828</v>
      </c>
      <c r="X189" s="14">
        <f t="shared" si="197"/>
        <v>20.399999999999999</v>
      </c>
      <c r="Y189" s="14">
        <f t="shared" si="198"/>
        <v>11.888015109732516</v>
      </c>
      <c r="Z189" s="14">
        <f t="shared" si="199"/>
        <v>28.911984890267483</v>
      </c>
      <c r="AA189" s="21">
        <f t="shared" si="200"/>
        <v>4.2207655156928032</v>
      </c>
      <c r="AB189" s="21">
        <f t="shared" si="201"/>
        <v>17.814861538461535</v>
      </c>
      <c r="AC189" s="29">
        <f t="shared" si="202"/>
        <v>5.613290891096976E-2</v>
      </c>
      <c r="AD189" s="67">
        <f>AC189/AC190</f>
        <v>0.10277771298214478</v>
      </c>
      <c r="AE189" s="48">
        <f t="shared" si="203"/>
        <v>1.145111341783783</v>
      </c>
      <c r="AF189" s="57"/>
      <c r="AH189" s="23">
        <f>(X189-X190)^2</f>
        <v>23.120735449987762</v>
      </c>
      <c r="AI189" s="30">
        <f t="shared" si="182"/>
        <v>1.2978341369687925</v>
      </c>
      <c r="AJ189" s="19">
        <v>1</v>
      </c>
      <c r="AK189" s="14"/>
      <c r="AL189" s="17">
        <f t="shared" si="204"/>
        <v>5.613290891096976E-2</v>
      </c>
      <c r="AM189" s="87">
        <f t="shared" si="205"/>
        <v>3.1509034628072283E-3</v>
      </c>
      <c r="AN189" s="29"/>
      <c r="AO189" s="23">
        <f>AO190</f>
        <v>110.03704288958923</v>
      </c>
      <c r="AP189" s="23">
        <f>AP190</f>
        <v>110.03704288958923</v>
      </c>
      <c r="AQ189" s="34">
        <f t="shared" si="206"/>
        <v>17.814861538461535</v>
      </c>
      <c r="AR189" s="48">
        <f t="shared" si="207"/>
        <v>7.821549506622753E-3</v>
      </c>
      <c r="AS189" s="26">
        <f>AR189/AR190</f>
        <v>8.5524251365509979E-2</v>
      </c>
      <c r="AT189" s="21">
        <f t="shared" si="183"/>
        <v>0.15955960993510415</v>
      </c>
      <c r="BB189" s="6"/>
      <c r="BD189" s="36">
        <v>1</v>
      </c>
      <c r="BE189" s="6"/>
      <c r="BF189" s="6"/>
      <c r="BG189" s="6"/>
      <c r="BH189" s="6"/>
      <c r="BI189" s="6"/>
      <c r="BJ189" s="6"/>
      <c r="BK189" s="6"/>
      <c r="BL189" s="6"/>
      <c r="BM189" s="6"/>
      <c r="BN189" s="6"/>
    </row>
    <row r="190" spans="2:66" x14ac:dyDescent="0.2">
      <c r="B190" s="59">
        <f>AJ190</f>
        <v>13</v>
      </c>
      <c r="E190" s="60">
        <f>SUM(E177:E189)</f>
        <v>732</v>
      </c>
      <c r="F190" s="51"/>
      <c r="G190" s="51"/>
      <c r="H190" s="60">
        <f>SUM(H177:H189)</f>
        <v>759</v>
      </c>
      <c r="W190" s="80">
        <f>AA190*$E$2</f>
        <v>2.652093257389224</v>
      </c>
      <c r="X190" s="63">
        <f>AE190/AC190</f>
        <v>15.591597411822947</v>
      </c>
      <c r="Y190" s="65">
        <f>X190-W190</f>
        <v>12.939504154433724</v>
      </c>
      <c r="Z190" s="66">
        <f>X190+W190</f>
        <v>18.243690669212171</v>
      </c>
      <c r="AA190" s="68">
        <f>SQRT(AB190)</f>
        <v>1.3531336689391222</v>
      </c>
      <c r="AB190" s="68">
        <f>1/AC190</f>
        <v>1.8309707260166499</v>
      </c>
      <c r="AC190" s="69">
        <f>SUM(AC177:AC189)</f>
        <v>0.54615837696954339</v>
      </c>
      <c r="AD190" s="52">
        <f>SUM(AD177:AD189)</f>
        <v>1</v>
      </c>
      <c r="AE190" s="70">
        <f>SUM(AE177:AE189)</f>
        <v>8.5154815368037546</v>
      </c>
      <c r="AF190" s="50"/>
      <c r="AG190" s="7"/>
      <c r="AH190" s="16"/>
      <c r="AI190" s="22">
        <f>SUM(AI177:AI189)</f>
        <v>65.739790461386804</v>
      </c>
      <c r="AJ190" s="22">
        <f>SUM(AJ177:AJ189)</f>
        <v>13</v>
      </c>
      <c r="AK190" s="22">
        <f>AI190-(AJ190-1)</f>
        <v>53.739790461386804</v>
      </c>
      <c r="AL190" s="45">
        <f>SUM(AL177:AL189)</f>
        <v>0.54615837696954339</v>
      </c>
      <c r="AM190" s="47">
        <f>SUM(AM177:AM189)</f>
        <v>3.1556643635299621E-2</v>
      </c>
      <c r="AN190" s="28">
        <f>AM190/AL190</f>
        <v>5.777929070757324E-2</v>
      </c>
      <c r="AO190" s="22">
        <f>AK190/(AL190-AN190)</f>
        <v>110.03704288958923</v>
      </c>
      <c r="AP190" s="88">
        <f>IF(AI190&lt;AJ190-1,"0",AO190)</f>
        <v>110.03704288958923</v>
      </c>
      <c r="AQ190" s="7"/>
      <c r="AR190" s="70">
        <f>SUM(AR177:AR189)</f>
        <v>9.1454170971872542E-2</v>
      </c>
      <c r="AS190" s="27">
        <f>SUM(AS177:AS189)</f>
        <v>1</v>
      </c>
      <c r="AT190" s="15">
        <f>SUM(AT177:AT189)</f>
        <v>1.0993203328092223</v>
      </c>
      <c r="AU190" s="34">
        <f>1/AR190</f>
        <v>10.934438411863773</v>
      </c>
      <c r="AV190" s="14">
        <f>SQRT(AU190)</f>
        <v>3.3067262378164561</v>
      </c>
      <c r="AW190" s="81">
        <f>AV190*$E$2</f>
        <v>6.4810643328538822</v>
      </c>
      <c r="AX190" s="83">
        <f>AT190/AR190</f>
        <v>12.020450474012026</v>
      </c>
      <c r="AY190" s="84">
        <f>AX190-AW190</f>
        <v>5.5393861411581442</v>
      </c>
      <c r="AZ190" s="85">
        <f>AX190+AW190</f>
        <v>18.501514806865909</v>
      </c>
      <c r="BA190" s="7"/>
      <c r="BB190" s="7"/>
      <c r="BC190" s="37">
        <f>AI190</f>
        <v>65.739790461386804</v>
      </c>
      <c r="BD190" s="12">
        <f>SUM(BD177:BD189)</f>
        <v>13</v>
      </c>
      <c r="BE190" s="49">
        <f>(BC190-(BD190-1))/BC190</f>
        <v>0.81746215015625323</v>
      </c>
      <c r="BF190" s="75">
        <f>IF(BE190&lt;0,"0%",BE190)</f>
        <v>0.81746215015625323</v>
      </c>
      <c r="BG190" s="7"/>
      <c r="BH190" s="7"/>
      <c r="BI190" s="7"/>
      <c r="BJ190" s="7"/>
      <c r="BK190" s="7"/>
      <c r="BL190" s="7"/>
      <c r="BM190" s="7"/>
      <c r="BN190" s="7"/>
    </row>
    <row r="194" spans="1:66" x14ac:dyDescent="0.2">
      <c r="J194" s="40" t="s">
        <v>16</v>
      </c>
      <c r="AG194" s="40" t="s">
        <v>17</v>
      </c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0" t="s">
        <v>58</v>
      </c>
      <c r="BC194" s="41"/>
      <c r="BD194" s="40"/>
      <c r="BE194" s="40"/>
      <c r="BF194" s="40"/>
      <c r="BG194" s="39"/>
      <c r="BH194" s="39"/>
      <c r="BI194" s="39"/>
      <c r="BJ194" s="39"/>
      <c r="BK194" s="39"/>
      <c r="BL194" s="39"/>
      <c r="BM194" s="39"/>
      <c r="BN194" s="39"/>
    </row>
    <row r="195" spans="1:66" x14ac:dyDescent="0.2">
      <c r="A195" s="44"/>
      <c r="B195" s="5" t="s">
        <v>18</v>
      </c>
      <c r="C195" s="89" t="s">
        <v>19</v>
      </c>
      <c r="D195" s="90"/>
      <c r="E195" s="91"/>
      <c r="F195" s="89" t="s">
        <v>20</v>
      </c>
      <c r="G195" s="90"/>
      <c r="H195" s="91"/>
      <c r="AG195" s="2"/>
      <c r="AH195" s="71" t="s">
        <v>38</v>
      </c>
      <c r="AI195" s="72">
        <f>CHIDIST(AI209,AJ209-1)</f>
        <v>1.4631076374520485E-9</v>
      </c>
      <c r="AJ195" s="2"/>
      <c r="AK195" s="2"/>
      <c r="AL195" s="2"/>
      <c r="AM195" s="2"/>
      <c r="BB195" s="1" t="s">
        <v>59</v>
      </c>
      <c r="BF195" s="71" t="s">
        <v>38</v>
      </c>
      <c r="BG195" s="72">
        <f>CHIDIST(BC209,BD209-1)</f>
        <v>1.4631076374520485E-9</v>
      </c>
    </row>
    <row r="196" spans="1:66" ht="61.5" customHeight="1" x14ac:dyDescent="0.2">
      <c r="B196" s="5"/>
      <c r="C196" s="43" t="s">
        <v>6</v>
      </c>
      <c r="D196" s="43" t="s">
        <v>7</v>
      </c>
      <c r="E196" s="43" t="s">
        <v>8</v>
      </c>
      <c r="F196" s="43" t="s">
        <v>9</v>
      </c>
      <c r="G196" s="43" t="s">
        <v>10</v>
      </c>
      <c r="H196" s="43" t="s">
        <v>11</v>
      </c>
      <c r="K196" s="61" t="s">
        <v>29</v>
      </c>
      <c r="L196" s="77" t="s">
        <v>30</v>
      </c>
      <c r="M196" s="73" t="s">
        <v>39</v>
      </c>
      <c r="N196" s="61" t="s">
        <v>31</v>
      </c>
      <c r="O196" s="61" t="s">
        <v>32</v>
      </c>
      <c r="P196" s="61" t="s">
        <v>33</v>
      </c>
      <c r="Q196" s="61" t="s">
        <v>34</v>
      </c>
      <c r="R196" s="61" t="s">
        <v>35</v>
      </c>
      <c r="S196" s="61" t="s">
        <v>36</v>
      </c>
      <c r="T196" s="74" t="s">
        <v>27</v>
      </c>
      <c r="U196" s="62" t="s">
        <v>25</v>
      </c>
      <c r="V196" s="13" t="s">
        <v>26</v>
      </c>
      <c r="W196" s="13" t="s">
        <v>24</v>
      </c>
      <c r="X196" s="53" t="s">
        <v>52</v>
      </c>
      <c r="Y196" s="54" t="s">
        <v>3</v>
      </c>
      <c r="Z196" s="55" t="s">
        <v>1</v>
      </c>
      <c r="AA196" s="14" t="s">
        <v>49</v>
      </c>
      <c r="AB196" s="14" t="s">
        <v>50</v>
      </c>
      <c r="AC196" s="10" t="s">
        <v>51</v>
      </c>
      <c r="AD196" s="76" t="s">
        <v>48</v>
      </c>
      <c r="AE196" s="13" t="s">
        <v>28</v>
      </c>
      <c r="AF196" s="56"/>
      <c r="AG196" s="2"/>
      <c r="AH196" s="24" t="s">
        <v>23</v>
      </c>
      <c r="AI196" s="13" t="s">
        <v>40</v>
      </c>
      <c r="AJ196" s="86" t="s">
        <v>4</v>
      </c>
      <c r="AK196" s="86" t="s">
        <v>5</v>
      </c>
      <c r="AL196" s="86" t="s">
        <v>41</v>
      </c>
      <c r="AM196" s="13" t="s">
        <v>42</v>
      </c>
      <c r="AN196" s="13" t="s">
        <v>43</v>
      </c>
      <c r="AO196" s="24" t="s">
        <v>54</v>
      </c>
      <c r="AP196" s="24" t="s">
        <v>55</v>
      </c>
      <c r="AQ196" s="86" t="s">
        <v>44</v>
      </c>
      <c r="AR196" s="13" t="s">
        <v>56</v>
      </c>
      <c r="AS196" s="82" t="s">
        <v>53</v>
      </c>
      <c r="AT196" s="13" t="s">
        <v>21</v>
      </c>
      <c r="AU196" s="13" t="s">
        <v>45</v>
      </c>
      <c r="AV196" s="13" t="s">
        <v>22</v>
      </c>
      <c r="AW196" s="13" t="s">
        <v>2</v>
      </c>
      <c r="AX196" s="35" t="s">
        <v>12</v>
      </c>
      <c r="AY196" s="31" t="s">
        <v>13</v>
      </c>
      <c r="AZ196" s="11" t="s">
        <v>14</v>
      </c>
      <c r="BC196" s="38" t="s">
        <v>15</v>
      </c>
      <c r="BD196" s="38" t="s">
        <v>4</v>
      </c>
      <c r="BE196" s="20" t="s">
        <v>46</v>
      </c>
      <c r="BF196" s="9" t="s">
        <v>47</v>
      </c>
    </row>
    <row r="197" spans="1:66" x14ac:dyDescent="0.2">
      <c r="B197" s="86" t="s">
        <v>60</v>
      </c>
      <c r="C197" s="32">
        <v>15</v>
      </c>
      <c r="D197" s="32">
        <v>11.4</v>
      </c>
      <c r="E197" s="33">
        <v>26</v>
      </c>
      <c r="F197" s="32">
        <v>35.4</v>
      </c>
      <c r="G197" s="32">
        <v>17.899999999999999</v>
      </c>
      <c r="H197" s="33">
        <v>25</v>
      </c>
      <c r="K197" s="78">
        <f>((D197^2)/E197)</f>
        <v>4.9984615384615392</v>
      </c>
      <c r="L197" s="78">
        <f>((G197^2)/H197)</f>
        <v>12.816399999999998</v>
      </c>
      <c r="M197" s="78">
        <f>(K197+L197)^2</f>
        <v>317.36929163455608</v>
      </c>
      <c r="N197" s="78">
        <f>E197+1</f>
        <v>27</v>
      </c>
      <c r="O197" s="78">
        <f>H197+1</f>
        <v>26</v>
      </c>
      <c r="P197" s="18">
        <f>K197^2</f>
        <v>24.984617751479298</v>
      </c>
      <c r="Q197" s="79">
        <f>L197^2</f>
        <v>164.26010895999994</v>
      </c>
      <c r="R197" s="18">
        <f>P197/N197</f>
        <v>0.92535621301775184</v>
      </c>
      <c r="S197" s="46">
        <f>Q197/O197</f>
        <v>6.3176964984615358</v>
      </c>
      <c r="T197" s="14">
        <f>M197/(R197+S197)</f>
        <v>43.817062263203944</v>
      </c>
      <c r="U197" s="64">
        <f>TINV((1-$E$1),T197)</f>
        <v>2.0166921992278248</v>
      </c>
      <c r="V197" s="17">
        <f>SQRT(K197+L197)</f>
        <v>4.2207655156928032</v>
      </c>
      <c r="W197" s="14">
        <f>V197*U197</f>
        <v>8.5119848902674828</v>
      </c>
      <c r="X197" s="14">
        <f>F197-C197</f>
        <v>20.399999999999999</v>
      </c>
      <c r="Y197" s="14">
        <f>X197-W197</f>
        <v>11.888015109732516</v>
      </c>
      <c r="Z197" s="14">
        <f>X197+W197</f>
        <v>28.911984890267483</v>
      </c>
      <c r="AA197" s="21">
        <f>V197</f>
        <v>4.2207655156928032</v>
      </c>
      <c r="AB197" s="21">
        <f>AA197^2</f>
        <v>17.814861538461535</v>
      </c>
      <c r="AC197" s="29">
        <f>1/AB197</f>
        <v>5.613290891096976E-2</v>
      </c>
      <c r="AD197" s="67">
        <f>AC197/AC209</f>
        <v>0.11455100310063902</v>
      </c>
      <c r="AE197" s="48">
        <f>AC197*X197</f>
        <v>1.145111341783783</v>
      </c>
      <c r="AF197" s="57"/>
      <c r="AH197" s="23">
        <f>(X197-X209)^2</f>
        <v>28.721131051992632</v>
      </c>
      <c r="AI197" s="30">
        <f t="shared" ref="AI197:AI208" si="208">AH197*AC197</f>
        <v>1.6122006331615275</v>
      </c>
      <c r="AJ197" s="19">
        <v>1</v>
      </c>
      <c r="AK197" s="14"/>
      <c r="AL197" s="17">
        <f>AC197</f>
        <v>5.613290891096976E-2</v>
      </c>
      <c r="AM197" s="87">
        <f>AC197^2</f>
        <v>3.1509034628072283E-3</v>
      </c>
      <c r="AN197" s="29"/>
      <c r="AO197" s="23">
        <f>AO209</f>
        <v>123.34765147155596</v>
      </c>
      <c r="AP197" s="23">
        <f>AP209</f>
        <v>123.34765147155596</v>
      </c>
      <c r="AQ197" s="34">
        <f>AB197</f>
        <v>17.814861538461535</v>
      </c>
      <c r="AR197" s="48">
        <f>1/(AP197+AQ197)</f>
        <v>7.0840337046779245E-3</v>
      </c>
      <c r="AS197" s="26">
        <f>AR197/AR209</f>
        <v>9.2707362474096777E-2</v>
      </c>
      <c r="AT197" s="21">
        <f t="shared" ref="AT197:AT208" si="209">AR197*X197</f>
        <v>0.14451428757542964</v>
      </c>
      <c r="BB197" s="6"/>
      <c r="BD197" s="36">
        <v>1</v>
      </c>
      <c r="BE197" s="6"/>
      <c r="BF197" s="6"/>
      <c r="BG197" s="6"/>
      <c r="BH197" s="6"/>
      <c r="BI197" s="6"/>
      <c r="BJ197" s="6"/>
      <c r="BK197" s="6"/>
      <c r="BL197" s="6"/>
      <c r="BM197" s="6"/>
      <c r="BN197" s="6"/>
    </row>
    <row r="198" spans="1:66" x14ac:dyDescent="0.2">
      <c r="B198" s="86" t="s">
        <v>61</v>
      </c>
      <c r="C198" s="32">
        <v>42</v>
      </c>
      <c r="D198" s="32">
        <v>43.3</v>
      </c>
      <c r="E198" s="33">
        <v>46</v>
      </c>
      <c r="F198" s="32">
        <v>55.8</v>
      </c>
      <c r="G198" s="32">
        <v>43.9</v>
      </c>
      <c r="H198" s="33">
        <v>46</v>
      </c>
      <c r="K198" s="78">
        <f t="shared" ref="K198:K208" si="210">((D198^2)/E198)</f>
        <v>40.758478260869559</v>
      </c>
      <c r="L198" s="78">
        <f t="shared" ref="L198:L208" si="211">((G198^2)/H198)</f>
        <v>41.895869565217389</v>
      </c>
      <c r="M198" s="78">
        <f t="shared" ref="M198:M208" si="212">(K198+L198)^2</f>
        <v>6831.7412145557646</v>
      </c>
      <c r="N198" s="78">
        <f t="shared" ref="N198:N208" si="213">E198+1</f>
        <v>47</v>
      </c>
      <c r="O198" s="78">
        <f t="shared" ref="O198:O208" si="214">H198+1</f>
        <v>47</v>
      </c>
      <c r="P198" s="18">
        <f t="shared" ref="P198:P208" si="215">K198^2</f>
        <v>1661.2535501417765</v>
      </c>
      <c r="Q198" s="79">
        <f t="shared" ref="Q198:Q208" si="216">L198^2</f>
        <v>1755.2638866257087</v>
      </c>
      <c r="R198" s="18">
        <f t="shared" ref="R198:R208" si="217">P198/N198</f>
        <v>35.345820215782481</v>
      </c>
      <c r="S198" s="46">
        <f t="shared" ref="S198:S208" si="218">Q198/O198</f>
        <v>37.346040140972526</v>
      </c>
      <c r="T198" s="14">
        <f t="shared" ref="T198:T208" si="219">M198/(R198+S198)</f>
        <v>93.982203523573943</v>
      </c>
      <c r="U198" s="64">
        <f t="shared" ref="U198:U208" si="220">TINV((1-$E$1),T198)</f>
        <v>1.9858018143458216</v>
      </c>
      <c r="V198" s="17">
        <f t="shared" ref="V198:V208" si="221">SQRT(K198+L198)</f>
        <v>9.0914436601722919</v>
      </c>
      <c r="W198" s="14">
        <f t="shared" ref="W198:W208" si="222">V198*U198</f>
        <v>18.053805315392953</v>
      </c>
      <c r="X198" s="14">
        <f t="shared" ref="X198:X208" si="223">F198-C198</f>
        <v>13.799999999999997</v>
      </c>
      <c r="Y198" s="14">
        <f t="shared" ref="Y198:Y208" si="224">X198-W198</f>
        <v>-4.253805315392956</v>
      </c>
      <c r="Z198" s="14">
        <f t="shared" ref="Z198:Z208" si="225">X198+W198</f>
        <v>31.85380531539295</v>
      </c>
      <c r="AA198" s="21">
        <f t="shared" ref="AA198:AA208" si="226">V198</f>
        <v>9.0914436601722919</v>
      </c>
      <c r="AB198" s="21">
        <f t="shared" ref="AB198:AB208" si="227">AA198^2</f>
        <v>82.654347826086962</v>
      </c>
      <c r="AC198" s="29">
        <f t="shared" ref="AC198:AC208" si="228">1/AB198</f>
        <v>1.2098577102127771E-2</v>
      </c>
      <c r="AD198" s="67">
        <f>AC198/AC209</f>
        <v>2.4689690415604287E-2</v>
      </c>
      <c r="AE198" s="48">
        <f t="shared" ref="AE198:AE208" si="229">AC198*X198</f>
        <v>0.1669603640093632</v>
      </c>
      <c r="AF198" s="57"/>
      <c r="AH198" s="23">
        <f>(X198-X209)^2</f>
        <v>1.5395600028620107</v>
      </c>
      <c r="AI198" s="30">
        <f t="shared" si="208"/>
        <v>1.8626485397978086E-2</v>
      </c>
      <c r="AJ198" s="19">
        <v>1</v>
      </c>
      <c r="AK198" s="14"/>
      <c r="AL198" s="17">
        <f t="shared" ref="AL198:AL208" si="230">AC198</f>
        <v>1.2098577102127771E-2</v>
      </c>
      <c r="AM198" s="87">
        <f t="shared" ref="AM198:AM208" si="231">AC198^2</f>
        <v>1.463755678961304E-4</v>
      </c>
      <c r="AN198" s="29"/>
      <c r="AO198" s="23">
        <f>AO209</f>
        <v>123.34765147155596</v>
      </c>
      <c r="AP198" s="23">
        <f>AP209</f>
        <v>123.34765147155596</v>
      </c>
      <c r="AQ198" s="34">
        <f t="shared" ref="AQ198:AQ208" si="232">AB198</f>
        <v>82.654347826086962</v>
      </c>
      <c r="AR198" s="48">
        <f t="shared" ref="AR198:AR208" si="233">1/(AP198+AQ198)</f>
        <v>4.8543218192515962E-3</v>
      </c>
      <c r="AS198" s="26">
        <f>AR198/AR209</f>
        <v>6.3527559470263034E-2</v>
      </c>
      <c r="AT198" s="21">
        <f t="shared" si="209"/>
        <v>6.6989641105672015E-2</v>
      </c>
      <c r="BB198" s="6"/>
      <c r="BD198" s="36">
        <v>1</v>
      </c>
      <c r="BE198" s="6"/>
      <c r="BF198" s="6"/>
      <c r="BG198" s="6"/>
      <c r="BH198" s="6"/>
      <c r="BI198" s="6"/>
      <c r="BJ198" s="6"/>
      <c r="BK198" s="6"/>
      <c r="BL198" s="6"/>
      <c r="BM198" s="6"/>
      <c r="BN198" s="6"/>
    </row>
    <row r="199" spans="1:66" x14ac:dyDescent="0.2">
      <c r="B199" s="86" t="s">
        <v>62</v>
      </c>
      <c r="C199" s="32">
        <v>45.1</v>
      </c>
      <c r="D199" s="32">
        <v>36.9</v>
      </c>
      <c r="E199" s="33">
        <v>92</v>
      </c>
      <c r="F199" s="32">
        <v>42.8</v>
      </c>
      <c r="G199" s="32">
        <v>35.4</v>
      </c>
      <c r="H199" s="33">
        <v>92</v>
      </c>
      <c r="K199" s="78">
        <f t="shared" si="210"/>
        <v>14.800108695652172</v>
      </c>
      <c r="L199" s="78">
        <f t="shared" si="211"/>
        <v>13.621304347826085</v>
      </c>
      <c r="M199" s="78">
        <f t="shared" si="212"/>
        <v>807.77671938799597</v>
      </c>
      <c r="N199" s="78">
        <f t="shared" si="213"/>
        <v>93</v>
      </c>
      <c r="O199" s="78">
        <f t="shared" si="214"/>
        <v>93</v>
      </c>
      <c r="P199" s="18">
        <f t="shared" si="215"/>
        <v>219.04321740311903</v>
      </c>
      <c r="Q199" s="79">
        <f t="shared" si="216"/>
        <v>185.53993213610579</v>
      </c>
      <c r="R199" s="18">
        <f t="shared" si="217"/>
        <v>2.3553034129367636</v>
      </c>
      <c r="S199" s="46">
        <f t="shared" si="218"/>
        <v>1.9950530337215677</v>
      </c>
      <c r="T199" s="14">
        <f t="shared" si="219"/>
        <v>185.68058256662599</v>
      </c>
      <c r="U199" s="64">
        <f t="shared" si="220"/>
        <v>1.972869946210895</v>
      </c>
      <c r="V199" s="17">
        <f t="shared" si="221"/>
        <v>5.3311737022421486</v>
      </c>
      <c r="W199" s="14">
        <f t="shared" si="222"/>
        <v>10.517712375183406</v>
      </c>
      <c r="X199" s="14">
        <f t="shared" si="223"/>
        <v>-2.3000000000000043</v>
      </c>
      <c r="Y199" s="14">
        <f t="shared" si="224"/>
        <v>-12.81771237518341</v>
      </c>
      <c r="Z199" s="14">
        <f t="shared" si="225"/>
        <v>8.2177123751834014</v>
      </c>
      <c r="AA199" s="21">
        <f t="shared" si="226"/>
        <v>5.3311737022421486</v>
      </c>
      <c r="AB199" s="21">
        <f t="shared" si="227"/>
        <v>28.421413043478257</v>
      </c>
      <c r="AC199" s="29">
        <f t="shared" si="228"/>
        <v>3.5184739001900743E-2</v>
      </c>
      <c r="AD199" s="67">
        <f>AC199/AC209</f>
        <v>7.1801857853018861E-2</v>
      </c>
      <c r="AE199" s="48">
        <f t="shared" si="229"/>
        <v>-8.0924899704371861E-2</v>
      </c>
      <c r="AF199" s="57"/>
      <c r="AH199" s="23">
        <f>(X199-X209)^2</f>
        <v>300.70300032240704</v>
      </c>
      <c r="AI199" s="30">
        <f t="shared" si="208"/>
        <v>10.580156583432366</v>
      </c>
      <c r="AJ199" s="19">
        <v>1</v>
      </c>
      <c r="AK199" s="14"/>
      <c r="AL199" s="17">
        <f t="shared" si="230"/>
        <v>3.5184739001900743E-2</v>
      </c>
      <c r="AM199" s="87">
        <f t="shared" si="231"/>
        <v>1.2379658586318754E-3</v>
      </c>
      <c r="AN199" s="29"/>
      <c r="AO199" s="23">
        <f>AO209</f>
        <v>123.34765147155596</v>
      </c>
      <c r="AP199" s="23">
        <f>AP209</f>
        <v>123.34765147155596</v>
      </c>
      <c r="AQ199" s="34">
        <f t="shared" si="232"/>
        <v>28.421413043478257</v>
      </c>
      <c r="AR199" s="48">
        <f t="shared" si="233"/>
        <v>6.5889580541029173E-3</v>
      </c>
      <c r="AS199" s="26">
        <f>AR199/AR209</f>
        <v>8.6228404340449219E-2</v>
      </c>
      <c r="AT199" s="21">
        <f t="shared" si="209"/>
        <v>-1.5154603524436738E-2</v>
      </c>
      <c r="BB199" s="6"/>
      <c r="BD199" s="36">
        <v>1</v>
      </c>
      <c r="BE199" s="6"/>
      <c r="BF199" s="6"/>
      <c r="BG199" s="6"/>
      <c r="BH199" s="6"/>
      <c r="BI199" s="6"/>
      <c r="BJ199" s="6"/>
      <c r="BK199" s="6"/>
      <c r="BL199" s="6"/>
      <c r="BM199" s="6"/>
      <c r="BN199" s="6"/>
    </row>
    <row r="200" spans="1:66" x14ac:dyDescent="0.2">
      <c r="B200" s="86" t="s">
        <v>63</v>
      </c>
      <c r="C200" s="32">
        <v>30.3</v>
      </c>
      <c r="D200" s="32">
        <v>27.8</v>
      </c>
      <c r="E200" s="33">
        <v>57</v>
      </c>
      <c r="F200" s="32">
        <v>43.8</v>
      </c>
      <c r="G200" s="32">
        <v>43.5</v>
      </c>
      <c r="H200" s="33">
        <v>68</v>
      </c>
      <c r="K200" s="78">
        <f t="shared" si="210"/>
        <v>13.558596491228071</v>
      </c>
      <c r="L200" s="78">
        <f t="shared" si="211"/>
        <v>27.827205882352942</v>
      </c>
      <c r="M200" s="78">
        <f t="shared" si="212"/>
        <v>1712.784638105104</v>
      </c>
      <c r="N200" s="78">
        <f t="shared" si="213"/>
        <v>58</v>
      </c>
      <c r="O200" s="78">
        <f t="shared" si="214"/>
        <v>69</v>
      </c>
      <c r="P200" s="18">
        <f t="shared" si="215"/>
        <v>183.83553881194217</v>
      </c>
      <c r="Q200" s="79">
        <f t="shared" si="216"/>
        <v>774.35338721885819</v>
      </c>
      <c r="R200" s="18">
        <f t="shared" si="217"/>
        <v>3.1695782553783132</v>
      </c>
      <c r="S200" s="46">
        <f t="shared" si="218"/>
        <v>11.222512858244322</v>
      </c>
      <c r="T200" s="14">
        <f t="shared" si="219"/>
        <v>119.00874060503212</v>
      </c>
      <c r="U200" s="64">
        <f t="shared" si="220"/>
        <v>1.9800998764569426</v>
      </c>
      <c r="V200" s="17">
        <f t="shared" si="221"/>
        <v>6.4331798026777562</v>
      </c>
      <c r="W200" s="14">
        <f t="shared" si="222"/>
        <v>12.738338532507523</v>
      </c>
      <c r="X200" s="14">
        <f t="shared" si="223"/>
        <v>13.499999999999996</v>
      </c>
      <c r="Y200" s="14">
        <f t="shared" si="224"/>
        <v>0.76166146749247332</v>
      </c>
      <c r="Z200" s="14">
        <f t="shared" si="225"/>
        <v>26.23833853250752</v>
      </c>
      <c r="AA200" s="21">
        <f t="shared" si="226"/>
        <v>6.4331798026777562</v>
      </c>
      <c r="AB200" s="21">
        <f t="shared" si="227"/>
        <v>41.385802373581015</v>
      </c>
      <c r="AC200" s="29">
        <f t="shared" si="228"/>
        <v>2.4162875736302231E-2</v>
      </c>
      <c r="AD200" s="67">
        <f>AC200/AC209</f>
        <v>4.9309428409982148E-2</v>
      </c>
      <c r="AE200" s="48">
        <f t="shared" si="229"/>
        <v>0.32619882244008003</v>
      </c>
      <c r="AF200" s="57"/>
      <c r="AH200" s="23">
        <f>(X200-X209)^2</f>
        <v>2.3740340460833491</v>
      </c>
      <c r="AI200" s="30">
        <f t="shared" si="208"/>
        <v>5.7363489649262772E-2</v>
      </c>
      <c r="AJ200" s="19">
        <v>1</v>
      </c>
      <c r="AK200" s="14"/>
      <c r="AL200" s="17">
        <f t="shared" si="230"/>
        <v>2.4162875736302231E-2</v>
      </c>
      <c r="AM200" s="87">
        <f t="shared" si="231"/>
        <v>5.8384456384798309E-4</v>
      </c>
      <c r="AN200" s="29"/>
      <c r="AO200" s="23">
        <f>AO209</f>
        <v>123.34765147155596</v>
      </c>
      <c r="AP200" s="23">
        <f>AP209</f>
        <v>123.34765147155596</v>
      </c>
      <c r="AQ200" s="34">
        <f t="shared" si="232"/>
        <v>41.385802373581015</v>
      </c>
      <c r="AR200" s="48">
        <f t="shared" si="233"/>
        <v>6.0704123944373949E-3</v>
      </c>
      <c r="AS200" s="26">
        <f>AR200/AR209</f>
        <v>7.9442298791821422E-2</v>
      </c>
      <c r="AT200" s="21">
        <f t="shared" si="209"/>
        <v>8.1950567324904813E-2</v>
      </c>
      <c r="BB200" s="6"/>
      <c r="BD200" s="36">
        <v>1</v>
      </c>
      <c r="BE200" s="6"/>
      <c r="BF200" s="6"/>
      <c r="BG200" s="6"/>
      <c r="BH200" s="6"/>
      <c r="BI200" s="6"/>
      <c r="BJ200" s="6"/>
      <c r="BK200" s="6"/>
      <c r="BL200" s="6"/>
      <c r="BM200" s="6"/>
      <c r="BN200" s="6"/>
    </row>
    <row r="201" spans="1:66" x14ac:dyDescent="0.2">
      <c r="B201" s="86" t="s">
        <v>64</v>
      </c>
      <c r="C201" s="32">
        <v>28.9</v>
      </c>
      <c r="D201" s="32">
        <v>12</v>
      </c>
      <c r="E201" s="33">
        <v>31</v>
      </c>
      <c r="F201" s="32">
        <v>53.7</v>
      </c>
      <c r="G201" s="32">
        <v>16.2</v>
      </c>
      <c r="H201" s="33">
        <v>42</v>
      </c>
      <c r="K201" s="78">
        <f t="shared" si="210"/>
        <v>4.645161290322581</v>
      </c>
      <c r="L201" s="78">
        <f t="shared" si="211"/>
        <v>6.2485714285714282</v>
      </c>
      <c r="M201" s="78">
        <f t="shared" si="212"/>
        <v>118.67341255070185</v>
      </c>
      <c r="N201" s="78">
        <f t="shared" si="213"/>
        <v>32</v>
      </c>
      <c r="O201" s="78">
        <f t="shared" si="214"/>
        <v>43</v>
      </c>
      <c r="P201" s="18">
        <f t="shared" si="215"/>
        <v>21.577523413111344</v>
      </c>
      <c r="Q201" s="79">
        <f t="shared" si="216"/>
        <v>39.044644897959181</v>
      </c>
      <c r="R201" s="18">
        <f t="shared" si="217"/>
        <v>0.67429760665972949</v>
      </c>
      <c r="S201" s="46">
        <f t="shared" si="218"/>
        <v>0.9080149976269577</v>
      </c>
      <c r="T201" s="14">
        <f t="shared" si="219"/>
        <v>74.999979289301237</v>
      </c>
      <c r="U201" s="64">
        <f t="shared" si="220"/>
        <v>1.992543495180934</v>
      </c>
      <c r="V201" s="17">
        <f t="shared" si="221"/>
        <v>3.3005655150131483</v>
      </c>
      <c r="W201" s="14">
        <f t="shared" si="222"/>
        <v>6.5765203473579579</v>
      </c>
      <c r="X201" s="14">
        <f t="shared" si="223"/>
        <v>24.800000000000004</v>
      </c>
      <c r="Y201" s="14">
        <f t="shared" si="224"/>
        <v>18.223479652642048</v>
      </c>
      <c r="Z201" s="14">
        <f t="shared" si="225"/>
        <v>31.37652034735796</v>
      </c>
      <c r="AA201" s="21">
        <f t="shared" si="226"/>
        <v>3.3005655150131483</v>
      </c>
      <c r="AB201" s="21">
        <f t="shared" si="227"/>
        <v>10.893732718894009</v>
      </c>
      <c r="AC201" s="29">
        <f t="shared" si="228"/>
        <v>9.1795900065145472E-2</v>
      </c>
      <c r="AD201" s="67">
        <f>AC201/AC209</f>
        <v>0.18732883502735195</v>
      </c>
      <c r="AE201" s="48">
        <f t="shared" si="229"/>
        <v>2.2765383216156083</v>
      </c>
      <c r="AF201" s="57"/>
      <c r="AH201" s="23">
        <f>(X201-X209)^2</f>
        <v>95.242178418079831</v>
      </c>
      <c r="AI201" s="30">
        <f t="shared" si="208"/>
        <v>8.7428414920528112</v>
      </c>
      <c r="AJ201" s="19">
        <v>1</v>
      </c>
      <c r="AK201" s="14"/>
      <c r="AL201" s="17">
        <f t="shared" si="230"/>
        <v>9.1795900065145472E-2</v>
      </c>
      <c r="AM201" s="87">
        <f t="shared" si="231"/>
        <v>8.4264872687701744E-3</v>
      </c>
      <c r="AN201" s="29"/>
      <c r="AO201" s="23">
        <f>AO209</f>
        <v>123.34765147155596</v>
      </c>
      <c r="AP201" s="23">
        <f>AP209</f>
        <v>123.34765147155596</v>
      </c>
      <c r="AQ201" s="34">
        <f t="shared" si="232"/>
        <v>10.893732718894009</v>
      </c>
      <c r="AR201" s="48">
        <f t="shared" si="233"/>
        <v>7.4492676459689006E-3</v>
      </c>
      <c r="AS201" s="26">
        <f>AR201/AR209</f>
        <v>9.7487107573381984E-2</v>
      </c>
      <c r="AT201" s="21">
        <f t="shared" si="209"/>
        <v>0.18474183762002877</v>
      </c>
      <c r="BB201" s="6"/>
      <c r="BD201" s="36">
        <v>1</v>
      </c>
      <c r="BE201" s="6"/>
      <c r="BF201" s="6"/>
      <c r="BG201" s="6"/>
      <c r="BH201" s="6"/>
      <c r="BI201" s="6"/>
      <c r="BJ201" s="6"/>
      <c r="BK201" s="6"/>
      <c r="BL201" s="6"/>
      <c r="BM201" s="6"/>
      <c r="BN201" s="6"/>
    </row>
    <row r="202" spans="1:66" x14ac:dyDescent="0.2">
      <c r="B202" s="86" t="s">
        <v>65</v>
      </c>
      <c r="C202" s="32">
        <v>65.8</v>
      </c>
      <c r="D202" s="32">
        <v>48.1</v>
      </c>
      <c r="E202" s="33">
        <v>101</v>
      </c>
      <c r="F202" s="32">
        <v>60</v>
      </c>
      <c r="G202" s="32">
        <v>38.9</v>
      </c>
      <c r="H202" s="33">
        <v>94</v>
      </c>
      <c r="K202" s="78">
        <f t="shared" si="210"/>
        <v>22.907029702970299</v>
      </c>
      <c r="L202" s="78">
        <f t="shared" si="211"/>
        <v>16.097978723404253</v>
      </c>
      <c r="M202" s="78">
        <f t="shared" si="212"/>
        <v>1521.3906823415498</v>
      </c>
      <c r="N202" s="78">
        <f t="shared" si="213"/>
        <v>102</v>
      </c>
      <c r="O202" s="78">
        <f t="shared" si="214"/>
        <v>95</v>
      </c>
      <c r="P202" s="18">
        <f t="shared" si="215"/>
        <v>524.73200981276352</v>
      </c>
      <c r="Q202" s="79">
        <f t="shared" si="216"/>
        <v>259.14491897917605</v>
      </c>
      <c r="R202" s="18">
        <f t="shared" si="217"/>
        <v>5.1444314687525834</v>
      </c>
      <c r="S202" s="46">
        <f t="shared" si="218"/>
        <v>2.7278412524123796</v>
      </c>
      <c r="T202" s="14">
        <f t="shared" si="219"/>
        <v>193.25939741025763</v>
      </c>
      <c r="U202" s="64">
        <f t="shared" si="220"/>
        <v>1.972331675795749</v>
      </c>
      <c r="V202" s="17">
        <f t="shared" si="221"/>
        <v>6.2453989805595729</v>
      </c>
      <c r="W202" s="14">
        <f t="shared" si="222"/>
        <v>12.317998237340124</v>
      </c>
      <c r="X202" s="14">
        <f t="shared" si="223"/>
        <v>-5.7999999999999972</v>
      </c>
      <c r="Y202" s="14">
        <f t="shared" si="224"/>
        <v>-18.117998237340121</v>
      </c>
      <c r="Z202" s="14">
        <f t="shared" si="225"/>
        <v>6.5179982373401266</v>
      </c>
      <c r="AA202" s="21">
        <f t="shared" si="226"/>
        <v>6.2453989805595729</v>
      </c>
      <c r="AB202" s="21">
        <f t="shared" si="227"/>
        <v>39.005008426374552</v>
      </c>
      <c r="AC202" s="29">
        <f t="shared" si="228"/>
        <v>2.5637733212840848E-2</v>
      </c>
      <c r="AD202" s="67">
        <f>AC202/AC209</f>
        <v>5.2319185193403707E-2</v>
      </c>
      <c r="AE202" s="48">
        <f t="shared" si="229"/>
        <v>-0.14869885263447685</v>
      </c>
      <c r="AF202" s="57"/>
      <c r="AH202" s="23">
        <f>(X202-X209)^2</f>
        <v>434.33853082665564</v>
      </c>
      <c r="AI202" s="30">
        <f t="shared" si="208"/>
        <v>11.135455377391049</v>
      </c>
      <c r="AJ202" s="19">
        <v>1</v>
      </c>
      <c r="AK202" s="14"/>
      <c r="AL202" s="17">
        <f t="shared" si="230"/>
        <v>2.5637733212840848E-2</v>
      </c>
      <c r="AM202" s="87">
        <f t="shared" si="231"/>
        <v>6.5729336429280272E-4</v>
      </c>
      <c r="AN202" s="29"/>
      <c r="AO202" s="23">
        <f>AO209</f>
        <v>123.34765147155596</v>
      </c>
      <c r="AP202" s="23">
        <f>AP209</f>
        <v>123.34765147155596</v>
      </c>
      <c r="AQ202" s="34">
        <f t="shared" si="232"/>
        <v>39.005008426374552</v>
      </c>
      <c r="AR202" s="48">
        <f t="shared" si="233"/>
        <v>6.1594309611477252E-3</v>
      </c>
      <c r="AS202" s="26">
        <f>AR202/AR209</f>
        <v>8.0607267349987591E-2</v>
      </c>
      <c r="AT202" s="21">
        <f t="shared" si="209"/>
        <v>-3.5724699574656786E-2</v>
      </c>
      <c r="BB202" s="6"/>
      <c r="BD202" s="36">
        <v>1</v>
      </c>
      <c r="BE202" s="6"/>
      <c r="BF202" s="6"/>
      <c r="BG202" s="6"/>
      <c r="BH202" s="6"/>
      <c r="BI202" s="6"/>
      <c r="BJ202" s="6"/>
      <c r="BK202" s="6"/>
      <c r="BL202" s="6"/>
      <c r="BM202" s="6"/>
      <c r="BN202" s="6"/>
    </row>
    <row r="203" spans="1:66" x14ac:dyDescent="0.2">
      <c r="B203" s="86" t="s">
        <v>66</v>
      </c>
      <c r="C203" s="32">
        <v>15</v>
      </c>
      <c r="D203" s="32">
        <v>11.4</v>
      </c>
      <c r="E203" s="33">
        <v>26</v>
      </c>
      <c r="F203" s="32">
        <v>35.4</v>
      </c>
      <c r="G203" s="32">
        <v>17.899999999999999</v>
      </c>
      <c r="H203" s="33">
        <v>25</v>
      </c>
      <c r="K203" s="78">
        <f t="shared" si="210"/>
        <v>4.9984615384615392</v>
      </c>
      <c r="L203" s="78">
        <f t="shared" si="211"/>
        <v>12.816399999999998</v>
      </c>
      <c r="M203" s="78">
        <f t="shared" si="212"/>
        <v>317.36929163455608</v>
      </c>
      <c r="N203" s="78">
        <f t="shared" si="213"/>
        <v>27</v>
      </c>
      <c r="O203" s="78">
        <f t="shared" si="214"/>
        <v>26</v>
      </c>
      <c r="P203" s="18">
        <f t="shared" si="215"/>
        <v>24.984617751479298</v>
      </c>
      <c r="Q203" s="79">
        <f t="shared" si="216"/>
        <v>164.26010895999994</v>
      </c>
      <c r="R203" s="18">
        <f t="shared" si="217"/>
        <v>0.92535621301775184</v>
      </c>
      <c r="S203" s="46">
        <f t="shared" si="218"/>
        <v>6.3176964984615358</v>
      </c>
      <c r="T203" s="14">
        <f t="shared" si="219"/>
        <v>43.817062263203944</v>
      </c>
      <c r="U203" s="64">
        <f t="shared" si="220"/>
        <v>2.0166921992278248</v>
      </c>
      <c r="V203" s="17">
        <f t="shared" si="221"/>
        <v>4.2207655156928032</v>
      </c>
      <c r="W203" s="14">
        <f t="shared" si="222"/>
        <v>8.5119848902674828</v>
      </c>
      <c r="X203" s="14">
        <f t="shared" si="223"/>
        <v>20.399999999999999</v>
      </c>
      <c r="Y203" s="14">
        <f t="shared" si="224"/>
        <v>11.888015109732516</v>
      </c>
      <c r="Z203" s="14">
        <f t="shared" si="225"/>
        <v>28.911984890267483</v>
      </c>
      <c r="AA203" s="21">
        <f t="shared" si="226"/>
        <v>4.2207655156928032</v>
      </c>
      <c r="AB203" s="21">
        <f t="shared" si="227"/>
        <v>17.814861538461535</v>
      </c>
      <c r="AC203" s="29">
        <f t="shared" si="228"/>
        <v>5.613290891096976E-2</v>
      </c>
      <c r="AD203" s="67">
        <f>AC203/AC209</f>
        <v>0.11455100310063902</v>
      </c>
      <c r="AE203" s="48">
        <f t="shared" si="229"/>
        <v>1.145111341783783</v>
      </c>
      <c r="AF203" s="57"/>
      <c r="AH203" s="23">
        <f>(X203-X209)^2</f>
        <v>28.721131051992632</v>
      </c>
      <c r="AI203" s="30">
        <f t="shared" si="208"/>
        <v>1.6122006331615275</v>
      </c>
      <c r="AJ203" s="19">
        <v>1</v>
      </c>
      <c r="AK203" s="14"/>
      <c r="AL203" s="17">
        <f t="shared" si="230"/>
        <v>5.613290891096976E-2</v>
      </c>
      <c r="AM203" s="87">
        <f t="shared" si="231"/>
        <v>3.1509034628072283E-3</v>
      </c>
      <c r="AN203" s="29"/>
      <c r="AO203" s="23">
        <f>AO209</f>
        <v>123.34765147155596</v>
      </c>
      <c r="AP203" s="23">
        <f>AP209</f>
        <v>123.34765147155596</v>
      </c>
      <c r="AQ203" s="34">
        <f t="shared" si="232"/>
        <v>17.814861538461535</v>
      </c>
      <c r="AR203" s="48">
        <f t="shared" si="233"/>
        <v>7.0840337046779245E-3</v>
      </c>
      <c r="AS203" s="26">
        <f>AR203/AR209</f>
        <v>9.2707362474096777E-2</v>
      </c>
      <c r="AT203" s="21">
        <f t="shared" si="209"/>
        <v>0.14451428757542964</v>
      </c>
      <c r="BB203" s="6"/>
      <c r="BD203" s="36">
        <v>1</v>
      </c>
      <c r="BE203" s="6"/>
      <c r="BF203" s="6"/>
      <c r="BG203" s="6"/>
      <c r="BH203" s="6"/>
      <c r="BI203" s="6"/>
      <c r="BJ203" s="6"/>
      <c r="BK203" s="6"/>
      <c r="BL203" s="6"/>
      <c r="BM203" s="6"/>
      <c r="BN203" s="6"/>
    </row>
    <row r="204" spans="1:66" x14ac:dyDescent="0.2">
      <c r="B204" s="86" t="s">
        <v>67</v>
      </c>
      <c r="C204" s="32">
        <v>42</v>
      </c>
      <c r="D204" s="32">
        <v>43.3</v>
      </c>
      <c r="E204" s="33">
        <v>46</v>
      </c>
      <c r="F204" s="32">
        <v>55.8</v>
      </c>
      <c r="G204" s="32">
        <v>43.9</v>
      </c>
      <c r="H204" s="33">
        <v>46</v>
      </c>
      <c r="K204" s="78">
        <f t="shared" si="210"/>
        <v>40.758478260869559</v>
      </c>
      <c r="L204" s="78">
        <f t="shared" si="211"/>
        <v>41.895869565217389</v>
      </c>
      <c r="M204" s="78">
        <f t="shared" si="212"/>
        <v>6831.7412145557646</v>
      </c>
      <c r="N204" s="78">
        <f t="shared" si="213"/>
        <v>47</v>
      </c>
      <c r="O204" s="78">
        <f t="shared" si="214"/>
        <v>47</v>
      </c>
      <c r="P204" s="18">
        <f t="shared" si="215"/>
        <v>1661.2535501417765</v>
      </c>
      <c r="Q204" s="79">
        <f t="shared" si="216"/>
        <v>1755.2638866257087</v>
      </c>
      <c r="R204" s="18">
        <f t="shared" si="217"/>
        <v>35.345820215782481</v>
      </c>
      <c r="S204" s="46">
        <f t="shared" si="218"/>
        <v>37.346040140972526</v>
      </c>
      <c r="T204" s="14">
        <f t="shared" si="219"/>
        <v>93.982203523573943</v>
      </c>
      <c r="U204" s="64">
        <f t="shared" si="220"/>
        <v>1.9858018143458216</v>
      </c>
      <c r="V204" s="17">
        <f t="shared" si="221"/>
        <v>9.0914436601722919</v>
      </c>
      <c r="W204" s="14">
        <f t="shared" si="222"/>
        <v>18.053805315392953</v>
      </c>
      <c r="X204" s="14">
        <f t="shared" si="223"/>
        <v>13.799999999999997</v>
      </c>
      <c r="Y204" s="14">
        <f t="shared" si="224"/>
        <v>-4.253805315392956</v>
      </c>
      <c r="Z204" s="14">
        <f t="shared" si="225"/>
        <v>31.85380531539295</v>
      </c>
      <c r="AA204" s="21">
        <f t="shared" si="226"/>
        <v>9.0914436601722919</v>
      </c>
      <c r="AB204" s="21">
        <f t="shared" si="227"/>
        <v>82.654347826086962</v>
      </c>
      <c r="AC204" s="29">
        <f t="shared" si="228"/>
        <v>1.2098577102127771E-2</v>
      </c>
      <c r="AD204" s="67">
        <f>AC204/AC209</f>
        <v>2.4689690415604287E-2</v>
      </c>
      <c r="AE204" s="48">
        <f t="shared" si="229"/>
        <v>0.1669603640093632</v>
      </c>
      <c r="AF204" s="57"/>
      <c r="AH204" s="23">
        <f>(X204-X209)^2</f>
        <v>1.5395600028620107</v>
      </c>
      <c r="AI204" s="30">
        <f t="shared" si="208"/>
        <v>1.8626485397978086E-2</v>
      </c>
      <c r="AJ204" s="19">
        <v>1</v>
      </c>
      <c r="AK204" s="14"/>
      <c r="AL204" s="17">
        <f t="shared" si="230"/>
        <v>1.2098577102127771E-2</v>
      </c>
      <c r="AM204" s="87">
        <f t="shared" si="231"/>
        <v>1.463755678961304E-4</v>
      </c>
      <c r="AN204" s="29"/>
      <c r="AO204" s="23">
        <f>AO209</f>
        <v>123.34765147155596</v>
      </c>
      <c r="AP204" s="23">
        <f>AP209</f>
        <v>123.34765147155596</v>
      </c>
      <c r="AQ204" s="34">
        <f t="shared" si="232"/>
        <v>82.654347826086962</v>
      </c>
      <c r="AR204" s="48">
        <f t="shared" si="233"/>
        <v>4.8543218192515962E-3</v>
      </c>
      <c r="AS204" s="26">
        <f>AR204/AR209</f>
        <v>6.3527559470263034E-2</v>
      </c>
      <c r="AT204" s="21">
        <f t="shared" si="209"/>
        <v>6.6989641105672015E-2</v>
      </c>
      <c r="BB204" s="6"/>
      <c r="BD204" s="36">
        <v>1</v>
      </c>
      <c r="BE204" s="6"/>
      <c r="BF204" s="6"/>
      <c r="BG204" s="6"/>
      <c r="BH204" s="6"/>
      <c r="BI204" s="6"/>
      <c r="BJ204" s="6"/>
      <c r="BK204" s="6"/>
      <c r="BL204" s="6"/>
      <c r="BM204" s="6"/>
      <c r="BN204" s="6"/>
    </row>
    <row r="205" spans="1:66" x14ac:dyDescent="0.2">
      <c r="B205" s="86" t="s">
        <v>68</v>
      </c>
      <c r="C205" s="32">
        <v>45.1</v>
      </c>
      <c r="D205" s="32">
        <v>36.9</v>
      </c>
      <c r="E205" s="33">
        <v>92</v>
      </c>
      <c r="F205" s="32">
        <v>42.8</v>
      </c>
      <c r="G205" s="32">
        <v>35.4</v>
      </c>
      <c r="H205" s="33">
        <v>92</v>
      </c>
      <c r="K205" s="78">
        <f t="shared" si="210"/>
        <v>14.800108695652172</v>
      </c>
      <c r="L205" s="78">
        <f t="shared" si="211"/>
        <v>13.621304347826085</v>
      </c>
      <c r="M205" s="78">
        <f t="shared" si="212"/>
        <v>807.77671938799597</v>
      </c>
      <c r="N205" s="78">
        <f t="shared" si="213"/>
        <v>93</v>
      </c>
      <c r="O205" s="78">
        <f t="shared" si="214"/>
        <v>93</v>
      </c>
      <c r="P205" s="18">
        <f t="shared" si="215"/>
        <v>219.04321740311903</v>
      </c>
      <c r="Q205" s="79">
        <f t="shared" si="216"/>
        <v>185.53993213610579</v>
      </c>
      <c r="R205" s="18">
        <f t="shared" si="217"/>
        <v>2.3553034129367636</v>
      </c>
      <c r="S205" s="46">
        <f t="shared" si="218"/>
        <v>1.9950530337215677</v>
      </c>
      <c r="T205" s="14">
        <f t="shared" si="219"/>
        <v>185.68058256662599</v>
      </c>
      <c r="U205" s="64">
        <f t="shared" si="220"/>
        <v>1.972869946210895</v>
      </c>
      <c r="V205" s="17">
        <f t="shared" si="221"/>
        <v>5.3311737022421486</v>
      </c>
      <c r="W205" s="14">
        <f t="shared" si="222"/>
        <v>10.517712375183406</v>
      </c>
      <c r="X205" s="14">
        <f t="shared" si="223"/>
        <v>-2.3000000000000043</v>
      </c>
      <c r="Y205" s="14">
        <f t="shared" si="224"/>
        <v>-12.81771237518341</v>
      </c>
      <c r="Z205" s="14">
        <f t="shared" si="225"/>
        <v>8.2177123751834014</v>
      </c>
      <c r="AA205" s="21">
        <f t="shared" si="226"/>
        <v>5.3311737022421486</v>
      </c>
      <c r="AB205" s="21">
        <f t="shared" si="227"/>
        <v>28.421413043478257</v>
      </c>
      <c r="AC205" s="29">
        <f t="shared" si="228"/>
        <v>3.5184739001900743E-2</v>
      </c>
      <c r="AD205" s="67">
        <f>AC205/AC209</f>
        <v>7.1801857853018861E-2</v>
      </c>
      <c r="AE205" s="48">
        <f t="shared" si="229"/>
        <v>-8.0924899704371861E-2</v>
      </c>
      <c r="AF205" s="57"/>
      <c r="AH205" s="23">
        <f>(X205-X209)^2</f>
        <v>300.70300032240704</v>
      </c>
      <c r="AI205" s="30">
        <f t="shared" si="208"/>
        <v>10.580156583432366</v>
      </c>
      <c r="AJ205" s="19">
        <v>1</v>
      </c>
      <c r="AK205" s="14"/>
      <c r="AL205" s="17">
        <f t="shared" si="230"/>
        <v>3.5184739001900743E-2</v>
      </c>
      <c r="AM205" s="87">
        <f t="shared" si="231"/>
        <v>1.2379658586318754E-3</v>
      </c>
      <c r="AN205" s="29"/>
      <c r="AO205" s="23">
        <f>AO209</f>
        <v>123.34765147155596</v>
      </c>
      <c r="AP205" s="23">
        <f>AP209</f>
        <v>123.34765147155596</v>
      </c>
      <c r="AQ205" s="34">
        <f t="shared" si="232"/>
        <v>28.421413043478257</v>
      </c>
      <c r="AR205" s="48">
        <f t="shared" si="233"/>
        <v>6.5889580541029173E-3</v>
      </c>
      <c r="AS205" s="26">
        <f>AR205/AR209</f>
        <v>8.6228404340449219E-2</v>
      </c>
      <c r="AT205" s="21">
        <f t="shared" si="209"/>
        <v>-1.5154603524436738E-2</v>
      </c>
      <c r="BB205" s="6"/>
      <c r="BD205" s="36">
        <v>1</v>
      </c>
      <c r="BE205" s="6"/>
      <c r="BF205" s="6"/>
      <c r="BG205" s="6"/>
      <c r="BH205" s="6"/>
      <c r="BI205" s="6"/>
      <c r="BJ205" s="6"/>
      <c r="BK205" s="6"/>
      <c r="BL205" s="6"/>
      <c r="BM205" s="6"/>
      <c r="BN205" s="6"/>
    </row>
    <row r="206" spans="1:66" x14ac:dyDescent="0.2">
      <c r="B206" s="86" t="s">
        <v>69</v>
      </c>
      <c r="C206" s="32">
        <v>30.3</v>
      </c>
      <c r="D206" s="32">
        <v>27.8</v>
      </c>
      <c r="E206" s="33">
        <v>57</v>
      </c>
      <c r="F206" s="32">
        <v>43.8</v>
      </c>
      <c r="G206" s="32">
        <v>43.5</v>
      </c>
      <c r="H206" s="33">
        <v>68</v>
      </c>
      <c r="K206" s="78">
        <f t="shared" si="210"/>
        <v>13.558596491228071</v>
      </c>
      <c r="L206" s="78">
        <f t="shared" si="211"/>
        <v>27.827205882352942</v>
      </c>
      <c r="M206" s="78">
        <f t="shared" si="212"/>
        <v>1712.784638105104</v>
      </c>
      <c r="N206" s="78">
        <f t="shared" si="213"/>
        <v>58</v>
      </c>
      <c r="O206" s="78">
        <f t="shared" si="214"/>
        <v>69</v>
      </c>
      <c r="P206" s="18">
        <f t="shared" si="215"/>
        <v>183.83553881194217</v>
      </c>
      <c r="Q206" s="79">
        <f t="shared" si="216"/>
        <v>774.35338721885819</v>
      </c>
      <c r="R206" s="18">
        <f t="shared" si="217"/>
        <v>3.1695782553783132</v>
      </c>
      <c r="S206" s="46">
        <f t="shared" si="218"/>
        <v>11.222512858244322</v>
      </c>
      <c r="T206" s="14">
        <f t="shared" si="219"/>
        <v>119.00874060503212</v>
      </c>
      <c r="U206" s="64">
        <f t="shared" si="220"/>
        <v>1.9800998764569426</v>
      </c>
      <c r="V206" s="17">
        <f t="shared" si="221"/>
        <v>6.4331798026777562</v>
      </c>
      <c r="W206" s="14">
        <f t="shared" si="222"/>
        <v>12.738338532507523</v>
      </c>
      <c r="X206" s="14">
        <f t="shared" si="223"/>
        <v>13.499999999999996</v>
      </c>
      <c r="Y206" s="14">
        <f t="shared" si="224"/>
        <v>0.76166146749247332</v>
      </c>
      <c r="Z206" s="14">
        <f t="shared" si="225"/>
        <v>26.23833853250752</v>
      </c>
      <c r="AA206" s="21">
        <f t="shared" si="226"/>
        <v>6.4331798026777562</v>
      </c>
      <c r="AB206" s="21">
        <f t="shared" si="227"/>
        <v>41.385802373581015</v>
      </c>
      <c r="AC206" s="29">
        <f t="shared" si="228"/>
        <v>2.4162875736302231E-2</v>
      </c>
      <c r="AD206" s="67">
        <f>AC206/AC209</f>
        <v>4.9309428409982148E-2</v>
      </c>
      <c r="AE206" s="48">
        <f t="shared" si="229"/>
        <v>0.32619882244008003</v>
      </c>
      <c r="AF206" s="57"/>
      <c r="AH206" s="23">
        <f>(X206-X209)^2</f>
        <v>2.3740340460833491</v>
      </c>
      <c r="AI206" s="30">
        <f t="shared" si="208"/>
        <v>5.7363489649262772E-2</v>
      </c>
      <c r="AJ206" s="19">
        <v>1</v>
      </c>
      <c r="AK206" s="14"/>
      <c r="AL206" s="17">
        <f t="shared" si="230"/>
        <v>2.4162875736302231E-2</v>
      </c>
      <c r="AM206" s="87">
        <f t="shared" si="231"/>
        <v>5.8384456384798309E-4</v>
      </c>
      <c r="AN206" s="29"/>
      <c r="AO206" s="23">
        <f>AO209</f>
        <v>123.34765147155596</v>
      </c>
      <c r="AP206" s="23">
        <f>AP209</f>
        <v>123.34765147155596</v>
      </c>
      <c r="AQ206" s="34">
        <f t="shared" si="232"/>
        <v>41.385802373581015</v>
      </c>
      <c r="AR206" s="48">
        <f t="shared" si="233"/>
        <v>6.0704123944373949E-3</v>
      </c>
      <c r="AS206" s="26">
        <f>AR206/AR209</f>
        <v>7.9442298791821422E-2</v>
      </c>
      <c r="AT206" s="21">
        <f t="shared" si="209"/>
        <v>8.1950567324904813E-2</v>
      </c>
      <c r="BB206" s="6"/>
      <c r="BD206" s="36">
        <v>1</v>
      </c>
      <c r="BE206" s="6"/>
      <c r="BF206" s="6"/>
      <c r="BG206" s="6"/>
      <c r="BH206" s="6"/>
      <c r="BI206" s="6"/>
      <c r="BJ206" s="6"/>
      <c r="BK206" s="6"/>
      <c r="BL206" s="6"/>
      <c r="BM206" s="6"/>
      <c r="BN206" s="6"/>
    </row>
    <row r="207" spans="1:66" x14ac:dyDescent="0.2">
      <c r="B207" s="86" t="s">
        <v>70</v>
      </c>
      <c r="C207" s="32">
        <v>28.9</v>
      </c>
      <c r="D207" s="32">
        <v>12</v>
      </c>
      <c r="E207" s="33">
        <v>31</v>
      </c>
      <c r="F207" s="32">
        <v>53.7</v>
      </c>
      <c r="G207" s="32">
        <v>16.2</v>
      </c>
      <c r="H207" s="33">
        <v>42</v>
      </c>
      <c r="K207" s="78">
        <f t="shared" si="210"/>
        <v>4.645161290322581</v>
      </c>
      <c r="L207" s="78">
        <f t="shared" si="211"/>
        <v>6.2485714285714282</v>
      </c>
      <c r="M207" s="78">
        <f t="shared" si="212"/>
        <v>118.67341255070185</v>
      </c>
      <c r="N207" s="78">
        <f t="shared" si="213"/>
        <v>32</v>
      </c>
      <c r="O207" s="78">
        <f t="shared" si="214"/>
        <v>43</v>
      </c>
      <c r="P207" s="18">
        <f t="shared" si="215"/>
        <v>21.577523413111344</v>
      </c>
      <c r="Q207" s="79">
        <f t="shared" si="216"/>
        <v>39.044644897959181</v>
      </c>
      <c r="R207" s="18">
        <f t="shared" si="217"/>
        <v>0.67429760665972949</v>
      </c>
      <c r="S207" s="46">
        <f t="shared" si="218"/>
        <v>0.9080149976269577</v>
      </c>
      <c r="T207" s="14">
        <f t="shared" si="219"/>
        <v>74.999979289301237</v>
      </c>
      <c r="U207" s="64">
        <f t="shared" si="220"/>
        <v>1.992543495180934</v>
      </c>
      <c r="V207" s="17">
        <f t="shared" si="221"/>
        <v>3.3005655150131483</v>
      </c>
      <c r="W207" s="14">
        <f t="shared" si="222"/>
        <v>6.5765203473579579</v>
      </c>
      <c r="X207" s="14">
        <f t="shared" si="223"/>
        <v>24.800000000000004</v>
      </c>
      <c r="Y207" s="14">
        <f t="shared" si="224"/>
        <v>18.223479652642048</v>
      </c>
      <c r="Z207" s="14">
        <f t="shared" si="225"/>
        <v>31.37652034735796</v>
      </c>
      <c r="AA207" s="21">
        <f t="shared" si="226"/>
        <v>3.3005655150131483</v>
      </c>
      <c r="AB207" s="21">
        <f t="shared" si="227"/>
        <v>10.893732718894009</v>
      </c>
      <c r="AC207" s="29">
        <f t="shared" si="228"/>
        <v>9.1795900065145472E-2</v>
      </c>
      <c r="AD207" s="67">
        <f>AC207/AC209</f>
        <v>0.18732883502735195</v>
      </c>
      <c r="AE207" s="48">
        <f t="shared" si="229"/>
        <v>2.2765383216156083</v>
      </c>
      <c r="AF207" s="57"/>
      <c r="AH207" s="23">
        <f>(X207-X209)^2</f>
        <v>95.242178418079831</v>
      </c>
      <c r="AI207" s="30">
        <f t="shared" si="208"/>
        <v>8.7428414920528112</v>
      </c>
      <c r="AJ207" s="19">
        <v>1</v>
      </c>
      <c r="AK207" s="14"/>
      <c r="AL207" s="17">
        <f t="shared" si="230"/>
        <v>9.1795900065145472E-2</v>
      </c>
      <c r="AM207" s="87">
        <f t="shared" si="231"/>
        <v>8.4264872687701744E-3</v>
      </c>
      <c r="AN207" s="29"/>
      <c r="AO207" s="23">
        <f>AO209</f>
        <v>123.34765147155596</v>
      </c>
      <c r="AP207" s="23">
        <f>AP209</f>
        <v>123.34765147155596</v>
      </c>
      <c r="AQ207" s="34">
        <f t="shared" si="232"/>
        <v>10.893732718894009</v>
      </c>
      <c r="AR207" s="48">
        <f t="shared" si="233"/>
        <v>7.4492676459689006E-3</v>
      </c>
      <c r="AS207" s="26">
        <f>AR207/AR209</f>
        <v>9.7487107573381984E-2</v>
      </c>
      <c r="AT207" s="21">
        <f t="shared" si="209"/>
        <v>0.18474183762002877</v>
      </c>
      <c r="BB207" s="6"/>
      <c r="BD207" s="36">
        <v>1</v>
      </c>
      <c r="BE207" s="6"/>
      <c r="BF207" s="6"/>
      <c r="BG207" s="6"/>
      <c r="BH207" s="6"/>
      <c r="BI207" s="6"/>
      <c r="BJ207" s="6"/>
      <c r="BK207" s="6"/>
      <c r="BL207" s="6"/>
      <c r="BM207" s="6"/>
      <c r="BN207" s="6"/>
    </row>
    <row r="208" spans="1:66" x14ac:dyDescent="0.2">
      <c r="B208" s="86" t="s">
        <v>71</v>
      </c>
      <c r="C208" s="32">
        <v>65.8</v>
      </c>
      <c r="D208" s="32">
        <v>48.1</v>
      </c>
      <c r="E208" s="33">
        <v>101</v>
      </c>
      <c r="F208" s="32">
        <v>60</v>
      </c>
      <c r="G208" s="32">
        <v>38.9</v>
      </c>
      <c r="H208" s="33">
        <v>94</v>
      </c>
      <c r="K208" s="78">
        <f t="shared" si="210"/>
        <v>22.907029702970299</v>
      </c>
      <c r="L208" s="78">
        <f t="shared" si="211"/>
        <v>16.097978723404253</v>
      </c>
      <c r="M208" s="78">
        <f t="shared" si="212"/>
        <v>1521.3906823415498</v>
      </c>
      <c r="N208" s="78">
        <f t="shared" si="213"/>
        <v>102</v>
      </c>
      <c r="O208" s="78">
        <f t="shared" si="214"/>
        <v>95</v>
      </c>
      <c r="P208" s="18">
        <f t="shared" si="215"/>
        <v>524.73200981276352</v>
      </c>
      <c r="Q208" s="79">
        <f t="shared" si="216"/>
        <v>259.14491897917605</v>
      </c>
      <c r="R208" s="18">
        <f t="shared" si="217"/>
        <v>5.1444314687525834</v>
      </c>
      <c r="S208" s="46">
        <f t="shared" si="218"/>
        <v>2.7278412524123796</v>
      </c>
      <c r="T208" s="14">
        <f t="shared" si="219"/>
        <v>193.25939741025763</v>
      </c>
      <c r="U208" s="64">
        <f t="shared" si="220"/>
        <v>1.972331675795749</v>
      </c>
      <c r="V208" s="17">
        <f t="shared" si="221"/>
        <v>6.2453989805595729</v>
      </c>
      <c r="W208" s="14">
        <f t="shared" si="222"/>
        <v>12.317998237340124</v>
      </c>
      <c r="X208" s="14">
        <f t="shared" si="223"/>
        <v>-5.7999999999999972</v>
      </c>
      <c r="Y208" s="14">
        <f t="shared" si="224"/>
        <v>-18.117998237340121</v>
      </c>
      <c r="Z208" s="14">
        <f t="shared" si="225"/>
        <v>6.5179982373401266</v>
      </c>
      <c r="AA208" s="21">
        <f t="shared" si="226"/>
        <v>6.2453989805595729</v>
      </c>
      <c r="AB208" s="21">
        <f t="shared" si="227"/>
        <v>39.005008426374552</v>
      </c>
      <c r="AC208" s="29">
        <f t="shared" si="228"/>
        <v>2.5637733212840848E-2</v>
      </c>
      <c r="AD208" s="67">
        <f>AC208/AC209</f>
        <v>5.2319185193403707E-2</v>
      </c>
      <c r="AE208" s="48">
        <f t="shared" si="229"/>
        <v>-0.14869885263447685</v>
      </c>
      <c r="AF208" s="57"/>
      <c r="AH208" s="23">
        <f>(X208-X209)^2</f>
        <v>434.33853082665564</v>
      </c>
      <c r="AI208" s="30">
        <f t="shared" si="208"/>
        <v>11.135455377391049</v>
      </c>
      <c r="AJ208" s="19">
        <v>1</v>
      </c>
      <c r="AK208" s="14"/>
      <c r="AL208" s="17">
        <f t="shared" si="230"/>
        <v>2.5637733212840848E-2</v>
      </c>
      <c r="AM208" s="87">
        <f t="shared" si="231"/>
        <v>6.5729336429280272E-4</v>
      </c>
      <c r="AN208" s="29"/>
      <c r="AO208" s="23">
        <f>AO209</f>
        <v>123.34765147155596</v>
      </c>
      <c r="AP208" s="23">
        <f>AP209</f>
        <v>123.34765147155596</v>
      </c>
      <c r="AQ208" s="34">
        <f t="shared" si="232"/>
        <v>39.005008426374552</v>
      </c>
      <c r="AR208" s="48">
        <f t="shared" si="233"/>
        <v>6.1594309611477252E-3</v>
      </c>
      <c r="AS208" s="26">
        <f>AR208/AR209</f>
        <v>8.0607267349987591E-2</v>
      </c>
      <c r="AT208" s="21">
        <f t="shared" si="209"/>
        <v>-3.5724699574656786E-2</v>
      </c>
      <c r="BB208" s="6"/>
      <c r="BD208" s="36">
        <v>1</v>
      </c>
      <c r="BE208" s="6"/>
      <c r="BF208" s="6"/>
      <c r="BG208" s="6"/>
      <c r="BH208" s="6"/>
      <c r="BI208" s="6"/>
      <c r="BJ208" s="6"/>
      <c r="BK208" s="6"/>
      <c r="BL208" s="6"/>
      <c r="BM208" s="6"/>
      <c r="BN208" s="6"/>
    </row>
    <row r="209" spans="1:66" x14ac:dyDescent="0.2">
      <c r="B209" s="59">
        <f>AJ209</f>
        <v>12</v>
      </c>
      <c r="E209" s="60">
        <f>SUM(E197:E208)</f>
        <v>706</v>
      </c>
      <c r="F209" s="51"/>
      <c r="G209" s="51"/>
      <c r="H209" s="60">
        <f>SUM(H197:H208)</f>
        <v>734</v>
      </c>
      <c r="W209" s="80">
        <f>AA209*$E$2</f>
        <v>2.7998757876347491</v>
      </c>
      <c r="X209" s="63">
        <f>AE209/AC209</f>
        <v>15.040790072035557</v>
      </c>
      <c r="Y209" s="65">
        <f>X209-W209</f>
        <v>12.240914284400809</v>
      </c>
      <c r="Z209" s="66">
        <f>X209+W209</f>
        <v>17.840665859670306</v>
      </c>
      <c r="AA209" s="68">
        <f>SQRT(AB209)</f>
        <v>1.428534304568764</v>
      </c>
      <c r="AB209" s="68">
        <f>1/AC209</f>
        <v>2.0407102593297624</v>
      </c>
      <c r="AC209" s="69">
        <f>SUM(AC197:AC208)</f>
        <v>0.49002546805857367</v>
      </c>
      <c r="AD209" s="52">
        <f>SUM(AD197:AD208)</f>
        <v>1</v>
      </c>
      <c r="AE209" s="70">
        <f>SUM(AE197:AE208)</f>
        <v>7.370370195019972</v>
      </c>
      <c r="AF209" s="50"/>
      <c r="AG209" s="7"/>
      <c r="AH209" s="16"/>
      <c r="AI209" s="22">
        <f>SUM(AI197:AI208)</f>
        <v>64.293288122169983</v>
      </c>
      <c r="AJ209" s="22">
        <f>SUM(AJ197:AJ208)</f>
        <v>12</v>
      </c>
      <c r="AK209" s="22">
        <f>AI209-(AJ209-1)</f>
        <v>53.293288122169983</v>
      </c>
      <c r="AL209" s="45">
        <f>SUM(AL197:AL208)</f>
        <v>0.49002546805857367</v>
      </c>
      <c r="AM209" s="47">
        <f>SUM(AM197:AM208)</f>
        <v>2.8405740172492391E-2</v>
      </c>
      <c r="AN209" s="28">
        <f>AM209/AL209</f>
        <v>5.7967885393860795E-2</v>
      </c>
      <c r="AO209" s="22">
        <f>AK209/(AL209-AN209)</f>
        <v>123.34765147155596</v>
      </c>
      <c r="AP209" s="88">
        <f>IF(AI209&lt;AJ209-1,"0",AO209)</f>
        <v>123.34765147155596</v>
      </c>
      <c r="AQ209" s="7"/>
      <c r="AR209" s="70">
        <f>SUM(AR197:AR208)</f>
        <v>7.6412849159172916E-2</v>
      </c>
      <c r="AS209" s="27">
        <f>SUM(AS197:AS208)</f>
        <v>1</v>
      </c>
      <c r="AT209" s="15">
        <f>SUM(AT197:AT208)</f>
        <v>0.8546340610538834</v>
      </c>
      <c r="AU209" s="34">
        <f>1/AR209</f>
        <v>13.086804261374095</v>
      </c>
      <c r="AV209" s="14">
        <f>SQRT(AU209)</f>
        <v>3.6175688329835682</v>
      </c>
      <c r="AW209" s="81">
        <f>AV209*$E$2</f>
        <v>7.0903046242423864</v>
      </c>
      <c r="AX209" s="83">
        <f>AT209/AR209</f>
        <v>11.184428672115409</v>
      </c>
      <c r="AY209" s="84">
        <f>AX209-AW209</f>
        <v>4.0941240478730228</v>
      </c>
      <c r="AZ209" s="85">
        <f>AX209+AW209</f>
        <v>18.274733296357795</v>
      </c>
      <c r="BA209" s="7"/>
      <c r="BB209" s="7"/>
      <c r="BC209" s="37">
        <f>AI209</f>
        <v>64.293288122169983</v>
      </c>
      <c r="BD209" s="12">
        <f>SUM(BD197:BD208)</f>
        <v>12</v>
      </c>
      <c r="BE209" s="49">
        <f>(BC209-(BD209-1))/BC209</f>
        <v>0.82890904600962667</v>
      </c>
      <c r="BF209" s="75">
        <f>IF(BE209&lt;0,"0%",BE209)</f>
        <v>0.82890904600962667</v>
      </c>
      <c r="BG209" s="7"/>
      <c r="BH209" s="7"/>
      <c r="BI209" s="7"/>
      <c r="BJ209" s="7"/>
      <c r="BK209" s="7"/>
      <c r="BL209" s="7"/>
      <c r="BM209" s="7"/>
      <c r="BN209" s="7"/>
    </row>
    <row r="213" spans="1:66" x14ac:dyDescent="0.2">
      <c r="J213" s="40" t="s">
        <v>16</v>
      </c>
      <c r="AG213" s="40" t="s">
        <v>17</v>
      </c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0" t="s">
        <v>58</v>
      </c>
      <c r="BC213" s="41"/>
      <c r="BD213" s="40"/>
      <c r="BE213" s="40"/>
      <c r="BF213" s="40"/>
      <c r="BG213" s="39"/>
      <c r="BH213" s="39"/>
      <c r="BI213" s="39"/>
      <c r="BJ213" s="39"/>
      <c r="BK213" s="39"/>
      <c r="BL213" s="39"/>
      <c r="BM213" s="39"/>
      <c r="BN213" s="39"/>
    </row>
    <row r="214" spans="1:66" x14ac:dyDescent="0.2">
      <c r="A214" s="44"/>
      <c r="B214" s="5" t="s">
        <v>18</v>
      </c>
      <c r="C214" s="89" t="s">
        <v>19</v>
      </c>
      <c r="D214" s="90"/>
      <c r="E214" s="91"/>
      <c r="F214" s="89" t="s">
        <v>20</v>
      </c>
      <c r="G214" s="90"/>
      <c r="H214" s="91"/>
      <c r="AG214" s="2"/>
      <c r="AH214" s="71" t="s">
        <v>38</v>
      </c>
      <c r="AI214" s="72">
        <f>CHIDIST(AI227,AJ227-1)</f>
        <v>9.0512943517312776E-8</v>
      </c>
      <c r="AJ214" s="2"/>
      <c r="AK214" s="2"/>
      <c r="AL214" s="2"/>
      <c r="AM214" s="2"/>
      <c r="BB214" s="1" t="s">
        <v>59</v>
      </c>
      <c r="BF214" s="71" t="s">
        <v>38</v>
      </c>
      <c r="BG214" s="72">
        <f>CHIDIST(BC227,BD227-1)</f>
        <v>9.0512943517312776E-8</v>
      </c>
    </row>
    <row r="215" spans="1:66" ht="61.5" customHeight="1" x14ac:dyDescent="0.2">
      <c r="B215" s="5"/>
      <c r="C215" s="43" t="s">
        <v>6</v>
      </c>
      <c r="D215" s="43" t="s">
        <v>7</v>
      </c>
      <c r="E215" s="43" t="s">
        <v>8</v>
      </c>
      <c r="F215" s="43" t="s">
        <v>9</v>
      </c>
      <c r="G215" s="43" t="s">
        <v>10</v>
      </c>
      <c r="H215" s="43" t="s">
        <v>11</v>
      </c>
      <c r="K215" s="61" t="s">
        <v>29</v>
      </c>
      <c r="L215" s="77" t="s">
        <v>30</v>
      </c>
      <c r="M215" s="73" t="s">
        <v>39</v>
      </c>
      <c r="N215" s="61" t="s">
        <v>31</v>
      </c>
      <c r="O215" s="61" t="s">
        <v>32</v>
      </c>
      <c r="P215" s="61" t="s">
        <v>33</v>
      </c>
      <c r="Q215" s="61" t="s">
        <v>34</v>
      </c>
      <c r="R215" s="61" t="s">
        <v>35</v>
      </c>
      <c r="S215" s="61" t="s">
        <v>36</v>
      </c>
      <c r="T215" s="74" t="s">
        <v>27</v>
      </c>
      <c r="U215" s="62" t="s">
        <v>25</v>
      </c>
      <c r="V215" s="13" t="s">
        <v>26</v>
      </c>
      <c r="W215" s="13" t="s">
        <v>24</v>
      </c>
      <c r="X215" s="53" t="s">
        <v>52</v>
      </c>
      <c r="Y215" s="54" t="s">
        <v>3</v>
      </c>
      <c r="Z215" s="55" t="s">
        <v>1</v>
      </c>
      <c r="AA215" s="14" t="s">
        <v>49</v>
      </c>
      <c r="AB215" s="14" t="s">
        <v>50</v>
      </c>
      <c r="AC215" s="10" t="s">
        <v>51</v>
      </c>
      <c r="AD215" s="76" t="s">
        <v>48</v>
      </c>
      <c r="AE215" s="13" t="s">
        <v>28</v>
      </c>
      <c r="AF215" s="56"/>
      <c r="AG215" s="2"/>
      <c r="AH215" s="24" t="s">
        <v>23</v>
      </c>
      <c r="AI215" s="13" t="s">
        <v>40</v>
      </c>
      <c r="AJ215" s="86" t="s">
        <v>4</v>
      </c>
      <c r="AK215" s="86" t="s">
        <v>5</v>
      </c>
      <c r="AL215" s="86" t="s">
        <v>41</v>
      </c>
      <c r="AM215" s="13" t="s">
        <v>42</v>
      </c>
      <c r="AN215" s="13" t="s">
        <v>43</v>
      </c>
      <c r="AO215" s="24" t="s">
        <v>54</v>
      </c>
      <c r="AP215" s="24" t="s">
        <v>55</v>
      </c>
      <c r="AQ215" s="86" t="s">
        <v>44</v>
      </c>
      <c r="AR215" s="13" t="s">
        <v>56</v>
      </c>
      <c r="AS215" s="82" t="s">
        <v>53</v>
      </c>
      <c r="AT215" s="13" t="s">
        <v>21</v>
      </c>
      <c r="AU215" s="13" t="s">
        <v>45</v>
      </c>
      <c r="AV215" s="13" t="s">
        <v>22</v>
      </c>
      <c r="AW215" s="13" t="s">
        <v>2</v>
      </c>
      <c r="AX215" s="35" t="s">
        <v>12</v>
      </c>
      <c r="AY215" s="31" t="s">
        <v>13</v>
      </c>
      <c r="AZ215" s="11" t="s">
        <v>14</v>
      </c>
      <c r="BC215" s="38" t="s">
        <v>15</v>
      </c>
      <c r="BD215" s="38" t="s">
        <v>4</v>
      </c>
      <c r="BE215" s="20" t="s">
        <v>46</v>
      </c>
      <c r="BF215" s="9" t="s">
        <v>47</v>
      </c>
    </row>
    <row r="216" spans="1:66" x14ac:dyDescent="0.2">
      <c r="B216" s="86" t="s">
        <v>60</v>
      </c>
      <c r="C216" s="32">
        <v>15</v>
      </c>
      <c r="D216" s="32">
        <v>11.4</v>
      </c>
      <c r="E216" s="33">
        <v>26</v>
      </c>
      <c r="F216" s="32">
        <v>35.4</v>
      </c>
      <c r="G216" s="32">
        <v>17.899999999999999</v>
      </c>
      <c r="H216" s="33">
        <v>25</v>
      </c>
      <c r="K216" s="78">
        <f>((D216^2)/E216)</f>
        <v>4.9984615384615392</v>
      </c>
      <c r="L216" s="78">
        <f>((G216^2)/H216)</f>
        <v>12.816399999999998</v>
      </c>
      <c r="M216" s="78">
        <f>(K216+L216)^2</f>
        <v>317.36929163455608</v>
      </c>
      <c r="N216" s="78">
        <f>E216+1</f>
        <v>27</v>
      </c>
      <c r="O216" s="78">
        <f>H216+1</f>
        <v>26</v>
      </c>
      <c r="P216" s="18">
        <f>K216^2</f>
        <v>24.984617751479298</v>
      </c>
      <c r="Q216" s="79">
        <f>L216^2</f>
        <v>164.26010895999994</v>
      </c>
      <c r="R216" s="18">
        <f>P216/N216</f>
        <v>0.92535621301775184</v>
      </c>
      <c r="S216" s="46">
        <f>Q216/O216</f>
        <v>6.3176964984615358</v>
      </c>
      <c r="T216" s="14">
        <f>M216/(R216+S216)</f>
        <v>43.817062263203944</v>
      </c>
      <c r="U216" s="64">
        <f>TINV((1-$E$1),T216)</f>
        <v>2.0166921992278248</v>
      </c>
      <c r="V216" s="17">
        <f>SQRT(K216+L216)</f>
        <v>4.2207655156928032</v>
      </c>
      <c r="W216" s="14">
        <f>V216*U216</f>
        <v>8.5119848902674828</v>
      </c>
      <c r="X216" s="14">
        <f>F216-C216</f>
        <v>20.399999999999999</v>
      </c>
      <c r="Y216" s="14">
        <f>X216-W216</f>
        <v>11.888015109732516</v>
      </c>
      <c r="Z216" s="14">
        <f>X216+W216</f>
        <v>28.911984890267483</v>
      </c>
      <c r="AA216" s="21">
        <f>V216</f>
        <v>4.2207655156928032</v>
      </c>
      <c r="AB216" s="21">
        <f>AA216^2</f>
        <v>17.814861538461535</v>
      </c>
      <c r="AC216" s="29">
        <f>1/AB216</f>
        <v>5.613290891096976E-2</v>
      </c>
      <c r="AD216" s="67">
        <f>AC216/AC227</f>
        <v>0.12087508928205612</v>
      </c>
      <c r="AE216" s="48">
        <f>AC216*X216</f>
        <v>1.145111341783783</v>
      </c>
      <c r="AF216" s="57"/>
      <c r="AH216" s="23">
        <f>(X216-X227)^2</f>
        <v>17.712649685635675</v>
      </c>
      <c r="AI216" s="30">
        <f t="shared" ref="AI216:AI226" si="234">AH216*AC216</f>
        <v>0.99426255137570452</v>
      </c>
      <c r="AJ216" s="19">
        <v>1</v>
      </c>
      <c r="AK216" s="14"/>
      <c r="AL216" s="17">
        <f>AC216</f>
        <v>5.613290891096976E-2</v>
      </c>
      <c r="AM216" s="87">
        <f>AC216^2</f>
        <v>3.1509034628072283E-3</v>
      </c>
      <c r="AN216" s="29"/>
      <c r="AO216" s="23">
        <f>AO227</f>
        <v>105.13938026958965</v>
      </c>
      <c r="AP216" s="23">
        <f>AP227</f>
        <v>105.13938026958965</v>
      </c>
      <c r="AQ216" s="34">
        <f>AB216</f>
        <v>17.814861538461535</v>
      </c>
      <c r="AR216" s="48">
        <f>1/(AP216+AQ216)</f>
        <v>8.1331069615405392E-3</v>
      </c>
      <c r="AS216" s="26">
        <f>AR216/AR227</f>
        <v>0.10202842371386379</v>
      </c>
      <c r="AT216" s="21">
        <f t="shared" ref="AT216:AT226" si="235">AR216*X216</f>
        <v>0.16591538201542699</v>
      </c>
      <c r="BB216" s="6"/>
      <c r="BD216" s="36">
        <v>1</v>
      </c>
      <c r="BE216" s="6"/>
      <c r="BF216" s="6"/>
      <c r="BG216" s="6"/>
      <c r="BH216" s="6"/>
      <c r="BI216" s="6"/>
      <c r="BJ216" s="6"/>
      <c r="BK216" s="6"/>
      <c r="BL216" s="6"/>
      <c r="BM216" s="6"/>
      <c r="BN216" s="6"/>
    </row>
    <row r="217" spans="1:66" x14ac:dyDescent="0.2">
      <c r="B217" s="86" t="s">
        <v>61</v>
      </c>
      <c r="C217" s="32">
        <v>42</v>
      </c>
      <c r="D217" s="32">
        <v>43.3</v>
      </c>
      <c r="E217" s="33">
        <v>46</v>
      </c>
      <c r="F217" s="32">
        <v>55.8</v>
      </c>
      <c r="G217" s="32">
        <v>43.9</v>
      </c>
      <c r="H217" s="33">
        <v>46</v>
      </c>
      <c r="K217" s="78">
        <f t="shared" ref="K217:K226" si="236">((D217^2)/E217)</f>
        <v>40.758478260869559</v>
      </c>
      <c r="L217" s="78">
        <f t="shared" ref="L217:L226" si="237">((G217^2)/H217)</f>
        <v>41.895869565217389</v>
      </c>
      <c r="M217" s="78">
        <f t="shared" ref="M217:M226" si="238">(K217+L217)^2</f>
        <v>6831.7412145557646</v>
      </c>
      <c r="N217" s="78">
        <f t="shared" ref="N217:N226" si="239">E217+1</f>
        <v>47</v>
      </c>
      <c r="O217" s="78">
        <f t="shared" ref="O217:O226" si="240">H217+1</f>
        <v>47</v>
      </c>
      <c r="P217" s="18">
        <f t="shared" ref="P217:P226" si="241">K217^2</f>
        <v>1661.2535501417765</v>
      </c>
      <c r="Q217" s="79">
        <f t="shared" ref="Q217:Q226" si="242">L217^2</f>
        <v>1755.2638866257087</v>
      </c>
      <c r="R217" s="18">
        <f t="shared" ref="R217:R226" si="243">P217/N217</f>
        <v>35.345820215782481</v>
      </c>
      <c r="S217" s="46">
        <f t="shared" ref="S217:S226" si="244">Q217/O217</f>
        <v>37.346040140972526</v>
      </c>
      <c r="T217" s="14">
        <f t="shared" ref="T217:T226" si="245">M217/(R217+S217)</f>
        <v>93.982203523573943</v>
      </c>
      <c r="U217" s="64">
        <f t="shared" ref="U217:U226" si="246">TINV((1-$E$1),T217)</f>
        <v>1.9858018143458216</v>
      </c>
      <c r="V217" s="17">
        <f t="shared" ref="V217:V226" si="247">SQRT(K217+L217)</f>
        <v>9.0914436601722919</v>
      </c>
      <c r="W217" s="14">
        <f t="shared" ref="W217:W226" si="248">V217*U217</f>
        <v>18.053805315392953</v>
      </c>
      <c r="X217" s="14">
        <f t="shared" ref="X217:X226" si="249">F217-C217</f>
        <v>13.799999999999997</v>
      </c>
      <c r="Y217" s="14">
        <f t="shared" ref="Y217:Y226" si="250">X217-W217</f>
        <v>-4.253805315392956</v>
      </c>
      <c r="Z217" s="14">
        <f t="shared" ref="Z217:Z226" si="251">X217+W217</f>
        <v>31.85380531539295</v>
      </c>
      <c r="AA217" s="21">
        <f t="shared" ref="AA217:AA226" si="252">V217</f>
        <v>9.0914436601722919</v>
      </c>
      <c r="AB217" s="21">
        <f t="shared" ref="AB217:AB226" si="253">AA217^2</f>
        <v>82.654347826086962</v>
      </c>
      <c r="AC217" s="29">
        <f t="shared" ref="AC217:AC226" si="254">1/AB217</f>
        <v>1.2098577102127771E-2</v>
      </c>
      <c r="AD217" s="67">
        <f>AC217/AC227</f>
        <v>2.6052749016179023E-2</v>
      </c>
      <c r="AE217" s="48">
        <f t="shared" ref="AE217:AE226" si="255">AC217*X217</f>
        <v>0.1669603640093632</v>
      </c>
      <c r="AF217" s="57"/>
      <c r="AH217" s="23">
        <f>(X217-X227)^2</f>
        <v>5.7186031973270195</v>
      </c>
      <c r="AI217" s="30">
        <f t="shared" si="234"/>
        <v>6.9186961699335331E-2</v>
      </c>
      <c r="AJ217" s="19">
        <v>1</v>
      </c>
      <c r="AK217" s="14"/>
      <c r="AL217" s="17">
        <f t="shared" ref="AL217:AL226" si="256">AC217</f>
        <v>1.2098577102127771E-2</v>
      </c>
      <c r="AM217" s="87">
        <f t="shared" ref="AM217:AM226" si="257">AC217^2</f>
        <v>1.463755678961304E-4</v>
      </c>
      <c r="AN217" s="29"/>
      <c r="AO217" s="23">
        <f>AO227</f>
        <v>105.13938026958965</v>
      </c>
      <c r="AP217" s="23">
        <f>AP227</f>
        <v>105.13938026958965</v>
      </c>
      <c r="AQ217" s="34">
        <f t="shared" ref="AQ217:AQ226" si="258">AB217</f>
        <v>82.654347826086962</v>
      </c>
      <c r="AR217" s="48">
        <f t="shared" ref="AR217:AR226" si="259">1/(AP217+AQ217)</f>
        <v>5.3249914687806977E-3</v>
      </c>
      <c r="AS217" s="26">
        <f>AR217/AR227</f>
        <v>6.6801099311567053E-2</v>
      </c>
      <c r="AT217" s="21">
        <f t="shared" si="235"/>
        <v>7.3484882269173615E-2</v>
      </c>
      <c r="BB217" s="6"/>
      <c r="BD217" s="36">
        <v>1</v>
      </c>
      <c r="BE217" s="6"/>
      <c r="BF217" s="6"/>
      <c r="BG217" s="6"/>
      <c r="BH217" s="6"/>
      <c r="BI217" s="6"/>
      <c r="BJ217" s="6"/>
      <c r="BK217" s="6"/>
      <c r="BL217" s="6"/>
      <c r="BM217" s="6"/>
      <c r="BN217" s="6"/>
    </row>
    <row r="218" spans="1:66" x14ac:dyDescent="0.2">
      <c r="B218" s="86" t="s">
        <v>62</v>
      </c>
      <c r="C218" s="32">
        <v>45.1</v>
      </c>
      <c r="D218" s="32">
        <v>36.9</v>
      </c>
      <c r="E218" s="33">
        <v>92</v>
      </c>
      <c r="F218" s="32">
        <v>42.8</v>
      </c>
      <c r="G218" s="32">
        <v>35.4</v>
      </c>
      <c r="H218" s="33">
        <v>92</v>
      </c>
      <c r="K218" s="78">
        <f t="shared" si="236"/>
        <v>14.800108695652172</v>
      </c>
      <c r="L218" s="78">
        <f t="shared" si="237"/>
        <v>13.621304347826085</v>
      </c>
      <c r="M218" s="78">
        <f t="shared" si="238"/>
        <v>807.77671938799597</v>
      </c>
      <c r="N218" s="78">
        <f t="shared" si="239"/>
        <v>93</v>
      </c>
      <c r="O218" s="78">
        <f t="shared" si="240"/>
        <v>93</v>
      </c>
      <c r="P218" s="18">
        <f t="shared" si="241"/>
        <v>219.04321740311903</v>
      </c>
      <c r="Q218" s="79">
        <f t="shared" si="242"/>
        <v>185.53993213610579</v>
      </c>
      <c r="R218" s="18">
        <f t="shared" si="243"/>
        <v>2.3553034129367636</v>
      </c>
      <c r="S218" s="46">
        <f t="shared" si="244"/>
        <v>1.9950530337215677</v>
      </c>
      <c r="T218" s="14">
        <f t="shared" si="245"/>
        <v>185.68058256662599</v>
      </c>
      <c r="U218" s="64">
        <f t="shared" si="246"/>
        <v>1.972869946210895</v>
      </c>
      <c r="V218" s="17">
        <f t="shared" si="247"/>
        <v>5.3311737022421486</v>
      </c>
      <c r="W218" s="14">
        <f t="shared" si="248"/>
        <v>10.517712375183406</v>
      </c>
      <c r="X218" s="14">
        <f t="shared" si="249"/>
        <v>-2.3000000000000043</v>
      </c>
      <c r="Y218" s="14">
        <f t="shared" si="250"/>
        <v>-12.81771237518341</v>
      </c>
      <c r="Z218" s="14">
        <f t="shared" si="251"/>
        <v>8.2177123751834014</v>
      </c>
      <c r="AA218" s="21">
        <f t="shared" si="252"/>
        <v>5.3311737022421486</v>
      </c>
      <c r="AB218" s="21">
        <f t="shared" si="253"/>
        <v>28.421413043478257</v>
      </c>
      <c r="AC218" s="29">
        <f t="shared" si="254"/>
        <v>3.5184739001900743E-2</v>
      </c>
      <c r="AD218" s="67">
        <f>AC218/AC227</f>
        <v>7.5765866240177365E-2</v>
      </c>
      <c r="AE218" s="48">
        <f t="shared" si="255"/>
        <v>-8.0924899704371861E-2</v>
      </c>
      <c r="AF218" s="57"/>
      <c r="AH218" s="23">
        <f>(X218-X227)^2</f>
        <v>341.9303988849378</v>
      </c>
      <c r="AI218" s="30">
        <f t="shared" si="234"/>
        <v>12.03073184158235</v>
      </c>
      <c r="AJ218" s="19">
        <v>1</v>
      </c>
      <c r="AK218" s="14"/>
      <c r="AL218" s="17">
        <f t="shared" si="256"/>
        <v>3.5184739001900743E-2</v>
      </c>
      <c r="AM218" s="87">
        <f t="shared" si="257"/>
        <v>1.2379658586318754E-3</v>
      </c>
      <c r="AN218" s="29"/>
      <c r="AO218" s="23">
        <f>AO227</f>
        <v>105.13938026958965</v>
      </c>
      <c r="AP218" s="23">
        <f>AP227</f>
        <v>105.13938026958965</v>
      </c>
      <c r="AQ218" s="34">
        <f t="shared" si="258"/>
        <v>28.421413043478257</v>
      </c>
      <c r="AR218" s="48">
        <f t="shared" si="259"/>
        <v>7.4872271659542295E-3</v>
      </c>
      <c r="AS218" s="26">
        <f>AR218/AR227</f>
        <v>9.3925973105022723E-2</v>
      </c>
      <c r="AT218" s="21">
        <f t="shared" si="235"/>
        <v>-1.7220622481694758E-2</v>
      </c>
      <c r="BB218" s="6"/>
      <c r="BD218" s="36">
        <v>1</v>
      </c>
      <c r="BE218" s="6"/>
      <c r="BF218" s="6"/>
      <c r="BG218" s="6"/>
      <c r="BH218" s="6"/>
      <c r="BI218" s="6"/>
      <c r="BJ218" s="6"/>
      <c r="BK218" s="6"/>
      <c r="BL218" s="6"/>
      <c r="BM218" s="6"/>
      <c r="BN218" s="6"/>
    </row>
    <row r="219" spans="1:66" x14ac:dyDescent="0.2">
      <c r="B219" s="86" t="s">
        <v>63</v>
      </c>
      <c r="C219" s="32">
        <v>30.3</v>
      </c>
      <c r="D219" s="32">
        <v>27.8</v>
      </c>
      <c r="E219" s="33">
        <v>57</v>
      </c>
      <c r="F219" s="32">
        <v>43.8</v>
      </c>
      <c r="G219" s="32">
        <v>43.5</v>
      </c>
      <c r="H219" s="33">
        <v>68</v>
      </c>
      <c r="K219" s="78">
        <f t="shared" si="236"/>
        <v>13.558596491228071</v>
      </c>
      <c r="L219" s="78">
        <f t="shared" si="237"/>
        <v>27.827205882352942</v>
      </c>
      <c r="M219" s="78">
        <f t="shared" si="238"/>
        <v>1712.784638105104</v>
      </c>
      <c r="N219" s="78">
        <f t="shared" si="239"/>
        <v>58</v>
      </c>
      <c r="O219" s="78">
        <f t="shared" si="240"/>
        <v>69</v>
      </c>
      <c r="P219" s="18">
        <f t="shared" si="241"/>
        <v>183.83553881194217</v>
      </c>
      <c r="Q219" s="79">
        <f t="shared" si="242"/>
        <v>774.35338721885819</v>
      </c>
      <c r="R219" s="18">
        <f t="shared" si="243"/>
        <v>3.1695782553783132</v>
      </c>
      <c r="S219" s="46">
        <f t="shared" si="244"/>
        <v>11.222512858244322</v>
      </c>
      <c r="T219" s="14">
        <f t="shared" si="245"/>
        <v>119.00874060503212</v>
      </c>
      <c r="U219" s="64">
        <f t="shared" si="246"/>
        <v>1.9800998764569426</v>
      </c>
      <c r="V219" s="17">
        <f t="shared" si="247"/>
        <v>6.4331798026777562</v>
      </c>
      <c r="W219" s="14">
        <f t="shared" si="248"/>
        <v>12.738338532507523</v>
      </c>
      <c r="X219" s="14">
        <f t="shared" si="249"/>
        <v>13.499999999999996</v>
      </c>
      <c r="Y219" s="14">
        <f t="shared" si="250"/>
        <v>0.76166146749247332</v>
      </c>
      <c r="Z219" s="14">
        <f t="shared" si="251"/>
        <v>26.23833853250752</v>
      </c>
      <c r="AA219" s="21">
        <f t="shared" si="252"/>
        <v>6.4331798026777562</v>
      </c>
      <c r="AB219" s="21">
        <f t="shared" si="253"/>
        <v>41.385802373581015</v>
      </c>
      <c r="AC219" s="29">
        <f t="shared" si="254"/>
        <v>2.4162875736302231E-2</v>
      </c>
      <c r="AD219" s="67">
        <f>AC219/AC227</f>
        <v>5.2031683705705566E-2</v>
      </c>
      <c r="AE219" s="48">
        <f t="shared" si="255"/>
        <v>0.32619882244008003</v>
      </c>
      <c r="AF219" s="57"/>
      <c r="AH219" s="23">
        <f>(X219-X227)^2</f>
        <v>7.2434192660402665</v>
      </c>
      <c r="AI219" s="30">
        <f t="shared" si="234"/>
        <v>0.17502183963126847</v>
      </c>
      <c r="AJ219" s="19">
        <v>1</v>
      </c>
      <c r="AK219" s="14"/>
      <c r="AL219" s="17">
        <f t="shared" si="256"/>
        <v>2.4162875736302231E-2</v>
      </c>
      <c r="AM219" s="87">
        <f t="shared" si="257"/>
        <v>5.8384456384798309E-4</v>
      </c>
      <c r="AN219" s="29"/>
      <c r="AO219" s="23">
        <f>AO227</f>
        <v>105.13938026958965</v>
      </c>
      <c r="AP219" s="23">
        <f>AP227</f>
        <v>105.13938026958965</v>
      </c>
      <c r="AQ219" s="34">
        <f t="shared" si="258"/>
        <v>41.385802373581015</v>
      </c>
      <c r="AR219" s="48">
        <f t="shared" si="259"/>
        <v>6.8247654223047545E-3</v>
      </c>
      <c r="AS219" s="26">
        <f>AR219/AR227</f>
        <v>8.5615504818436827E-2</v>
      </c>
      <c r="AT219" s="21">
        <f t="shared" si="235"/>
        <v>9.2134333201114166E-2</v>
      </c>
      <c r="BB219" s="6"/>
      <c r="BD219" s="36">
        <v>1</v>
      </c>
      <c r="BE219" s="6"/>
      <c r="BF219" s="6"/>
      <c r="BG219" s="6"/>
      <c r="BH219" s="6"/>
      <c r="BI219" s="6"/>
      <c r="BJ219" s="6"/>
      <c r="BK219" s="6"/>
      <c r="BL219" s="6"/>
      <c r="BM219" s="6"/>
      <c r="BN219" s="6"/>
    </row>
    <row r="220" spans="1:66" x14ac:dyDescent="0.2">
      <c r="B220" s="86" t="s">
        <v>64</v>
      </c>
      <c r="C220" s="32">
        <v>28.9</v>
      </c>
      <c r="D220" s="32">
        <v>12</v>
      </c>
      <c r="E220" s="33">
        <v>31</v>
      </c>
      <c r="F220" s="32">
        <v>53.7</v>
      </c>
      <c r="G220" s="32">
        <v>16.2</v>
      </c>
      <c r="H220" s="33">
        <v>42</v>
      </c>
      <c r="K220" s="78">
        <f t="shared" si="236"/>
        <v>4.645161290322581</v>
      </c>
      <c r="L220" s="78">
        <f t="shared" si="237"/>
        <v>6.2485714285714282</v>
      </c>
      <c r="M220" s="78">
        <f t="shared" si="238"/>
        <v>118.67341255070185</v>
      </c>
      <c r="N220" s="78">
        <f t="shared" si="239"/>
        <v>32</v>
      </c>
      <c r="O220" s="78">
        <f t="shared" si="240"/>
        <v>43</v>
      </c>
      <c r="P220" s="18">
        <f t="shared" si="241"/>
        <v>21.577523413111344</v>
      </c>
      <c r="Q220" s="79">
        <f t="shared" si="242"/>
        <v>39.044644897959181</v>
      </c>
      <c r="R220" s="18">
        <f t="shared" si="243"/>
        <v>0.67429760665972949</v>
      </c>
      <c r="S220" s="46">
        <f t="shared" si="244"/>
        <v>0.9080149976269577</v>
      </c>
      <c r="T220" s="14">
        <f t="shared" si="245"/>
        <v>74.999979289301237</v>
      </c>
      <c r="U220" s="64">
        <f t="shared" si="246"/>
        <v>1.992543495180934</v>
      </c>
      <c r="V220" s="17">
        <f t="shared" si="247"/>
        <v>3.3005655150131483</v>
      </c>
      <c r="W220" s="14">
        <f t="shared" si="248"/>
        <v>6.5765203473579579</v>
      </c>
      <c r="X220" s="14">
        <f t="shared" si="249"/>
        <v>24.800000000000004</v>
      </c>
      <c r="Y220" s="14">
        <f t="shared" si="250"/>
        <v>18.223479652642048</v>
      </c>
      <c r="Z220" s="14">
        <f t="shared" si="251"/>
        <v>31.37652034735796</v>
      </c>
      <c r="AA220" s="21">
        <f t="shared" si="252"/>
        <v>3.3005655150131483</v>
      </c>
      <c r="AB220" s="21">
        <f t="shared" si="253"/>
        <v>10.893732718894009</v>
      </c>
      <c r="AC220" s="29">
        <f t="shared" si="254"/>
        <v>9.1795900065145472E-2</v>
      </c>
      <c r="AD220" s="67">
        <f>AC220/AC227</f>
        <v>0.19767081078409529</v>
      </c>
      <c r="AE220" s="48">
        <f t="shared" si="255"/>
        <v>2.2765383216156083</v>
      </c>
      <c r="AF220" s="57"/>
      <c r="AH220" s="23">
        <f>(X220-X227)^2</f>
        <v>74.108680677841548</v>
      </c>
      <c r="AI220" s="30">
        <f t="shared" si="234"/>
        <v>6.8028730454629196</v>
      </c>
      <c r="AJ220" s="19">
        <v>1</v>
      </c>
      <c r="AK220" s="14"/>
      <c r="AL220" s="17">
        <f t="shared" si="256"/>
        <v>9.1795900065145472E-2</v>
      </c>
      <c r="AM220" s="87">
        <f t="shared" si="257"/>
        <v>8.4264872687701744E-3</v>
      </c>
      <c r="AN220" s="29"/>
      <c r="AO220" s="23">
        <f>AO227</f>
        <v>105.13938026958965</v>
      </c>
      <c r="AP220" s="23">
        <f>AP227</f>
        <v>105.13938026958965</v>
      </c>
      <c r="AQ220" s="34">
        <f t="shared" si="258"/>
        <v>10.893732718894009</v>
      </c>
      <c r="AR220" s="48">
        <f t="shared" si="259"/>
        <v>8.6182295229746218E-3</v>
      </c>
      <c r="AS220" s="26">
        <f>AR220/AR227</f>
        <v>0.10811420255400536</v>
      </c>
      <c r="AT220" s="21">
        <f t="shared" si="235"/>
        <v>0.21373209216977065</v>
      </c>
      <c r="BB220" s="6"/>
      <c r="BD220" s="36">
        <v>1</v>
      </c>
      <c r="BE220" s="6"/>
      <c r="BF220" s="6"/>
      <c r="BG220" s="6"/>
      <c r="BH220" s="6"/>
      <c r="BI220" s="6"/>
      <c r="BJ220" s="6"/>
      <c r="BK220" s="6"/>
      <c r="BL220" s="6"/>
      <c r="BM220" s="6"/>
      <c r="BN220" s="6"/>
    </row>
    <row r="221" spans="1:66" x14ac:dyDescent="0.2">
      <c r="B221" s="86" t="s">
        <v>65</v>
      </c>
      <c r="C221" s="32">
        <v>65.8</v>
      </c>
      <c r="D221" s="32">
        <v>48.1</v>
      </c>
      <c r="E221" s="33">
        <v>101</v>
      </c>
      <c r="F221" s="32">
        <v>60</v>
      </c>
      <c r="G221" s="32">
        <v>38.9</v>
      </c>
      <c r="H221" s="33">
        <v>94</v>
      </c>
      <c r="K221" s="78">
        <f t="shared" si="236"/>
        <v>22.907029702970299</v>
      </c>
      <c r="L221" s="78">
        <f t="shared" si="237"/>
        <v>16.097978723404253</v>
      </c>
      <c r="M221" s="78">
        <f t="shared" si="238"/>
        <v>1521.3906823415498</v>
      </c>
      <c r="N221" s="78">
        <f t="shared" si="239"/>
        <v>102</v>
      </c>
      <c r="O221" s="78">
        <f t="shared" si="240"/>
        <v>95</v>
      </c>
      <c r="P221" s="18">
        <f t="shared" si="241"/>
        <v>524.73200981276352</v>
      </c>
      <c r="Q221" s="79">
        <f t="shared" si="242"/>
        <v>259.14491897917605</v>
      </c>
      <c r="R221" s="18">
        <f t="shared" si="243"/>
        <v>5.1444314687525834</v>
      </c>
      <c r="S221" s="46">
        <f t="shared" si="244"/>
        <v>2.7278412524123796</v>
      </c>
      <c r="T221" s="14">
        <f t="shared" si="245"/>
        <v>193.25939741025763</v>
      </c>
      <c r="U221" s="64">
        <f t="shared" si="246"/>
        <v>1.972331675795749</v>
      </c>
      <c r="V221" s="17">
        <f t="shared" si="247"/>
        <v>6.2453989805595729</v>
      </c>
      <c r="W221" s="14">
        <f t="shared" si="248"/>
        <v>12.317998237340124</v>
      </c>
      <c r="X221" s="14">
        <f t="shared" si="249"/>
        <v>-5.7999999999999972</v>
      </c>
      <c r="Y221" s="14">
        <f t="shared" si="250"/>
        <v>-18.117998237340121</v>
      </c>
      <c r="Z221" s="14">
        <f t="shared" si="251"/>
        <v>6.5179982373401266</v>
      </c>
      <c r="AA221" s="21">
        <f t="shared" si="252"/>
        <v>6.2453989805595729</v>
      </c>
      <c r="AB221" s="21">
        <f t="shared" si="253"/>
        <v>39.005008426374552</v>
      </c>
      <c r="AC221" s="29">
        <f t="shared" si="254"/>
        <v>2.5637733212840848E-2</v>
      </c>
      <c r="AD221" s="67">
        <f>AC221/AC227</f>
        <v>5.5207601943573228E-2</v>
      </c>
      <c r="AE221" s="48">
        <f t="shared" si="255"/>
        <v>-0.14869885263447685</v>
      </c>
      <c r="AF221" s="57"/>
      <c r="AH221" s="23">
        <f>(X221-X227)^2</f>
        <v>483.61991968659203</v>
      </c>
      <c r="AI221" s="30">
        <f t="shared" si="234"/>
        <v>12.398918477340365</v>
      </c>
      <c r="AJ221" s="19">
        <v>1</v>
      </c>
      <c r="AK221" s="14"/>
      <c r="AL221" s="17">
        <f t="shared" si="256"/>
        <v>2.5637733212840848E-2</v>
      </c>
      <c r="AM221" s="87">
        <f t="shared" si="257"/>
        <v>6.5729336429280272E-4</v>
      </c>
      <c r="AN221" s="29"/>
      <c r="AO221" s="23">
        <f>AO227</f>
        <v>105.13938026958965</v>
      </c>
      <c r="AP221" s="23">
        <f>AP227</f>
        <v>105.13938026958965</v>
      </c>
      <c r="AQ221" s="34">
        <f t="shared" si="258"/>
        <v>39.005008426374552</v>
      </c>
      <c r="AR221" s="48">
        <f t="shared" si="259"/>
        <v>6.9374882300083478E-3</v>
      </c>
      <c r="AS221" s="26">
        <f>AR221/AR227</f>
        <v>8.7029592994208232E-2</v>
      </c>
      <c r="AT221" s="21">
        <f t="shared" si="235"/>
        <v>-4.0237431734048396E-2</v>
      </c>
      <c r="BB221" s="6"/>
      <c r="BD221" s="36">
        <v>1</v>
      </c>
      <c r="BE221" s="6"/>
      <c r="BF221" s="6"/>
      <c r="BG221" s="6"/>
      <c r="BH221" s="6"/>
      <c r="BI221" s="6"/>
      <c r="BJ221" s="6"/>
      <c r="BK221" s="6"/>
      <c r="BL221" s="6"/>
      <c r="BM221" s="6"/>
      <c r="BN221" s="6"/>
    </row>
    <row r="222" spans="1:66" x14ac:dyDescent="0.2">
      <c r="B222" s="86" t="s">
        <v>66</v>
      </c>
      <c r="C222" s="32">
        <v>15</v>
      </c>
      <c r="D222" s="32">
        <v>11.4</v>
      </c>
      <c r="E222" s="33">
        <v>26</v>
      </c>
      <c r="F222" s="32">
        <v>35.4</v>
      </c>
      <c r="G222" s="32">
        <v>17.899999999999999</v>
      </c>
      <c r="H222" s="33">
        <v>25</v>
      </c>
      <c r="K222" s="78">
        <f t="shared" si="236"/>
        <v>4.9984615384615392</v>
      </c>
      <c r="L222" s="78">
        <f t="shared" si="237"/>
        <v>12.816399999999998</v>
      </c>
      <c r="M222" s="78">
        <f t="shared" si="238"/>
        <v>317.36929163455608</v>
      </c>
      <c r="N222" s="78">
        <f t="shared" si="239"/>
        <v>27</v>
      </c>
      <c r="O222" s="78">
        <f t="shared" si="240"/>
        <v>26</v>
      </c>
      <c r="P222" s="18">
        <f t="shared" si="241"/>
        <v>24.984617751479298</v>
      </c>
      <c r="Q222" s="79">
        <f t="shared" si="242"/>
        <v>164.26010895999994</v>
      </c>
      <c r="R222" s="18">
        <f t="shared" si="243"/>
        <v>0.92535621301775184</v>
      </c>
      <c r="S222" s="46">
        <f t="shared" si="244"/>
        <v>6.3176964984615358</v>
      </c>
      <c r="T222" s="14">
        <f t="shared" si="245"/>
        <v>43.817062263203944</v>
      </c>
      <c r="U222" s="64">
        <f t="shared" si="246"/>
        <v>2.0166921992278248</v>
      </c>
      <c r="V222" s="17">
        <f t="shared" si="247"/>
        <v>4.2207655156928032</v>
      </c>
      <c r="W222" s="14">
        <f t="shared" si="248"/>
        <v>8.5119848902674828</v>
      </c>
      <c r="X222" s="14">
        <f t="shared" si="249"/>
        <v>20.399999999999999</v>
      </c>
      <c r="Y222" s="14">
        <f t="shared" si="250"/>
        <v>11.888015109732516</v>
      </c>
      <c r="Z222" s="14">
        <f t="shared" si="251"/>
        <v>28.911984890267483</v>
      </c>
      <c r="AA222" s="21">
        <f t="shared" si="252"/>
        <v>4.2207655156928032</v>
      </c>
      <c r="AB222" s="21">
        <f t="shared" si="253"/>
        <v>17.814861538461535</v>
      </c>
      <c r="AC222" s="29">
        <f t="shared" si="254"/>
        <v>5.613290891096976E-2</v>
      </c>
      <c r="AD222" s="67">
        <f>AC222/AC227</f>
        <v>0.12087508928205612</v>
      </c>
      <c r="AE222" s="48">
        <f t="shared" si="255"/>
        <v>1.145111341783783</v>
      </c>
      <c r="AF222" s="57"/>
      <c r="AH222" s="23">
        <f>(X222-X227)^2</f>
        <v>17.712649685635675</v>
      </c>
      <c r="AI222" s="30">
        <f t="shared" si="234"/>
        <v>0.99426255137570452</v>
      </c>
      <c r="AJ222" s="19">
        <v>1</v>
      </c>
      <c r="AK222" s="14"/>
      <c r="AL222" s="17">
        <f t="shared" si="256"/>
        <v>5.613290891096976E-2</v>
      </c>
      <c r="AM222" s="87">
        <f t="shared" si="257"/>
        <v>3.1509034628072283E-3</v>
      </c>
      <c r="AN222" s="29"/>
      <c r="AO222" s="23">
        <f>AO227</f>
        <v>105.13938026958965</v>
      </c>
      <c r="AP222" s="23">
        <f>AP227</f>
        <v>105.13938026958965</v>
      </c>
      <c r="AQ222" s="34">
        <f t="shared" si="258"/>
        <v>17.814861538461535</v>
      </c>
      <c r="AR222" s="48">
        <f t="shared" si="259"/>
        <v>8.1331069615405392E-3</v>
      </c>
      <c r="AS222" s="26">
        <f>AR222/AR227</f>
        <v>0.10202842371386379</v>
      </c>
      <c r="AT222" s="21">
        <f t="shared" si="235"/>
        <v>0.16591538201542699</v>
      </c>
      <c r="BB222" s="6"/>
      <c r="BD222" s="36">
        <v>1</v>
      </c>
      <c r="BE222" s="6"/>
      <c r="BF222" s="6"/>
      <c r="BG222" s="6"/>
      <c r="BH222" s="6"/>
      <c r="BI222" s="6"/>
      <c r="BJ222" s="6"/>
      <c r="BK222" s="6"/>
      <c r="BL222" s="6"/>
      <c r="BM222" s="6"/>
      <c r="BN222" s="6"/>
    </row>
    <row r="223" spans="1:66" x14ac:dyDescent="0.2">
      <c r="B223" s="86" t="s">
        <v>67</v>
      </c>
      <c r="C223" s="32">
        <v>42</v>
      </c>
      <c r="D223" s="32">
        <v>43.3</v>
      </c>
      <c r="E223" s="33">
        <v>46</v>
      </c>
      <c r="F223" s="32">
        <v>55.8</v>
      </c>
      <c r="G223" s="32">
        <v>43.9</v>
      </c>
      <c r="H223" s="33">
        <v>46</v>
      </c>
      <c r="K223" s="78">
        <f t="shared" si="236"/>
        <v>40.758478260869559</v>
      </c>
      <c r="L223" s="78">
        <f t="shared" si="237"/>
        <v>41.895869565217389</v>
      </c>
      <c r="M223" s="78">
        <f t="shared" si="238"/>
        <v>6831.7412145557646</v>
      </c>
      <c r="N223" s="78">
        <f t="shared" si="239"/>
        <v>47</v>
      </c>
      <c r="O223" s="78">
        <f t="shared" si="240"/>
        <v>47</v>
      </c>
      <c r="P223" s="18">
        <f t="shared" si="241"/>
        <v>1661.2535501417765</v>
      </c>
      <c r="Q223" s="79">
        <f t="shared" si="242"/>
        <v>1755.2638866257087</v>
      </c>
      <c r="R223" s="18">
        <f t="shared" si="243"/>
        <v>35.345820215782481</v>
      </c>
      <c r="S223" s="46">
        <f t="shared" si="244"/>
        <v>37.346040140972526</v>
      </c>
      <c r="T223" s="14">
        <f t="shared" si="245"/>
        <v>93.982203523573943</v>
      </c>
      <c r="U223" s="64">
        <f t="shared" si="246"/>
        <v>1.9858018143458216</v>
      </c>
      <c r="V223" s="17">
        <f t="shared" si="247"/>
        <v>9.0914436601722919</v>
      </c>
      <c r="W223" s="14">
        <f t="shared" si="248"/>
        <v>18.053805315392953</v>
      </c>
      <c r="X223" s="14">
        <f t="shared" si="249"/>
        <v>13.799999999999997</v>
      </c>
      <c r="Y223" s="14">
        <f t="shared" si="250"/>
        <v>-4.253805315392956</v>
      </c>
      <c r="Z223" s="14">
        <f t="shared" si="251"/>
        <v>31.85380531539295</v>
      </c>
      <c r="AA223" s="21">
        <f t="shared" si="252"/>
        <v>9.0914436601722919</v>
      </c>
      <c r="AB223" s="21">
        <f t="shared" si="253"/>
        <v>82.654347826086962</v>
      </c>
      <c r="AC223" s="29">
        <f t="shared" si="254"/>
        <v>1.2098577102127771E-2</v>
      </c>
      <c r="AD223" s="67">
        <f>AC223/AC227</f>
        <v>2.6052749016179023E-2</v>
      </c>
      <c r="AE223" s="48">
        <f t="shared" si="255"/>
        <v>0.1669603640093632</v>
      </c>
      <c r="AF223" s="57"/>
      <c r="AH223" s="23">
        <f>(X223-X227)^2</f>
        <v>5.7186031973270195</v>
      </c>
      <c r="AI223" s="30">
        <f t="shared" si="234"/>
        <v>6.9186961699335331E-2</v>
      </c>
      <c r="AJ223" s="19">
        <v>1</v>
      </c>
      <c r="AK223" s="14"/>
      <c r="AL223" s="17">
        <f t="shared" si="256"/>
        <v>1.2098577102127771E-2</v>
      </c>
      <c r="AM223" s="87">
        <f t="shared" si="257"/>
        <v>1.463755678961304E-4</v>
      </c>
      <c r="AN223" s="29"/>
      <c r="AO223" s="23">
        <f>AO227</f>
        <v>105.13938026958965</v>
      </c>
      <c r="AP223" s="23">
        <f>AP227</f>
        <v>105.13938026958965</v>
      </c>
      <c r="AQ223" s="34">
        <f t="shared" si="258"/>
        <v>82.654347826086962</v>
      </c>
      <c r="AR223" s="48">
        <f t="shared" si="259"/>
        <v>5.3249914687806977E-3</v>
      </c>
      <c r="AS223" s="26">
        <f>AR223/AR227</f>
        <v>6.6801099311567053E-2</v>
      </c>
      <c r="AT223" s="21">
        <f t="shared" si="235"/>
        <v>7.3484882269173615E-2</v>
      </c>
      <c r="BB223" s="6"/>
      <c r="BD223" s="36">
        <v>1</v>
      </c>
      <c r="BE223" s="6"/>
      <c r="BF223" s="6"/>
      <c r="BG223" s="6"/>
      <c r="BH223" s="6"/>
      <c r="BI223" s="6"/>
      <c r="BJ223" s="6"/>
      <c r="BK223" s="6"/>
      <c r="BL223" s="6"/>
      <c r="BM223" s="6"/>
      <c r="BN223" s="6"/>
    </row>
    <row r="224" spans="1:66" x14ac:dyDescent="0.2">
      <c r="B224" s="86" t="s">
        <v>68</v>
      </c>
      <c r="C224" s="32">
        <v>45.1</v>
      </c>
      <c r="D224" s="32">
        <v>36.9</v>
      </c>
      <c r="E224" s="33">
        <v>92</v>
      </c>
      <c r="F224" s="32">
        <v>42.8</v>
      </c>
      <c r="G224" s="32">
        <v>35.4</v>
      </c>
      <c r="H224" s="33">
        <v>92</v>
      </c>
      <c r="K224" s="78">
        <f t="shared" si="236"/>
        <v>14.800108695652172</v>
      </c>
      <c r="L224" s="78">
        <f t="shared" si="237"/>
        <v>13.621304347826085</v>
      </c>
      <c r="M224" s="78">
        <f t="shared" si="238"/>
        <v>807.77671938799597</v>
      </c>
      <c r="N224" s="78">
        <f t="shared" si="239"/>
        <v>93</v>
      </c>
      <c r="O224" s="78">
        <f t="shared" si="240"/>
        <v>93</v>
      </c>
      <c r="P224" s="18">
        <f t="shared" si="241"/>
        <v>219.04321740311903</v>
      </c>
      <c r="Q224" s="79">
        <f t="shared" si="242"/>
        <v>185.53993213610579</v>
      </c>
      <c r="R224" s="18">
        <f t="shared" si="243"/>
        <v>2.3553034129367636</v>
      </c>
      <c r="S224" s="46">
        <f t="shared" si="244"/>
        <v>1.9950530337215677</v>
      </c>
      <c r="T224" s="14">
        <f t="shared" si="245"/>
        <v>185.68058256662599</v>
      </c>
      <c r="U224" s="64">
        <f t="shared" si="246"/>
        <v>1.972869946210895</v>
      </c>
      <c r="V224" s="17">
        <f t="shared" si="247"/>
        <v>5.3311737022421486</v>
      </c>
      <c r="W224" s="14">
        <f t="shared" si="248"/>
        <v>10.517712375183406</v>
      </c>
      <c r="X224" s="14">
        <f t="shared" si="249"/>
        <v>-2.3000000000000043</v>
      </c>
      <c r="Y224" s="14">
        <f t="shared" si="250"/>
        <v>-12.81771237518341</v>
      </c>
      <c r="Z224" s="14">
        <f t="shared" si="251"/>
        <v>8.2177123751834014</v>
      </c>
      <c r="AA224" s="21">
        <f t="shared" si="252"/>
        <v>5.3311737022421486</v>
      </c>
      <c r="AB224" s="21">
        <f t="shared" si="253"/>
        <v>28.421413043478257</v>
      </c>
      <c r="AC224" s="29">
        <f t="shared" si="254"/>
        <v>3.5184739001900743E-2</v>
      </c>
      <c r="AD224" s="67">
        <f>AC224/AC227</f>
        <v>7.5765866240177365E-2</v>
      </c>
      <c r="AE224" s="48">
        <f t="shared" si="255"/>
        <v>-8.0924899704371861E-2</v>
      </c>
      <c r="AF224" s="57"/>
      <c r="AH224" s="23">
        <f>(X224-X227)^2</f>
        <v>341.9303988849378</v>
      </c>
      <c r="AI224" s="30">
        <f t="shared" si="234"/>
        <v>12.03073184158235</v>
      </c>
      <c r="AJ224" s="19">
        <v>1</v>
      </c>
      <c r="AK224" s="14"/>
      <c r="AL224" s="17">
        <f t="shared" si="256"/>
        <v>3.5184739001900743E-2</v>
      </c>
      <c r="AM224" s="87">
        <f t="shared" si="257"/>
        <v>1.2379658586318754E-3</v>
      </c>
      <c r="AN224" s="29"/>
      <c r="AO224" s="23">
        <f>AO227</f>
        <v>105.13938026958965</v>
      </c>
      <c r="AP224" s="23">
        <f>AP227</f>
        <v>105.13938026958965</v>
      </c>
      <c r="AQ224" s="34">
        <f t="shared" si="258"/>
        <v>28.421413043478257</v>
      </c>
      <c r="AR224" s="48">
        <f t="shared" si="259"/>
        <v>7.4872271659542295E-3</v>
      </c>
      <c r="AS224" s="26">
        <f>AR224/AR227</f>
        <v>9.3925973105022723E-2</v>
      </c>
      <c r="AT224" s="21">
        <f t="shared" si="235"/>
        <v>-1.7220622481694758E-2</v>
      </c>
      <c r="BB224" s="6"/>
      <c r="BD224" s="36">
        <v>1</v>
      </c>
      <c r="BE224" s="6"/>
      <c r="BF224" s="6"/>
      <c r="BG224" s="6"/>
      <c r="BH224" s="6"/>
      <c r="BI224" s="6"/>
      <c r="BJ224" s="6"/>
      <c r="BK224" s="6"/>
      <c r="BL224" s="6"/>
      <c r="BM224" s="6"/>
      <c r="BN224" s="6"/>
    </row>
    <row r="225" spans="1:66" x14ac:dyDescent="0.2">
      <c r="B225" s="86" t="s">
        <v>69</v>
      </c>
      <c r="C225" s="32">
        <v>30.3</v>
      </c>
      <c r="D225" s="32">
        <v>27.8</v>
      </c>
      <c r="E225" s="33">
        <v>57</v>
      </c>
      <c r="F225" s="32">
        <v>43.8</v>
      </c>
      <c r="G225" s="32">
        <v>43.5</v>
      </c>
      <c r="H225" s="33">
        <v>68</v>
      </c>
      <c r="K225" s="78">
        <f t="shared" si="236"/>
        <v>13.558596491228071</v>
      </c>
      <c r="L225" s="78">
        <f t="shared" si="237"/>
        <v>27.827205882352942</v>
      </c>
      <c r="M225" s="78">
        <f t="shared" si="238"/>
        <v>1712.784638105104</v>
      </c>
      <c r="N225" s="78">
        <f t="shared" si="239"/>
        <v>58</v>
      </c>
      <c r="O225" s="78">
        <f t="shared" si="240"/>
        <v>69</v>
      </c>
      <c r="P225" s="18">
        <f t="shared" si="241"/>
        <v>183.83553881194217</v>
      </c>
      <c r="Q225" s="79">
        <f t="shared" si="242"/>
        <v>774.35338721885819</v>
      </c>
      <c r="R225" s="18">
        <f t="shared" si="243"/>
        <v>3.1695782553783132</v>
      </c>
      <c r="S225" s="46">
        <f t="shared" si="244"/>
        <v>11.222512858244322</v>
      </c>
      <c r="T225" s="14">
        <f t="shared" si="245"/>
        <v>119.00874060503212</v>
      </c>
      <c r="U225" s="64">
        <f t="shared" si="246"/>
        <v>1.9800998764569426</v>
      </c>
      <c r="V225" s="17">
        <f t="shared" si="247"/>
        <v>6.4331798026777562</v>
      </c>
      <c r="W225" s="14">
        <f t="shared" si="248"/>
        <v>12.738338532507523</v>
      </c>
      <c r="X225" s="14">
        <f t="shared" si="249"/>
        <v>13.499999999999996</v>
      </c>
      <c r="Y225" s="14">
        <f t="shared" si="250"/>
        <v>0.76166146749247332</v>
      </c>
      <c r="Z225" s="14">
        <f t="shared" si="251"/>
        <v>26.23833853250752</v>
      </c>
      <c r="AA225" s="21">
        <f t="shared" si="252"/>
        <v>6.4331798026777562</v>
      </c>
      <c r="AB225" s="21">
        <f t="shared" si="253"/>
        <v>41.385802373581015</v>
      </c>
      <c r="AC225" s="29">
        <f t="shared" si="254"/>
        <v>2.4162875736302231E-2</v>
      </c>
      <c r="AD225" s="67">
        <f>AC225/AC227</f>
        <v>5.2031683705705566E-2</v>
      </c>
      <c r="AE225" s="48">
        <f t="shared" si="255"/>
        <v>0.32619882244008003</v>
      </c>
      <c r="AF225" s="57"/>
      <c r="AH225" s="23">
        <f>(X225-X227)^2</f>
        <v>7.2434192660402665</v>
      </c>
      <c r="AI225" s="30">
        <f t="shared" si="234"/>
        <v>0.17502183963126847</v>
      </c>
      <c r="AJ225" s="19">
        <v>1</v>
      </c>
      <c r="AK225" s="14"/>
      <c r="AL225" s="17">
        <f t="shared" si="256"/>
        <v>2.4162875736302231E-2</v>
      </c>
      <c r="AM225" s="87">
        <f t="shared" si="257"/>
        <v>5.8384456384798309E-4</v>
      </c>
      <c r="AN225" s="29"/>
      <c r="AO225" s="23">
        <f>AO227</f>
        <v>105.13938026958965</v>
      </c>
      <c r="AP225" s="23">
        <f>AP227</f>
        <v>105.13938026958965</v>
      </c>
      <c r="AQ225" s="34">
        <f t="shared" si="258"/>
        <v>41.385802373581015</v>
      </c>
      <c r="AR225" s="48">
        <f t="shared" si="259"/>
        <v>6.8247654223047545E-3</v>
      </c>
      <c r="AS225" s="26">
        <f>AR225/AR227</f>
        <v>8.5615504818436827E-2</v>
      </c>
      <c r="AT225" s="21">
        <f t="shared" si="235"/>
        <v>9.2134333201114166E-2</v>
      </c>
      <c r="BB225" s="6"/>
      <c r="BD225" s="36">
        <v>1</v>
      </c>
      <c r="BE225" s="6"/>
      <c r="BF225" s="6"/>
      <c r="BG225" s="6"/>
      <c r="BH225" s="6"/>
      <c r="BI225" s="6"/>
      <c r="BJ225" s="6"/>
      <c r="BK225" s="6"/>
      <c r="BL225" s="6"/>
      <c r="BM225" s="6"/>
      <c r="BN225" s="6"/>
    </row>
    <row r="226" spans="1:66" x14ac:dyDescent="0.2">
      <c r="B226" s="86" t="s">
        <v>70</v>
      </c>
      <c r="C226" s="32">
        <v>28.9</v>
      </c>
      <c r="D226" s="32">
        <v>12</v>
      </c>
      <c r="E226" s="33">
        <v>31</v>
      </c>
      <c r="F226" s="32">
        <v>53.7</v>
      </c>
      <c r="G226" s="32">
        <v>16.2</v>
      </c>
      <c r="H226" s="33">
        <v>42</v>
      </c>
      <c r="K226" s="78">
        <f t="shared" si="236"/>
        <v>4.645161290322581</v>
      </c>
      <c r="L226" s="78">
        <f t="shared" si="237"/>
        <v>6.2485714285714282</v>
      </c>
      <c r="M226" s="78">
        <f t="shared" si="238"/>
        <v>118.67341255070185</v>
      </c>
      <c r="N226" s="78">
        <f t="shared" si="239"/>
        <v>32</v>
      </c>
      <c r="O226" s="78">
        <f t="shared" si="240"/>
        <v>43</v>
      </c>
      <c r="P226" s="18">
        <f t="shared" si="241"/>
        <v>21.577523413111344</v>
      </c>
      <c r="Q226" s="79">
        <f t="shared" si="242"/>
        <v>39.044644897959181</v>
      </c>
      <c r="R226" s="18">
        <f t="shared" si="243"/>
        <v>0.67429760665972949</v>
      </c>
      <c r="S226" s="46">
        <f t="shared" si="244"/>
        <v>0.9080149976269577</v>
      </c>
      <c r="T226" s="14">
        <f t="shared" si="245"/>
        <v>74.999979289301237</v>
      </c>
      <c r="U226" s="64">
        <f t="shared" si="246"/>
        <v>1.992543495180934</v>
      </c>
      <c r="V226" s="17">
        <f t="shared" si="247"/>
        <v>3.3005655150131483</v>
      </c>
      <c r="W226" s="14">
        <f t="shared" si="248"/>
        <v>6.5765203473579579</v>
      </c>
      <c r="X226" s="14">
        <f t="shared" si="249"/>
        <v>24.800000000000004</v>
      </c>
      <c r="Y226" s="14">
        <f t="shared" si="250"/>
        <v>18.223479652642048</v>
      </c>
      <c r="Z226" s="14">
        <f t="shared" si="251"/>
        <v>31.37652034735796</v>
      </c>
      <c r="AA226" s="21">
        <f t="shared" si="252"/>
        <v>3.3005655150131483</v>
      </c>
      <c r="AB226" s="21">
        <f t="shared" si="253"/>
        <v>10.893732718894009</v>
      </c>
      <c r="AC226" s="29">
        <f t="shared" si="254"/>
        <v>9.1795900065145472E-2</v>
      </c>
      <c r="AD226" s="67">
        <f>AC226/AC227</f>
        <v>0.19767081078409529</v>
      </c>
      <c r="AE226" s="48">
        <f t="shared" si="255"/>
        <v>2.2765383216156083</v>
      </c>
      <c r="AF226" s="57"/>
      <c r="AH226" s="23">
        <f>(X226-X227)^2</f>
        <v>74.108680677841548</v>
      </c>
      <c r="AI226" s="30">
        <f t="shared" si="234"/>
        <v>6.8028730454629196</v>
      </c>
      <c r="AJ226" s="19">
        <v>1</v>
      </c>
      <c r="AK226" s="14"/>
      <c r="AL226" s="17">
        <f t="shared" si="256"/>
        <v>9.1795900065145472E-2</v>
      </c>
      <c r="AM226" s="87">
        <f t="shared" si="257"/>
        <v>8.4264872687701744E-3</v>
      </c>
      <c r="AN226" s="29"/>
      <c r="AO226" s="23">
        <f>AO227</f>
        <v>105.13938026958965</v>
      </c>
      <c r="AP226" s="23">
        <f>AP227</f>
        <v>105.13938026958965</v>
      </c>
      <c r="AQ226" s="34">
        <f t="shared" si="258"/>
        <v>10.893732718894009</v>
      </c>
      <c r="AR226" s="48">
        <f t="shared" si="259"/>
        <v>8.6182295229746218E-3</v>
      </c>
      <c r="AS226" s="26">
        <f>AR226/AR227</f>
        <v>0.10811420255400536</v>
      </c>
      <c r="AT226" s="21">
        <f t="shared" si="235"/>
        <v>0.21373209216977065</v>
      </c>
      <c r="BB226" s="6"/>
      <c r="BD226" s="36">
        <v>1</v>
      </c>
      <c r="BE226" s="6"/>
      <c r="BF226" s="6"/>
      <c r="BG226" s="6"/>
      <c r="BH226" s="6"/>
      <c r="BI226" s="6"/>
      <c r="BJ226" s="6"/>
      <c r="BK226" s="6"/>
      <c r="BL226" s="6"/>
      <c r="BM226" s="6"/>
      <c r="BN226" s="6"/>
    </row>
    <row r="227" spans="1:66" x14ac:dyDescent="0.2">
      <c r="B227" s="59">
        <f>AJ227</f>
        <v>11</v>
      </c>
      <c r="E227" s="60">
        <f>SUM(E216:E226)</f>
        <v>605</v>
      </c>
      <c r="F227" s="51"/>
      <c r="G227" s="51"/>
      <c r="H227" s="60">
        <f>SUM(H216:H226)</f>
        <v>640</v>
      </c>
      <c r="W227" s="80">
        <f>AA227*$E$2</f>
        <v>2.8761247581526308</v>
      </c>
      <c r="X227" s="63">
        <f>AE227/AC227</f>
        <v>16.19136011452207</v>
      </c>
      <c r="Y227" s="65">
        <f>X227-W227</f>
        <v>13.315235356369438</v>
      </c>
      <c r="Z227" s="66">
        <f>X227+W227</f>
        <v>19.067484872674701</v>
      </c>
      <c r="AA227" s="68">
        <f>SQRT(AB227)</f>
        <v>1.4674375554036383</v>
      </c>
      <c r="AB227" s="68">
        <f>1/AC227</f>
        <v>2.1533729790090059</v>
      </c>
      <c r="AC227" s="69">
        <f>SUM(AC216:AC226)</f>
        <v>0.46438773484573281</v>
      </c>
      <c r="AD227" s="52">
        <f>SUM(AD216:AD226)</f>
        <v>1</v>
      </c>
      <c r="AE227" s="70">
        <f>SUM(AE216:AE226)</f>
        <v>7.5190690476544493</v>
      </c>
      <c r="AF227" s="50"/>
      <c r="AG227" s="7"/>
      <c r="AH227" s="16"/>
      <c r="AI227" s="22">
        <f>SUM(AI216:AI226)</f>
        <v>52.543070956843522</v>
      </c>
      <c r="AJ227" s="22">
        <f>SUM(AJ216:AJ226)</f>
        <v>11</v>
      </c>
      <c r="AK227" s="22">
        <f>AI227-(AJ227-1)</f>
        <v>42.543070956843522</v>
      </c>
      <c r="AL227" s="45">
        <f>SUM(AL216:AL226)</f>
        <v>0.46438773484573281</v>
      </c>
      <c r="AM227" s="47">
        <f>SUM(AM216:AM226)</f>
        <v>2.7748446808199587E-2</v>
      </c>
      <c r="AN227" s="28">
        <f>AM227/AL227</f>
        <v>5.9752755566245687E-2</v>
      </c>
      <c r="AO227" s="22">
        <f>AK227/(AL227-AN227)</f>
        <v>105.13938026958965</v>
      </c>
      <c r="AP227" s="88">
        <f>IF(AI227&lt;AJ227-1,"0",AO227)</f>
        <v>105.13938026958965</v>
      </c>
      <c r="AQ227" s="7"/>
      <c r="AR227" s="70">
        <f>SUM(AR216:AR226)</f>
        <v>7.9714129313118054E-2</v>
      </c>
      <c r="AS227" s="27">
        <f>SUM(AS216:AS226)</f>
        <v>0.99999999999999978</v>
      </c>
      <c r="AT227" s="15">
        <f>SUM(AT216:AT226)</f>
        <v>1.0158547026135329</v>
      </c>
      <c r="AU227" s="34">
        <f>1/AR227</f>
        <v>12.544827480608713</v>
      </c>
      <c r="AV227" s="14">
        <f>SQRT(AU227)</f>
        <v>3.5418677954729922</v>
      </c>
      <c r="AW227" s="81">
        <f>AV227*$E$2</f>
        <v>6.9419333171293411</v>
      </c>
      <c r="AX227" s="83">
        <f>AT227/AR227</f>
        <v>12.74372198965184</v>
      </c>
      <c r="AY227" s="84">
        <f>AX227-AW227</f>
        <v>5.8017886725224992</v>
      </c>
      <c r="AZ227" s="85">
        <f>AX227+AW227</f>
        <v>19.685655306781182</v>
      </c>
      <c r="BA227" s="7"/>
      <c r="BB227" s="7"/>
      <c r="BC227" s="37">
        <f>AI227</f>
        <v>52.543070956843522</v>
      </c>
      <c r="BD227" s="12">
        <f>SUM(BD216:BD226)</f>
        <v>11</v>
      </c>
      <c r="BE227" s="49">
        <f>(BC227-(BD227-1))/BC227</f>
        <v>0.80967994793807274</v>
      </c>
      <c r="BF227" s="75">
        <f>IF(BE227&lt;0,"0%",BE227)</f>
        <v>0.80967994793807274</v>
      </c>
      <c r="BG227" s="7"/>
      <c r="BH227" s="7"/>
      <c r="BI227" s="7"/>
      <c r="BJ227" s="7"/>
      <c r="BK227" s="7"/>
      <c r="BL227" s="7"/>
      <c r="BM227" s="7"/>
      <c r="BN227" s="7"/>
    </row>
    <row r="231" spans="1:66" x14ac:dyDescent="0.2">
      <c r="J231" s="40" t="s">
        <v>16</v>
      </c>
      <c r="AG231" s="40" t="s">
        <v>17</v>
      </c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0" t="s">
        <v>58</v>
      </c>
      <c r="BC231" s="41"/>
      <c r="BD231" s="40"/>
      <c r="BE231" s="40"/>
      <c r="BF231" s="40"/>
      <c r="BG231" s="39"/>
      <c r="BH231" s="39"/>
      <c r="BI231" s="39"/>
      <c r="BJ231" s="39"/>
      <c r="BK231" s="39"/>
      <c r="BL231" s="39"/>
      <c r="BM231" s="39"/>
      <c r="BN231" s="39"/>
    </row>
    <row r="232" spans="1:66" x14ac:dyDescent="0.2">
      <c r="A232" s="44"/>
      <c r="B232" s="5" t="s">
        <v>18</v>
      </c>
      <c r="C232" s="89" t="s">
        <v>19</v>
      </c>
      <c r="D232" s="90"/>
      <c r="E232" s="91"/>
      <c r="F232" s="89" t="s">
        <v>20</v>
      </c>
      <c r="G232" s="90"/>
      <c r="H232" s="91"/>
      <c r="AG232" s="2"/>
      <c r="AH232" s="71" t="s">
        <v>38</v>
      </c>
      <c r="AI232" s="72">
        <f>CHIDIST(AI244,AJ244-1)</f>
        <v>1.3735198110659958E-6</v>
      </c>
      <c r="AJ232" s="2"/>
      <c r="AK232" s="2"/>
      <c r="AL232" s="2"/>
      <c r="AM232" s="2"/>
      <c r="BB232" s="1" t="s">
        <v>59</v>
      </c>
      <c r="BF232" s="71" t="s">
        <v>38</v>
      </c>
      <c r="BG232" s="72">
        <f>CHIDIST(BC244,BD244-1)</f>
        <v>1.3735198110659958E-6</v>
      </c>
    </row>
    <row r="233" spans="1:66" ht="61.5" customHeight="1" x14ac:dyDescent="0.2">
      <c r="B233" s="5"/>
      <c r="C233" s="43" t="s">
        <v>6</v>
      </c>
      <c r="D233" s="43" t="s">
        <v>7</v>
      </c>
      <c r="E233" s="43" t="s">
        <v>8</v>
      </c>
      <c r="F233" s="43" t="s">
        <v>9</v>
      </c>
      <c r="G233" s="43" t="s">
        <v>10</v>
      </c>
      <c r="H233" s="43" t="s">
        <v>11</v>
      </c>
      <c r="K233" s="61" t="s">
        <v>29</v>
      </c>
      <c r="L233" s="77" t="s">
        <v>30</v>
      </c>
      <c r="M233" s="73" t="s">
        <v>39</v>
      </c>
      <c r="N233" s="61" t="s">
        <v>31</v>
      </c>
      <c r="O233" s="61" t="s">
        <v>32</v>
      </c>
      <c r="P233" s="61" t="s">
        <v>33</v>
      </c>
      <c r="Q233" s="61" t="s">
        <v>34</v>
      </c>
      <c r="R233" s="61" t="s">
        <v>35</v>
      </c>
      <c r="S233" s="61" t="s">
        <v>36</v>
      </c>
      <c r="T233" s="74" t="s">
        <v>27</v>
      </c>
      <c r="U233" s="62" t="s">
        <v>25</v>
      </c>
      <c r="V233" s="13" t="s">
        <v>26</v>
      </c>
      <c r="W233" s="13" t="s">
        <v>24</v>
      </c>
      <c r="X233" s="53" t="s">
        <v>52</v>
      </c>
      <c r="Y233" s="54" t="s">
        <v>3</v>
      </c>
      <c r="Z233" s="55" t="s">
        <v>1</v>
      </c>
      <c r="AA233" s="14" t="s">
        <v>49</v>
      </c>
      <c r="AB233" s="14" t="s">
        <v>50</v>
      </c>
      <c r="AC233" s="10" t="s">
        <v>51</v>
      </c>
      <c r="AD233" s="76" t="s">
        <v>48</v>
      </c>
      <c r="AE233" s="13" t="s">
        <v>28</v>
      </c>
      <c r="AF233" s="56"/>
      <c r="AG233" s="2"/>
      <c r="AH233" s="24" t="s">
        <v>23</v>
      </c>
      <c r="AI233" s="13" t="s">
        <v>40</v>
      </c>
      <c r="AJ233" s="86" t="s">
        <v>4</v>
      </c>
      <c r="AK233" s="86" t="s">
        <v>5</v>
      </c>
      <c r="AL233" s="86" t="s">
        <v>41</v>
      </c>
      <c r="AM233" s="13" t="s">
        <v>42</v>
      </c>
      <c r="AN233" s="13" t="s">
        <v>43</v>
      </c>
      <c r="AO233" s="24" t="s">
        <v>54</v>
      </c>
      <c r="AP233" s="24" t="s">
        <v>55</v>
      </c>
      <c r="AQ233" s="86" t="s">
        <v>44</v>
      </c>
      <c r="AR233" s="13" t="s">
        <v>56</v>
      </c>
      <c r="AS233" s="82" t="s">
        <v>53</v>
      </c>
      <c r="AT233" s="13" t="s">
        <v>21</v>
      </c>
      <c r="AU233" s="13" t="s">
        <v>45</v>
      </c>
      <c r="AV233" s="13" t="s">
        <v>22</v>
      </c>
      <c r="AW233" s="13" t="s">
        <v>2</v>
      </c>
      <c r="AX233" s="35" t="s">
        <v>12</v>
      </c>
      <c r="AY233" s="31" t="s">
        <v>13</v>
      </c>
      <c r="AZ233" s="11" t="s">
        <v>14</v>
      </c>
      <c r="BC233" s="38" t="s">
        <v>15</v>
      </c>
      <c r="BD233" s="38" t="s">
        <v>4</v>
      </c>
      <c r="BE233" s="20" t="s">
        <v>46</v>
      </c>
      <c r="BF233" s="9" t="s">
        <v>47</v>
      </c>
    </row>
    <row r="234" spans="1:66" x14ac:dyDescent="0.2">
      <c r="B234" s="86" t="s">
        <v>60</v>
      </c>
      <c r="C234" s="32">
        <v>15</v>
      </c>
      <c r="D234" s="32">
        <v>11.4</v>
      </c>
      <c r="E234" s="33">
        <v>26</v>
      </c>
      <c r="F234" s="32">
        <v>35.4</v>
      </c>
      <c r="G234" s="32">
        <v>17.899999999999999</v>
      </c>
      <c r="H234" s="33">
        <v>25</v>
      </c>
      <c r="K234" s="78">
        <f>((D234^2)/E234)</f>
        <v>4.9984615384615392</v>
      </c>
      <c r="L234" s="78">
        <f>((G234^2)/H234)</f>
        <v>12.816399999999998</v>
      </c>
      <c r="M234" s="78">
        <f>(K234+L234)^2</f>
        <v>317.36929163455608</v>
      </c>
      <c r="N234" s="78">
        <f>E234+1</f>
        <v>27</v>
      </c>
      <c r="O234" s="78">
        <f>H234+1</f>
        <v>26</v>
      </c>
      <c r="P234" s="18">
        <f>K234^2</f>
        <v>24.984617751479298</v>
      </c>
      <c r="Q234" s="79">
        <f>L234^2</f>
        <v>164.26010895999994</v>
      </c>
      <c r="R234" s="18">
        <f>P234/N234</f>
        <v>0.92535621301775184</v>
      </c>
      <c r="S234" s="46">
        <f>Q234/O234</f>
        <v>6.3176964984615358</v>
      </c>
      <c r="T234" s="14">
        <f>M234/(R234+S234)</f>
        <v>43.817062263203944</v>
      </c>
      <c r="U234" s="64">
        <f>TINV((1-$E$1),T234)</f>
        <v>2.0166921992278248</v>
      </c>
      <c r="V234" s="17">
        <f>SQRT(K234+L234)</f>
        <v>4.2207655156928032</v>
      </c>
      <c r="W234" s="14">
        <f>V234*U234</f>
        <v>8.5119848902674828</v>
      </c>
      <c r="X234" s="14">
        <f>F234-C234</f>
        <v>20.399999999999999</v>
      </c>
      <c r="Y234" s="14">
        <f>X234-W234</f>
        <v>11.888015109732516</v>
      </c>
      <c r="Z234" s="14">
        <f>X234+W234</f>
        <v>28.911984890267483</v>
      </c>
      <c r="AA234" s="21">
        <f>V234</f>
        <v>4.2207655156928032</v>
      </c>
      <c r="AB234" s="21">
        <f>AA234^2</f>
        <v>17.814861538461535</v>
      </c>
      <c r="AC234" s="29">
        <f>1/AB234</f>
        <v>5.613290891096976E-2</v>
      </c>
      <c r="AD234" s="67">
        <f>AC234/AC244</f>
        <v>0.15065523092857208</v>
      </c>
      <c r="AE234" s="48">
        <f>AC234*X234</f>
        <v>1.145111341783783</v>
      </c>
      <c r="AF234" s="57"/>
      <c r="AH234" s="23">
        <f>(X234-X244)^2</f>
        <v>40.063340996499036</v>
      </c>
      <c r="AI234" s="30">
        <f t="shared" ref="AI234:AI243" si="260">AH234*AC234</f>
        <v>2.2488718708256008</v>
      </c>
      <c r="AJ234" s="19">
        <v>1</v>
      </c>
      <c r="AK234" s="14"/>
      <c r="AL234" s="17">
        <f>AC234</f>
        <v>5.613290891096976E-2</v>
      </c>
      <c r="AM234" s="87">
        <f>AC234^2</f>
        <v>3.1509034628072283E-3</v>
      </c>
      <c r="AN234" s="29"/>
      <c r="AO234" s="23">
        <f>AO244</f>
        <v>109.32489531873071</v>
      </c>
      <c r="AP234" s="23">
        <f>AP244</f>
        <v>109.32489531873071</v>
      </c>
      <c r="AQ234" s="34">
        <f>AB234</f>
        <v>17.814861538461535</v>
      </c>
      <c r="AR234" s="48">
        <f>1/(AP234+AQ234)</f>
        <v>7.8653603303900799E-3</v>
      </c>
      <c r="AS234" s="26">
        <f>AR234/AR244</f>
        <v>0.11399349762916505</v>
      </c>
      <c r="AT234" s="21">
        <f t="shared" ref="AT234:AT243" si="261">AR234*X234</f>
        <v>0.16045335073995762</v>
      </c>
      <c r="BB234" s="6"/>
      <c r="BD234" s="36">
        <v>1</v>
      </c>
      <c r="BE234" s="6"/>
      <c r="BF234" s="6"/>
      <c r="BG234" s="6"/>
      <c r="BH234" s="6"/>
      <c r="BI234" s="6"/>
      <c r="BJ234" s="6"/>
      <c r="BK234" s="6"/>
      <c r="BL234" s="6"/>
      <c r="BM234" s="6"/>
      <c r="BN234" s="6"/>
    </row>
    <row r="235" spans="1:66" x14ac:dyDescent="0.2">
      <c r="B235" s="86" t="s">
        <v>61</v>
      </c>
      <c r="C235" s="32">
        <v>42</v>
      </c>
      <c r="D235" s="32">
        <v>43.3</v>
      </c>
      <c r="E235" s="33">
        <v>46</v>
      </c>
      <c r="F235" s="32">
        <v>55.8</v>
      </c>
      <c r="G235" s="32">
        <v>43.9</v>
      </c>
      <c r="H235" s="33">
        <v>46</v>
      </c>
      <c r="K235" s="78">
        <f t="shared" ref="K235:K243" si="262">((D235^2)/E235)</f>
        <v>40.758478260869559</v>
      </c>
      <c r="L235" s="78">
        <f t="shared" ref="L235:L243" si="263">((G235^2)/H235)</f>
        <v>41.895869565217389</v>
      </c>
      <c r="M235" s="78">
        <f t="shared" ref="M235:M243" si="264">(K235+L235)^2</f>
        <v>6831.7412145557646</v>
      </c>
      <c r="N235" s="78">
        <f t="shared" ref="N235:N243" si="265">E235+1</f>
        <v>47</v>
      </c>
      <c r="O235" s="78">
        <f t="shared" ref="O235:O243" si="266">H235+1</f>
        <v>47</v>
      </c>
      <c r="P235" s="18">
        <f t="shared" ref="P235:P243" si="267">K235^2</f>
        <v>1661.2535501417765</v>
      </c>
      <c r="Q235" s="79">
        <f t="shared" ref="Q235:Q243" si="268">L235^2</f>
        <v>1755.2638866257087</v>
      </c>
      <c r="R235" s="18">
        <f t="shared" ref="R235:R243" si="269">P235/N235</f>
        <v>35.345820215782481</v>
      </c>
      <c r="S235" s="46">
        <f t="shared" ref="S235:S243" si="270">Q235/O235</f>
        <v>37.346040140972526</v>
      </c>
      <c r="T235" s="14">
        <f t="shared" ref="T235:T243" si="271">M235/(R235+S235)</f>
        <v>93.982203523573943</v>
      </c>
      <c r="U235" s="64">
        <f t="shared" ref="U235:U243" si="272">TINV((1-$E$1),T235)</f>
        <v>1.9858018143458216</v>
      </c>
      <c r="V235" s="17">
        <f t="shared" ref="V235:V243" si="273">SQRT(K235+L235)</f>
        <v>9.0914436601722919</v>
      </c>
      <c r="W235" s="14">
        <f t="shared" ref="W235:W243" si="274">V235*U235</f>
        <v>18.053805315392953</v>
      </c>
      <c r="X235" s="14">
        <f t="shared" ref="X235:X243" si="275">F235-C235</f>
        <v>13.799999999999997</v>
      </c>
      <c r="Y235" s="14">
        <f t="shared" ref="Y235:Y243" si="276">X235-W235</f>
        <v>-4.253805315392956</v>
      </c>
      <c r="Z235" s="14">
        <f t="shared" ref="Z235:Z243" si="277">X235+W235</f>
        <v>31.85380531539295</v>
      </c>
      <c r="AA235" s="21">
        <f t="shared" ref="AA235:AA243" si="278">V235</f>
        <v>9.0914436601722919</v>
      </c>
      <c r="AB235" s="21">
        <f t="shared" ref="AB235:AB243" si="279">AA235^2</f>
        <v>82.654347826086962</v>
      </c>
      <c r="AC235" s="29">
        <f t="shared" ref="AC235:AC243" si="280">1/AB235</f>
        <v>1.2098577102127771E-2</v>
      </c>
      <c r="AD235" s="67">
        <f>AC235/AC244</f>
        <v>3.2471396237795727E-2</v>
      </c>
      <c r="AE235" s="48">
        <f t="shared" ref="AE235:AE243" si="281">AC235*X235</f>
        <v>0.1669603640093632</v>
      </c>
      <c r="AF235" s="57"/>
      <c r="AH235" s="23">
        <f>(X235-X244)^2</f>
        <v>7.3137314940054932E-2</v>
      </c>
      <c r="AI235" s="30">
        <f t="shared" si="260"/>
        <v>8.848574438448559E-4</v>
      </c>
      <c r="AJ235" s="19">
        <v>1</v>
      </c>
      <c r="AK235" s="14"/>
      <c r="AL235" s="17">
        <f t="shared" ref="AL235:AL243" si="282">AC235</f>
        <v>1.2098577102127771E-2</v>
      </c>
      <c r="AM235" s="87">
        <f t="shared" ref="AM235:AM243" si="283">AC235^2</f>
        <v>1.463755678961304E-4</v>
      </c>
      <c r="AN235" s="29"/>
      <c r="AO235" s="23">
        <f>AO244</f>
        <v>109.32489531873071</v>
      </c>
      <c r="AP235" s="23">
        <f>AP244</f>
        <v>109.32489531873071</v>
      </c>
      <c r="AQ235" s="34">
        <f t="shared" ref="AQ235:AQ243" si="284">AB235</f>
        <v>82.654347826086962</v>
      </c>
      <c r="AR235" s="48">
        <f t="shared" ref="AR235:AR243" si="285">1/(AP235+AQ235)</f>
        <v>5.2088964599452019E-3</v>
      </c>
      <c r="AS235" s="26">
        <f>AR235/AR244</f>
        <v>7.5493086306941168E-2</v>
      </c>
      <c r="AT235" s="21">
        <f t="shared" si="261"/>
        <v>7.1882771147243771E-2</v>
      </c>
      <c r="BB235" s="6"/>
      <c r="BD235" s="36">
        <v>1</v>
      </c>
      <c r="BE235" s="6"/>
      <c r="BF235" s="6"/>
      <c r="BG235" s="6"/>
      <c r="BH235" s="6"/>
      <c r="BI235" s="6"/>
      <c r="BJ235" s="6"/>
      <c r="BK235" s="6"/>
      <c r="BL235" s="6"/>
      <c r="BM235" s="6"/>
      <c r="BN235" s="6"/>
    </row>
    <row r="236" spans="1:66" x14ac:dyDescent="0.2">
      <c r="B236" s="86" t="s">
        <v>62</v>
      </c>
      <c r="C236" s="32">
        <v>45.1</v>
      </c>
      <c r="D236" s="32">
        <v>36.9</v>
      </c>
      <c r="E236" s="33">
        <v>92</v>
      </c>
      <c r="F236" s="32">
        <v>42.8</v>
      </c>
      <c r="G236" s="32">
        <v>35.4</v>
      </c>
      <c r="H236" s="33">
        <v>92</v>
      </c>
      <c r="K236" s="78">
        <f t="shared" si="262"/>
        <v>14.800108695652172</v>
      </c>
      <c r="L236" s="78">
        <f t="shared" si="263"/>
        <v>13.621304347826085</v>
      </c>
      <c r="M236" s="78">
        <f t="shared" si="264"/>
        <v>807.77671938799597</v>
      </c>
      <c r="N236" s="78">
        <f t="shared" si="265"/>
        <v>93</v>
      </c>
      <c r="O236" s="78">
        <f t="shared" si="266"/>
        <v>93</v>
      </c>
      <c r="P236" s="18">
        <f t="shared" si="267"/>
        <v>219.04321740311903</v>
      </c>
      <c r="Q236" s="79">
        <f t="shared" si="268"/>
        <v>185.53993213610579</v>
      </c>
      <c r="R236" s="18">
        <f t="shared" si="269"/>
        <v>2.3553034129367636</v>
      </c>
      <c r="S236" s="46">
        <f t="shared" si="270"/>
        <v>1.9950530337215677</v>
      </c>
      <c r="T236" s="14">
        <f t="shared" si="271"/>
        <v>185.68058256662599</v>
      </c>
      <c r="U236" s="64">
        <f t="shared" si="272"/>
        <v>1.972869946210895</v>
      </c>
      <c r="V236" s="17">
        <f t="shared" si="273"/>
        <v>5.3311737022421486</v>
      </c>
      <c r="W236" s="14">
        <f t="shared" si="274"/>
        <v>10.517712375183406</v>
      </c>
      <c r="X236" s="14">
        <f t="shared" si="275"/>
        <v>-2.3000000000000043</v>
      </c>
      <c r="Y236" s="14">
        <f t="shared" si="276"/>
        <v>-12.81771237518341</v>
      </c>
      <c r="Z236" s="14">
        <f t="shared" si="277"/>
        <v>8.2177123751834014</v>
      </c>
      <c r="AA236" s="21">
        <f t="shared" si="278"/>
        <v>5.3311737022421486</v>
      </c>
      <c r="AB236" s="21">
        <f t="shared" si="279"/>
        <v>28.421413043478257</v>
      </c>
      <c r="AC236" s="29">
        <f t="shared" si="280"/>
        <v>3.5184739001900743E-2</v>
      </c>
      <c r="AD236" s="67">
        <f>AC236/AC244</f>
        <v>9.4432394157591804E-2</v>
      </c>
      <c r="AE236" s="48">
        <f t="shared" si="281"/>
        <v>-8.0924899704371861E-2</v>
      </c>
      <c r="AF236" s="57"/>
      <c r="AH236" s="23">
        <f>(X236-X244)^2</f>
        <v>267.99127681901598</v>
      </c>
      <c r="AI236" s="30">
        <f t="shared" si="260"/>
        <v>9.4292031296632093</v>
      </c>
      <c r="AJ236" s="19">
        <v>1</v>
      </c>
      <c r="AK236" s="14"/>
      <c r="AL236" s="17">
        <f t="shared" si="282"/>
        <v>3.5184739001900743E-2</v>
      </c>
      <c r="AM236" s="87">
        <f t="shared" si="283"/>
        <v>1.2379658586318754E-3</v>
      </c>
      <c r="AN236" s="29"/>
      <c r="AO236" s="23">
        <f>AO244</f>
        <v>109.32489531873071</v>
      </c>
      <c r="AP236" s="23">
        <f>AP244</f>
        <v>109.32489531873071</v>
      </c>
      <c r="AQ236" s="34">
        <f t="shared" si="284"/>
        <v>28.421413043478257</v>
      </c>
      <c r="AR236" s="48">
        <f t="shared" si="285"/>
        <v>7.2597226879609969E-3</v>
      </c>
      <c r="AS236" s="26">
        <f>AR236/AR244</f>
        <v>0.10521592733914011</v>
      </c>
      <c r="AT236" s="21">
        <f t="shared" si="261"/>
        <v>-1.6697362182310323E-2</v>
      </c>
      <c r="BB236" s="6"/>
      <c r="BD236" s="36">
        <v>1</v>
      </c>
      <c r="BE236" s="6"/>
      <c r="BF236" s="6"/>
      <c r="BG236" s="6"/>
      <c r="BH236" s="6"/>
      <c r="BI236" s="6"/>
      <c r="BJ236" s="6"/>
      <c r="BK236" s="6"/>
      <c r="BL236" s="6"/>
      <c r="BM236" s="6"/>
      <c r="BN236" s="6"/>
    </row>
    <row r="237" spans="1:66" x14ac:dyDescent="0.2">
      <c r="B237" s="86" t="s">
        <v>63</v>
      </c>
      <c r="C237" s="32">
        <v>30.3</v>
      </c>
      <c r="D237" s="32">
        <v>27.8</v>
      </c>
      <c r="E237" s="33">
        <v>57</v>
      </c>
      <c r="F237" s="32">
        <v>43.8</v>
      </c>
      <c r="G237" s="32">
        <v>43.5</v>
      </c>
      <c r="H237" s="33">
        <v>68</v>
      </c>
      <c r="K237" s="78">
        <f t="shared" si="262"/>
        <v>13.558596491228071</v>
      </c>
      <c r="L237" s="78">
        <f t="shared" si="263"/>
        <v>27.827205882352942</v>
      </c>
      <c r="M237" s="78">
        <f t="shared" si="264"/>
        <v>1712.784638105104</v>
      </c>
      <c r="N237" s="78">
        <f t="shared" si="265"/>
        <v>58</v>
      </c>
      <c r="O237" s="78">
        <f t="shared" si="266"/>
        <v>69</v>
      </c>
      <c r="P237" s="18">
        <f t="shared" si="267"/>
        <v>183.83553881194217</v>
      </c>
      <c r="Q237" s="79">
        <f t="shared" si="268"/>
        <v>774.35338721885819</v>
      </c>
      <c r="R237" s="18">
        <f t="shared" si="269"/>
        <v>3.1695782553783132</v>
      </c>
      <c r="S237" s="46">
        <f t="shared" si="270"/>
        <v>11.222512858244322</v>
      </c>
      <c r="T237" s="14">
        <f t="shared" si="271"/>
        <v>119.00874060503212</v>
      </c>
      <c r="U237" s="64">
        <f t="shared" si="272"/>
        <v>1.9800998764569426</v>
      </c>
      <c r="V237" s="17">
        <f t="shared" si="273"/>
        <v>6.4331798026777562</v>
      </c>
      <c r="W237" s="14">
        <f t="shared" si="274"/>
        <v>12.738338532507523</v>
      </c>
      <c r="X237" s="14">
        <f t="shared" si="275"/>
        <v>13.499999999999996</v>
      </c>
      <c r="Y237" s="14">
        <f t="shared" si="276"/>
        <v>0.76166146749247332</v>
      </c>
      <c r="Z237" s="14">
        <f t="shared" si="277"/>
        <v>26.23833853250752</v>
      </c>
      <c r="AA237" s="21">
        <f t="shared" si="278"/>
        <v>6.4331798026777562</v>
      </c>
      <c r="AB237" s="21">
        <f t="shared" si="279"/>
        <v>41.385802373581015</v>
      </c>
      <c r="AC237" s="29">
        <f t="shared" si="280"/>
        <v>2.4162875736302231E-2</v>
      </c>
      <c r="AD237" s="67">
        <f>AC237/AC244</f>
        <v>6.4850792424185344E-2</v>
      </c>
      <c r="AE237" s="48">
        <f t="shared" si="281"/>
        <v>0.32619882244008003</v>
      </c>
      <c r="AF237" s="57"/>
      <c r="AH237" s="23">
        <f>(X237-X244)^2</f>
        <v>0.3254007839601028</v>
      </c>
      <c r="AI237" s="30">
        <f t="shared" si="260"/>
        <v>7.862618707323292E-3</v>
      </c>
      <c r="AJ237" s="19">
        <v>1</v>
      </c>
      <c r="AK237" s="14"/>
      <c r="AL237" s="17">
        <f t="shared" si="282"/>
        <v>2.4162875736302231E-2</v>
      </c>
      <c r="AM237" s="87">
        <f t="shared" si="283"/>
        <v>5.8384456384798309E-4</v>
      </c>
      <c r="AN237" s="29"/>
      <c r="AO237" s="23">
        <f>AO244</f>
        <v>109.32489531873071</v>
      </c>
      <c r="AP237" s="23">
        <f>AP244</f>
        <v>109.32489531873071</v>
      </c>
      <c r="AQ237" s="34">
        <f t="shared" si="284"/>
        <v>41.385802373581015</v>
      </c>
      <c r="AR237" s="48">
        <f t="shared" si="285"/>
        <v>6.6352290534914928E-3</v>
      </c>
      <c r="AS237" s="26">
        <f>AR237/AR244</f>
        <v>9.6165075165810937E-2</v>
      </c>
      <c r="AT237" s="21">
        <f t="shared" si="261"/>
        <v>8.9575592222135125E-2</v>
      </c>
      <c r="BB237" s="6"/>
      <c r="BD237" s="36">
        <v>1</v>
      </c>
      <c r="BE237" s="6"/>
      <c r="BF237" s="6"/>
      <c r="BG237" s="6"/>
      <c r="BH237" s="6"/>
      <c r="BI237" s="6"/>
      <c r="BJ237" s="6"/>
      <c r="BK237" s="6"/>
      <c r="BL237" s="6"/>
      <c r="BM237" s="6"/>
      <c r="BN237" s="6"/>
    </row>
    <row r="238" spans="1:66" x14ac:dyDescent="0.2">
      <c r="B238" s="86" t="s">
        <v>64</v>
      </c>
      <c r="C238" s="32">
        <v>28.9</v>
      </c>
      <c r="D238" s="32">
        <v>12</v>
      </c>
      <c r="E238" s="33">
        <v>31</v>
      </c>
      <c r="F238" s="32">
        <v>53.7</v>
      </c>
      <c r="G238" s="32">
        <v>16.2</v>
      </c>
      <c r="H238" s="33">
        <v>42</v>
      </c>
      <c r="K238" s="78">
        <f t="shared" si="262"/>
        <v>4.645161290322581</v>
      </c>
      <c r="L238" s="78">
        <f t="shared" si="263"/>
        <v>6.2485714285714282</v>
      </c>
      <c r="M238" s="78">
        <f t="shared" si="264"/>
        <v>118.67341255070185</v>
      </c>
      <c r="N238" s="78">
        <f t="shared" si="265"/>
        <v>32</v>
      </c>
      <c r="O238" s="78">
        <f t="shared" si="266"/>
        <v>43</v>
      </c>
      <c r="P238" s="18">
        <f t="shared" si="267"/>
        <v>21.577523413111344</v>
      </c>
      <c r="Q238" s="79">
        <f t="shared" si="268"/>
        <v>39.044644897959181</v>
      </c>
      <c r="R238" s="18">
        <f t="shared" si="269"/>
        <v>0.67429760665972949</v>
      </c>
      <c r="S238" s="46">
        <f t="shared" si="270"/>
        <v>0.9080149976269577</v>
      </c>
      <c r="T238" s="14">
        <f t="shared" si="271"/>
        <v>74.999979289301237</v>
      </c>
      <c r="U238" s="64">
        <f t="shared" si="272"/>
        <v>1.992543495180934</v>
      </c>
      <c r="V238" s="17">
        <f t="shared" si="273"/>
        <v>3.3005655150131483</v>
      </c>
      <c r="W238" s="14">
        <f t="shared" si="274"/>
        <v>6.5765203473579579</v>
      </c>
      <c r="X238" s="14">
        <f t="shared" si="275"/>
        <v>24.800000000000004</v>
      </c>
      <c r="Y238" s="14">
        <f t="shared" si="276"/>
        <v>18.223479652642048</v>
      </c>
      <c r="Z238" s="14">
        <f t="shared" si="277"/>
        <v>31.37652034735796</v>
      </c>
      <c r="AA238" s="21">
        <f t="shared" si="278"/>
        <v>3.3005655150131483</v>
      </c>
      <c r="AB238" s="21">
        <f t="shared" si="279"/>
        <v>10.893732718894009</v>
      </c>
      <c r="AC238" s="29">
        <f t="shared" si="280"/>
        <v>9.1795900065145472E-2</v>
      </c>
      <c r="AD238" s="67">
        <f>AC238/AC244</f>
        <v>0.24637120703195881</v>
      </c>
      <c r="AE238" s="48">
        <f t="shared" si="281"/>
        <v>2.2765383216156083</v>
      </c>
      <c r="AF238" s="57"/>
      <c r="AH238" s="23">
        <f>(X238-X244)^2</f>
        <v>115.12347678420515</v>
      </c>
      <c r="AI238" s="30">
        <f t="shared" si="260"/>
        <v>10.567863170034991</v>
      </c>
      <c r="AJ238" s="19">
        <v>1</v>
      </c>
      <c r="AK238" s="14"/>
      <c r="AL238" s="17">
        <f t="shared" si="282"/>
        <v>9.1795900065145472E-2</v>
      </c>
      <c r="AM238" s="87">
        <f t="shared" si="283"/>
        <v>8.4264872687701744E-3</v>
      </c>
      <c r="AN238" s="29"/>
      <c r="AO238" s="23">
        <f>AO244</f>
        <v>109.32489531873071</v>
      </c>
      <c r="AP238" s="23">
        <f>AP244</f>
        <v>109.32489531873071</v>
      </c>
      <c r="AQ238" s="34">
        <f t="shared" si="284"/>
        <v>10.893732718894009</v>
      </c>
      <c r="AR238" s="48">
        <f t="shared" si="285"/>
        <v>8.3181784414228278E-3</v>
      </c>
      <c r="AS238" s="26">
        <f>AR238/AR244</f>
        <v>0.12055623831721878</v>
      </c>
      <c r="AT238" s="21">
        <f t="shared" si="261"/>
        <v>0.20629082534728616</v>
      </c>
      <c r="BB238" s="6"/>
      <c r="BD238" s="36">
        <v>1</v>
      </c>
      <c r="BE238" s="6"/>
      <c r="BF238" s="6"/>
      <c r="BG238" s="6"/>
      <c r="BH238" s="6"/>
      <c r="BI238" s="6"/>
      <c r="BJ238" s="6"/>
      <c r="BK238" s="6"/>
      <c r="BL238" s="6"/>
      <c r="BM238" s="6"/>
      <c r="BN238" s="6"/>
    </row>
    <row r="239" spans="1:66" x14ac:dyDescent="0.2">
      <c r="B239" s="86" t="s">
        <v>65</v>
      </c>
      <c r="C239" s="32">
        <v>65.8</v>
      </c>
      <c r="D239" s="32">
        <v>48.1</v>
      </c>
      <c r="E239" s="33">
        <v>101</v>
      </c>
      <c r="F239" s="32">
        <v>60</v>
      </c>
      <c r="G239" s="32">
        <v>38.9</v>
      </c>
      <c r="H239" s="33">
        <v>94</v>
      </c>
      <c r="K239" s="78">
        <f t="shared" si="262"/>
        <v>22.907029702970299</v>
      </c>
      <c r="L239" s="78">
        <f t="shared" si="263"/>
        <v>16.097978723404253</v>
      </c>
      <c r="M239" s="78">
        <f t="shared" si="264"/>
        <v>1521.3906823415498</v>
      </c>
      <c r="N239" s="78">
        <f t="shared" si="265"/>
        <v>102</v>
      </c>
      <c r="O239" s="78">
        <f t="shared" si="266"/>
        <v>95</v>
      </c>
      <c r="P239" s="18">
        <f t="shared" si="267"/>
        <v>524.73200981276352</v>
      </c>
      <c r="Q239" s="79">
        <f t="shared" si="268"/>
        <v>259.14491897917605</v>
      </c>
      <c r="R239" s="18">
        <f t="shared" si="269"/>
        <v>5.1444314687525834</v>
      </c>
      <c r="S239" s="46">
        <f t="shared" si="270"/>
        <v>2.7278412524123796</v>
      </c>
      <c r="T239" s="14">
        <f t="shared" si="271"/>
        <v>193.25939741025763</v>
      </c>
      <c r="U239" s="64">
        <f t="shared" si="272"/>
        <v>1.972331675795749</v>
      </c>
      <c r="V239" s="17">
        <f t="shared" si="273"/>
        <v>6.2453989805595729</v>
      </c>
      <c r="W239" s="14">
        <f t="shared" si="274"/>
        <v>12.317998237340124</v>
      </c>
      <c r="X239" s="14">
        <f t="shared" si="275"/>
        <v>-5.7999999999999972</v>
      </c>
      <c r="Y239" s="14">
        <f t="shared" si="276"/>
        <v>-18.117998237340121</v>
      </c>
      <c r="Z239" s="14">
        <f t="shared" si="277"/>
        <v>6.5179982373401266</v>
      </c>
      <c r="AA239" s="21">
        <f t="shared" si="278"/>
        <v>6.2453989805595729</v>
      </c>
      <c r="AB239" s="21">
        <f t="shared" si="279"/>
        <v>39.005008426374552</v>
      </c>
      <c r="AC239" s="29">
        <f t="shared" si="280"/>
        <v>2.5637733212840848E-2</v>
      </c>
      <c r="AD239" s="67">
        <f>AC239/AC244</f>
        <v>6.8809165471751282E-2</v>
      </c>
      <c r="AE239" s="48">
        <f t="shared" si="281"/>
        <v>-0.14869885263447685</v>
      </c>
      <c r="AF239" s="57"/>
      <c r="AH239" s="23">
        <f>(X239-X244)^2</f>
        <v>394.83435062424957</v>
      </c>
      <c r="AI239" s="30">
        <f t="shared" si="260"/>
        <v>10.122657744569771</v>
      </c>
      <c r="AJ239" s="19">
        <v>1</v>
      </c>
      <c r="AK239" s="14"/>
      <c r="AL239" s="17">
        <f t="shared" si="282"/>
        <v>2.5637733212840848E-2</v>
      </c>
      <c r="AM239" s="87">
        <f t="shared" si="283"/>
        <v>6.5729336429280272E-4</v>
      </c>
      <c r="AN239" s="29"/>
      <c r="AO239" s="23">
        <f>AO244</f>
        <v>109.32489531873071</v>
      </c>
      <c r="AP239" s="23">
        <f>AP244</f>
        <v>109.32489531873071</v>
      </c>
      <c r="AQ239" s="34">
        <f t="shared" si="284"/>
        <v>39.005008426374552</v>
      </c>
      <c r="AR239" s="48">
        <f t="shared" si="285"/>
        <v>6.7417289080051665E-3</v>
      </c>
      <c r="AS239" s="26">
        <f>AR239/AR244</f>
        <v>9.7708588800666726E-2</v>
      </c>
      <c r="AT239" s="21">
        <f t="shared" si="261"/>
        <v>-3.9102027666429943E-2</v>
      </c>
      <c r="BB239" s="6"/>
      <c r="BD239" s="36">
        <v>1</v>
      </c>
      <c r="BE239" s="6"/>
      <c r="BF239" s="6"/>
      <c r="BG239" s="6"/>
      <c r="BH239" s="6"/>
      <c r="BI239" s="6"/>
      <c r="BJ239" s="6"/>
      <c r="BK239" s="6"/>
      <c r="BL239" s="6"/>
      <c r="BM239" s="6"/>
      <c r="BN239" s="6"/>
    </row>
    <row r="240" spans="1:66" x14ac:dyDescent="0.2">
      <c r="B240" s="86" t="s">
        <v>66</v>
      </c>
      <c r="C240" s="32">
        <v>15</v>
      </c>
      <c r="D240" s="32">
        <v>11.4</v>
      </c>
      <c r="E240" s="33">
        <v>26</v>
      </c>
      <c r="F240" s="32">
        <v>35.4</v>
      </c>
      <c r="G240" s="32">
        <v>17.899999999999999</v>
      </c>
      <c r="H240" s="33">
        <v>25</v>
      </c>
      <c r="K240" s="78">
        <f t="shared" si="262"/>
        <v>4.9984615384615392</v>
      </c>
      <c r="L240" s="78">
        <f t="shared" si="263"/>
        <v>12.816399999999998</v>
      </c>
      <c r="M240" s="78">
        <f t="shared" si="264"/>
        <v>317.36929163455608</v>
      </c>
      <c r="N240" s="78">
        <f t="shared" si="265"/>
        <v>27</v>
      </c>
      <c r="O240" s="78">
        <f t="shared" si="266"/>
        <v>26</v>
      </c>
      <c r="P240" s="18">
        <f t="shared" si="267"/>
        <v>24.984617751479298</v>
      </c>
      <c r="Q240" s="79">
        <f t="shared" si="268"/>
        <v>164.26010895999994</v>
      </c>
      <c r="R240" s="18">
        <f t="shared" si="269"/>
        <v>0.92535621301775184</v>
      </c>
      <c r="S240" s="46">
        <f t="shared" si="270"/>
        <v>6.3176964984615358</v>
      </c>
      <c r="T240" s="14">
        <f t="shared" si="271"/>
        <v>43.817062263203944</v>
      </c>
      <c r="U240" s="64">
        <f t="shared" si="272"/>
        <v>2.0166921992278248</v>
      </c>
      <c r="V240" s="17">
        <f t="shared" si="273"/>
        <v>4.2207655156928032</v>
      </c>
      <c r="W240" s="14">
        <f t="shared" si="274"/>
        <v>8.5119848902674828</v>
      </c>
      <c r="X240" s="14">
        <f t="shared" si="275"/>
        <v>20.399999999999999</v>
      </c>
      <c r="Y240" s="14">
        <f t="shared" si="276"/>
        <v>11.888015109732516</v>
      </c>
      <c r="Z240" s="14">
        <f t="shared" si="277"/>
        <v>28.911984890267483</v>
      </c>
      <c r="AA240" s="21">
        <f t="shared" si="278"/>
        <v>4.2207655156928032</v>
      </c>
      <c r="AB240" s="21">
        <f t="shared" si="279"/>
        <v>17.814861538461535</v>
      </c>
      <c r="AC240" s="29">
        <f t="shared" si="280"/>
        <v>5.613290891096976E-2</v>
      </c>
      <c r="AD240" s="67">
        <f>AC240/AC244</f>
        <v>0.15065523092857208</v>
      </c>
      <c r="AE240" s="48">
        <f t="shared" si="281"/>
        <v>1.145111341783783</v>
      </c>
      <c r="AF240" s="57"/>
      <c r="AH240" s="23">
        <f>(X240-X244)^2</f>
        <v>40.063340996499036</v>
      </c>
      <c r="AI240" s="30">
        <f t="shared" si="260"/>
        <v>2.2488718708256008</v>
      </c>
      <c r="AJ240" s="19">
        <v>1</v>
      </c>
      <c r="AK240" s="14"/>
      <c r="AL240" s="17">
        <f t="shared" si="282"/>
        <v>5.613290891096976E-2</v>
      </c>
      <c r="AM240" s="87">
        <f t="shared" si="283"/>
        <v>3.1509034628072283E-3</v>
      </c>
      <c r="AN240" s="29"/>
      <c r="AO240" s="23">
        <f>AO244</f>
        <v>109.32489531873071</v>
      </c>
      <c r="AP240" s="23">
        <f>AP244</f>
        <v>109.32489531873071</v>
      </c>
      <c r="AQ240" s="34">
        <f t="shared" si="284"/>
        <v>17.814861538461535</v>
      </c>
      <c r="AR240" s="48">
        <f t="shared" si="285"/>
        <v>7.8653603303900799E-3</v>
      </c>
      <c r="AS240" s="26">
        <f>AR240/AR244</f>
        <v>0.11399349762916505</v>
      </c>
      <c r="AT240" s="21">
        <f t="shared" si="261"/>
        <v>0.16045335073995762</v>
      </c>
      <c r="BB240" s="6"/>
      <c r="BD240" s="36">
        <v>1</v>
      </c>
      <c r="BE240" s="6"/>
      <c r="BF240" s="6"/>
      <c r="BG240" s="6"/>
      <c r="BH240" s="6"/>
      <c r="BI240" s="6"/>
      <c r="BJ240" s="6"/>
      <c r="BK240" s="6"/>
      <c r="BL240" s="6"/>
      <c r="BM240" s="6"/>
      <c r="BN240" s="6"/>
    </row>
    <row r="241" spans="1:66" x14ac:dyDescent="0.2">
      <c r="B241" s="86" t="s">
        <v>67</v>
      </c>
      <c r="C241" s="32">
        <v>42</v>
      </c>
      <c r="D241" s="32">
        <v>43.3</v>
      </c>
      <c r="E241" s="33">
        <v>46</v>
      </c>
      <c r="F241" s="32">
        <v>55.8</v>
      </c>
      <c r="G241" s="32">
        <v>43.9</v>
      </c>
      <c r="H241" s="33">
        <v>46</v>
      </c>
      <c r="K241" s="78">
        <f t="shared" si="262"/>
        <v>40.758478260869559</v>
      </c>
      <c r="L241" s="78">
        <f t="shared" si="263"/>
        <v>41.895869565217389</v>
      </c>
      <c r="M241" s="78">
        <f t="shared" si="264"/>
        <v>6831.7412145557646</v>
      </c>
      <c r="N241" s="78">
        <f t="shared" si="265"/>
        <v>47</v>
      </c>
      <c r="O241" s="78">
        <f t="shared" si="266"/>
        <v>47</v>
      </c>
      <c r="P241" s="18">
        <f t="shared" si="267"/>
        <v>1661.2535501417765</v>
      </c>
      <c r="Q241" s="79">
        <f t="shared" si="268"/>
        <v>1755.2638866257087</v>
      </c>
      <c r="R241" s="18">
        <f t="shared" si="269"/>
        <v>35.345820215782481</v>
      </c>
      <c r="S241" s="46">
        <f t="shared" si="270"/>
        <v>37.346040140972526</v>
      </c>
      <c r="T241" s="14">
        <f t="shared" si="271"/>
        <v>93.982203523573943</v>
      </c>
      <c r="U241" s="64">
        <f t="shared" si="272"/>
        <v>1.9858018143458216</v>
      </c>
      <c r="V241" s="17">
        <f t="shared" si="273"/>
        <v>9.0914436601722919</v>
      </c>
      <c r="W241" s="14">
        <f t="shared" si="274"/>
        <v>18.053805315392953</v>
      </c>
      <c r="X241" s="14">
        <f t="shared" si="275"/>
        <v>13.799999999999997</v>
      </c>
      <c r="Y241" s="14">
        <f t="shared" si="276"/>
        <v>-4.253805315392956</v>
      </c>
      <c r="Z241" s="14">
        <f t="shared" si="277"/>
        <v>31.85380531539295</v>
      </c>
      <c r="AA241" s="21">
        <f t="shared" si="278"/>
        <v>9.0914436601722919</v>
      </c>
      <c r="AB241" s="21">
        <f t="shared" si="279"/>
        <v>82.654347826086962</v>
      </c>
      <c r="AC241" s="29">
        <f t="shared" si="280"/>
        <v>1.2098577102127771E-2</v>
      </c>
      <c r="AD241" s="67">
        <f>AC241/AC244</f>
        <v>3.2471396237795727E-2</v>
      </c>
      <c r="AE241" s="48">
        <f t="shared" si="281"/>
        <v>0.1669603640093632</v>
      </c>
      <c r="AF241" s="57"/>
      <c r="AH241" s="23">
        <f>(X241-X244)^2</f>
        <v>7.3137314940054932E-2</v>
      </c>
      <c r="AI241" s="30">
        <f t="shared" si="260"/>
        <v>8.848574438448559E-4</v>
      </c>
      <c r="AJ241" s="19">
        <v>1</v>
      </c>
      <c r="AK241" s="14"/>
      <c r="AL241" s="17">
        <f t="shared" si="282"/>
        <v>1.2098577102127771E-2</v>
      </c>
      <c r="AM241" s="87">
        <f t="shared" si="283"/>
        <v>1.463755678961304E-4</v>
      </c>
      <c r="AN241" s="29"/>
      <c r="AO241" s="23">
        <f>AO244</f>
        <v>109.32489531873071</v>
      </c>
      <c r="AP241" s="23">
        <f>AP244</f>
        <v>109.32489531873071</v>
      </c>
      <c r="AQ241" s="34">
        <f t="shared" si="284"/>
        <v>82.654347826086962</v>
      </c>
      <c r="AR241" s="48">
        <f t="shared" si="285"/>
        <v>5.2088964599452019E-3</v>
      </c>
      <c r="AS241" s="26">
        <f>AR241/AR244</f>
        <v>7.5493086306941168E-2</v>
      </c>
      <c r="AT241" s="21">
        <f t="shared" si="261"/>
        <v>7.1882771147243771E-2</v>
      </c>
      <c r="BB241" s="6"/>
      <c r="BD241" s="36">
        <v>1</v>
      </c>
      <c r="BE241" s="6"/>
      <c r="BF241" s="6"/>
      <c r="BG241" s="6"/>
      <c r="BH241" s="6"/>
      <c r="BI241" s="6"/>
      <c r="BJ241" s="6"/>
      <c r="BK241" s="6"/>
      <c r="BL241" s="6"/>
      <c r="BM241" s="6"/>
      <c r="BN241" s="6"/>
    </row>
    <row r="242" spans="1:66" x14ac:dyDescent="0.2">
      <c r="B242" s="86" t="s">
        <v>68</v>
      </c>
      <c r="C242" s="32">
        <v>45.1</v>
      </c>
      <c r="D242" s="32">
        <v>36.9</v>
      </c>
      <c r="E242" s="33">
        <v>92</v>
      </c>
      <c r="F242" s="32">
        <v>42.8</v>
      </c>
      <c r="G242" s="32">
        <v>35.4</v>
      </c>
      <c r="H242" s="33">
        <v>92</v>
      </c>
      <c r="K242" s="78">
        <f t="shared" si="262"/>
        <v>14.800108695652172</v>
      </c>
      <c r="L242" s="78">
        <f t="shared" si="263"/>
        <v>13.621304347826085</v>
      </c>
      <c r="M242" s="78">
        <f t="shared" si="264"/>
        <v>807.77671938799597</v>
      </c>
      <c r="N242" s="78">
        <f t="shared" si="265"/>
        <v>93</v>
      </c>
      <c r="O242" s="78">
        <f t="shared" si="266"/>
        <v>93</v>
      </c>
      <c r="P242" s="18">
        <f t="shared" si="267"/>
        <v>219.04321740311903</v>
      </c>
      <c r="Q242" s="79">
        <f t="shared" si="268"/>
        <v>185.53993213610579</v>
      </c>
      <c r="R242" s="18">
        <f t="shared" si="269"/>
        <v>2.3553034129367636</v>
      </c>
      <c r="S242" s="46">
        <f t="shared" si="270"/>
        <v>1.9950530337215677</v>
      </c>
      <c r="T242" s="14">
        <f t="shared" si="271"/>
        <v>185.68058256662599</v>
      </c>
      <c r="U242" s="64">
        <f t="shared" si="272"/>
        <v>1.972869946210895</v>
      </c>
      <c r="V242" s="17">
        <f t="shared" si="273"/>
        <v>5.3311737022421486</v>
      </c>
      <c r="W242" s="14">
        <f t="shared" si="274"/>
        <v>10.517712375183406</v>
      </c>
      <c r="X242" s="14">
        <f t="shared" si="275"/>
        <v>-2.3000000000000043</v>
      </c>
      <c r="Y242" s="14">
        <f t="shared" si="276"/>
        <v>-12.81771237518341</v>
      </c>
      <c r="Z242" s="14">
        <f t="shared" si="277"/>
        <v>8.2177123751834014</v>
      </c>
      <c r="AA242" s="21">
        <f t="shared" si="278"/>
        <v>5.3311737022421486</v>
      </c>
      <c r="AB242" s="21">
        <f t="shared" si="279"/>
        <v>28.421413043478257</v>
      </c>
      <c r="AC242" s="29">
        <f t="shared" si="280"/>
        <v>3.5184739001900743E-2</v>
      </c>
      <c r="AD242" s="67">
        <f>AC242/AC244</f>
        <v>9.4432394157591804E-2</v>
      </c>
      <c r="AE242" s="48">
        <f t="shared" si="281"/>
        <v>-8.0924899704371861E-2</v>
      </c>
      <c r="AF242" s="57"/>
      <c r="AH242" s="23">
        <f>(X242-X244)^2</f>
        <v>267.99127681901598</v>
      </c>
      <c r="AI242" s="30">
        <f t="shared" si="260"/>
        <v>9.4292031296632093</v>
      </c>
      <c r="AJ242" s="19">
        <v>1</v>
      </c>
      <c r="AK242" s="14"/>
      <c r="AL242" s="17">
        <f t="shared" si="282"/>
        <v>3.5184739001900743E-2</v>
      </c>
      <c r="AM242" s="87">
        <f t="shared" si="283"/>
        <v>1.2379658586318754E-3</v>
      </c>
      <c r="AN242" s="29"/>
      <c r="AO242" s="23">
        <f>AO244</f>
        <v>109.32489531873071</v>
      </c>
      <c r="AP242" s="23">
        <f>AP244</f>
        <v>109.32489531873071</v>
      </c>
      <c r="AQ242" s="34">
        <f t="shared" si="284"/>
        <v>28.421413043478257</v>
      </c>
      <c r="AR242" s="48">
        <f t="shared" si="285"/>
        <v>7.2597226879609969E-3</v>
      </c>
      <c r="AS242" s="26">
        <f>AR242/AR244</f>
        <v>0.10521592733914011</v>
      </c>
      <c r="AT242" s="21">
        <f t="shared" si="261"/>
        <v>-1.6697362182310323E-2</v>
      </c>
      <c r="BB242" s="6"/>
      <c r="BD242" s="36">
        <v>1</v>
      </c>
      <c r="BE242" s="6"/>
      <c r="BF242" s="6"/>
      <c r="BG242" s="6"/>
      <c r="BH242" s="6"/>
      <c r="BI242" s="6"/>
      <c r="BJ242" s="6"/>
      <c r="BK242" s="6"/>
      <c r="BL242" s="6"/>
      <c r="BM242" s="6"/>
      <c r="BN242" s="6"/>
    </row>
    <row r="243" spans="1:66" x14ac:dyDescent="0.2">
      <c r="B243" s="86" t="s">
        <v>69</v>
      </c>
      <c r="C243" s="32">
        <v>30.3</v>
      </c>
      <c r="D243" s="32">
        <v>27.8</v>
      </c>
      <c r="E243" s="33">
        <v>57</v>
      </c>
      <c r="F243" s="32">
        <v>43.8</v>
      </c>
      <c r="G243" s="32">
        <v>43.5</v>
      </c>
      <c r="H243" s="33">
        <v>68</v>
      </c>
      <c r="K243" s="78">
        <f t="shared" si="262"/>
        <v>13.558596491228071</v>
      </c>
      <c r="L243" s="78">
        <f t="shared" si="263"/>
        <v>27.827205882352942</v>
      </c>
      <c r="M243" s="78">
        <f t="shared" si="264"/>
        <v>1712.784638105104</v>
      </c>
      <c r="N243" s="78">
        <f t="shared" si="265"/>
        <v>58</v>
      </c>
      <c r="O243" s="78">
        <f t="shared" si="266"/>
        <v>69</v>
      </c>
      <c r="P243" s="18">
        <f t="shared" si="267"/>
        <v>183.83553881194217</v>
      </c>
      <c r="Q243" s="79">
        <f t="shared" si="268"/>
        <v>774.35338721885819</v>
      </c>
      <c r="R243" s="18">
        <f t="shared" si="269"/>
        <v>3.1695782553783132</v>
      </c>
      <c r="S243" s="46">
        <f t="shared" si="270"/>
        <v>11.222512858244322</v>
      </c>
      <c r="T243" s="14">
        <f t="shared" si="271"/>
        <v>119.00874060503212</v>
      </c>
      <c r="U243" s="64">
        <f t="shared" si="272"/>
        <v>1.9800998764569426</v>
      </c>
      <c r="V243" s="17">
        <f t="shared" si="273"/>
        <v>6.4331798026777562</v>
      </c>
      <c r="W243" s="14">
        <f t="shared" si="274"/>
        <v>12.738338532507523</v>
      </c>
      <c r="X243" s="14">
        <f t="shared" si="275"/>
        <v>13.499999999999996</v>
      </c>
      <c r="Y243" s="14">
        <f t="shared" si="276"/>
        <v>0.76166146749247332</v>
      </c>
      <c r="Z243" s="14">
        <f t="shared" si="277"/>
        <v>26.23833853250752</v>
      </c>
      <c r="AA243" s="21">
        <f t="shared" si="278"/>
        <v>6.4331798026777562</v>
      </c>
      <c r="AB243" s="21">
        <f t="shared" si="279"/>
        <v>41.385802373581015</v>
      </c>
      <c r="AC243" s="29">
        <f t="shared" si="280"/>
        <v>2.4162875736302231E-2</v>
      </c>
      <c r="AD243" s="67">
        <f>AC243/AC244</f>
        <v>6.4850792424185344E-2</v>
      </c>
      <c r="AE243" s="48">
        <f t="shared" si="281"/>
        <v>0.32619882244008003</v>
      </c>
      <c r="AF243" s="57"/>
      <c r="AH243" s="23">
        <f>(X243-X244)^2</f>
        <v>0.3254007839601028</v>
      </c>
      <c r="AI243" s="30">
        <f t="shared" si="260"/>
        <v>7.862618707323292E-3</v>
      </c>
      <c r="AJ243" s="19">
        <v>1</v>
      </c>
      <c r="AK243" s="14"/>
      <c r="AL243" s="17">
        <f t="shared" si="282"/>
        <v>2.4162875736302231E-2</v>
      </c>
      <c r="AM243" s="87">
        <f t="shared" si="283"/>
        <v>5.8384456384798309E-4</v>
      </c>
      <c r="AN243" s="29"/>
      <c r="AO243" s="23">
        <f>AO244</f>
        <v>109.32489531873071</v>
      </c>
      <c r="AP243" s="23">
        <f>AP244</f>
        <v>109.32489531873071</v>
      </c>
      <c r="AQ243" s="34">
        <f t="shared" si="284"/>
        <v>41.385802373581015</v>
      </c>
      <c r="AR243" s="48">
        <f t="shared" si="285"/>
        <v>6.6352290534914928E-3</v>
      </c>
      <c r="AS243" s="26">
        <f>AR243/AR244</f>
        <v>9.6165075165810937E-2</v>
      </c>
      <c r="AT243" s="21">
        <f t="shared" si="261"/>
        <v>8.9575592222135125E-2</v>
      </c>
      <c r="BB243" s="6"/>
      <c r="BD243" s="36">
        <v>1</v>
      </c>
      <c r="BE243" s="6"/>
      <c r="BF243" s="6"/>
      <c r="BG243" s="6"/>
      <c r="BH243" s="6"/>
      <c r="BI243" s="6"/>
      <c r="BJ243" s="6"/>
      <c r="BK243" s="6"/>
      <c r="BL243" s="6"/>
      <c r="BM243" s="6"/>
      <c r="BN243" s="6"/>
    </row>
    <row r="244" spans="1:66" x14ac:dyDescent="0.2">
      <c r="B244" s="59">
        <f>AJ244</f>
        <v>10</v>
      </c>
      <c r="E244" s="60">
        <f>SUM(E234:E243)</f>
        <v>574</v>
      </c>
      <c r="F244" s="51"/>
      <c r="G244" s="51"/>
      <c r="H244" s="60">
        <f>SUM(H234:H243)</f>
        <v>598</v>
      </c>
      <c r="W244" s="80">
        <f>AA244*$E$2</f>
        <v>3.2109343368243679</v>
      </c>
      <c r="X244" s="63">
        <f>AE244/AC244</f>
        <v>14.070439115033409</v>
      </c>
      <c r="Y244" s="65">
        <f>X244-W244</f>
        <v>10.859504778209041</v>
      </c>
      <c r="Z244" s="66">
        <f>X244+W244</f>
        <v>17.281373451857778</v>
      </c>
      <c r="AA244" s="68">
        <f>SQRT(AB244)</f>
        <v>1.6382619079492324</v>
      </c>
      <c r="AB244" s="68">
        <f>1/AC244</f>
        <v>2.6839020790374595</v>
      </c>
      <c r="AC244" s="69">
        <f>SUM(AC234:AC243)</f>
        <v>0.37259183478058733</v>
      </c>
      <c r="AD244" s="52">
        <f>SUM(AD234:AD243)</f>
        <v>1</v>
      </c>
      <c r="AE244" s="70">
        <f>SUM(AE234:AE243)</f>
        <v>5.242530726038841</v>
      </c>
      <c r="AF244" s="50"/>
      <c r="AG244" s="7"/>
      <c r="AH244" s="16"/>
      <c r="AI244" s="22">
        <f>SUM(AI234:AI243)</f>
        <v>44.064165867884718</v>
      </c>
      <c r="AJ244" s="22">
        <f>SUM(AJ234:AJ243)</f>
        <v>10</v>
      </c>
      <c r="AK244" s="22">
        <f>AI244-(AJ244-1)</f>
        <v>35.064165867884718</v>
      </c>
      <c r="AL244" s="45">
        <f>SUM(AL234:AL243)</f>
        <v>0.37259183478058733</v>
      </c>
      <c r="AM244" s="47">
        <f>SUM(AM234:AM243)</f>
        <v>1.9321959539429411E-2</v>
      </c>
      <c r="AN244" s="28">
        <f>AM244/AL244</f>
        <v>5.1858247378952269E-2</v>
      </c>
      <c r="AO244" s="22">
        <f>AK244/(AL244-AN244)</f>
        <v>109.32489531873071</v>
      </c>
      <c r="AP244" s="88">
        <f>IF(AI244&lt;AJ244-1,"0",AO244)</f>
        <v>109.32489531873071</v>
      </c>
      <c r="AQ244" s="7"/>
      <c r="AR244" s="70">
        <f>SUM(AR234:AR243)</f>
        <v>6.8998324413003534E-2</v>
      </c>
      <c r="AS244" s="27">
        <f>SUM(AS234:AS243)</f>
        <v>0.99999999999999989</v>
      </c>
      <c r="AT244" s="15">
        <f>SUM(AT234:AT243)</f>
        <v>0.7776175015349085</v>
      </c>
      <c r="AU244" s="34">
        <f>1/AR244</f>
        <v>14.493105571872967</v>
      </c>
      <c r="AV244" s="14">
        <f>SQRT(AU244)</f>
        <v>3.8069811625319301</v>
      </c>
      <c r="AW244" s="81">
        <f>AV244*$E$2</f>
        <v>7.4615459683850069</v>
      </c>
      <c r="AX244" s="83">
        <f>AT244/AR244</f>
        <v>11.270092544281518</v>
      </c>
      <c r="AY244" s="84">
        <f>AX244-AW244</f>
        <v>3.8085465758965107</v>
      </c>
      <c r="AZ244" s="85">
        <f>AX244+AW244</f>
        <v>18.731638512666525</v>
      </c>
      <c r="BA244" s="7"/>
      <c r="BB244" s="7"/>
      <c r="BC244" s="37">
        <f>AI244</f>
        <v>44.064165867884718</v>
      </c>
      <c r="BD244" s="12">
        <f>SUM(BD234:BD243)</f>
        <v>10</v>
      </c>
      <c r="BE244" s="49">
        <f>(BC244-(BD244-1))/BC244</f>
        <v>0.79575240282581927</v>
      </c>
      <c r="BF244" s="75">
        <f>IF(BE244&lt;0,"0%",BE244)</f>
        <v>0.79575240282581927</v>
      </c>
      <c r="BG244" s="7"/>
      <c r="BH244" s="7"/>
      <c r="BI244" s="7"/>
      <c r="BJ244" s="7"/>
      <c r="BK244" s="7"/>
      <c r="BL244" s="7"/>
      <c r="BM244" s="7"/>
      <c r="BN244" s="7"/>
    </row>
    <row r="248" spans="1:66" x14ac:dyDescent="0.2">
      <c r="J248" s="40" t="s">
        <v>16</v>
      </c>
      <c r="AG248" s="40" t="s">
        <v>17</v>
      </c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0" t="s">
        <v>58</v>
      </c>
      <c r="BC248" s="41"/>
      <c r="BD248" s="40"/>
      <c r="BE248" s="40"/>
      <c r="BF248" s="40"/>
      <c r="BG248" s="39"/>
      <c r="BH248" s="39"/>
      <c r="BI248" s="39"/>
      <c r="BJ248" s="39"/>
      <c r="BK248" s="39"/>
      <c r="BL248" s="39"/>
      <c r="BM248" s="39"/>
      <c r="BN248" s="39"/>
    </row>
    <row r="249" spans="1:66" x14ac:dyDescent="0.2">
      <c r="A249" s="44"/>
      <c r="B249" s="5" t="s">
        <v>18</v>
      </c>
      <c r="C249" s="89" t="s">
        <v>19</v>
      </c>
      <c r="D249" s="90"/>
      <c r="E249" s="91"/>
      <c r="F249" s="89" t="s">
        <v>20</v>
      </c>
      <c r="G249" s="90"/>
      <c r="H249" s="91"/>
      <c r="AG249" s="2"/>
      <c r="AH249" s="71" t="s">
        <v>38</v>
      </c>
      <c r="AI249" s="72">
        <f>CHIDIST(AI260,AJ260-1)</f>
        <v>5.553221900854035E-7</v>
      </c>
      <c r="AJ249" s="2"/>
      <c r="AK249" s="2"/>
      <c r="AL249" s="2"/>
      <c r="AM249" s="2"/>
      <c r="BB249" s="1" t="s">
        <v>59</v>
      </c>
      <c r="BF249" s="71" t="s">
        <v>38</v>
      </c>
      <c r="BG249" s="72">
        <f>CHIDIST(BC260,BD260-1)</f>
        <v>5.553221900854035E-7</v>
      </c>
    </row>
    <row r="250" spans="1:66" ht="61.5" customHeight="1" x14ac:dyDescent="0.2">
      <c r="B250" s="5"/>
      <c r="C250" s="43" t="s">
        <v>6</v>
      </c>
      <c r="D250" s="43" t="s">
        <v>7</v>
      </c>
      <c r="E250" s="43" t="s">
        <v>8</v>
      </c>
      <c r="F250" s="43" t="s">
        <v>9</v>
      </c>
      <c r="G250" s="43" t="s">
        <v>10</v>
      </c>
      <c r="H250" s="43" t="s">
        <v>11</v>
      </c>
      <c r="K250" s="61" t="s">
        <v>29</v>
      </c>
      <c r="L250" s="77" t="s">
        <v>30</v>
      </c>
      <c r="M250" s="73" t="s">
        <v>39</v>
      </c>
      <c r="N250" s="61" t="s">
        <v>31</v>
      </c>
      <c r="O250" s="61" t="s">
        <v>32</v>
      </c>
      <c r="P250" s="61" t="s">
        <v>33</v>
      </c>
      <c r="Q250" s="61" t="s">
        <v>34</v>
      </c>
      <c r="R250" s="61" t="s">
        <v>35</v>
      </c>
      <c r="S250" s="61" t="s">
        <v>36</v>
      </c>
      <c r="T250" s="74" t="s">
        <v>27</v>
      </c>
      <c r="U250" s="62" t="s">
        <v>25</v>
      </c>
      <c r="V250" s="13" t="s">
        <v>26</v>
      </c>
      <c r="W250" s="13" t="s">
        <v>24</v>
      </c>
      <c r="X250" s="53" t="s">
        <v>52</v>
      </c>
      <c r="Y250" s="54" t="s">
        <v>3</v>
      </c>
      <c r="Z250" s="55" t="s">
        <v>1</v>
      </c>
      <c r="AA250" s="14" t="s">
        <v>49</v>
      </c>
      <c r="AB250" s="14" t="s">
        <v>50</v>
      </c>
      <c r="AC250" s="10" t="s">
        <v>51</v>
      </c>
      <c r="AD250" s="76" t="s">
        <v>48</v>
      </c>
      <c r="AE250" s="13" t="s">
        <v>28</v>
      </c>
      <c r="AF250" s="56"/>
      <c r="AG250" s="2"/>
      <c r="AH250" s="24" t="s">
        <v>23</v>
      </c>
      <c r="AI250" s="13" t="s">
        <v>40</v>
      </c>
      <c r="AJ250" s="86" t="s">
        <v>4</v>
      </c>
      <c r="AK250" s="86" t="s">
        <v>5</v>
      </c>
      <c r="AL250" s="86" t="s">
        <v>41</v>
      </c>
      <c r="AM250" s="13" t="s">
        <v>42</v>
      </c>
      <c r="AN250" s="13" t="s">
        <v>43</v>
      </c>
      <c r="AO250" s="24" t="s">
        <v>54</v>
      </c>
      <c r="AP250" s="24" t="s">
        <v>55</v>
      </c>
      <c r="AQ250" s="86" t="s">
        <v>44</v>
      </c>
      <c r="AR250" s="13" t="s">
        <v>56</v>
      </c>
      <c r="AS250" s="82" t="s">
        <v>53</v>
      </c>
      <c r="AT250" s="13" t="s">
        <v>21</v>
      </c>
      <c r="AU250" s="13" t="s">
        <v>45</v>
      </c>
      <c r="AV250" s="13" t="s">
        <v>22</v>
      </c>
      <c r="AW250" s="13" t="s">
        <v>2</v>
      </c>
      <c r="AX250" s="35" t="s">
        <v>12</v>
      </c>
      <c r="AY250" s="31" t="s">
        <v>13</v>
      </c>
      <c r="AZ250" s="11" t="s">
        <v>14</v>
      </c>
      <c r="BC250" s="38" t="s">
        <v>15</v>
      </c>
      <c r="BD250" s="38" t="s">
        <v>4</v>
      </c>
      <c r="BE250" s="20" t="s">
        <v>46</v>
      </c>
      <c r="BF250" s="9" t="s">
        <v>47</v>
      </c>
    </row>
    <row r="251" spans="1:66" x14ac:dyDescent="0.2">
      <c r="B251" s="86" t="s">
        <v>60</v>
      </c>
      <c r="C251" s="32">
        <v>15</v>
      </c>
      <c r="D251" s="32">
        <v>11.4</v>
      </c>
      <c r="E251" s="33">
        <v>26</v>
      </c>
      <c r="F251" s="32">
        <v>35.4</v>
      </c>
      <c r="G251" s="32">
        <v>17.899999999999999</v>
      </c>
      <c r="H251" s="33">
        <v>25</v>
      </c>
      <c r="K251" s="78">
        <f>((D251^2)/E251)</f>
        <v>4.9984615384615392</v>
      </c>
      <c r="L251" s="78">
        <f>((G251^2)/H251)</f>
        <v>12.816399999999998</v>
      </c>
      <c r="M251" s="78">
        <f>(K251+L251)^2</f>
        <v>317.36929163455608</v>
      </c>
      <c r="N251" s="78">
        <f>E251+1</f>
        <v>27</v>
      </c>
      <c r="O251" s="78">
        <f>H251+1</f>
        <v>26</v>
      </c>
      <c r="P251" s="18">
        <f>K251^2</f>
        <v>24.984617751479298</v>
      </c>
      <c r="Q251" s="79">
        <f>L251^2</f>
        <v>164.26010895999994</v>
      </c>
      <c r="R251" s="18">
        <f>P251/N251</f>
        <v>0.92535621301775184</v>
      </c>
      <c r="S251" s="46">
        <f>Q251/O251</f>
        <v>6.3176964984615358</v>
      </c>
      <c r="T251" s="14">
        <f>M251/(R251+S251)</f>
        <v>43.817062263203944</v>
      </c>
      <c r="U251" s="64">
        <f>TINV((1-$E$1),T251)</f>
        <v>2.0166921992278248</v>
      </c>
      <c r="V251" s="17">
        <f>SQRT(K251+L251)</f>
        <v>4.2207655156928032</v>
      </c>
      <c r="W251" s="14">
        <f>V251*U251</f>
        <v>8.5119848902674828</v>
      </c>
      <c r="X251" s="14">
        <f>F251-C251</f>
        <v>20.399999999999999</v>
      </c>
      <c r="Y251" s="14">
        <f>X251-W251</f>
        <v>11.888015109732516</v>
      </c>
      <c r="Z251" s="14">
        <f>X251+W251</f>
        <v>28.911984890267483</v>
      </c>
      <c r="AA251" s="21">
        <f>V251</f>
        <v>4.2207655156928032</v>
      </c>
      <c r="AB251" s="21">
        <f>AA251^2</f>
        <v>17.814861538461535</v>
      </c>
      <c r="AC251" s="29">
        <f>1/AB251</f>
        <v>5.613290891096976E-2</v>
      </c>
      <c r="AD251" s="67">
        <f>AC251/AC260</f>
        <v>0.16110288038324422</v>
      </c>
      <c r="AE251" s="48">
        <f>AC251*X251</f>
        <v>1.145111341783783</v>
      </c>
      <c r="AF251" s="57"/>
      <c r="AH251" s="23">
        <f>(X251-X260)^2</f>
        <v>39.564125580921932</v>
      </c>
      <c r="AI251" s="30">
        <f t="shared" ref="AI251:AI259" si="286">AH251*AC251</f>
        <v>2.2208494573760595</v>
      </c>
      <c r="AJ251" s="19">
        <v>1</v>
      </c>
      <c r="AK251" s="14"/>
      <c r="AL251" s="17">
        <f>AC251</f>
        <v>5.613290891096976E-2</v>
      </c>
      <c r="AM251" s="87">
        <f>AC251^2</f>
        <v>3.1509034628072283E-3</v>
      </c>
      <c r="AN251" s="29"/>
      <c r="AO251" s="23">
        <f>AO260</f>
        <v>122.36805309257623</v>
      </c>
      <c r="AP251" s="23">
        <f>AP260</f>
        <v>122.36805309257623</v>
      </c>
      <c r="AQ251" s="34">
        <f>AB251</f>
        <v>17.814861538461535</v>
      </c>
      <c r="AR251" s="48">
        <f>1/(AP251+AQ251)</f>
        <v>7.1335369408747551E-3</v>
      </c>
      <c r="AS251" s="26">
        <f>AR251/AR260</f>
        <v>0.12494546148855548</v>
      </c>
      <c r="AT251" s="21">
        <f t="shared" ref="AT251:AT259" si="287">AR251*X251</f>
        <v>0.14552415359384499</v>
      </c>
      <c r="BB251" s="6"/>
      <c r="BD251" s="36">
        <v>1</v>
      </c>
      <c r="BE251" s="6"/>
      <c r="BF251" s="6"/>
      <c r="BG251" s="6"/>
      <c r="BH251" s="6"/>
      <c r="BI251" s="6"/>
      <c r="BJ251" s="6"/>
      <c r="BK251" s="6"/>
      <c r="BL251" s="6"/>
      <c r="BM251" s="6"/>
      <c r="BN251" s="6"/>
    </row>
    <row r="252" spans="1:66" x14ac:dyDescent="0.2">
      <c r="B252" s="86" t="s">
        <v>61</v>
      </c>
      <c r="C252" s="32">
        <v>42</v>
      </c>
      <c r="D252" s="32">
        <v>43.3</v>
      </c>
      <c r="E252" s="33">
        <v>46</v>
      </c>
      <c r="F252" s="32">
        <v>55.8</v>
      </c>
      <c r="G252" s="32">
        <v>43.9</v>
      </c>
      <c r="H252" s="33">
        <v>46</v>
      </c>
      <c r="K252" s="78">
        <f t="shared" ref="K252:K259" si="288">((D252^2)/E252)</f>
        <v>40.758478260869559</v>
      </c>
      <c r="L252" s="78">
        <f t="shared" ref="L252:L259" si="289">((G252^2)/H252)</f>
        <v>41.895869565217389</v>
      </c>
      <c r="M252" s="78">
        <f t="shared" ref="M252:M259" si="290">(K252+L252)^2</f>
        <v>6831.7412145557646</v>
      </c>
      <c r="N252" s="78">
        <f t="shared" ref="N252:N259" si="291">E252+1</f>
        <v>47</v>
      </c>
      <c r="O252" s="78">
        <f t="shared" ref="O252:O259" si="292">H252+1</f>
        <v>47</v>
      </c>
      <c r="P252" s="18">
        <f t="shared" ref="P252:P259" si="293">K252^2</f>
        <v>1661.2535501417765</v>
      </c>
      <c r="Q252" s="79">
        <f t="shared" ref="Q252:Q259" si="294">L252^2</f>
        <v>1755.2638866257087</v>
      </c>
      <c r="R252" s="18">
        <f t="shared" ref="R252:R259" si="295">P252/N252</f>
        <v>35.345820215782481</v>
      </c>
      <c r="S252" s="46">
        <f t="shared" ref="S252:S259" si="296">Q252/O252</f>
        <v>37.346040140972526</v>
      </c>
      <c r="T252" s="14">
        <f t="shared" ref="T252:T259" si="297">M252/(R252+S252)</f>
        <v>93.982203523573943</v>
      </c>
      <c r="U252" s="64">
        <f t="shared" ref="U252:U259" si="298">TINV((1-$E$1),T252)</f>
        <v>1.9858018143458216</v>
      </c>
      <c r="V252" s="17">
        <f t="shared" ref="V252:V259" si="299">SQRT(K252+L252)</f>
        <v>9.0914436601722919</v>
      </c>
      <c r="W252" s="14">
        <f t="shared" ref="W252:W259" si="300">V252*U252</f>
        <v>18.053805315392953</v>
      </c>
      <c r="X252" s="14">
        <f t="shared" ref="X252:X259" si="301">F252-C252</f>
        <v>13.799999999999997</v>
      </c>
      <c r="Y252" s="14">
        <f t="shared" ref="Y252:Y259" si="302">X252-W252</f>
        <v>-4.253805315392956</v>
      </c>
      <c r="Z252" s="14">
        <f t="shared" ref="Z252:Z259" si="303">X252+W252</f>
        <v>31.85380531539295</v>
      </c>
      <c r="AA252" s="21">
        <f t="shared" ref="AA252:AA259" si="304">V252</f>
        <v>9.0914436601722919</v>
      </c>
      <c r="AB252" s="21">
        <f t="shared" ref="AB252:AB259" si="305">AA252^2</f>
        <v>82.654347826086962</v>
      </c>
      <c r="AC252" s="29">
        <f t="shared" ref="AC252:AC259" si="306">1/AB252</f>
        <v>1.2098577102127771E-2</v>
      </c>
      <c r="AD252" s="67">
        <f>AC252/AC260</f>
        <v>3.4723224887257577E-2</v>
      </c>
      <c r="AE252" s="48">
        <f t="shared" ref="AE252:AE259" si="307">AC252*X252</f>
        <v>0.1669603640093632</v>
      </c>
      <c r="AF252" s="57"/>
      <c r="AH252" s="23">
        <f>(X252-X260)^2</f>
        <v>9.6098739259379423E-2</v>
      </c>
      <c r="AI252" s="30">
        <f t="shared" si="286"/>
        <v>1.1626580063468749E-3</v>
      </c>
      <c r="AJ252" s="19">
        <v>1</v>
      </c>
      <c r="AK252" s="14"/>
      <c r="AL252" s="17">
        <f t="shared" ref="AL252:AL259" si="308">AC252</f>
        <v>1.2098577102127771E-2</v>
      </c>
      <c r="AM252" s="87">
        <f t="shared" ref="AM252:AM259" si="309">AC252^2</f>
        <v>1.463755678961304E-4</v>
      </c>
      <c r="AN252" s="29"/>
      <c r="AO252" s="23">
        <f>AO260</f>
        <v>122.36805309257623</v>
      </c>
      <c r="AP252" s="23">
        <f>AP260</f>
        <v>122.36805309257623</v>
      </c>
      <c r="AQ252" s="34">
        <f t="shared" ref="AQ252:AQ259" si="310">AB252</f>
        <v>82.654347826086962</v>
      </c>
      <c r="AR252" s="48">
        <f t="shared" ref="AR252:AR259" si="311">1/(AP252+AQ252)</f>
        <v>4.8775158008061833E-3</v>
      </c>
      <c r="AS252" s="26">
        <f>AR252/AR260</f>
        <v>8.5430757238739247E-2</v>
      </c>
      <c r="AT252" s="21">
        <f t="shared" si="287"/>
        <v>6.7309718051125317E-2</v>
      </c>
      <c r="BB252" s="6"/>
      <c r="BD252" s="36">
        <v>1</v>
      </c>
      <c r="BE252" s="6"/>
      <c r="BF252" s="6"/>
      <c r="BG252" s="6"/>
      <c r="BH252" s="6"/>
      <c r="BI252" s="6"/>
      <c r="BJ252" s="6"/>
      <c r="BK252" s="6"/>
      <c r="BL252" s="6"/>
      <c r="BM252" s="6"/>
      <c r="BN252" s="6"/>
    </row>
    <row r="253" spans="1:66" x14ac:dyDescent="0.2">
      <c r="B253" s="86" t="s">
        <v>62</v>
      </c>
      <c r="C253" s="32">
        <v>45.1</v>
      </c>
      <c r="D253" s="32">
        <v>36.9</v>
      </c>
      <c r="E253" s="33">
        <v>92</v>
      </c>
      <c r="F253" s="32">
        <v>42.8</v>
      </c>
      <c r="G253" s="32">
        <v>35.4</v>
      </c>
      <c r="H253" s="33">
        <v>92</v>
      </c>
      <c r="K253" s="78">
        <f t="shared" si="288"/>
        <v>14.800108695652172</v>
      </c>
      <c r="L253" s="78">
        <f t="shared" si="289"/>
        <v>13.621304347826085</v>
      </c>
      <c r="M253" s="78">
        <f t="shared" si="290"/>
        <v>807.77671938799597</v>
      </c>
      <c r="N253" s="78">
        <f t="shared" si="291"/>
        <v>93</v>
      </c>
      <c r="O253" s="78">
        <f t="shared" si="292"/>
        <v>93</v>
      </c>
      <c r="P253" s="18">
        <f t="shared" si="293"/>
        <v>219.04321740311903</v>
      </c>
      <c r="Q253" s="79">
        <f t="shared" si="294"/>
        <v>185.53993213610579</v>
      </c>
      <c r="R253" s="18">
        <f t="shared" si="295"/>
        <v>2.3553034129367636</v>
      </c>
      <c r="S253" s="46">
        <f t="shared" si="296"/>
        <v>1.9950530337215677</v>
      </c>
      <c r="T253" s="14">
        <f t="shared" si="297"/>
        <v>185.68058256662599</v>
      </c>
      <c r="U253" s="64">
        <f t="shared" si="298"/>
        <v>1.972869946210895</v>
      </c>
      <c r="V253" s="17">
        <f t="shared" si="299"/>
        <v>5.3311737022421486</v>
      </c>
      <c r="W253" s="14">
        <f t="shared" si="300"/>
        <v>10.517712375183406</v>
      </c>
      <c r="X253" s="14">
        <f t="shared" si="301"/>
        <v>-2.3000000000000043</v>
      </c>
      <c r="Y253" s="14">
        <f t="shared" si="302"/>
        <v>-12.81771237518341</v>
      </c>
      <c r="Z253" s="14">
        <f t="shared" si="303"/>
        <v>8.2177123751834014</v>
      </c>
      <c r="AA253" s="21">
        <f t="shared" si="304"/>
        <v>5.3311737022421486</v>
      </c>
      <c r="AB253" s="21">
        <f t="shared" si="305"/>
        <v>28.421413043478257</v>
      </c>
      <c r="AC253" s="29">
        <f t="shared" si="306"/>
        <v>3.5184739001900743E-2</v>
      </c>
      <c r="AD253" s="67">
        <f>AC253/AC260</f>
        <v>0.1009810984092995</v>
      </c>
      <c r="AE253" s="48">
        <f t="shared" si="307"/>
        <v>-8.0924899704371861E-2</v>
      </c>
      <c r="AF253" s="57"/>
      <c r="AH253" s="23">
        <f>(X253-X260)^2</f>
        <v>269.28803326187051</v>
      </c>
      <c r="AI253" s="30">
        <f t="shared" si="286"/>
        <v>9.4748291666540805</v>
      </c>
      <c r="AJ253" s="19">
        <v>1</v>
      </c>
      <c r="AK253" s="14"/>
      <c r="AL253" s="17">
        <f t="shared" si="308"/>
        <v>3.5184739001900743E-2</v>
      </c>
      <c r="AM253" s="87">
        <f t="shared" si="309"/>
        <v>1.2379658586318754E-3</v>
      </c>
      <c r="AN253" s="29"/>
      <c r="AO253" s="23">
        <f>AO260</f>
        <v>122.36805309257623</v>
      </c>
      <c r="AP253" s="23">
        <f>AP260</f>
        <v>122.36805309257623</v>
      </c>
      <c r="AQ253" s="34">
        <f t="shared" si="310"/>
        <v>28.421413043478257</v>
      </c>
      <c r="AR253" s="48">
        <f t="shared" si="311"/>
        <v>6.6317629846750622E-3</v>
      </c>
      <c r="AS253" s="26">
        <f>AR253/AR260</f>
        <v>0.11615678077659707</v>
      </c>
      <c r="AT253" s="21">
        <f t="shared" si="287"/>
        <v>-1.5253054864752671E-2</v>
      </c>
      <c r="BB253" s="6"/>
      <c r="BD253" s="36">
        <v>1</v>
      </c>
      <c r="BE253" s="6"/>
      <c r="BF253" s="6"/>
      <c r="BG253" s="6"/>
      <c r="BH253" s="6"/>
      <c r="BI253" s="6"/>
      <c r="BJ253" s="6"/>
      <c r="BK253" s="6"/>
      <c r="BL253" s="6"/>
      <c r="BM253" s="6"/>
      <c r="BN253" s="6"/>
    </row>
    <row r="254" spans="1:66" x14ac:dyDescent="0.2">
      <c r="B254" s="86" t="s">
        <v>63</v>
      </c>
      <c r="C254" s="32">
        <v>30.3</v>
      </c>
      <c r="D254" s="32">
        <v>27.8</v>
      </c>
      <c r="E254" s="33">
        <v>57</v>
      </c>
      <c r="F254" s="32">
        <v>43.8</v>
      </c>
      <c r="G254" s="32">
        <v>43.5</v>
      </c>
      <c r="H254" s="33">
        <v>68</v>
      </c>
      <c r="K254" s="78">
        <f t="shared" si="288"/>
        <v>13.558596491228071</v>
      </c>
      <c r="L254" s="78">
        <f t="shared" si="289"/>
        <v>27.827205882352942</v>
      </c>
      <c r="M254" s="78">
        <f t="shared" si="290"/>
        <v>1712.784638105104</v>
      </c>
      <c r="N254" s="78">
        <f t="shared" si="291"/>
        <v>58</v>
      </c>
      <c r="O254" s="78">
        <f t="shared" si="292"/>
        <v>69</v>
      </c>
      <c r="P254" s="18">
        <f t="shared" si="293"/>
        <v>183.83553881194217</v>
      </c>
      <c r="Q254" s="79">
        <f t="shared" si="294"/>
        <v>774.35338721885819</v>
      </c>
      <c r="R254" s="18">
        <f t="shared" si="295"/>
        <v>3.1695782553783132</v>
      </c>
      <c r="S254" s="46">
        <f t="shared" si="296"/>
        <v>11.222512858244322</v>
      </c>
      <c r="T254" s="14">
        <f t="shared" si="297"/>
        <v>119.00874060503212</v>
      </c>
      <c r="U254" s="64">
        <f t="shared" si="298"/>
        <v>1.9800998764569426</v>
      </c>
      <c r="V254" s="17">
        <f t="shared" si="299"/>
        <v>6.4331798026777562</v>
      </c>
      <c r="W254" s="14">
        <f t="shared" si="300"/>
        <v>12.738338532507523</v>
      </c>
      <c r="X254" s="14">
        <f t="shared" si="301"/>
        <v>13.499999999999996</v>
      </c>
      <c r="Y254" s="14">
        <f t="shared" si="302"/>
        <v>0.76166146749247332</v>
      </c>
      <c r="Z254" s="14">
        <f t="shared" si="303"/>
        <v>26.23833853250752</v>
      </c>
      <c r="AA254" s="21">
        <f t="shared" si="304"/>
        <v>6.4331798026777562</v>
      </c>
      <c r="AB254" s="21">
        <f t="shared" si="305"/>
        <v>41.385802373581015</v>
      </c>
      <c r="AC254" s="29">
        <f t="shared" si="306"/>
        <v>2.4162875736302231E-2</v>
      </c>
      <c r="AD254" s="67">
        <f>AC254/AC260</f>
        <v>6.9348069697131989E-2</v>
      </c>
      <c r="AE254" s="48">
        <f t="shared" si="307"/>
        <v>0.32619882244008003</v>
      </c>
      <c r="AF254" s="57"/>
      <c r="AH254" s="23">
        <f>(X254-X260)^2</f>
        <v>0.3720975191838104</v>
      </c>
      <c r="AI254" s="30">
        <f t="shared" si="286"/>
        <v>8.9909461178247461E-3</v>
      </c>
      <c r="AJ254" s="19">
        <v>1</v>
      </c>
      <c r="AK254" s="14"/>
      <c r="AL254" s="17">
        <f t="shared" si="308"/>
        <v>2.4162875736302231E-2</v>
      </c>
      <c r="AM254" s="87">
        <f t="shared" si="309"/>
        <v>5.8384456384798309E-4</v>
      </c>
      <c r="AN254" s="29"/>
      <c r="AO254" s="23">
        <f>AO260</f>
        <v>122.36805309257623</v>
      </c>
      <c r="AP254" s="23">
        <f>AP260</f>
        <v>122.36805309257623</v>
      </c>
      <c r="AQ254" s="34">
        <f t="shared" si="310"/>
        <v>41.385802373581015</v>
      </c>
      <c r="AR254" s="48">
        <f t="shared" si="311"/>
        <v>6.1067264471624519E-3</v>
      </c>
      <c r="AS254" s="26">
        <f>AR254/AR260</f>
        <v>0.10696065085933584</v>
      </c>
      <c r="AT254" s="21">
        <f t="shared" si="287"/>
        <v>8.2440807036693084E-2</v>
      </c>
      <c r="BB254" s="6"/>
      <c r="BD254" s="36">
        <v>1</v>
      </c>
      <c r="BE254" s="6"/>
      <c r="BF254" s="6"/>
      <c r="BG254" s="6"/>
      <c r="BH254" s="6"/>
      <c r="BI254" s="6"/>
      <c r="BJ254" s="6"/>
      <c r="BK254" s="6"/>
      <c r="BL254" s="6"/>
      <c r="BM254" s="6"/>
      <c r="BN254" s="6"/>
    </row>
    <row r="255" spans="1:66" x14ac:dyDescent="0.2">
      <c r="B255" s="86" t="s">
        <v>64</v>
      </c>
      <c r="C255" s="32">
        <v>28.9</v>
      </c>
      <c r="D255" s="32">
        <v>12</v>
      </c>
      <c r="E255" s="33">
        <v>31</v>
      </c>
      <c r="F255" s="32">
        <v>53.7</v>
      </c>
      <c r="G255" s="32">
        <v>16.2</v>
      </c>
      <c r="H255" s="33">
        <v>42</v>
      </c>
      <c r="K255" s="78">
        <f t="shared" si="288"/>
        <v>4.645161290322581</v>
      </c>
      <c r="L255" s="78">
        <f t="shared" si="289"/>
        <v>6.2485714285714282</v>
      </c>
      <c r="M255" s="78">
        <f t="shared" si="290"/>
        <v>118.67341255070185</v>
      </c>
      <c r="N255" s="78">
        <f t="shared" si="291"/>
        <v>32</v>
      </c>
      <c r="O255" s="78">
        <f t="shared" si="292"/>
        <v>43</v>
      </c>
      <c r="P255" s="18">
        <f t="shared" si="293"/>
        <v>21.577523413111344</v>
      </c>
      <c r="Q255" s="79">
        <f t="shared" si="294"/>
        <v>39.044644897959181</v>
      </c>
      <c r="R255" s="18">
        <f t="shared" si="295"/>
        <v>0.67429760665972949</v>
      </c>
      <c r="S255" s="46">
        <f t="shared" si="296"/>
        <v>0.9080149976269577</v>
      </c>
      <c r="T255" s="14">
        <f t="shared" si="297"/>
        <v>74.999979289301237</v>
      </c>
      <c r="U255" s="64">
        <f t="shared" si="298"/>
        <v>1.992543495180934</v>
      </c>
      <c r="V255" s="17">
        <f t="shared" si="299"/>
        <v>3.3005655150131483</v>
      </c>
      <c r="W255" s="14">
        <f t="shared" si="300"/>
        <v>6.5765203473579579</v>
      </c>
      <c r="X255" s="14">
        <f t="shared" si="301"/>
        <v>24.800000000000004</v>
      </c>
      <c r="Y255" s="14">
        <f t="shared" si="302"/>
        <v>18.223479652642048</v>
      </c>
      <c r="Z255" s="14">
        <f t="shared" si="303"/>
        <v>31.37652034735796</v>
      </c>
      <c r="AA255" s="21">
        <f t="shared" si="304"/>
        <v>3.3005655150131483</v>
      </c>
      <c r="AB255" s="21">
        <f t="shared" si="305"/>
        <v>10.893732718894009</v>
      </c>
      <c r="AC255" s="29">
        <f t="shared" si="306"/>
        <v>9.1795900065145472E-2</v>
      </c>
      <c r="AD255" s="67">
        <f>AC255/AC260</f>
        <v>0.26345657466857764</v>
      </c>
      <c r="AE255" s="48">
        <f t="shared" si="307"/>
        <v>2.2765383216156083</v>
      </c>
      <c r="AF255" s="57"/>
      <c r="AH255" s="23">
        <f>(X255-X260)^2</f>
        <v>114.27614347536375</v>
      </c>
      <c r="AI255" s="30">
        <f t="shared" si="286"/>
        <v>10.490081446294717</v>
      </c>
      <c r="AJ255" s="19">
        <v>1</v>
      </c>
      <c r="AK255" s="14"/>
      <c r="AL255" s="17">
        <f t="shared" si="308"/>
        <v>9.1795900065145472E-2</v>
      </c>
      <c r="AM255" s="87">
        <f t="shared" si="309"/>
        <v>8.4264872687701744E-3</v>
      </c>
      <c r="AN255" s="29"/>
      <c r="AO255" s="23">
        <f>AO260</f>
        <v>122.36805309257623</v>
      </c>
      <c r="AP255" s="23">
        <f>AP260</f>
        <v>122.36805309257623</v>
      </c>
      <c r="AQ255" s="34">
        <f t="shared" si="310"/>
        <v>10.893732718894009</v>
      </c>
      <c r="AR255" s="48">
        <f t="shared" si="311"/>
        <v>7.5040267088626019E-3</v>
      </c>
      <c r="AS255" s="26">
        <f>AR255/AR260</f>
        <v>0.13143467089781563</v>
      </c>
      <c r="AT255" s="21">
        <f t="shared" si="287"/>
        <v>0.18609986237979256</v>
      </c>
      <c r="BB255" s="6"/>
      <c r="BD255" s="36">
        <v>1</v>
      </c>
      <c r="BE255" s="6"/>
      <c r="BF255" s="6"/>
      <c r="BG255" s="6"/>
      <c r="BH255" s="6"/>
      <c r="BI255" s="6"/>
      <c r="BJ255" s="6"/>
      <c r="BK255" s="6"/>
      <c r="BL255" s="6"/>
      <c r="BM255" s="6"/>
      <c r="BN255" s="6"/>
    </row>
    <row r="256" spans="1:66" x14ac:dyDescent="0.2">
      <c r="B256" s="86" t="s">
        <v>65</v>
      </c>
      <c r="C256" s="32">
        <v>65.8</v>
      </c>
      <c r="D256" s="32">
        <v>48.1</v>
      </c>
      <c r="E256" s="33">
        <v>101</v>
      </c>
      <c r="F256" s="32">
        <v>60</v>
      </c>
      <c r="G256" s="32">
        <v>38.9</v>
      </c>
      <c r="H256" s="33">
        <v>94</v>
      </c>
      <c r="K256" s="78">
        <f t="shared" si="288"/>
        <v>22.907029702970299</v>
      </c>
      <c r="L256" s="78">
        <f t="shared" si="289"/>
        <v>16.097978723404253</v>
      </c>
      <c r="M256" s="78">
        <f t="shared" si="290"/>
        <v>1521.3906823415498</v>
      </c>
      <c r="N256" s="78">
        <f t="shared" si="291"/>
        <v>102</v>
      </c>
      <c r="O256" s="78">
        <f t="shared" si="292"/>
        <v>95</v>
      </c>
      <c r="P256" s="18">
        <f t="shared" si="293"/>
        <v>524.73200981276352</v>
      </c>
      <c r="Q256" s="79">
        <f t="shared" si="294"/>
        <v>259.14491897917605</v>
      </c>
      <c r="R256" s="18">
        <f t="shared" si="295"/>
        <v>5.1444314687525834</v>
      </c>
      <c r="S256" s="46">
        <f t="shared" si="296"/>
        <v>2.7278412524123796</v>
      </c>
      <c r="T256" s="14">
        <f t="shared" si="297"/>
        <v>193.25939741025763</v>
      </c>
      <c r="U256" s="64">
        <f t="shared" si="298"/>
        <v>1.972331675795749</v>
      </c>
      <c r="V256" s="17">
        <f t="shared" si="299"/>
        <v>6.2453989805595729</v>
      </c>
      <c r="W256" s="14">
        <f t="shared" si="300"/>
        <v>12.317998237340124</v>
      </c>
      <c r="X256" s="14">
        <f t="shared" si="301"/>
        <v>-5.7999999999999972</v>
      </c>
      <c r="Y256" s="14">
        <f t="shared" si="302"/>
        <v>-18.117998237340121</v>
      </c>
      <c r="Z256" s="14">
        <f t="shared" si="303"/>
        <v>6.5179982373401266</v>
      </c>
      <c r="AA256" s="21">
        <f t="shared" si="304"/>
        <v>6.2453989805595729</v>
      </c>
      <c r="AB256" s="21">
        <f t="shared" si="305"/>
        <v>39.005008426374552</v>
      </c>
      <c r="AC256" s="29">
        <f t="shared" si="306"/>
        <v>2.5637733212840848E-2</v>
      </c>
      <c r="AD256" s="67">
        <f>AC256/AC260</f>
        <v>7.358094827468778E-2</v>
      </c>
      <c r="AE256" s="48">
        <f t="shared" si="307"/>
        <v>-0.14869885263447685</v>
      </c>
      <c r="AF256" s="57"/>
      <c r="AH256" s="23">
        <f>(X256-X260)^2</f>
        <v>396.40801902765526</v>
      </c>
      <c r="AI256" s="30">
        <f t="shared" si="286"/>
        <v>10.163003035261765</v>
      </c>
      <c r="AJ256" s="19">
        <v>1</v>
      </c>
      <c r="AK256" s="14"/>
      <c r="AL256" s="17">
        <f t="shared" si="308"/>
        <v>2.5637733212840848E-2</v>
      </c>
      <c r="AM256" s="87">
        <f t="shared" si="309"/>
        <v>6.5729336429280272E-4</v>
      </c>
      <c r="AN256" s="29"/>
      <c r="AO256" s="23">
        <f>AO260</f>
        <v>122.36805309257623</v>
      </c>
      <c r="AP256" s="23">
        <f>AP260</f>
        <v>122.36805309257623</v>
      </c>
      <c r="AQ256" s="34">
        <f t="shared" si="310"/>
        <v>39.005008426374552</v>
      </c>
      <c r="AR256" s="48">
        <f t="shared" si="311"/>
        <v>6.1968211459046121E-3</v>
      </c>
      <c r="AS256" s="26">
        <f>AR256/AR260</f>
        <v>0.10853867923506487</v>
      </c>
      <c r="AT256" s="21">
        <f t="shared" si="287"/>
        <v>-3.5941562646246733E-2</v>
      </c>
      <c r="BB256" s="6"/>
      <c r="BD256" s="36">
        <v>1</v>
      </c>
      <c r="BE256" s="6"/>
      <c r="BF256" s="6"/>
      <c r="BG256" s="6"/>
      <c r="BH256" s="6"/>
      <c r="BI256" s="6"/>
      <c r="BJ256" s="6"/>
      <c r="BK256" s="6"/>
      <c r="BL256" s="6"/>
      <c r="BM256" s="6"/>
      <c r="BN256" s="6"/>
    </row>
    <row r="257" spans="1:66" x14ac:dyDescent="0.2">
      <c r="B257" s="86" t="s">
        <v>66</v>
      </c>
      <c r="C257" s="32">
        <v>15</v>
      </c>
      <c r="D257" s="32">
        <v>11.4</v>
      </c>
      <c r="E257" s="33">
        <v>26</v>
      </c>
      <c r="F257" s="32">
        <v>35.4</v>
      </c>
      <c r="G257" s="32">
        <v>17.899999999999999</v>
      </c>
      <c r="H257" s="33">
        <v>25</v>
      </c>
      <c r="K257" s="78">
        <f t="shared" si="288"/>
        <v>4.9984615384615392</v>
      </c>
      <c r="L257" s="78">
        <f t="shared" si="289"/>
        <v>12.816399999999998</v>
      </c>
      <c r="M257" s="78">
        <f t="shared" si="290"/>
        <v>317.36929163455608</v>
      </c>
      <c r="N257" s="78">
        <f t="shared" si="291"/>
        <v>27</v>
      </c>
      <c r="O257" s="78">
        <f t="shared" si="292"/>
        <v>26</v>
      </c>
      <c r="P257" s="18">
        <f t="shared" si="293"/>
        <v>24.984617751479298</v>
      </c>
      <c r="Q257" s="79">
        <f t="shared" si="294"/>
        <v>164.26010895999994</v>
      </c>
      <c r="R257" s="18">
        <f t="shared" si="295"/>
        <v>0.92535621301775184</v>
      </c>
      <c r="S257" s="46">
        <f t="shared" si="296"/>
        <v>6.3176964984615358</v>
      </c>
      <c r="T257" s="14">
        <f t="shared" si="297"/>
        <v>43.817062263203944</v>
      </c>
      <c r="U257" s="64">
        <f t="shared" si="298"/>
        <v>2.0166921992278248</v>
      </c>
      <c r="V257" s="17">
        <f t="shared" si="299"/>
        <v>4.2207655156928032</v>
      </c>
      <c r="W257" s="14">
        <f t="shared" si="300"/>
        <v>8.5119848902674828</v>
      </c>
      <c r="X257" s="14">
        <f t="shared" si="301"/>
        <v>20.399999999999999</v>
      </c>
      <c r="Y257" s="14">
        <f t="shared" si="302"/>
        <v>11.888015109732516</v>
      </c>
      <c r="Z257" s="14">
        <f t="shared" si="303"/>
        <v>28.911984890267483</v>
      </c>
      <c r="AA257" s="21">
        <f t="shared" si="304"/>
        <v>4.2207655156928032</v>
      </c>
      <c r="AB257" s="21">
        <f t="shared" si="305"/>
        <v>17.814861538461535</v>
      </c>
      <c r="AC257" s="29">
        <f t="shared" si="306"/>
        <v>5.613290891096976E-2</v>
      </c>
      <c r="AD257" s="67">
        <f>AC257/AC260</f>
        <v>0.16110288038324422</v>
      </c>
      <c r="AE257" s="48">
        <f t="shared" si="307"/>
        <v>1.145111341783783</v>
      </c>
      <c r="AF257" s="57"/>
      <c r="AH257" s="23">
        <f>(X257-X260)^2</f>
        <v>39.564125580921932</v>
      </c>
      <c r="AI257" s="30">
        <f t="shared" si="286"/>
        <v>2.2208494573760595</v>
      </c>
      <c r="AJ257" s="19">
        <v>1</v>
      </c>
      <c r="AK257" s="14"/>
      <c r="AL257" s="17">
        <f t="shared" si="308"/>
        <v>5.613290891096976E-2</v>
      </c>
      <c r="AM257" s="87">
        <f t="shared" si="309"/>
        <v>3.1509034628072283E-3</v>
      </c>
      <c r="AN257" s="29"/>
      <c r="AO257" s="23">
        <f>AO260</f>
        <v>122.36805309257623</v>
      </c>
      <c r="AP257" s="23">
        <f>AP260</f>
        <v>122.36805309257623</v>
      </c>
      <c r="AQ257" s="34">
        <f t="shared" si="310"/>
        <v>17.814861538461535</v>
      </c>
      <c r="AR257" s="48">
        <f t="shared" si="311"/>
        <v>7.1335369408747551E-3</v>
      </c>
      <c r="AS257" s="26">
        <f>AR257/AR260</f>
        <v>0.12494546148855548</v>
      </c>
      <c r="AT257" s="21">
        <f t="shared" si="287"/>
        <v>0.14552415359384499</v>
      </c>
      <c r="BB257" s="6"/>
      <c r="BD257" s="36">
        <v>1</v>
      </c>
      <c r="BE257" s="6"/>
      <c r="BF257" s="6"/>
      <c r="BG257" s="6"/>
      <c r="BH257" s="6"/>
      <c r="BI257" s="6"/>
      <c r="BJ257" s="6"/>
      <c r="BK257" s="6"/>
      <c r="BL257" s="6"/>
      <c r="BM257" s="6"/>
      <c r="BN257" s="6"/>
    </row>
    <row r="258" spans="1:66" x14ac:dyDescent="0.2">
      <c r="B258" s="86" t="s">
        <v>67</v>
      </c>
      <c r="C258" s="32">
        <v>42</v>
      </c>
      <c r="D258" s="32">
        <v>43.3</v>
      </c>
      <c r="E258" s="33">
        <v>46</v>
      </c>
      <c r="F258" s="32">
        <v>55.8</v>
      </c>
      <c r="G258" s="32">
        <v>43.9</v>
      </c>
      <c r="H258" s="33">
        <v>46</v>
      </c>
      <c r="K258" s="78">
        <f t="shared" si="288"/>
        <v>40.758478260869559</v>
      </c>
      <c r="L258" s="78">
        <f t="shared" si="289"/>
        <v>41.895869565217389</v>
      </c>
      <c r="M258" s="78">
        <f t="shared" si="290"/>
        <v>6831.7412145557646</v>
      </c>
      <c r="N258" s="78">
        <f t="shared" si="291"/>
        <v>47</v>
      </c>
      <c r="O258" s="78">
        <f t="shared" si="292"/>
        <v>47</v>
      </c>
      <c r="P258" s="18">
        <f t="shared" si="293"/>
        <v>1661.2535501417765</v>
      </c>
      <c r="Q258" s="79">
        <f t="shared" si="294"/>
        <v>1755.2638866257087</v>
      </c>
      <c r="R258" s="18">
        <f t="shared" si="295"/>
        <v>35.345820215782481</v>
      </c>
      <c r="S258" s="46">
        <f t="shared" si="296"/>
        <v>37.346040140972526</v>
      </c>
      <c r="T258" s="14">
        <f t="shared" si="297"/>
        <v>93.982203523573943</v>
      </c>
      <c r="U258" s="64">
        <f t="shared" si="298"/>
        <v>1.9858018143458216</v>
      </c>
      <c r="V258" s="17">
        <f t="shared" si="299"/>
        <v>9.0914436601722919</v>
      </c>
      <c r="W258" s="14">
        <f t="shared" si="300"/>
        <v>18.053805315392953</v>
      </c>
      <c r="X258" s="14">
        <f t="shared" si="301"/>
        <v>13.799999999999997</v>
      </c>
      <c r="Y258" s="14">
        <f t="shared" si="302"/>
        <v>-4.253805315392956</v>
      </c>
      <c r="Z258" s="14">
        <f t="shared" si="303"/>
        <v>31.85380531539295</v>
      </c>
      <c r="AA258" s="21">
        <f t="shared" si="304"/>
        <v>9.0914436601722919</v>
      </c>
      <c r="AB258" s="21">
        <f t="shared" si="305"/>
        <v>82.654347826086962</v>
      </c>
      <c r="AC258" s="29">
        <f t="shared" si="306"/>
        <v>1.2098577102127771E-2</v>
      </c>
      <c r="AD258" s="67">
        <f>AC258/AC260</f>
        <v>3.4723224887257577E-2</v>
      </c>
      <c r="AE258" s="48">
        <f t="shared" si="307"/>
        <v>0.1669603640093632</v>
      </c>
      <c r="AF258" s="57"/>
      <c r="AH258" s="23">
        <f>(X258-X260)^2</f>
        <v>9.6098739259379423E-2</v>
      </c>
      <c r="AI258" s="30">
        <f t="shared" si="286"/>
        <v>1.1626580063468749E-3</v>
      </c>
      <c r="AJ258" s="19">
        <v>1</v>
      </c>
      <c r="AK258" s="14"/>
      <c r="AL258" s="17">
        <f t="shared" si="308"/>
        <v>1.2098577102127771E-2</v>
      </c>
      <c r="AM258" s="87">
        <f t="shared" si="309"/>
        <v>1.463755678961304E-4</v>
      </c>
      <c r="AN258" s="29"/>
      <c r="AO258" s="23">
        <f>AO260</f>
        <v>122.36805309257623</v>
      </c>
      <c r="AP258" s="23">
        <f>AP260</f>
        <v>122.36805309257623</v>
      </c>
      <c r="AQ258" s="34">
        <f t="shared" si="310"/>
        <v>82.654347826086962</v>
      </c>
      <c r="AR258" s="48">
        <f t="shared" si="311"/>
        <v>4.8775158008061833E-3</v>
      </c>
      <c r="AS258" s="26">
        <f>AR258/AR260</f>
        <v>8.5430757238739247E-2</v>
      </c>
      <c r="AT258" s="21">
        <f t="shared" si="287"/>
        <v>6.7309718051125317E-2</v>
      </c>
      <c r="BB258" s="6"/>
      <c r="BD258" s="36">
        <v>1</v>
      </c>
      <c r="BE258" s="6"/>
      <c r="BF258" s="6"/>
      <c r="BG258" s="6"/>
      <c r="BH258" s="6"/>
      <c r="BI258" s="6"/>
      <c r="BJ258" s="6"/>
      <c r="BK258" s="6"/>
      <c r="BL258" s="6"/>
      <c r="BM258" s="6"/>
      <c r="BN258" s="6"/>
    </row>
    <row r="259" spans="1:66" x14ac:dyDescent="0.2">
      <c r="B259" s="86" t="s">
        <v>68</v>
      </c>
      <c r="C259" s="32">
        <v>45.1</v>
      </c>
      <c r="D259" s="32">
        <v>36.9</v>
      </c>
      <c r="E259" s="33">
        <v>92</v>
      </c>
      <c r="F259" s="32">
        <v>42.8</v>
      </c>
      <c r="G259" s="32">
        <v>35.4</v>
      </c>
      <c r="H259" s="33">
        <v>92</v>
      </c>
      <c r="K259" s="78">
        <f t="shared" si="288"/>
        <v>14.800108695652172</v>
      </c>
      <c r="L259" s="78">
        <f t="shared" si="289"/>
        <v>13.621304347826085</v>
      </c>
      <c r="M259" s="78">
        <f t="shared" si="290"/>
        <v>807.77671938799597</v>
      </c>
      <c r="N259" s="78">
        <f t="shared" si="291"/>
        <v>93</v>
      </c>
      <c r="O259" s="78">
        <f t="shared" si="292"/>
        <v>93</v>
      </c>
      <c r="P259" s="18">
        <f t="shared" si="293"/>
        <v>219.04321740311903</v>
      </c>
      <c r="Q259" s="79">
        <f t="shared" si="294"/>
        <v>185.53993213610579</v>
      </c>
      <c r="R259" s="18">
        <f t="shared" si="295"/>
        <v>2.3553034129367636</v>
      </c>
      <c r="S259" s="46">
        <f t="shared" si="296"/>
        <v>1.9950530337215677</v>
      </c>
      <c r="T259" s="14">
        <f t="shared" si="297"/>
        <v>185.68058256662599</v>
      </c>
      <c r="U259" s="64">
        <f t="shared" si="298"/>
        <v>1.972869946210895</v>
      </c>
      <c r="V259" s="17">
        <f t="shared" si="299"/>
        <v>5.3311737022421486</v>
      </c>
      <c r="W259" s="14">
        <f t="shared" si="300"/>
        <v>10.517712375183406</v>
      </c>
      <c r="X259" s="14">
        <f t="shared" si="301"/>
        <v>-2.3000000000000043</v>
      </c>
      <c r="Y259" s="14">
        <f t="shared" si="302"/>
        <v>-12.81771237518341</v>
      </c>
      <c r="Z259" s="14">
        <f t="shared" si="303"/>
        <v>8.2177123751834014</v>
      </c>
      <c r="AA259" s="21">
        <f t="shared" si="304"/>
        <v>5.3311737022421486</v>
      </c>
      <c r="AB259" s="21">
        <f t="shared" si="305"/>
        <v>28.421413043478257</v>
      </c>
      <c r="AC259" s="29">
        <f t="shared" si="306"/>
        <v>3.5184739001900743E-2</v>
      </c>
      <c r="AD259" s="67">
        <f>AC259/AC260</f>
        <v>0.1009810984092995</v>
      </c>
      <c r="AE259" s="48">
        <f t="shared" si="307"/>
        <v>-8.0924899704371861E-2</v>
      </c>
      <c r="AF259" s="57"/>
      <c r="AH259" s="23">
        <f>(X259-X260)^2</f>
        <v>269.28803326187051</v>
      </c>
      <c r="AI259" s="30">
        <f t="shared" si="286"/>
        <v>9.4748291666540805</v>
      </c>
      <c r="AJ259" s="19">
        <v>1</v>
      </c>
      <c r="AK259" s="14"/>
      <c r="AL259" s="17">
        <f t="shared" si="308"/>
        <v>3.5184739001900743E-2</v>
      </c>
      <c r="AM259" s="87">
        <f t="shared" si="309"/>
        <v>1.2379658586318754E-3</v>
      </c>
      <c r="AN259" s="29"/>
      <c r="AO259" s="23">
        <f>AO260</f>
        <v>122.36805309257623</v>
      </c>
      <c r="AP259" s="23">
        <f>AP260</f>
        <v>122.36805309257623</v>
      </c>
      <c r="AQ259" s="34">
        <f t="shared" si="310"/>
        <v>28.421413043478257</v>
      </c>
      <c r="AR259" s="48">
        <f t="shared" si="311"/>
        <v>6.6317629846750622E-3</v>
      </c>
      <c r="AS259" s="26">
        <f>AR259/AR260</f>
        <v>0.11615678077659707</v>
      </c>
      <c r="AT259" s="21">
        <f t="shared" si="287"/>
        <v>-1.5253054864752671E-2</v>
      </c>
      <c r="BB259" s="6"/>
      <c r="BD259" s="36">
        <v>1</v>
      </c>
      <c r="BE259" s="6"/>
      <c r="BF259" s="6"/>
      <c r="BG259" s="6"/>
      <c r="BH259" s="6"/>
      <c r="BI259" s="6"/>
      <c r="BJ259" s="6"/>
      <c r="BK259" s="6"/>
      <c r="BL259" s="6"/>
      <c r="BM259" s="6"/>
      <c r="BN259" s="6"/>
    </row>
    <row r="260" spans="1:66" x14ac:dyDescent="0.2">
      <c r="B260" s="59">
        <f>AJ260</f>
        <v>9</v>
      </c>
      <c r="E260" s="60">
        <f>SUM(E251:E259)</f>
        <v>517</v>
      </c>
      <c r="F260" s="51"/>
      <c r="G260" s="51"/>
      <c r="H260" s="60">
        <f>SUM(H251:H259)</f>
        <v>530</v>
      </c>
      <c r="W260" s="80">
        <f>AA260*$E$2</f>
        <v>3.3204043129273129</v>
      </c>
      <c r="X260" s="63">
        <f>AE260/AC260</f>
        <v>14.109997966540714</v>
      </c>
      <c r="Y260" s="65">
        <f>X260-W260</f>
        <v>10.789593653613402</v>
      </c>
      <c r="Z260" s="66">
        <f>X260+W260</f>
        <v>17.430402279468026</v>
      </c>
      <c r="AA260" s="68">
        <f>SQRT(AB260)</f>
        <v>1.6941149628861751</v>
      </c>
      <c r="AB260" s="68">
        <f>1/AC260</f>
        <v>2.8700255074748267</v>
      </c>
      <c r="AC260" s="69">
        <f>SUM(AC251:AC259)</f>
        <v>0.34842895904428511</v>
      </c>
      <c r="AD260" s="52">
        <f>SUM(AD251:AD259)</f>
        <v>0.99999999999999989</v>
      </c>
      <c r="AE260" s="70">
        <f>SUM(AE251:AE259)</f>
        <v>4.9163319035987607</v>
      </c>
      <c r="AF260" s="50"/>
      <c r="AG260" s="7"/>
      <c r="AH260" s="16"/>
      <c r="AI260" s="22">
        <f>SUM(AI251:AI259)</f>
        <v>44.055757991747285</v>
      </c>
      <c r="AJ260" s="22">
        <f>SUM(AJ251:AJ259)</f>
        <v>9</v>
      </c>
      <c r="AK260" s="22">
        <f>AI260-(AJ260-1)</f>
        <v>36.055757991747285</v>
      </c>
      <c r="AL260" s="45">
        <f>SUM(AL251:AL259)</f>
        <v>0.34842895904428511</v>
      </c>
      <c r="AM260" s="47">
        <f>SUM(AM251:AM259)</f>
        <v>1.8738114975581428E-2</v>
      </c>
      <c r="AN260" s="28">
        <f>AM260/AL260</f>
        <v>5.3778867941914742E-2</v>
      </c>
      <c r="AO260" s="22">
        <f>AK260/(AL260-AN260)</f>
        <v>122.36805309257623</v>
      </c>
      <c r="AP260" s="88">
        <f>IF(AI260&lt;AJ260-1,"0",AO260)</f>
        <v>122.36805309257623</v>
      </c>
      <c r="AQ260" s="7"/>
      <c r="AR260" s="70">
        <f>SUM(AR251:AR259)</f>
        <v>5.709320575464167E-2</v>
      </c>
      <c r="AS260" s="27">
        <f>SUM(AS251:AS259)</f>
        <v>0.99999999999999989</v>
      </c>
      <c r="AT260" s="15">
        <f>SUM(AT251:AT259)</f>
        <v>0.62776074033067408</v>
      </c>
      <c r="AU260" s="34">
        <f>1/AR260</f>
        <v>17.515218961385788</v>
      </c>
      <c r="AV260" s="14">
        <f>SQRT(AU260)</f>
        <v>4.1851187511689307</v>
      </c>
      <c r="AW260" s="81">
        <f>AV260*$E$2</f>
        <v>8.2026820233143507</v>
      </c>
      <c r="AX260" s="83">
        <f>AT260/AR260</f>
        <v>10.995366822253404</v>
      </c>
      <c r="AY260" s="84">
        <f>AX260-AW260</f>
        <v>2.7926847989390531</v>
      </c>
      <c r="AZ260" s="85">
        <f>AX260+AW260</f>
        <v>19.198048845567754</v>
      </c>
      <c r="BA260" s="7"/>
      <c r="BB260" s="7"/>
      <c r="BC260" s="37">
        <f>AI260</f>
        <v>44.055757991747285</v>
      </c>
      <c r="BD260" s="12">
        <f>SUM(BD251:BD259)</f>
        <v>9</v>
      </c>
      <c r="BE260" s="49">
        <f>(BC260-(BD260-1))/BC260</f>
        <v>0.81841193150056357</v>
      </c>
      <c r="BF260" s="75">
        <f>IF(BE260&lt;0,"0%",BE260)</f>
        <v>0.81841193150056357</v>
      </c>
      <c r="BG260" s="7"/>
      <c r="BH260" s="7"/>
      <c r="BI260" s="7"/>
      <c r="BJ260" s="7"/>
      <c r="BK260" s="7"/>
      <c r="BL260" s="7"/>
      <c r="BM260" s="7"/>
      <c r="BN260" s="7"/>
    </row>
    <row r="264" spans="1:66" x14ac:dyDescent="0.2">
      <c r="J264" s="40" t="s">
        <v>16</v>
      </c>
      <c r="AG264" s="40" t="s">
        <v>17</v>
      </c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0" t="s">
        <v>58</v>
      </c>
      <c r="BC264" s="41"/>
      <c r="BD264" s="40"/>
      <c r="BE264" s="40"/>
      <c r="BF264" s="40"/>
      <c r="BG264" s="39"/>
      <c r="BH264" s="39"/>
      <c r="BI264" s="39"/>
      <c r="BJ264" s="39"/>
      <c r="BK264" s="39"/>
      <c r="BL264" s="39"/>
      <c r="BM264" s="39"/>
      <c r="BN264" s="39"/>
    </row>
    <row r="265" spans="1:66" x14ac:dyDescent="0.2">
      <c r="A265" s="44"/>
      <c r="B265" s="5" t="s">
        <v>18</v>
      </c>
      <c r="C265" s="89" t="s">
        <v>19</v>
      </c>
      <c r="D265" s="90"/>
      <c r="E265" s="91"/>
      <c r="F265" s="89" t="s">
        <v>20</v>
      </c>
      <c r="G265" s="90"/>
      <c r="H265" s="91"/>
      <c r="AG265" s="2"/>
      <c r="AH265" s="71" t="s">
        <v>38</v>
      </c>
      <c r="AI265" s="72">
        <f>CHIDIST(AI275,AJ275-1)</f>
        <v>2.1207825703960702E-5</v>
      </c>
      <c r="AJ265" s="2"/>
      <c r="AK265" s="2"/>
      <c r="AL265" s="2"/>
      <c r="AM265" s="2"/>
      <c r="BB265" s="1" t="s">
        <v>59</v>
      </c>
      <c r="BF265" s="71" t="s">
        <v>38</v>
      </c>
      <c r="BG265" s="72">
        <f>CHIDIST(BC275,BD275-1)</f>
        <v>2.1207825703960702E-5</v>
      </c>
    </row>
    <row r="266" spans="1:66" ht="61.5" customHeight="1" x14ac:dyDescent="0.2">
      <c r="B266" s="5"/>
      <c r="C266" s="43" t="s">
        <v>6</v>
      </c>
      <c r="D266" s="43" t="s">
        <v>7</v>
      </c>
      <c r="E266" s="43" t="s">
        <v>8</v>
      </c>
      <c r="F266" s="43" t="s">
        <v>9</v>
      </c>
      <c r="G266" s="43" t="s">
        <v>10</v>
      </c>
      <c r="H266" s="43" t="s">
        <v>11</v>
      </c>
      <c r="K266" s="61" t="s">
        <v>29</v>
      </c>
      <c r="L266" s="77" t="s">
        <v>30</v>
      </c>
      <c r="M266" s="73" t="s">
        <v>39</v>
      </c>
      <c r="N266" s="61" t="s">
        <v>31</v>
      </c>
      <c r="O266" s="61" t="s">
        <v>32</v>
      </c>
      <c r="P266" s="61" t="s">
        <v>33</v>
      </c>
      <c r="Q266" s="61" t="s">
        <v>34</v>
      </c>
      <c r="R266" s="61" t="s">
        <v>35</v>
      </c>
      <c r="S266" s="61" t="s">
        <v>36</v>
      </c>
      <c r="T266" s="74" t="s">
        <v>27</v>
      </c>
      <c r="U266" s="62" t="s">
        <v>25</v>
      </c>
      <c r="V266" s="13" t="s">
        <v>26</v>
      </c>
      <c r="W266" s="13" t="s">
        <v>24</v>
      </c>
      <c r="X266" s="53" t="s">
        <v>52</v>
      </c>
      <c r="Y266" s="54" t="s">
        <v>3</v>
      </c>
      <c r="Z266" s="55" t="s">
        <v>1</v>
      </c>
      <c r="AA266" s="14" t="s">
        <v>49</v>
      </c>
      <c r="AB266" s="14" t="s">
        <v>50</v>
      </c>
      <c r="AC266" s="10" t="s">
        <v>51</v>
      </c>
      <c r="AD266" s="76" t="s">
        <v>48</v>
      </c>
      <c r="AE266" s="13" t="s">
        <v>28</v>
      </c>
      <c r="AF266" s="56"/>
      <c r="AG266" s="2"/>
      <c r="AH266" s="24" t="s">
        <v>23</v>
      </c>
      <c r="AI266" s="13" t="s">
        <v>40</v>
      </c>
      <c r="AJ266" s="86" t="s">
        <v>4</v>
      </c>
      <c r="AK266" s="86" t="s">
        <v>5</v>
      </c>
      <c r="AL266" s="86" t="s">
        <v>41</v>
      </c>
      <c r="AM266" s="13" t="s">
        <v>42</v>
      </c>
      <c r="AN266" s="13" t="s">
        <v>43</v>
      </c>
      <c r="AO266" s="24" t="s">
        <v>54</v>
      </c>
      <c r="AP266" s="24" t="s">
        <v>55</v>
      </c>
      <c r="AQ266" s="86" t="s">
        <v>44</v>
      </c>
      <c r="AR266" s="13" t="s">
        <v>56</v>
      </c>
      <c r="AS266" s="82" t="s">
        <v>53</v>
      </c>
      <c r="AT266" s="13" t="s">
        <v>21</v>
      </c>
      <c r="AU266" s="13" t="s">
        <v>45</v>
      </c>
      <c r="AV266" s="13" t="s">
        <v>22</v>
      </c>
      <c r="AW266" s="13" t="s">
        <v>2</v>
      </c>
      <c r="AX266" s="35" t="s">
        <v>12</v>
      </c>
      <c r="AY266" s="31" t="s">
        <v>13</v>
      </c>
      <c r="AZ266" s="11" t="s">
        <v>14</v>
      </c>
      <c r="BC266" s="38" t="s">
        <v>15</v>
      </c>
      <c r="BD266" s="38" t="s">
        <v>4</v>
      </c>
      <c r="BE266" s="20" t="s">
        <v>46</v>
      </c>
      <c r="BF266" s="9" t="s">
        <v>47</v>
      </c>
    </row>
    <row r="267" spans="1:66" x14ac:dyDescent="0.2">
      <c r="B267" s="86" t="s">
        <v>60</v>
      </c>
      <c r="C267" s="32">
        <v>15</v>
      </c>
      <c r="D267" s="32">
        <v>11.4</v>
      </c>
      <c r="E267" s="33">
        <v>26</v>
      </c>
      <c r="F267" s="32">
        <v>35.4</v>
      </c>
      <c r="G267" s="32">
        <v>17.899999999999999</v>
      </c>
      <c r="H267" s="33">
        <v>25</v>
      </c>
      <c r="K267" s="78">
        <f>((D267^2)/E267)</f>
        <v>4.9984615384615392</v>
      </c>
      <c r="L267" s="78">
        <f>((G267^2)/H267)</f>
        <v>12.816399999999998</v>
      </c>
      <c r="M267" s="78">
        <f>(K267+L267)^2</f>
        <v>317.36929163455608</v>
      </c>
      <c r="N267" s="78">
        <f>E267+1</f>
        <v>27</v>
      </c>
      <c r="O267" s="78">
        <f>H267+1</f>
        <v>26</v>
      </c>
      <c r="P267" s="18">
        <f>K267^2</f>
        <v>24.984617751479298</v>
      </c>
      <c r="Q267" s="79">
        <f>L267^2</f>
        <v>164.26010895999994</v>
      </c>
      <c r="R267" s="18">
        <f>P267/N267</f>
        <v>0.92535621301775184</v>
      </c>
      <c r="S267" s="46">
        <f>Q267/O267</f>
        <v>6.3176964984615358</v>
      </c>
      <c r="T267" s="14">
        <f>M267/(R267+S267)</f>
        <v>43.817062263203944</v>
      </c>
      <c r="U267" s="64">
        <f>TINV((1-$E$1),T267)</f>
        <v>2.0166921992278248</v>
      </c>
      <c r="V267" s="17">
        <f>SQRT(K267+L267)</f>
        <v>4.2207655156928032</v>
      </c>
      <c r="W267" s="14">
        <f>V267*U267</f>
        <v>8.5119848902674828</v>
      </c>
      <c r="X267" s="14">
        <f>F267-C267</f>
        <v>20.399999999999999</v>
      </c>
      <c r="Y267" s="14">
        <f>X267-W267</f>
        <v>11.888015109732516</v>
      </c>
      <c r="Z267" s="14">
        <f>X267+W267</f>
        <v>28.911984890267483</v>
      </c>
      <c r="AA267" s="21">
        <f>V267</f>
        <v>4.2207655156928032</v>
      </c>
      <c r="AB267" s="21">
        <f>AA267^2</f>
        <v>17.814861538461535</v>
      </c>
      <c r="AC267" s="29">
        <f>1/AB267</f>
        <v>5.613290891096976E-2</v>
      </c>
      <c r="AD267" s="67">
        <f>AC267/AC275</f>
        <v>0.17919854643566779</v>
      </c>
      <c r="AE267" s="48">
        <f>AC267*X267</f>
        <v>1.145111341783783</v>
      </c>
      <c r="AF267" s="57"/>
      <c r="AH267" s="23">
        <f>(X267-X275)^2</f>
        <v>19.773771530320591</v>
      </c>
      <c r="AI267" s="30">
        <f t="shared" ref="AI267:AI274" si="312">AH267*AC267</f>
        <v>1.109959316137813</v>
      </c>
      <c r="AJ267" s="19">
        <v>1</v>
      </c>
      <c r="AK267" s="14"/>
      <c r="AL267" s="17">
        <f>AC267</f>
        <v>5.613290891096976E-2</v>
      </c>
      <c r="AM267" s="87">
        <f>AC267^2</f>
        <v>3.1509034628072283E-3</v>
      </c>
      <c r="AN267" s="29"/>
      <c r="AO267" s="23">
        <f>AO275</f>
        <v>103.02669926286151</v>
      </c>
      <c r="AP267" s="23">
        <f>AP275</f>
        <v>103.02669926286151</v>
      </c>
      <c r="AQ267" s="34">
        <f>AB267</f>
        <v>17.814861538461535</v>
      </c>
      <c r="AR267" s="48">
        <f>1/(AP267+AQ267)</f>
        <v>8.275298608929017E-3</v>
      </c>
      <c r="AS267" s="26">
        <f>AR267/AR275</f>
        <v>0.14348735894604486</v>
      </c>
      <c r="AT267" s="21">
        <f t="shared" ref="AT267:AT274" si="313">AR267*X267</f>
        <v>0.16881609162215194</v>
      </c>
      <c r="BB267" s="6"/>
      <c r="BD267" s="36">
        <v>1</v>
      </c>
      <c r="BE267" s="6"/>
      <c r="BF267" s="6"/>
      <c r="BG267" s="6"/>
      <c r="BH267" s="6"/>
      <c r="BI267" s="6"/>
      <c r="BJ267" s="6"/>
      <c r="BK267" s="6"/>
      <c r="BL267" s="6"/>
      <c r="BM267" s="6"/>
      <c r="BN267" s="6"/>
    </row>
    <row r="268" spans="1:66" x14ac:dyDescent="0.2">
      <c r="B268" s="86" t="s">
        <v>61</v>
      </c>
      <c r="C268" s="32">
        <v>42</v>
      </c>
      <c r="D268" s="32">
        <v>43.3</v>
      </c>
      <c r="E268" s="33">
        <v>46</v>
      </c>
      <c r="F268" s="32">
        <v>55.8</v>
      </c>
      <c r="G268" s="32">
        <v>43.9</v>
      </c>
      <c r="H268" s="33">
        <v>46</v>
      </c>
      <c r="K268" s="78">
        <f t="shared" ref="K268:K274" si="314">((D268^2)/E268)</f>
        <v>40.758478260869559</v>
      </c>
      <c r="L268" s="78">
        <f t="shared" ref="L268:L274" si="315">((G268^2)/H268)</f>
        <v>41.895869565217389</v>
      </c>
      <c r="M268" s="78">
        <f t="shared" ref="M268:M274" si="316">(K268+L268)^2</f>
        <v>6831.7412145557646</v>
      </c>
      <c r="N268" s="78">
        <f t="shared" ref="N268:N274" si="317">E268+1</f>
        <v>47</v>
      </c>
      <c r="O268" s="78">
        <f t="shared" ref="O268:O274" si="318">H268+1</f>
        <v>47</v>
      </c>
      <c r="P268" s="18">
        <f t="shared" ref="P268:P274" si="319">K268^2</f>
        <v>1661.2535501417765</v>
      </c>
      <c r="Q268" s="79">
        <f t="shared" ref="Q268:Q274" si="320">L268^2</f>
        <v>1755.2638866257087</v>
      </c>
      <c r="R268" s="18">
        <f t="shared" ref="R268:R274" si="321">P268/N268</f>
        <v>35.345820215782481</v>
      </c>
      <c r="S268" s="46">
        <f t="shared" ref="S268:S274" si="322">Q268/O268</f>
        <v>37.346040140972526</v>
      </c>
      <c r="T268" s="14">
        <f t="shared" ref="T268:T274" si="323">M268/(R268+S268)</f>
        <v>93.982203523573943</v>
      </c>
      <c r="U268" s="64">
        <f t="shared" ref="U268:U274" si="324">TINV((1-$E$1),T268)</f>
        <v>1.9858018143458216</v>
      </c>
      <c r="V268" s="17">
        <f t="shared" ref="V268:V274" si="325">SQRT(K268+L268)</f>
        <v>9.0914436601722919</v>
      </c>
      <c r="W268" s="14">
        <f t="shared" ref="W268:W274" si="326">V268*U268</f>
        <v>18.053805315392953</v>
      </c>
      <c r="X268" s="14">
        <f t="shared" ref="X268:X274" si="327">F268-C268</f>
        <v>13.799999999999997</v>
      </c>
      <c r="Y268" s="14">
        <f t="shared" ref="Y268:Y274" si="328">X268-W268</f>
        <v>-4.253805315392956</v>
      </c>
      <c r="Z268" s="14">
        <f t="shared" ref="Z268:Z274" si="329">X268+W268</f>
        <v>31.85380531539295</v>
      </c>
      <c r="AA268" s="21">
        <f t="shared" ref="AA268:AA274" si="330">V268</f>
        <v>9.0914436601722919</v>
      </c>
      <c r="AB268" s="21">
        <f t="shared" ref="AB268:AB274" si="331">AA268^2</f>
        <v>82.654347826086962</v>
      </c>
      <c r="AC268" s="29">
        <f t="shared" ref="AC268:AC274" si="332">1/AB268</f>
        <v>1.2098577102127771E-2</v>
      </c>
      <c r="AD268" s="67">
        <f>AC268/AC275</f>
        <v>3.8623464785689385E-2</v>
      </c>
      <c r="AE268" s="48">
        <f t="shared" ref="AE268:AE274" si="333">AC268*X268</f>
        <v>0.1669603640093632</v>
      </c>
      <c r="AF268" s="57"/>
      <c r="AH268" s="23">
        <f>(X268-X275)^2</f>
        <v>4.6363955119408686</v>
      </c>
      <c r="AI268" s="30">
        <f t="shared" si="312"/>
        <v>5.6093788577175757E-2</v>
      </c>
      <c r="AJ268" s="19">
        <v>1</v>
      </c>
      <c r="AK268" s="14"/>
      <c r="AL268" s="17">
        <f t="shared" ref="AL268:AL274" si="334">AC268</f>
        <v>1.2098577102127771E-2</v>
      </c>
      <c r="AM268" s="87">
        <f t="shared" ref="AM268:AM274" si="335">AC268^2</f>
        <v>1.463755678961304E-4</v>
      </c>
      <c r="AN268" s="29"/>
      <c r="AO268" s="23">
        <f>AO275</f>
        <v>103.02669926286151</v>
      </c>
      <c r="AP268" s="23">
        <f>AP275</f>
        <v>103.02669926286151</v>
      </c>
      <c r="AQ268" s="34">
        <f t="shared" ref="AQ268:AQ274" si="336">AB268</f>
        <v>82.654347826086962</v>
      </c>
      <c r="AR268" s="48">
        <f t="shared" ref="AR268:AR274" si="337">1/(AP268+AQ268)</f>
        <v>5.3855792805873231E-3</v>
      </c>
      <c r="AS268" s="26">
        <f>AR268/AR275</f>
        <v>9.338183235251564E-2</v>
      </c>
      <c r="AT268" s="21">
        <f t="shared" si="313"/>
        <v>7.4320994072105045E-2</v>
      </c>
      <c r="BB268" s="6"/>
      <c r="BD268" s="36">
        <v>1</v>
      </c>
      <c r="BE268" s="6"/>
      <c r="BF268" s="6"/>
      <c r="BG268" s="6"/>
      <c r="BH268" s="6"/>
      <c r="BI268" s="6"/>
      <c r="BJ268" s="6"/>
      <c r="BK268" s="6"/>
      <c r="BL268" s="6"/>
      <c r="BM268" s="6"/>
      <c r="BN268" s="6"/>
    </row>
    <row r="269" spans="1:66" x14ac:dyDescent="0.2">
      <c r="B269" s="86" t="s">
        <v>62</v>
      </c>
      <c r="C269" s="32">
        <v>45.1</v>
      </c>
      <c r="D269" s="32">
        <v>36.9</v>
      </c>
      <c r="E269" s="33">
        <v>92</v>
      </c>
      <c r="F269" s="32">
        <v>42.8</v>
      </c>
      <c r="G269" s="32">
        <v>35.4</v>
      </c>
      <c r="H269" s="33">
        <v>92</v>
      </c>
      <c r="K269" s="78">
        <f t="shared" si="314"/>
        <v>14.800108695652172</v>
      </c>
      <c r="L269" s="78">
        <f t="shared" si="315"/>
        <v>13.621304347826085</v>
      </c>
      <c r="M269" s="78">
        <f t="shared" si="316"/>
        <v>807.77671938799597</v>
      </c>
      <c r="N269" s="78">
        <f t="shared" si="317"/>
        <v>93</v>
      </c>
      <c r="O269" s="78">
        <f t="shared" si="318"/>
        <v>93</v>
      </c>
      <c r="P269" s="18">
        <f t="shared" si="319"/>
        <v>219.04321740311903</v>
      </c>
      <c r="Q269" s="79">
        <f t="shared" si="320"/>
        <v>185.53993213610579</v>
      </c>
      <c r="R269" s="18">
        <f t="shared" si="321"/>
        <v>2.3553034129367636</v>
      </c>
      <c r="S269" s="46">
        <f t="shared" si="322"/>
        <v>1.9950530337215677</v>
      </c>
      <c r="T269" s="14">
        <f t="shared" si="323"/>
        <v>185.68058256662599</v>
      </c>
      <c r="U269" s="64">
        <f t="shared" si="324"/>
        <v>1.972869946210895</v>
      </c>
      <c r="V269" s="17">
        <f t="shared" si="325"/>
        <v>5.3311737022421486</v>
      </c>
      <c r="W269" s="14">
        <f t="shared" si="326"/>
        <v>10.517712375183406</v>
      </c>
      <c r="X269" s="14">
        <f t="shared" si="327"/>
        <v>-2.3000000000000043</v>
      </c>
      <c r="Y269" s="14">
        <f t="shared" si="328"/>
        <v>-12.81771237518341</v>
      </c>
      <c r="Z269" s="14">
        <f t="shared" si="329"/>
        <v>8.2177123751834014</v>
      </c>
      <c r="AA269" s="21">
        <f t="shared" si="330"/>
        <v>5.3311737022421486</v>
      </c>
      <c r="AB269" s="21">
        <f t="shared" si="331"/>
        <v>28.421413043478257</v>
      </c>
      <c r="AC269" s="29">
        <f t="shared" si="332"/>
        <v>3.5184739001900743E-2</v>
      </c>
      <c r="AD269" s="67">
        <f>AC269/AC275</f>
        <v>0.11232366553208858</v>
      </c>
      <c r="AE269" s="48">
        <f t="shared" si="333"/>
        <v>-8.0924899704371861E-2</v>
      </c>
      <c r="AF269" s="57"/>
      <c r="AH269" s="23">
        <f>(X269-X275)^2</f>
        <v>333.18037219437832</v>
      </c>
      <c r="AI269" s="30">
        <f t="shared" si="312"/>
        <v>11.72286443621535</v>
      </c>
      <c r="AJ269" s="19">
        <v>1</v>
      </c>
      <c r="AK269" s="14"/>
      <c r="AL269" s="17">
        <f t="shared" si="334"/>
        <v>3.5184739001900743E-2</v>
      </c>
      <c r="AM269" s="87">
        <f t="shared" si="335"/>
        <v>1.2379658586318754E-3</v>
      </c>
      <c r="AN269" s="29"/>
      <c r="AO269" s="23">
        <f>AO275</f>
        <v>103.02669926286151</v>
      </c>
      <c r="AP269" s="23">
        <f>AP275</f>
        <v>103.02669926286151</v>
      </c>
      <c r="AQ269" s="34">
        <f t="shared" si="336"/>
        <v>28.421413043478257</v>
      </c>
      <c r="AR269" s="48">
        <f t="shared" si="337"/>
        <v>7.6075645549743649E-3</v>
      </c>
      <c r="AS269" s="26">
        <f>AR269/AR275</f>
        <v>0.1319093603253173</v>
      </c>
      <c r="AT269" s="21">
        <f t="shared" si="313"/>
        <v>-1.7497398476441071E-2</v>
      </c>
      <c r="BB269" s="6"/>
      <c r="BD269" s="36">
        <v>1</v>
      </c>
      <c r="BE269" s="6"/>
      <c r="BF269" s="6"/>
      <c r="BG269" s="6"/>
      <c r="BH269" s="6"/>
      <c r="BI269" s="6"/>
      <c r="BJ269" s="6"/>
      <c r="BK269" s="6"/>
      <c r="BL269" s="6"/>
      <c r="BM269" s="6"/>
      <c r="BN269" s="6"/>
    </row>
    <row r="270" spans="1:66" x14ac:dyDescent="0.2">
      <c r="B270" s="86" t="s">
        <v>63</v>
      </c>
      <c r="C270" s="32">
        <v>30.3</v>
      </c>
      <c r="D270" s="32">
        <v>27.8</v>
      </c>
      <c r="E270" s="33">
        <v>57</v>
      </c>
      <c r="F270" s="32">
        <v>43.8</v>
      </c>
      <c r="G270" s="32">
        <v>43.5</v>
      </c>
      <c r="H270" s="33">
        <v>68</v>
      </c>
      <c r="K270" s="78">
        <f t="shared" si="314"/>
        <v>13.558596491228071</v>
      </c>
      <c r="L270" s="78">
        <f t="shared" si="315"/>
        <v>27.827205882352942</v>
      </c>
      <c r="M270" s="78">
        <f t="shared" si="316"/>
        <v>1712.784638105104</v>
      </c>
      <c r="N270" s="78">
        <f t="shared" si="317"/>
        <v>58</v>
      </c>
      <c r="O270" s="78">
        <f t="shared" si="318"/>
        <v>69</v>
      </c>
      <c r="P270" s="18">
        <f t="shared" si="319"/>
        <v>183.83553881194217</v>
      </c>
      <c r="Q270" s="79">
        <f t="shared" si="320"/>
        <v>774.35338721885819</v>
      </c>
      <c r="R270" s="18">
        <f t="shared" si="321"/>
        <v>3.1695782553783132</v>
      </c>
      <c r="S270" s="46">
        <f t="shared" si="322"/>
        <v>11.222512858244322</v>
      </c>
      <c r="T270" s="14">
        <f t="shared" si="323"/>
        <v>119.00874060503212</v>
      </c>
      <c r="U270" s="64">
        <f t="shared" si="324"/>
        <v>1.9800998764569426</v>
      </c>
      <c r="V270" s="17">
        <f t="shared" si="325"/>
        <v>6.4331798026777562</v>
      </c>
      <c r="W270" s="14">
        <f t="shared" si="326"/>
        <v>12.738338532507523</v>
      </c>
      <c r="X270" s="14">
        <f t="shared" si="327"/>
        <v>13.499999999999996</v>
      </c>
      <c r="Y270" s="14">
        <f t="shared" si="328"/>
        <v>0.76166146749247332</v>
      </c>
      <c r="Z270" s="14">
        <f t="shared" si="329"/>
        <v>26.23833853250752</v>
      </c>
      <c r="AA270" s="21">
        <f t="shared" si="330"/>
        <v>6.4331798026777562</v>
      </c>
      <c r="AB270" s="21">
        <f t="shared" si="331"/>
        <v>41.385802373581015</v>
      </c>
      <c r="AC270" s="29">
        <f t="shared" si="332"/>
        <v>2.4162875736302231E-2</v>
      </c>
      <c r="AD270" s="67">
        <f>AC270/AC275</f>
        <v>7.7137499083088604E-2</v>
      </c>
      <c r="AE270" s="48">
        <f t="shared" si="333"/>
        <v>0.32619882244008003</v>
      </c>
      <c r="AF270" s="57"/>
      <c r="AH270" s="23">
        <f>(X270-X275)^2</f>
        <v>6.0183329656508855</v>
      </c>
      <c r="AI270" s="30">
        <f t="shared" si="312"/>
        <v>0.14542023158871364</v>
      </c>
      <c r="AJ270" s="19">
        <v>1</v>
      </c>
      <c r="AK270" s="14"/>
      <c r="AL270" s="17">
        <f t="shared" si="334"/>
        <v>2.4162875736302231E-2</v>
      </c>
      <c r="AM270" s="87">
        <f t="shared" si="335"/>
        <v>5.8384456384798309E-4</v>
      </c>
      <c r="AN270" s="29"/>
      <c r="AO270" s="23">
        <f>AO275</f>
        <v>103.02669926286151</v>
      </c>
      <c r="AP270" s="23">
        <f>AP275</f>
        <v>103.02669926286151</v>
      </c>
      <c r="AQ270" s="34">
        <f t="shared" si="336"/>
        <v>41.385802373581015</v>
      </c>
      <c r="AR270" s="48">
        <f t="shared" si="337"/>
        <v>6.9246082483737665E-3</v>
      </c>
      <c r="AS270" s="26">
        <f>AR270/AR275</f>
        <v>0.12006741946726437</v>
      </c>
      <c r="AT270" s="21">
        <f t="shared" si="313"/>
        <v>9.3482211353045824E-2</v>
      </c>
      <c r="BB270" s="6"/>
      <c r="BD270" s="36">
        <v>1</v>
      </c>
      <c r="BE270" s="6"/>
      <c r="BF270" s="6"/>
      <c r="BG270" s="6"/>
      <c r="BH270" s="6"/>
      <c r="BI270" s="6"/>
      <c r="BJ270" s="6"/>
      <c r="BK270" s="6"/>
      <c r="BL270" s="6"/>
      <c r="BM270" s="6"/>
      <c r="BN270" s="6"/>
    </row>
    <row r="271" spans="1:66" x14ac:dyDescent="0.2">
      <c r="B271" s="86" t="s">
        <v>64</v>
      </c>
      <c r="C271" s="32">
        <v>28.9</v>
      </c>
      <c r="D271" s="32">
        <v>12</v>
      </c>
      <c r="E271" s="33">
        <v>31</v>
      </c>
      <c r="F271" s="32">
        <v>53.7</v>
      </c>
      <c r="G271" s="32">
        <v>16.2</v>
      </c>
      <c r="H271" s="33">
        <v>42</v>
      </c>
      <c r="K271" s="78">
        <f t="shared" si="314"/>
        <v>4.645161290322581</v>
      </c>
      <c r="L271" s="78">
        <f t="shared" si="315"/>
        <v>6.2485714285714282</v>
      </c>
      <c r="M271" s="78">
        <f t="shared" si="316"/>
        <v>118.67341255070185</v>
      </c>
      <c r="N271" s="78">
        <f t="shared" si="317"/>
        <v>32</v>
      </c>
      <c r="O271" s="78">
        <f t="shared" si="318"/>
        <v>43</v>
      </c>
      <c r="P271" s="18">
        <f t="shared" si="319"/>
        <v>21.577523413111344</v>
      </c>
      <c r="Q271" s="79">
        <f t="shared" si="320"/>
        <v>39.044644897959181</v>
      </c>
      <c r="R271" s="18">
        <f t="shared" si="321"/>
        <v>0.67429760665972949</v>
      </c>
      <c r="S271" s="46">
        <f t="shared" si="322"/>
        <v>0.9080149976269577</v>
      </c>
      <c r="T271" s="14">
        <f t="shared" si="323"/>
        <v>74.999979289301237</v>
      </c>
      <c r="U271" s="64">
        <f t="shared" si="324"/>
        <v>1.992543495180934</v>
      </c>
      <c r="V271" s="17">
        <f t="shared" si="325"/>
        <v>3.3005655150131483</v>
      </c>
      <c r="W271" s="14">
        <f t="shared" si="326"/>
        <v>6.5765203473579579</v>
      </c>
      <c r="X271" s="14">
        <f t="shared" si="327"/>
        <v>24.800000000000004</v>
      </c>
      <c r="Y271" s="14">
        <f t="shared" si="328"/>
        <v>18.223479652642048</v>
      </c>
      <c r="Z271" s="14">
        <f t="shared" si="329"/>
        <v>31.37652034735796</v>
      </c>
      <c r="AA271" s="21">
        <f t="shared" si="330"/>
        <v>3.3005655150131483</v>
      </c>
      <c r="AB271" s="21">
        <f t="shared" si="331"/>
        <v>10.893732718894009</v>
      </c>
      <c r="AC271" s="29">
        <f t="shared" si="332"/>
        <v>9.1795900065145472E-2</v>
      </c>
      <c r="AD271" s="67">
        <f>AC271/AC275</f>
        <v>0.29304898284388065</v>
      </c>
      <c r="AE271" s="48">
        <f t="shared" si="333"/>
        <v>2.2765383216156083</v>
      </c>
      <c r="AF271" s="57"/>
      <c r="AH271" s="23">
        <f>(X271-X275)^2</f>
        <v>78.265355542573843</v>
      </c>
      <c r="AI271" s="30">
        <f t="shared" si="312"/>
        <v>7.1844387559491878</v>
      </c>
      <c r="AJ271" s="19">
        <v>1</v>
      </c>
      <c r="AK271" s="14"/>
      <c r="AL271" s="17">
        <f t="shared" si="334"/>
        <v>9.1795900065145472E-2</v>
      </c>
      <c r="AM271" s="87">
        <f t="shared" si="335"/>
        <v>8.4264872687701744E-3</v>
      </c>
      <c r="AN271" s="29"/>
      <c r="AO271" s="23">
        <f>AO275</f>
        <v>103.02669926286151</v>
      </c>
      <c r="AP271" s="23">
        <f>AP275</f>
        <v>103.02669926286151</v>
      </c>
      <c r="AQ271" s="34">
        <f t="shared" si="336"/>
        <v>10.893732718894009</v>
      </c>
      <c r="AR271" s="48">
        <f t="shared" si="337"/>
        <v>8.7780566014720781E-3</v>
      </c>
      <c r="AS271" s="26">
        <f>AR271/AR275</f>
        <v>0.15220479863591674</v>
      </c>
      <c r="AT271" s="21">
        <f t="shared" si="313"/>
        <v>0.21769580371650757</v>
      </c>
      <c r="BB271" s="6"/>
      <c r="BD271" s="36">
        <v>1</v>
      </c>
      <c r="BE271" s="6"/>
      <c r="BF271" s="6"/>
      <c r="BG271" s="6"/>
      <c r="BH271" s="6"/>
      <c r="BI271" s="6"/>
      <c r="BJ271" s="6"/>
      <c r="BK271" s="6"/>
      <c r="BL271" s="6"/>
      <c r="BM271" s="6"/>
      <c r="BN271" s="6"/>
    </row>
    <row r="272" spans="1:66" x14ac:dyDescent="0.2">
      <c r="B272" s="86" t="s">
        <v>65</v>
      </c>
      <c r="C272" s="32">
        <v>65.8</v>
      </c>
      <c r="D272" s="32">
        <v>48.1</v>
      </c>
      <c r="E272" s="33">
        <v>101</v>
      </c>
      <c r="F272" s="32">
        <v>60</v>
      </c>
      <c r="G272" s="32">
        <v>38.9</v>
      </c>
      <c r="H272" s="33">
        <v>94</v>
      </c>
      <c r="K272" s="78">
        <f t="shared" si="314"/>
        <v>22.907029702970299</v>
      </c>
      <c r="L272" s="78">
        <f t="shared" si="315"/>
        <v>16.097978723404253</v>
      </c>
      <c r="M272" s="78">
        <f t="shared" si="316"/>
        <v>1521.3906823415498</v>
      </c>
      <c r="N272" s="78">
        <f t="shared" si="317"/>
        <v>102</v>
      </c>
      <c r="O272" s="78">
        <f t="shared" si="318"/>
        <v>95</v>
      </c>
      <c r="P272" s="18">
        <f t="shared" si="319"/>
        <v>524.73200981276352</v>
      </c>
      <c r="Q272" s="79">
        <f t="shared" si="320"/>
        <v>259.14491897917605</v>
      </c>
      <c r="R272" s="18">
        <f t="shared" si="321"/>
        <v>5.1444314687525834</v>
      </c>
      <c r="S272" s="46">
        <f t="shared" si="322"/>
        <v>2.7278412524123796</v>
      </c>
      <c r="T272" s="14">
        <f t="shared" si="323"/>
        <v>193.25939741025763</v>
      </c>
      <c r="U272" s="64">
        <f t="shared" si="324"/>
        <v>1.972331675795749</v>
      </c>
      <c r="V272" s="17">
        <f t="shared" si="325"/>
        <v>6.2453989805595729</v>
      </c>
      <c r="W272" s="14">
        <f t="shared" si="326"/>
        <v>12.317998237340124</v>
      </c>
      <c r="X272" s="14">
        <f t="shared" si="327"/>
        <v>-5.7999999999999972</v>
      </c>
      <c r="Y272" s="14">
        <f t="shared" si="328"/>
        <v>-18.117998237340121</v>
      </c>
      <c r="Z272" s="14">
        <f t="shared" si="329"/>
        <v>6.5179982373401266</v>
      </c>
      <c r="AA272" s="21">
        <f t="shared" si="330"/>
        <v>6.2453989805595729</v>
      </c>
      <c r="AB272" s="21">
        <f t="shared" si="331"/>
        <v>39.005008426374552</v>
      </c>
      <c r="AC272" s="29">
        <f t="shared" si="332"/>
        <v>2.5637733212840848E-2</v>
      </c>
      <c r="AD272" s="67">
        <f>AC272/AC275</f>
        <v>8.1845830098227712E-2</v>
      </c>
      <c r="AE272" s="48">
        <f t="shared" si="333"/>
        <v>-0.14869885263447685</v>
      </c>
      <c r="AF272" s="57"/>
      <c r="AH272" s="23">
        <f>(X272-X275)^2</f>
        <v>473.20297582099482</v>
      </c>
      <c r="AI272" s="30">
        <f t="shared" si="312"/>
        <v>12.131851649621044</v>
      </c>
      <c r="AJ272" s="19">
        <v>1</v>
      </c>
      <c r="AK272" s="14"/>
      <c r="AL272" s="17">
        <f t="shared" si="334"/>
        <v>2.5637733212840848E-2</v>
      </c>
      <c r="AM272" s="87">
        <f t="shared" si="335"/>
        <v>6.5729336429280272E-4</v>
      </c>
      <c r="AN272" s="29"/>
      <c r="AO272" s="23">
        <f>AO275</f>
        <v>103.02669926286151</v>
      </c>
      <c r="AP272" s="23">
        <f>AP275</f>
        <v>103.02669926286151</v>
      </c>
      <c r="AQ272" s="34">
        <f t="shared" si="336"/>
        <v>39.005008426374552</v>
      </c>
      <c r="AR272" s="48">
        <f t="shared" si="337"/>
        <v>7.040681382131867E-3</v>
      </c>
      <c r="AS272" s="26">
        <f>AR272/AR275</f>
        <v>0.12208003897438043</v>
      </c>
      <c r="AT272" s="21">
        <f t="shared" si="313"/>
        <v>-4.0835952016364807E-2</v>
      </c>
      <c r="BB272" s="6"/>
      <c r="BD272" s="36">
        <v>1</v>
      </c>
      <c r="BE272" s="6"/>
      <c r="BF272" s="6"/>
      <c r="BG272" s="6"/>
      <c r="BH272" s="6"/>
      <c r="BI272" s="6"/>
      <c r="BJ272" s="6"/>
      <c r="BK272" s="6"/>
      <c r="BL272" s="6"/>
      <c r="BM272" s="6"/>
      <c r="BN272" s="6"/>
    </row>
    <row r="273" spans="1:66" x14ac:dyDescent="0.2">
      <c r="B273" s="86" t="s">
        <v>66</v>
      </c>
      <c r="C273" s="32">
        <v>15</v>
      </c>
      <c r="D273" s="32">
        <v>11.4</v>
      </c>
      <c r="E273" s="33">
        <v>26</v>
      </c>
      <c r="F273" s="32">
        <v>35.4</v>
      </c>
      <c r="G273" s="32">
        <v>17.899999999999999</v>
      </c>
      <c r="H273" s="33">
        <v>25</v>
      </c>
      <c r="K273" s="78">
        <f t="shared" si="314"/>
        <v>4.9984615384615392</v>
      </c>
      <c r="L273" s="78">
        <f t="shared" si="315"/>
        <v>12.816399999999998</v>
      </c>
      <c r="M273" s="78">
        <f t="shared" si="316"/>
        <v>317.36929163455608</v>
      </c>
      <c r="N273" s="78">
        <f t="shared" si="317"/>
        <v>27</v>
      </c>
      <c r="O273" s="78">
        <f t="shared" si="318"/>
        <v>26</v>
      </c>
      <c r="P273" s="18">
        <f t="shared" si="319"/>
        <v>24.984617751479298</v>
      </c>
      <c r="Q273" s="79">
        <f t="shared" si="320"/>
        <v>164.26010895999994</v>
      </c>
      <c r="R273" s="18">
        <f t="shared" si="321"/>
        <v>0.92535621301775184</v>
      </c>
      <c r="S273" s="46">
        <f t="shared" si="322"/>
        <v>6.3176964984615358</v>
      </c>
      <c r="T273" s="14">
        <f t="shared" si="323"/>
        <v>43.817062263203944</v>
      </c>
      <c r="U273" s="64">
        <f t="shared" si="324"/>
        <v>2.0166921992278248</v>
      </c>
      <c r="V273" s="17">
        <f t="shared" si="325"/>
        <v>4.2207655156928032</v>
      </c>
      <c r="W273" s="14">
        <f t="shared" si="326"/>
        <v>8.5119848902674828</v>
      </c>
      <c r="X273" s="14">
        <f t="shared" si="327"/>
        <v>20.399999999999999</v>
      </c>
      <c r="Y273" s="14">
        <f t="shared" si="328"/>
        <v>11.888015109732516</v>
      </c>
      <c r="Z273" s="14">
        <f t="shared" si="329"/>
        <v>28.911984890267483</v>
      </c>
      <c r="AA273" s="21">
        <f t="shared" si="330"/>
        <v>4.2207655156928032</v>
      </c>
      <c r="AB273" s="21">
        <f t="shared" si="331"/>
        <v>17.814861538461535</v>
      </c>
      <c r="AC273" s="29">
        <f t="shared" si="332"/>
        <v>5.613290891096976E-2</v>
      </c>
      <c r="AD273" s="67">
        <f>AC273/AC275</f>
        <v>0.17919854643566779</v>
      </c>
      <c r="AE273" s="48">
        <f t="shared" si="333"/>
        <v>1.145111341783783</v>
      </c>
      <c r="AF273" s="57"/>
      <c r="AH273" s="23">
        <f>(X273-X275)^2</f>
        <v>19.773771530320591</v>
      </c>
      <c r="AI273" s="30">
        <f t="shared" si="312"/>
        <v>1.109959316137813</v>
      </c>
      <c r="AJ273" s="19">
        <v>1</v>
      </c>
      <c r="AK273" s="14"/>
      <c r="AL273" s="17">
        <f t="shared" si="334"/>
        <v>5.613290891096976E-2</v>
      </c>
      <c r="AM273" s="87">
        <f t="shared" si="335"/>
        <v>3.1509034628072283E-3</v>
      </c>
      <c r="AN273" s="29"/>
      <c r="AO273" s="23">
        <f>AO275</f>
        <v>103.02669926286151</v>
      </c>
      <c r="AP273" s="23">
        <f>AP275</f>
        <v>103.02669926286151</v>
      </c>
      <c r="AQ273" s="34">
        <f t="shared" si="336"/>
        <v>17.814861538461535</v>
      </c>
      <c r="AR273" s="48">
        <f t="shared" si="337"/>
        <v>8.275298608929017E-3</v>
      </c>
      <c r="AS273" s="26">
        <f>AR273/AR275</f>
        <v>0.14348735894604486</v>
      </c>
      <c r="AT273" s="21">
        <f t="shared" si="313"/>
        <v>0.16881609162215194</v>
      </c>
      <c r="BB273" s="6"/>
      <c r="BD273" s="36">
        <v>1</v>
      </c>
      <c r="BE273" s="6"/>
      <c r="BF273" s="6"/>
      <c r="BG273" s="6"/>
      <c r="BH273" s="6"/>
      <c r="BI273" s="6"/>
      <c r="BJ273" s="6"/>
      <c r="BK273" s="6"/>
      <c r="BL273" s="6"/>
      <c r="BM273" s="6"/>
      <c r="BN273" s="6"/>
    </row>
    <row r="274" spans="1:66" x14ac:dyDescent="0.2">
      <c r="B274" s="86" t="s">
        <v>67</v>
      </c>
      <c r="C274" s="32">
        <v>42</v>
      </c>
      <c r="D274" s="32">
        <v>43.3</v>
      </c>
      <c r="E274" s="33">
        <v>46</v>
      </c>
      <c r="F274" s="32">
        <v>55.8</v>
      </c>
      <c r="G274" s="32">
        <v>43.9</v>
      </c>
      <c r="H274" s="33">
        <v>46</v>
      </c>
      <c r="K274" s="78">
        <f t="shared" si="314"/>
        <v>40.758478260869559</v>
      </c>
      <c r="L274" s="78">
        <f t="shared" si="315"/>
        <v>41.895869565217389</v>
      </c>
      <c r="M274" s="78">
        <f t="shared" si="316"/>
        <v>6831.7412145557646</v>
      </c>
      <c r="N274" s="78">
        <f t="shared" si="317"/>
        <v>47</v>
      </c>
      <c r="O274" s="78">
        <f t="shared" si="318"/>
        <v>47</v>
      </c>
      <c r="P274" s="18">
        <f t="shared" si="319"/>
        <v>1661.2535501417765</v>
      </c>
      <c r="Q274" s="79">
        <f t="shared" si="320"/>
        <v>1755.2638866257087</v>
      </c>
      <c r="R274" s="18">
        <f t="shared" si="321"/>
        <v>35.345820215782481</v>
      </c>
      <c r="S274" s="46">
        <f t="shared" si="322"/>
        <v>37.346040140972526</v>
      </c>
      <c r="T274" s="14">
        <f t="shared" si="323"/>
        <v>93.982203523573943</v>
      </c>
      <c r="U274" s="64">
        <f t="shared" si="324"/>
        <v>1.9858018143458216</v>
      </c>
      <c r="V274" s="17">
        <f t="shared" si="325"/>
        <v>9.0914436601722919</v>
      </c>
      <c r="W274" s="14">
        <f t="shared" si="326"/>
        <v>18.053805315392953</v>
      </c>
      <c r="X274" s="14">
        <f t="shared" si="327"/>
        <v>13.799999999999997</v>
      </c>
      <c r="Y274" s="14">
        <f t="shared" si="328"/>
        <v>-4.253805315392956</v>
      </c>
      <c r="Z274" s="14">
        <f t="shared" si="329"/>
        <v>31.85380531539295</v>
      </c>
      <c r="AA274" s="21">
        <f t="shared" si="330"/>
        <v>9.0914436601722919</v>
      </c>
      <c r="AB274" s="21">
        <f t="shared" si="331"/>
        <v>82.654347826086962</v>
      </c>
      <c r="AC274" s="29">
        <f t="shared" si="332"/>
        <v>1.2098577102127771E-2</v>
      </c>
      <c r="AD274" s="67">
        <f>AC274/AC275</f>
        <v>3.8623464785689385E-2</v>
      </c>
      <c r="AE274" s="48">
        <f t="shared" si="333"/>
        <v>0.1669603640093632</v>
      </c>
      <c r="AF274" s="57"/>
      <c r="AH274" s="23">
        <f>(X274-X275)^2</f>
        <v>4.6363955119408686</v>
      </c>
      <c r="AI274" s="30">
        <f t="shared" si="312"/>
        <v>5.6093788577175757E-2</v>
      </c>
      <c r="AJ274" s="19">
        <v>1</v>
      </c>
      <c r="AK274" s="14"/>
      <c r="AL274" s="17">
        <f t="shared" si="334"/>
        <v>1.2098577102127771E-2</v>
      </c>
      <c r="AM274" s="87">
        <f t="shared" si="335"/>
        <v>1.463755678961304E-4</v>
      </c>
      <c r="AN274" s="29"/>
      <c r="AO274" s="23">
        <f>AO275</f>
        <v>103.02669926286151</v>
      </c>
      <c r="AP274" s="23">
        <f>AP275</f>
        <v>103.02669926286151</v>
      </c>
      <c r="AQ274" s="34">
        <f t="shared" si="336"/>
        <v>82.654347826086962</v>
      </c>
      <c r="AR274" s="48">
        <f t="shared" si="337"/>
        <v>5.3855792805873231E-3</v>
      </c>
      <c r="AS274" s="26">
        <f>AR274/AR275</f>
        <v>9.338183235251564E-2</v>
      </c>
      <c r="AT274" s="21">
        <f t="shared" si="313"/>
        <v>7.4320994072105045E-2</v>
      </c>
      <c r="BB274" s="6"/>
      <c r="BD274" s="36">
        <v>1</v>
      </c>
      <c r="BE274" s="6"/>
      <c r="BF274" s="6"/>
      <c r="BG274" s="6"/>
      <c r="BH274" s="6"/>
      <c r="BI274" s="6"/>
      <c r="BJ274" s="6"/>
      <c r="BK274" s="6"/>
      <c r="BL274" s="6"/>
      <c r="BM274" s="6"/>
      <c r="BN274" s="6"/>
    </row>
    <row r="275" spans="1:66" x14ac:dyDescent="0.2">
      <c r="B275" s="59">
        <f>AJ275</f>
        <v>8</v>
      </c>
      <c r="E275" s="60">
        <f>SUM(E267:E274)</f>
        <v>425</v>
      </c>
      <c r="F275" s="51"/>
      <c r="G275" s="51"/>
      <c r="H275" s="60">
        <f>SUM(H267:H274)</f>
        <v>438</v>
      </c>
      <c r="W275" s="80">
        <f>AA275*$E$2</f>
        <v>3.5019227203053962</v>
      </c>
      <c r="X275" s="63">
        <f>AE275/AC275</f>
        <v>15.953229089516686</v>
      </c>
      <c r="Y275" s="65">
        <f>X275-W275</f>
        <v>12.45130636921129</v>
      </c>
      <c r="Z275" s="66">
        <f>X275+W275</f>
        <v>19.455151809822084</v>
      </c>
      <c r="AA275" s="68">
        <f>SQRT(AB275)</f>
        <v>1.7867280970100046</v>
      </c>
      <c r="AB275" s="68">
        <f>1/AC275</f>
        <v>3.1923972926449919</v>
      </c>
      <c r="AC275" s="69">
        <f>SUM(AC267:AC274)</f>
        <v>0.31324422004238439</v>
      </c>
      <c r="AD275" s="52">
        <f>SUM(AD267:AD274)</f>
        <v>0.99999999999999978</v>
      </c>
      <c r="AE275" s="70">
        <f>SUM(AE267:AE274)</f>
        <v>4.9972568033031326</v>
      </c>
      <c r="AF275" s="50"/>
      <c r="AG275" s="7"/>
      <c r="AH275" s="16"/>
      <c r="AI275" s="22">
        <f>SUM(AI267:AI274)</f>
        <v>33.516681282804271</v>
      </c>
      <c r="AJ275" s="22">
        <f>SUM(AJ267:AJ274)</f>
        <v>8</v>
      </c>
      <c r="AK275" s="22">
        <f>AI275-(AJ275-1)</f>
        <v>26.516681282804271</v>
      </c>
      <c r="AL275" s="45">
        <f>SUM(AL267:AL274)</f>
        <v>0.31324422004238439</v>
      </c>
      <c r="AM275" s="47">
        <f>SUM(AM267:AM274)</f>
        <v>1.7500149116949554E-2</v>
      </c>
      <c r="AN275" s="28">
        <f>AM275/AL275</f>
        <v>5.5867428661833397E-2</v>
      </c>
      <c r="AO275" s="22">
        <f>AK275/(AL275-AN275)</f>
        <v>103.02669926286151</v>
      </c>
      <c r="AP275" s="88">
        <f>IF(AI275&lt;AJ275-1,"0",AO275)</f>
        <v>103.02669926286151</v>
      </c>
      <c r="AQ275" s="7"/>
      <c r="AR275" s="70">
        <f>SUM(AR267:AR274)</f>
        <v>5.7672666565984763E-2</v>
      </c>
      <c r="AS275" s="27">
        <f>SUM(AS267:AS274)</f>
        <v>0.99999999999999989</v>
      </c>
      <c r="AT275" s="15">
        <f>SUM(AT267:AT274)</f>
        <v>0.7391188359652614</v>
      </c>
      <c r="AU275" s="34">
        <f>1/AR275</f>
        <v>17.339236410299748</v>
      </c>
      <c r="AV275" s="14">
        <f>SQRT(AU275)</f>
        <v>4.1640408751956013</v>
      </c>
      <c r="AW275" s="81">
        <f>AV275*$E$2</f>
        <v>8.1613701455360221</v>
      </c>
      <c r="AX275" s="83">
        <f>AT275/AR275</f>
        <v>12.815756232107228</v>
      </c>
      <c r="AY275" s="84">
        <f>AX275-AW275</f>
        <v>4.6543860865712059</v>
      </c>
      <c r="AZ275" s="85">
        <f>AX275+AW275</f>
        <v>20.977126377643252</v>
      </c>
      <c r="BA275" s="7"/>
      <c r="BB275" s="7"/>
      <c r="BC275" s="37">
        <f>AI275</f>
        <v>33.516681282804271</v>
      </c>
      <c r="BD275" s="12">
        <f>SUM(BD267:BD274)</f>
        <v>8</v>
      </c>
      <c r="BE275" s="49">
        <f>(BC275-(BD275-1))/BC275</f>
        <v>0.79114877332466238</v>
      </c>
      <c r="BF275" s="75">
        <f>IF(BE275&lt;0,"0%",BE275)</f>
        <v>0.79114877332466238</v>
      </c>
      <c r="BG275" s="7"/>
      <c r="BH275" s="7"/>
      <c r="BI275" s="7"/>
      <c r="BJ275" s="7"/>
      <c r="BK275" s="7"/>
      <c r="BL275" s="7"/>
      <c r="BM275" s="7"/>
      <c r="BN275" s="7"/>
    </row>
    <row r="279" spans="1:66" x14ac:dyDescent="0.2">
      <c r="J279" s="40" t="s">
        <v>16</v>
      </c>
      <c r="AG279" s="40" t="s">
        <v>17</v>
      </c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0" t="s">
        <v>58</v>
      </c>
      <c r="BC279" s="41"/>
      <c r="BD279" s="40"/>
      <c r="BE279" s="40"/>
      <c r="BF279" s="40"/>
      <c r="BG279" s="39"/>
      <c r="BH279" s="39"/>
      <c r="BI279" s="39"/>
      <c r="BJ279" s="39"/>
      <c r="BK279" s="39"/>
      <c r="BL279" s="39"/>
      <c r="BM279" s="39"/>
      <c r="BN279" s="39"/>
    </row>
    <row r="280" spans="1:66" x14ac:dyDescent="0.2">
      <c r="A280" s="44"/>
      <c r="B280" s="5" t="s">
        <v>18</v>
      </c>
      <c r="C280" s="89" t="s">
        <v>19</v>
      </c>
      <c r="D280" s="90"/>
      <c r="E280" s="91"/>
      <c r="F280" s="89" t="s">
        <v>20</v>
      </c>
      <c r="G280" s="90"/>
      <c r="H280" s="91"/>
      <c r="AG280" s="2"/>
      <c r="AH280" s="71" t="s">
        <v>38</v>
      </c>
      <c r="AI280" s="72">
        <f>CHIDIST(AI289,AJ289-1)</f>
        <v>8.5573886065273618E-6</v>
      </c>
      <c r="AJ280" s="2"/>
      <c r="AK280" s="2"/>
      <c r="AL280" s="2"/>
      <c r="AM280" s="2"/>
      <c r="BB280" s="1" t="s">
        <v>59</v>
      </c>
      <c r="BF280" s="71" t="s">
        <v>38</v>
      </c>
      <c r="BG280" s="72">
        <f>CHIDIST(BC289,BD289-1)</f>
        <v>8.5573886065273618E-6</v>
      </c>
    </row>
    <row r="281" spans="1:66" ht="61.5" customHeight="1" x14ac:dyDescent="0.2">
      <c r="B281" s="5"/>
      <c r="C281" s="43" t="s">
        <v>6</v>
      </c>
      <c r="D281" s="43" t="s">
        <v>7</v>
      </c>
      <c r="E281" s="43" t="s">
        <v>8</v>
      </c>
      <c r="F281" s="43" t="s">
        <v>9</v>
      </c>
      <c r="G281" s="43" t="s">
        <v>10</v>
      </c>
      <c r="H281" s="43" t="s">
        <v>11</v>
      </c>
      <c r="K281" s="61" t="s">
        <v>29</v>
      </c>
      <c r="L281" s="77" t="s">
        <v>30</v>
      </c>
      <c r="M281" s="73" t="s">
        <v>39</v>
      </c>
      <c r="N281" s="61" t="s">
        <v>31</v>
      </c>
      <c r="O281" s="61" t="s">
        <v>32</v>
      </c>
      <c r="P281" s="61" t="s">
        <v>33</v>
      </c>
      <c r="Q281" s="61" t="s">
        <v>34</v>
      </c>
      <c r="R281" s="61" t="s">
        <v>35</v>
      </c>
      <c r="S281" s="61" t="s">
        <v>36</v>
      </c>
      <c r="T281" s="74" t="s">
        <v>27</v>
      </c>
      <c r="U281" s="62" t="s">
        <v>25</v>
      </c>
      <c r="V281" s="13" t="s">
        <v>26</v>
      </c>
      <c r="W281" s="13" t="s">
        <v>24</v>
      </c>
      <c r="X281" s="53" t="s">
        <v>52</v>
      </c>
      <c r="Y281" s="54" t="s">
        <v>3</v>
      </c>
      <c r="Z281" s="55" t="s">
        <v>1</v>
      </c>
      <c r="AA281" s="14" t="s">
        <v>49</v>
      </c>
      <c r="AB281" s="14" t="s">
        <v>50</v>
      </c>
      <c r="AC281" s="10" t="s">
        <v>51</v>
      </c>
      <c r="AD281" s="76" t="s">
        <v>48</v>
      </c>
      <c r="AE281" s="13" t="s">
        <v>28</v>
      </c>
      <c r="AF281" s="56"/>
      <c r="AG281" s="2"/>
      <c r="AH281" s="24" t="s">
        <v>23</v>
      </c>
      <c r="AI281" s="13" t="s">
        <v>40</v>
      </c>
      <c r="AJ281" s="86" t="s">
        <v>4</v>
      </c>
      <c r="AK281" s="86" t="s">
        <v>5</v>
      </c>
      <c r="AL281" s="86" t="s">
        <v>41</v>
      </c>
      <c r="AM281" s="13" t="s">
        <v>42</v>
      </c>
      <c r="AN281" s="13" t="s">
        <v>43</v>
      </c>
      <c r="AO281" s="24" t="s">
        <v>54</v>
      </c>
      <c r="AP281" s="24" t="s">
        <v>55</v>
      </c>
      <c r="AQ281" s="86" t="s">
        <v>44</v>
      </c>
      <c r="AR281" s="13" t="s">
        <v>56</v>
      </c>
      <c r="AS281" s="82" t="s">
        <v>53</v>
      </c>
      <c r="AT281" s="13" t="s">
        <v>21</v>
      </c>
      <c r="AU281" s="13" t="s">
        <v>45</v>
      </c>
      <c r="AV281" s="13" t="s">
        <v>22</v>
      </c>
      <c r="AW281" s="13" t="s">
        <v>2</v>
      </c>
      <c r="AX281" s="35" t="s">
        <v>12</v>
      </c>
      <c r="AY281" s="31" t="s">
        <v>13</v>
      </c>
      <c r="AZ281" s="11" t="s">
        <v>14</v>
      </c>
      <c r="BC281" s="38" t="s">
        <v>15</v>
      </c>
      <c r="BD281" s="38" t="s">
        <v>4</v>
      </c>
      <c r="BE281" s="20" t="s">
        <v>46</v>
      </c>
      <c r="BF281" s="9" t="s">
        <v>47</v>
      </c>
    </row>
    <row r="282" spans="1:66" x14ac:dyDescent="0.2">
      <c r="B282" s="86" t="s">
        <v>60</v>
      </c>
      <c r="C282" s="32">
        <v>15</v>
      </c>
      <c r="D282" s="32">
        <v>11.4</v>
      </c>
      <c r="E282" s="33">
        <v>26</v>
      </c>
      <c r="F282" s="32">
        <v>35.4</v>
      </c>
      <c r="G282" s="32">
        <v>17.899999999999999</v>
      </c>
      <c r="H282" s="33">
        <v>25</v>
      </c>
      <c r="K282" s="78">
        <f>((D282^2)/E282)</f>
        <v>4.9984615384615392</v>
      </c>
      <c r="L282" s="78">
        <f>((G282^2)/H282)</f>
        <v>12.816399999999998</v>
      </c>
      <c r="M282" s="78">
        <f>(K282+L282)^2</f>
        <v>317.36929163455608</v>
      </c>
      <c r="N282" s="78">
        <f>E282+1</f>
        <v>27</v>
      </c>
      <c r="O282" s="78">
        <f>H282+1</f>
        <v>26</v>
      </c>
      <c r="P282" s="18">
        <f>K282^2</f>
        <v>24.984617751479298</v>
      </c>
      <c r="Q282" s="79">
        <f>L282^2</f>
        <v>164.26010895999994</v>
      </c>
      <c r="R282" s="18">
        <f>P282/N282</f>
        <v>0.92535621301775184</v>
      </c>
      <c r="S282" s="46">
        <f>Q282/O282</f>
        <v>6.3176964984615358</v>
      </c>
      <c r="T282" s="14">
        <f>M282/(R282+S282)</f>
        <v>43.817062263203944</v>
      </c>
      <c r="U282" s="64">
        <f>TINV((1-$E$1),T282)</f>
        <v>2.0166921992278248</v>
      </c>
      <c r="V282" s="17">
        <f>SQRT(K282+L282)</f>
        <v>4.2207655156928032</v>
      </c>
      <c r="W282" s="14">
        <f>V282*U282</f>
        <v>8.5119848902674828</v>
      </c>
      <c r="X282" s="14">
        <f>F282-C282</f>
        <v>20.399999999999999</v>
      </c>
      <c r="Y282" s="14">
        <f>X282-W282</f>
        <v>11.888015109732516</v>
      </c>
      <c r="Z282" s="14">
        <f>X282+W282</f>
        <v>28.911984890267483</v>
      </c>
      <c r="AA282" s="21">
        <f>V282</f>
        <v>4.2207655156928032</v>
      </c>
      <c r="AB282" s="21">
        <f>AA282^2</f>
        <v>17.814861538461535</v>
      </c>
      <c r="AC282" s="29">
        <f>1/AB282</f>
        <v>5.613290891096976E-2</v>
      </c>
      <c r="AD282" s="67">
        <f>AC282/AC289</f>
        <v>0.18639787832529192</v>
      </c>
      <c r="AE282" s="48">
        <f>AC282*X282</f>
        <v>1.145111341783783</v>
      </c>
      <c r="AF282" s="57"/>
      <c r="AH282" s="23">
        <f>(X282-X289)^2</f>
        <v>19.011907102014682</v>
      </c>
      <c r="AI282" s="30">
        <f t="shared" ref="AI282:AI288" si="338">AH282*AC282</f>
        <v>1.0671936495812091</v>
      </c>
      <c r="AJ282" s="19">
        <v>1</v>
      </c>
      <c r="AK282" s="14"/>
      <c r="AL282" s="17">
        <f>AC282</f>
        <v>5.613290891096976E-2</v>
      </c>
      <c r="AM282" s="87">
        <f>AC282^2</f>
        <v>3.1509034628072283E-3</v>
      </c>
      <c r="AN282" s="29"/>
      <c r="AO282" s="23">
        <f>AO289</f>
        <v>112.75606614199668</v>
      </c>
      <c r="AP282" s="23">
        <f>AP289</f>
        <v>112.75606614199668</v>
      </c>
      <c r="AQ282" s="34">
        <f>AB282</f>
        <v>17.814861538461535</v>
      </c>
      <c r="AR282" s="48">
        <f>1/(AP282+AQ282)</f>
        <v>7.658672705820593E-3</v>
      </c>
      <c r="AS282" s="26">
        <f>AR282/AR289</f>
        <v>0.15731959922543262</v>
      </c>
      <c r="AT282" s="21">
        <f t="shared" ref="AT282:AT288" si="339">AR282*X282</f>
        <v>0.15623692319874008</v>
      </c>
      <c r="BB282" s="6"/>
      <c r="BD282" s="36">
        <v>1</v>
      </c>
      <c r="BE282" s="6"/>
      <c r="BF282" s="6"/>
      <c r="BG282" s="6"/>
      <c r="BH282" s="6"/>
      <c r="BI282" s="6"/>
      <c r="BJ282" s="6"/>
      <c r="BK282" s="6"/>
      <c r="BL282" s="6"/>
      <c r="BM282" s="6"/>
      <c r="BN282" s="6"/>
    </row>
    <row r="283" spans="1:66" x14ac:dyDescent="0.2">
      <c r="B283" s="86" t="s">
        <v>61</v>
      </c>
      <c r="C283" s="32">
        <v>42</v>
      </c>
      <c r="D283" s="32">
        <v>43.3</v>
      </c>
      <c r="E283" s="33">
        <v>46</v>
      </c>
      <c r="F283" s="32">
        <v>55.8</v>
      </c>
      <c r="G283" s="32">
        <v>43.9</v>
      </c>
      <c r="H283" s="33">
        <v>46</v>
      </c>
      <c r="K283" s="78">
        <f t="shared" ref="K283:K288" si="340">((D283^2)/E283)</f>
        <v>40.758478260869559</v>
      </c>
      <c r="L283" s="78">
        <f t="shared" ref="L283:L288" si="341">((G283^2)/H283)</f>
        <v>41.895869565217389</v>
      </c>
      <c r="M283" s="78">
        <f t="shared" ref="M283:M288" si="342">(K283+L283)^2</f>
        <v>6831.7412145557646</v>
      </c>
      <c r="N283" s="78">
        <f t="shared" ref="N283:N288" si="343">E283+1</f>
        <v>47</v>
      </c>
      <c r="O283" s="78">
        <f t="shared" ref="O283:O288" si="344">H283+1</f>
        <v>47</v>
      </c>
      <c r="P283" s="18">
        <f t="shared" ref="P283:P288" si="345">K283^2</f>
        <v>1661.2535501417765</v>
      </c>
      <c r="Q283" s="79">
        <f t="shared" ref="Q283:Q288" si="346">L283^2</f>
        <v>1755.2638866257087</v>
      </c>
      <c r="R283" s="18">
        <f t="shared" ref="R283:R288" si="347">P283/N283</f>
        <v>35.345820215782481</v>
      </c>
      <c r="S283" s="46">
        <f t="shared" ref="S283:S288" si="348">Q283/O283</f>
        <v>37.346040140972526</v>
      </c>
      <c r="T283" s="14">
        <f t="shared" ref="T283:T288" si="349">M283/(R283+S283)</f>
        <v>93.982203523573943</v>
      </c>
      <c r="U283" s="64">
        <f t="shared" ref="U283:U288" si="350">TINV((1-$E$1),T283)</f>
        <v>1.9858018143458216</v>
      </c>
      <c r="V283" s="17">
        <f t="shared" ref="V283:V288" si="351">SQRT(K283+L283)</f>
        <v>9.0914436601722919</v>
      </c>
      <c r="W283" s="14">
        <f t="shared" ref="W283:W288" si="352">V283*U283</f>
        <v>18.053805315392953</v>
      </c>
      <c r="X283" s="14">
        <f t="shared" ref="X283:X288" si="353">F283-C283</f>
        <v>13.799999999999997</v>
      </c>
      <c r="Y283" s="14">
        <f t="shared" ref="Y283:Y288" si="354">X283-W283</f>
        <v>-4.253805315392956</v>
      </c>
      <c r="Z283" s="14">
        <f t="shared" ref="Z283:Z288" si="355">X283+W283</f>
        <v>31.85380531539295</v>
      </c>
      <c r="AA283" s="21">
        <f t="shared" ref="AA283:AA288" si="356">V283</f>
        <v>9.0914436601722919</v>
      </c>
      <c r="AB283" s="21">
        <f t="shared" ref="AB283:AB288" si="357">AA283^2</f>
        <v>82.654347826086962</v>
      </c>
      <c r="AC283" s="29">
        <f t="shared" ref="AC283:AC288" si="358">1/AB283</f>
        <v>1.2098577102127771E-2</v>
      </c>
      <c r="AD283" s="67">
        <f>AC283/AC289</f>
        <v>4.0175169011254695E-2</v>
      </c>
      <c r="AE283" s="48">
        <f t="shared" ref="AE283:AE288" si="359">AC283*X283</f>
        <v>0.1669603640093632</v>
      </c>
      <c r="AF283" s="57"/>
      <c r="AH283" s="23">
        <f>(X283-X289)^2</f>
        <v>5.0164148058398768</v>
      </c>
      <c r="AI283" s="30">
        <f t="shared" si="338"/>
        <v>6.0691481304709062E-2</v>
      </c>
      <c r="AJ283" s="19">
        <v>1</v>
      </c>
      <c r="AK283" s="14"/>
      <c r="AL283" s="17">
        <f t="shared" ref="AL283:AL288" si="360">AC283</f>
        <v>1.2098577102127771E-2</v>
      </c>
      <c r="AM283" s="87">
        <f t="shared" ref="AM283:AM288" si="361">AC283^2</f>
        <v>1.463755678961304E-4</v>
      </c>
      <c r="AN283" s="29"/>
      <c r="AO283" s="23">
        <f>AO289</f>
        <v>112.75606614199668</v>
      </c>
      <c r="AP283" s="23">
        <f>AP289</f>
        <v>112.75606614199668</v>
      </c>
      <c r="AQ283" s="34">
        <f t="shared" ref="AQ283:AQ288" si="362">AB283</f>
        <v>82.654347826086962</v>
      </c>
      <c r="AR283" s="48">
        <f t="shared" ref="AR283:AR288" si="363">1/(AP283+AQ283)</f>
        <v>5.1174345301951505E-3</v>
      </c>
      <c r="AS283" s="26">
        <f>AR283/AR289</f>
        <v>0.10511909573323792</v>
      </c>
      <c r="AT283" s="21">
        <f t="shared" si="339"/>
        <v>7.0620596516693057E-2</v>
      </c>
      <c r="BB283" s="6"/>
      <c r="BD283" s="36">
        <v>1</v>
      </c>
      <c r="BE283" s="6"/>
      <c r="BF283" s="6"/>
      <c r="BG283" s="6"/>
      <c r="BH283" s="6"/>
      <c r="BI283" s="6"/>
      <c r="BJ283" s="6"/>
      <c r="BK283" s="6"/>
      <c r="BL283" s="6"/>
      <c r="BM283" s="6"/>
      <c r="BN283" s="6"/>
    </row>
    <row r="284" spans="1:66" x14ac:dyDescent="0.2">
      <c r="B284" s="86" t="s">
        <v>62</v>
      </c>
      <c r="C284" s="32">
        <v>45.1</v>
      </c>
      <c r="D284" s="32">
        <v>36.9</v>
      </c>
      <c r="E284" s="33">
        <v>92</v>
      </c>
      <c r="F284" s="32">
        <v>42.8</v>
      </c>
      <c r="G284" s="32">
        <v>35.4</v>
      </c>
      <c r="H284" s="33">
        <v>92</v>
      </c>
      <c r="K284" s="78">
        <f t="shared" si="340"/>
        <v>14.800108695652172</v>
      </c>
      <c r="L284" s="78">
        <f t="shared" si="341"/>
        <v>13.621304347826085</v>
      </c>
      <c r="M284" s="78">
        <f t="shared" si="342"/>
        <v>807.77671938799597</v>
      </c>
      <c r="N284" s="78">
        <f t="shared" si="343"/>
        <v>93</v>
      </c>
      <c r="O284" s="78">
        <f t="shared" si="344"/>
        <v>93</v>
      </c>
      <c r="P284" s="18">
        <f t="shared" si="345"/>
        <v>219.04321740311903</v>
      </c>
      <c r="Q284" s="79">
        <f t="shared" si="346"/>
        <v>185.53993213610579</v>
      </c>
      <c r="R284" s="18">
        <f t="shared" si="347"/>
        <v>2.3553034129367636</v>
      </c>
      <c r="S284" s="46">
        <f t="shared" si="348"/>
        <v>1.9950530337215677</v>
      </c>
      <c r="T284" s="14">
        <f t="shared" si="349"/>
        <v>185.68058256662599</v>
      </c>
      <c r="U284" s="64">
        <f t="shared" si="350"/>
        <v>1.972869946210895</v>
      </c>
      <c r="V284" s="17">
        <f t="shared" si="351"/>
        <v>5.3311737022421486</v>
      </c>
      <c r="W284" s="14">
        <f t="shared" si="352"/>
        <v>10.517712375183406</v>
      </c>
      <c r="X284" s="14">
        <f t="shared" si="353"/>
        <v>-2.3000000000000043</v>
      </c>
      <c r="Y284" s="14">
        <f t="shared" si="354"/>
        <v>-12.81771237518341</v>
      </c>
      <c r="Z284" s="14">
        <f t="shared" si="355"/>
        <v>8.2177123751834014</v>
      </c>
      <c r="AA284" s="21">
        <f t="shared" si="356"/>
        <v>5.3311737022421486</v>
      </c>
      <c r="AB284" s="21">
        <f t="shared" si="357"/>
        <v>28.421413043478257</v>
      </c>
      <c r="AC284" s="29">
        <f t="shared" si="358"/>
        <v>3.5184739001900743E-2</v>
      </c>
      <c r="AD284" s="67">
        <f>AC284/AC289</f>
        <v>0.11683628777880388</v>
      </c>
      <c r="AE284" s="48">
        <f t="shared" si="359"/>
        <v>-8.0924899704371861E-2</v>
      </c>
      <c r="AF284" s="57"/>
      <c r="AH284" s="23">
        <f>(X284-X289)^2</f>
        <v>336.34589571971657</v>
      </c>
      <c r="AI284" s="30">
        <f t="shared" si="338"/>
        <v>11.834242555258752</v>
      </c>
      <c r="AJ284" s="19">
        <v>1</v>
      </c>
      <c r="AK284" s="14"/>
      <c r="AL284" s="17">
        <f t="shared" si="360"/>
        <v>3.5184739001900743E-2</v>
      </c>
      <c r="AM284" s="87">
        <f t="shared" si="361"/>
        <v>1.2379658586318754E-3</v>
      </c>
      <c r="AN284" s="29"/>
      <c r="AO284" s="23">
        <f>AO289</f>
        <v>112.75606614199668</v>
      </c>
      <c r="AP284" s="23">
        <f>AP289</f>
        <v>112.75606614199668</v>
      </c>
      <c r="AQ284" s="34">
        <f t="shared" si="362"/>
        <v>28.421413043478257</v>
      </c>
      <c r="AR284" s="48">
        <f t="shared" si="363"/>
        <v>7.0832827287291948E-3</v>
      </c>
      <c r="AS284" s="26">
        <f>AR284/AR289</f>
        <v>0.14550030310568146</v>
      </c>
      <c r="AT284" s="21">
        <f t="shared" si="339"/>
        <v>-1.6291550276077177E-2</v>
      </c>
      <c r="BB284" s="6"/>
      <c r="BD284" s="36">
        <v>1</v>
      </c>
      <c r="BE284" s="6"/>
      <c r="BF284" s="6"/>
      <c r="BG284" s="6"/>
      <c r="BH284" s="6"/>
      <c r="BI284" s="6"/>
      <c r="BJ284" s="6"/>
      <c r="BK284" s="6"/>
      <c r="BL284" s="6"/>
      <c r="BM284" s="6"/>
      <c r="BN284" s="6"/>
    </row>
    <row r="285" spans="1:66" x14ac:dyDescent="0.2">
      <c r="B285" s="86" t="s">
        <v>63</v>
      </c>
      <c r="C285" s="32">
        <v>30.3</v>
      </c>
      <c r="D285" s="32">
        <v>27.8</v>
      </c>
      <c r="E285" s="33">
        <v>57</v>
      </c>
      <c r="F285" s="32">
        <v>43.8</v>
      </c>
      <c r="G285" s="32">
        <v>43.5</v>
      </c>
      <c r="H285" s="33">
        <v>68</v>
      </c>
      <c r="K285" s="78">
        <f t="shared" si="340"/>
        <v>13.558596491228071</v>
      </c>
      <c r="L285" s="78">
        <f t="shared" si="341"/>
        <v>27.827205882352942</v>
      </c>
      <c r="M285" s="78">
        <f t="shared" si="342"/>
        <v>1712.784638105104</v>
      </c>
      <c r="N285" s="78">
        <f t="shared" si="343"/>
        <v>58</v>
      </c>
      <c r="O285" s="78">
        <f t="shared" si="344"/>
        <v>69</v>
      </c>
      <c r="P285" s="18">
        <f t="shared" si="345"/>
        <v>183.83553881194217</v>
      </c>
      <c r="Q285" s="79">
        <f t="shared" si="346"/>
        <v>774.35338721885819</v>
      </c>
      <c r="R285" s="18">
        <f t="shared" si="347"/>
        <v>3.1695782553783132</v>
      </c>
      <c r="S285" s="46">
        <f t="shared" si="348"/>
        <v>11.222512858244322</v>
      </c>
      <c r="T285" s="14">
        <f t="shared" si="349"/>
        <v>119.00874060503212</v>
      </c>
      <c r="U285" s="64">
        <f t="shared" si="350"/>
        <v>1.9800998764569426</v>
      </c>
      <c r="V285" s="17">
        <f t="shared" si="351"/>
        <v>6.4331798026777562</v>
      </c>
      <c r="W285" s="14">
        <f t="shared" si="352"/>
        <v>12.738338532507523</v>
      </c>
      <c r="X285" s="14">
        <f t="shared" si="353"/>
        <v>13.499999999999996</v>
      </c>
      <c r="Y285" s="14">
        <f t="shared" si="354"/>
        <v>0.76166146749247332</v>
      </c>
      <c r="Z285" s="14">
        <f t="shared" si="355"/>
        <v>26.23833853250752</v>
      </c>
      <c r="AA285" s="21">
        <f t="shared" si="356"/>
        <v>6.4331798026777562</v>
      </c>
      <c r="AB285" s="21">
        <f t="shared" si="357"/>
        <v>41.385802373581015</v>
      </c>
      <c r="AC285" s="29">
        <f t="shared" si="358"/>
        <v>2.4162875736302231E-2</v>
      </c>
      <c r="AD285" s="67">
        <f>AC285/AC289</f>
        <v>8.0236511145857184E-2</v>
      </c>
      <c r="AE285" s="48">
        <f t="shared" si="359"/>
        <v>0.32619882244008003</v>
      </c>
      <c r="AF285" s="57"/>
      <c r="AH285" s="23">
        <f>(X285-X289)^2</f>
        <v>6.4502560651046625</v>
      </c>
      <c r="AI285" s="30">
        <f t="shared" si="338"/>
        <v>0.15585673576845377</v>
      </c>
      <c r="AJ285" s="19">
        <v>1</v>
      </c>
      <c r="AK285" s="14"/>
      <c r="AL285" s="17">
        <f t="shared" si="360"/>
        <v>2.4162875736302231E-2</v>
      </c>
      <c r="AM285" s="87">
        <f t="shared" si="361"/>
        <v>5.8384456384798309E-4</v>
      </c>
      <c r="AN285" s="29"/>
      <c r="AO285" s="23">
        <f>AO289</f>
        <v>112.75606614199668</v>
      </c>
      <c r="AP285" s="23">
        <f>AP289</f>
        <v>112.75606614199668</v>
      </c>
      <c r="AQ285" s="34">
        <f t="shared" si="362"/>
        <v>41.385802373581015</v>
      </c>
      <c r="AR285" s="48">
        <f t="shared" si="363"/>
        <v>6.4875300243226212E-3</v>
      </c>
      <c r="AS285" s="26">
        <f>AR285/AR289</f>
        <v>0.13326272875112261</v>
      </c>
      <c r="AT285" s="21">
        <f t="shared" si="339"/>
        <v>8.7581655328355365E-2</v>
      </c>
      <c r="BB285" s="6"/>
      <c r="BD285" s="36">
        <v>1</v>
      </c>
      <c r="BE285" s="6"/>
      <c r="BF285" s="6"/>
      <c r="BG285" s="6"/>
      <c r="BH285" s="6"/>
      <c r="BI285" s="6"/>
      <c r="BJ285" s="6"/>
      <c r="BK285" s="6"/>
      <c r="BL285" s="6"/>
      <c r="BM285" s="6"/>
      <c r="BN285" s="6"/>
    </row>
    <row r="286" spans="1:66" x14ac:dyDescent="0.2">
      <c r="B286" s="86" t="s">
        <v>64</v>
      </c>
      <c r="C286" s="32">
        <v>28.9</v>
      </c>
      <c r="D286" s="32">
        <v>12</v>
      </c>
      <c r="E286" s="33">
        <v>31</v>
      </c>
      <c r="F286" s="32">
        <v>53.7</v>
      </c>
      <c r="G286" s="32">
        <v>16.2</v>
      </c>
      <c r="H286" s="33">
        <v>42</v>
      </c>
      <c r="K286" s="78">
        <f t="shared" si="340"/>
        <v>4.645161290322581</v>
      </c>
      <c r="L286" s="78">
        <f t="shared" si="341"/>
        <v>6.2485714285714282</v>
      </c>
      <c r="M286" s="78">
        <f t="shared" si="342"/>
        <v>118.67341255070185</v>
      </c>
      <c r="N286" s="78">
        <f t="shared" si="343"/>
        <v>32</v>
      </c>
      <c r="O286" s="78">
        <f t="shared" si="344"/>
        <v>43</v>
      </c>
      <c r="P286" s="18">
        <f t="shared" si="345"/>
        <v>21.577523413111344</v>
      </c>
      <c r="Q286" s="79">
        <f t="shared" si="346"/>
        <v>39.044644897959181</v>
      </c>
      <c r="R286" s="18">
        <f t="shared" si="347"/>
        <v>0.67429760665972949</v>
      </c>
      <c r="S286" s="46">
        <f t="shared" si="348"/>
        <v>0.9080149976269577</v>
      </c>
      <c r="T286" s="14">
        <f t="shared" si="349"/>
        <v>74.999979289301237</v>
      </c>
      <c r="U286" s="64">
        <f t="shared" si="350"/>
        <v>1.992543495180934</v>
      </c>
      <c r="V286" s="17">
        <f t="shared" si="351"/>
        <v>3.3005655150131483</v>
      </c>
      <c r="W286" s="14">
        <f t="shared" si="352"/>
        <v>6.5765203473579579</v>
      </c>
      <c r="X286" s="14">
        <f t="shared" si="353"/>
        <v>24.800000000000004</v>
      </c>
      <c r="Y286" s="14">
        <f t="shared" si="354"/>
        <v>18.223479652642048</v>
      </c>
      <c r="Z286" s="14">
        <f t="shared" si="355"/>
        <v>31.37652034735796</v>
      </c>
      <c r="AA286" s="21">
        <f t="shared" si="356"/>
        <v>3.3005655150131483</v>
      </c>
      <c r="AB286" s="21">
        <f t="shared" si="357"/>
        <v>10.893732718894009</v>
      </c>
      <c r="AC286" s="29">
        <f t="shared" si="358"/>
        <v>9.1795900065145472E-2</v>
      </c>
      <c r="AD286" s="67">
        <f>AC286/AC289</f>
        <v>0.30482227525820982</v>
      </c>
      <c r="AE286" s="48">
        <f t="shared" si="359"/>
        <v>2.2765383216156083</v>
      </c>
      <c r="AF286" s="57"/>
      <c r="AH286" s="23">
        <f>(X286-X289)^2</f>
        <v>76.742235299464653</v>
      </c>
      <c r="AI286" s="30">
        <f t="shared" si="338"/>
        <v>7.0446225623255367</v>
      </c>
      <c r="AJ286" s="19">
        <v>1</v>
      </c>
      <c r="AK286" s="14"/>
      <c r="AL286" s="17">
        <f t="shared" si="360"/>
        <v>9.1795900065145472E-2</v>
      </c>
      <c r="AM286" s="87">
        <f t="shared" si="361"/>
        <v>8.4264872687701744E-3</v>
      </c>
      <c r="AN286" s="29"/>
      <c r="AO286" s="23">
        <f>AO289</f>
        <v>112.75606614199668</v>
      </c>
      <c r="AP286" s="23">
        <f>AP289</f>
        <v>112.75606614199668</v>
      </c>
      <c r="AQ286" s="34">
        <f t="shared" si="362"/>
        <v>10.893732718894009</v>
      </c>
      <c r="AR286" s="48">
        <f t="shared" si="363"/>
        <v>8.0873564632727504E-3</v>
      </c>
      <c r="AS286" s="26">
        <f>AR286/AR289</f>
        <v>0.16612534919116381</v>
      </c>
      <c r="AT286" s="21">
        <f t="shared" si="339"/>
        <v>0.20056644028916423</v>
      </c>
      <c r="BB286" s="6"/>
      <c r="BD286" s="36">
        <v>1</v>
      </c>
      <c r="BE286" s="6"/>
      <c r="BF286" s="6"/>
      <c r="BG286" s="6"/>
      <c r="BH286" s="6"/>
      <c r="BI286" s="6"/>
      <c r="BJ286" s="6"/>
      <c r="BK286" s="6"/>
      <c r="BL286" s="6"/>
      <c r="BM286" s="6"/>
      <c r="BN286" s="6"/>
    </row>
    <row r="287" spans="1:66" x14ac:dyDescent="0.2">
      <c r="B287" s="86" t="s">
        <v>65</v>
      </c>
      <c r="C287" s="32">
        <v>65.8</v>
      </c>
      <c r="D287" s="32">
        <v>48.1</v>
      </c>
      <c r="E287" s="33">
        <v>101</v>
      </c>
      <c r="F287" s="32">
        <v>60</v>
      </c>
      <c r="G287" s="32">
        <v>38.9</v>
      </c>
      <c r="H287" s="33">
        <v>94</v>
      </c>
      <c r="K287" s="78">
        <f t="shared" si="340"/>
        <v>22.907029702970299</v>
      </c>
      <c r="L287" s="78">
        <f t="shared" si="341"/>
        <v>16.097978723404253</v>
      </c>
      <c r="M287" s="78">
        <f t="shared" si="342"/>
        <v>1521.3906823415498</v>
      </c>
      <c r="N287" s="78">
        <f t="shared" si="343"/>
        <v>102</v>
      </c>
      <c r="O287" s="78">
        <f t="shared" si="344"/>
        <v>95</v>
      </c>
      <c r="P287" s="18">
        <f t="shared" si="345"/>
        <v>524.73200981276352</v>
      </c>
      <c r="Q287" s="79">
        <f t="shared" si="346"/>
        <v>259.14491897917605</v>
      </c>
      <c r="R287" s="18">
        <f t="shared" si="347"/>
        <v>5.1444314687525834</v>
      </c>
      <c r="S287" s="46">
        <f t="shared" si="348"/>
        <v>2.7278412524123796</v>
      </c>
      <c r="T287" s="14">
        <f t="shared" si="349"/>
        <v>193.25939741025763</v>
      </c>
      <c r="U287" s="64">
        <f t="shared" si="350"/>
        <v>1.972331675795749</v>
      </c>
      <c r="V287" s="17">
        <f t="shared" si="351"/>
        <v>6.2453989805595729</v>
      </c>
      <c r="W287" s="14">
        <f t="shared" si="352"/>
        <v>12.317998237340124</v>
      </c>
      <c r="X287" s="14">
        <f t="shared" si="353"/>
        <v>-5.7999999999999972</v>
      </c>
      <c r="Y287" s="14">
        <f t="shared" si="354"/>
        <v>-18.117998237340121</v>
      </c>
      <c r="Z287" s="14">
        <f t="shared" si="355"/>
        <v>6.5179982373401266</v>
      </c>
      <c r="AA287" s="21">
        <f t="shared" si="356"/>
        <v>6.2453989805595729</v>
      </c>
      <c r="AB287" s="21">
        <f t="shared" si="357"/>
        <v>39.005008426374552</v>
      </c>
      <c r="AC287" s="29">
        <f t="shared" si="358"/>
        <v>2.5637733212840848E-2</v>
      </c>
      <c r="AD287" s="67">
        <f>AC287/AC289</f>
        <v>8.5134000155290435E-2</v>
      </c>
      <c r="AE287" s="48">
        <f t="shared" si="359"/>
        <v>-0.14869885263447685</v>
      </c>
      <c r="AF287" s="57"/>
      <c r="AH287" s="23">
        <f>(X287-X289)^2</f>
        <v>476.97404374447206</v>
      </c>
      <c r="AI287" s="30">
        <f t="shared" si="338"/>
        <v>12.228533282970655</v>
      </c>
      <c r="AJ287" s="19">
        <v>1</v>
      </c>
      <c r="AK287" s="14"/>
      <c r="AL287" s="17">
        <f t="shared" si="360"/>
        <v>2.5637733212840848E-2</v>
      </c>
      <c r="AM287" s="87">
        <f t="shared" si="361"/>
        <v>6.5729336429280272E-4</v>
      </c>
      <c r="AN287" s="29"/>
      <c r="AO287" s="23">
        <f>AO289</f>
        <v>112.75606614199668</v>
      </c>
      <c r="AP287" s="23">
        <f>AP289</f>
        <v>112.75606614199668</v>
      </c>
      <c r="AQ287" s="34">
        <f t="shared" si="362"/>
        <v>39.005008426374552</v>
      </c>
      <c r="AR287" s="48">
        <f t="shared" si="363"/>
        <v>6.5893049508520783E-3</v>
      </c>
      <c r="AS287" s="26">
        <f>AR287/AR289</f>
        <v>0.13535332476792897</v>
      </c>
      <c r="AT287" s="21">
        <f t="shared" si="339"/>
        <v>-3.8217968714942034E-2</v>
      </c>
      <c r="BB287" s="6"/>
      <c r="BD287" s="36">
        <v>1</v>
      </c>
      <c r="BE287" s="6"/>
      <c r="BF287" s="6"/>
      <c r="BG287" s="6"/>
      <c r="BH287" s="6"/>
      <c r="BI287" s="6"/>
      <c r="BJ287" s="6"/>
      <c r="BK287" s="6"/>
      <c r="BL287" s="6"/>
      <c r="BM287" s="6"/>
      <c r="BN287" s="6"/>
    </row>
    <row r="288" spans="1:66" x14ac:dyDescent="0.2">
      <c r="B288" s="86" t="s">
        <v>66</v>
      </c>
      <c r="C288" s="32">
        <v>15</v>
      </c>
      <c r="D288" s="32">
        <v>11.4</v>
      </c>
      <c r="E288" s="33">
        <v>26</v>
      </c>
      <c r="F288" s="32">
        <v>35.4</v>
      </c>
      <c r="G288" s="32">
        <v>17.899999999999999</v>
      </c>
      <c r="H288" s="33">
        <v>25</v>
      </c>
      <c r="K288" s="78">
        <f t="shared" si="340"/>
        <v>4.9984615384615392</v>
      </c>
      <c r="L288" s="78">
        <f t="shared" si="341"/>
        <v>12.816399999999998</v>
      </c>
      <c r="M288" s="78">
        <f t="shared" si="342"/>
        <v>317.36929163455608</v>
      </c>
      <c r="N288" s="78">
        <f t="shared" si="343"/>
        <v>27</v>
      </c>
      <c r="O288" s="78">
        <f t="shared" si="344"/>
        <v>26</v>
      </c>
      <c r="P288" s="18">
        <f t="shared" si="345"/>
        <v>24.984617751479298</v>
      </c>
      <c r="Q288" s="79">
        <f t="shared" si="346"/>
        <v>164.26010895999994</v>
      </c>
      <c r="R288" s="18">
        <f t="shared" si="347"/>
        <v>0.92535621301775184</v>
      </c>
      <c r="S288" s="46">
        <f t="shared" si="348"/>
        <v>6.3176964984615358</v>
      </c>
      <c r="T288" s="14">
        <f t="shared" si="349"/>
        <v>43.817062263203944</v>
      </c>
      <c r="U288" s="64">
        <f t="shared" si="350"/>
        <v>2.0166921992278248</v>
      </c>
      <c r="V288" s="17">
        <f t="shared" si="351"/>
        <v>4.2207655156928032</v>
      </c>
      <c r="W288" s="14">
        <f t="shared" si="352"/>
        <v>8.5119848902674828</v>
      </c>
      <c r="X288" s="14">
        <f t="shared" si="353"/>
        <v>20.399999999999999</v>
      </c>
      <c r="Y288" s="14">
        <f t="shared" si="354"/>
        <v>11.888015109732516</v>
      </c>
      <c r="Z288" s="14">
        <f t="shared" si="355"/>
        <v>28.911984890267483</v>
      </c>
      <c r="AA288" s="21">
        <f t="shared" si="356"/>
        <v>4.2207655156928032</v>
      </c>
      <c r="AB288" s="21">
        <f t="shared" si="357"/>
        <v>17.814861538461535</v>
      </c>
      <c r="AC288" s="29">
        <f t="shared" si="358"/>
        <v>5.613290891096976E-2</v>
      </c>
      <c r="AD288" s="67">
        <f>AC288/AC289</f>
        <v>0.18639787832529192</v>
      </c>
      <c r="AE288" s="48">
        <f t="shared" si="359"/>
        <v>1.145111341783783</v>
      </c>
      <c r="AF288" s="57"/>
      <c r="AH288" s="23">
        <f>(X288-X289)^2</f>
        <v>19.011907102014682</v>
      </c>
      <c r="AI288" s="30">
        <f t="shared" si="338"/>
        <v>1.0671936495812091</v>
      </c>
      <c r="AJ288" s="19">
        <v>1</v>
      </c>
      <c r="AK288" s="14"/>
      <c r="AL288" s="17">
        <f t="shared" si="360"/>
        <v>5.613290891096976E-2</v>
      </c>
      <c r="AM288" s="87">
        <f t="shared" si="361"/>
        <v>3.1509034628072283E-3</v>
      </c>
      <c r="AN288" s="29"/>
      <c r="AO288" s="23">
        <f>AO289</f>
        <v>112.75606614199668</v>
      </c>
      <c r="AP288" s="23">
        <f>AP289</f>
        <v>112.75606614199668</v>
      </c>
      <c r="AQ288" s="34">
        <f t="shared" si="362"/>
        <v>17.814861538461535</v>
      </c>
      <c r="AR288" s="48">
        <f t="shared" si="363"/>
        <v>7.658672705820593E-3</v>
      </c>
      <c r="AS288" s="26">
        <f>AR288/AR289</f>
        <v>0.15731959922543262</v>
      </c>
      <c r="AT288" s="21">
        <f t="shared" si="339"/>
        <v>0.15623692319874008</v>
      </c>
      <c r="BB288" s="6"/>
      <c r="BD288" s="36">
        <v>1</v>
      </c>
      <c r="BE288" s="6"/>
      <c r="BF288" s="6"/>
      <c r="BG288" s="6"/>
      <c r="BH288" s="6"/>
      <c r="BI288" s="6"/>
      <c r="BJ288" s="6"/>
      <c r="BK288" s="6"/>
      <c r="BL288" s="6"/>
      <c r="BM288" s="6"/>
      <c r="BN288" s="6"/>
    </row>
    <row r="289" spans="1:66" x14ac:dyDescent="0.2">
      <c r="B289" s="59">
        <f>AJ289</f>
        <v>7</v>
      </c>
      <c r="E289" s="60">
        <f>SUM(E282:E288)</f>
        <v>379</v>
      </c>
      <c r="F289" s="51"/>
      <c r="G289" s="51"/>
      <c r="H289" s="60">
        <f>SUM(H282:H288)</f>
        <v>392</v>
      </c>
      <c r="W289" s="80">
        <f>AA289*$E$2</f>
        <v>3.5715752025112582</v>
      </c>
      <c r="X289" s="63">
        <f>AE289/AC289</f>
        <v>16.039735432107967</v>
      </c>
      <c r="Y289" s="65">
        <f>X289-W289</f>
        <v>12.468160229596709</v>
      </c>
      <c r="Z289" s="66">
        <f>X289+W289</f>
        <v>19.611310634619226</v>
      </c>
      <c r="AA289" s="68">
        <f>SQRT(AB289)</f>
        <v>1.8222657307396404</v>
      </c>
      <c r="AB289" s="68">
        <f>1/AC289</f>
        <v>3.3206523934280758</v>
      </c>
      <c r="AC289" s="69">
        <f>SUM(AC282:AC288)</f>
        <v>0.30114564294025664</v>
      </c>
      <c r="AD289" s="52">
        <f>SUM(AD282:AD288)</f>
        <v>1</v>
      </c>
      <c r="AE289" s="70">
        <f>SUM(AE282:AE288)</f>
        <v>4.8302964392937691</v>
      </c>
      <c r="AF289" s="50"/>
      <c r="AG289" s="7"/>
      <c r="AH289" s="16"/>
      <c r="AI289" s="22">
        <f>SUM(AI282:AI288)</f>
        <v>33.458333916790522</v>
      </c>
      <c r="AJ289" s="22">
        <f>SUM(AJ282:AJ288)</f>
        <v>7</v>
      </c>
      <c r="AK289" s="22">
        <f>AI289-(AJ289-1)</f>
        <v>27.458333916790522</v>
      </c>
      <c r="AL289" s="45">
        <f>SUM(AL282:AL288)</f>
        <v>0.30114564294025664</v>
      </c>
      <c r="AM289" s="47">
        <f>SUM(AM282:AM288)</f>
        <v>1.7353773549053424E-2</v>
      </c>
      <c r="AN289" s="28">
        <f>AM289/AL289</f>
        <v>5.7625849670673086E-2</v>
      </c>
      <c r="AO289" s="22">
        <f>AK289/(AL289-AN289)</f>
        <v>112.75606614199668</v>
      </c>
      <c r="AP289" s="88">
        <f>IF(AI289&lt;AJ289-1,"0",AO289)</f>
        <v>112.75606614199668</v>
      </c>
      <c r="AQ289" s="7"/>
      <c r="AR289" s="70">
        <f>SUM(AR282:AR288)</f>
        <v>4.868225410901298E-2</v>
      </c>
      <c r="AS289" s="27">
        <f>SUM(AS282:AS288)</f>
        <v>1</v>
      </c>
      <c r="AT289" s="15">
        <f>SUM(AT282:AT288)</f>
        <v>0.61673301954067361</v>
      </c>
      <c r="AU289" s="34">
        <f>1/AR289</f>
        <v>20.541366013182635</v>
      </c>
      <c r="AV289" s="14">
        <f>SQRT(AU289)</f>
        <v>4.5322583789080957</v>
      </c>
      <c r="AW289" s="81">
        <f>AV289*$E$2</f>
        <v>8.8830631912897555</v>
      </c>
      <c r="AX289" s="83">
        <f>AT289/AR289</f>
        <v>12.668538686800296</v>
      </c>
      <c r="AY289" s="84">
        <f>AX289-AW289</f>
        <v>3.785475495510541</v>
      </c>
      <c r="AZ289" s="85">
        <f>AX289+AW289</f>
        <v>21.551601878090054</v>
      </c>
      <c r="BA289" s="7"/>
      <c r="BB289" s="7"/>
      <c r="BC289" s="37">
        <f>AI289</f>
        <v>33.458333916790522</v>
      </c>
      <c r="BD289" s="12">
        <f>SUM(BD282:BD288)</f>
        <v>7</v>
      </c>
      <c r="BE289" s="49">
        <f>(BC289-(BD289-1))/BC289</f>
        <v>0.82067248133389581</v>
      </c>
      <c r="BF289" s="75">
        <f>IF(BE289&lt;0,"0%",BE289)</f>
        <v>0.82067248133389581</v>
      </c>
      <c r="BG289" s="7"/>
      <c r="BH289" s="7"/>
      <c r="BI289" s="7"/>
      <c r="BJ289" s="7"/>
      <c r="BK289" s="7"/>
      <c r="BL289" s="7"/>
      <c r="BM289" s="7"/>
      <c r="BN289" s="7"/>
    </row>
    <row r="293" spans="1:66" x14ac:dyDescent="0.2">
      <c r="J293" s="40" t="s">
        <v>16</v>
      </c>
      <c r="AG293" s="40" t="s">
        <v>17</v>
      </c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0" t="s">
        <v>58</v>
      </c>
      <c r="BC293" s="41"/>
      <c r="BD293" s="40"/>
      <c r="BE293" s="40"/>
      <c r="BF293" s="40"/>
      <c r="BG293" s="39"/>
      <c r="BH293" s="39"/>
      <c r="BI293" s="39"/>
      <c r="BJ293" s="39"/>
      <c r="BK293" s="39"/>
      <c r="BL293" s="39"/>
      <c r="BM293" s="39"/>
      <c r="BN293" s="39"/>
    </row>
    <row r="294" spans="1:66" x14ac:dyDescent="0.2">
      <c r="A294" s="44"/>
      <c r="B294" s="5" t="s">
        <v>18</v>
      </c>
      <c r="C294" s="89" t="s">
        <v>19</v>
      </c>
      <c r="D294" s="90"/>
      <c r="E294" s="91"/>
      <c r="F294" s="89" t="s">
        <v>20</v>
      </c>
      <c r="G294" s="90"/>
      <c r="H294" s="91"/>
      <c r="AG294" s="2"/>
      <c r="AH294" s="71" t="s">
        <v>38</v>
      </c>
      <c r="AI294" s="72">
        <f>CHIDIST(AI302,AJ302-1)</f>
        <v>5.5569204584188557E-6</v>
      </c>
      <c r="AJ294" s="2"/>
      <c r="AK294" s="2"/>
      <c r="AL294" s="2"/>
      <c r="AM294" s="2"/>
      <c r="BB294" s="1" t="s">
        <v>59</v>
      </c>
      <c r="BF294" s="71" t="s">
        <v>38</v>
      </c>
      <c r="BG294" s="72">
        <f>CHIDIST(BC302,BD302-1)</f>
        <v>5.5569204584188557E-6</v>
      </c>
    </row>
    <row r="295" spans="1:66" ht="61.5" customHeight="1" x14ac:dyDescent="0.2">
      <c r="B295" s="5"/>
      <c r="C295" s="43" t="s">
        <v>6</v>
      </c>
      <c r="D295" s="43" t="s">
        <v>7</v>
      </c>
      <c r="E295" s="43" t="s">
        <v>8</v>
      </c>
      <c r="F295" s="43" t="s">
        <v>9</v>
      </c>
      <c r="G295" s="43" t="s">
        <v>10</v>
      </c>
      <c r="H295" s="43" t="s">
        <v>11</v>
      </c>
      <c r="K295" s="61" t="s">
        <v>29</v>
      </c>
      <c r="L295" s="77" t="s">
        <v>30</v>
      </c>
      <c r="M295" s="73" t="s">
        <v>39</v>
      </c>
      <c r="N295" s="61" t="s">
        <v>31</v>
      </c>
      <c r="O295" s="61" t="s">
        <v>32</v>
      </c>
      <c r="P295" s="61" t="s">
        <v>33</v>
      </c>
      <c r="Q295" s="61" t="s">
        <v>34</v>
      </c>
      <c r="R295" s="61" t="s">
        <v>35</v>
      </c>
      <c r="S295" s="61" t="s">
        <v>36</v>
      </c>
      <c r="T295" s="74" t="s">
        <v>27</v>
      </c>
      <c r="U295" s="62" t="s">
        <v>25</v>
      </c>
      <c r="V295" s="13" t="s">
        <v>26</v>
      </c>
      <c r="W295" s="13" t="s">
        <v>24</v>
      </c>
      <c r="X295" s="53" t="s">
        <v>52</v>
      </c>
      <c r="Y295" s="54" t="s">
        <v>3</v>
      </c>
      <c r="Z295" s="55" t="s">
        <v>1</v>
      </c>
      <c r="AA295" s="14" t="s">
        <v>49</v>
      </c>
      <c r="AB295" s="14" t="s">
        <v>50</v>
      </c>
      <c r="AC295" s="10" t="s">
        <v>51</v>
      </c>
      <c r="AD295" s="76" t="s">
        <v>48</v>
      </c>
      <c r="AE295" s="13" t="s">
        <v>28</v>
      </c>
      <c r="AF295" s="56"/>
      <c r="AG295" s="2"/>
      <c r="AH295" s="24" t="s">
        <v>23</v>
      </c>
      <c r="AI295" s="13" t="s">
        <v>40</v>
      </c>
      <c r="AJ295" s="86" t="s">
        <v>4</v>
      </c>
      <c r="AK295" s="86" t="s">
        <v>5</v>
      </c>
      <c r="AL295" s="86" t="s">
        <v>41</v>
      </c>
      <c r="AM295" s="13" t="s">
        <v>42</v>
      </c>
      <c r="AN295" s="13" t="s">
        <v>43</v>
      </c>
      <c r="AO295" s="24" t="s">
        <v>54</v>
      </c>
      <c r="AP295" s="24" t="s">
        <v>55</v>
      </c>
      <c r="AQ295" s="86" t="s">
        <v>44</v>
      </c>
      <c r="AR295" s="13" t="s">
        <v>56</v>
      </c>
      <c r="AS295" s="82" t="s">
        <v>53</v>
      </c>
      <c r="AT295" s="13" t="s">
        <v>21</v>
      </c>
      <c r="AU295" s="13" t="s">
        <v>45</v>
      </c>
      <c r="AV295" s="13" t="s">
        <v>22</v>
      </c>
      <c r="AW295" s="13" t="s">
        <v>2</v>
      </c>
      <c r="AX295" s="35" t="s">
        <v>12</v>
      </c>
      <c r="AY295" s="31" t="s">
        <v>13</v>
      </c>
      <c r="AZ295" s="11" t="s">
        <v>14</v>
      </c>
      <c r="BC295" s="38" t="s">
        <v>15</v>
      </c>
      <c r="BD295" s="38" t="s">
        <v>4</v>
      </c>
      <c r="BE295" s="20" t="s">
        <v>46</v>
      </c>
      <c r="BF295" s="9" t="s">
        <v>47</v>
      </c>
    </row>
    <row r="296" spans="1:66" x14ac:dyDescent="0.2">
      <c r="B296" s="86" t="s">
        <v>60</v>
      </c>
      <c r="C296" s="32">
        <v>15</v>
      </c>
      <c r="D296" s="32">
        <v>11.4</v>
      </c>
      <c r="E296" s="33">
        <v>26</v>
      </c>
      <c r="F296" s="32">
        <v>35.4</v>
      </c>
      <c r="G296" s="32">
        <v>17.899999999999999</v>
      </c>
      <c r="H296" s="33">
        <v>25</v>
      </c>
      <c r="K296" s="78">
        <f>((D296^2)/E296)</f>
        <v>4.9984615384615392</v>
      </c>
      <c r="L296" s="78">
        <f>((G296^2)/H296)</f>
        <v>12.816399999999998</v>
      </c>
      <c r="M296" s="78">
        <f>(K296+L296)^2</f>
        <v>317.36929163455608</v>
      </c>
      <c r="N296" s="78">
        <f>E296+1</f>
        <v>27</v>
      </c>
      <c r="O296" s="78">
        <f>H296+1</f>
        <v>26</v>
      </c>
      <c r="P296" s="18">
        <f>K296^2</f>
        <v>24.984617751479298</v>
      </c>
      <c r="Q296" s="79">
        <f>L296^2</f>
        <v>164.26010895999994</v>
      </c>
      <c r="R296" s="18">
        <f>P296/N296</f>
        <v>0.92535621301775184</v>
      </c>
      <c r="S296" s="46">
        <f>Q296/O296</f>
        <v>6.3176964984615358</v>
      </c>
      <c r="T296" s="14">
        <f>M296/(R296+S296)</f>
        <v>43.817062263203944</v>
      </c>
      <c r="U296" s="64">
        <f>TINV((1-$E$1),T296)</f>
        <v>2.0166921992278248</v>
      </c>
      <c r="V296" s="17">
        <f>SQRT(K296+L296)</f>
        <v>4.2207655156928032</v>
      </c>
      <c r="W296" s="14">
        <f>V296*U296</f>
        <v>8.5119848902674828</v>
      </c>
      <c r="X296" s="14">
        <f>F296-C296</f>
        <v>20.399999999999999</v>
      </c>
      <c r="Y296" s="14">
        <f>X296-W296</f>
        <v>11.888015109732516</v>
      </c>
      <c r="Z296" s="14">
        <f>X296+W296</f>
        <v>28.911984890267483</v>
      </c>
      <c r="AA296" s="21">
        <f>V296</f>
        <v>4.2207655156928032</v>
      </c>
      <c r="AB296" s="21">
        <f>AA296^2</f>
        <v>17.814861538461535</v>
      </c>
      <c r="AC296" s="29">
        <f>1/AB296</f>
        <v>5.613290891096976E-2</v>
      </c>
      <c r="AD296" s="67">
        <f>AC296/AC302</f>
        <v>0.22910200620127802</v>
      </c>
      <c r="AE296" s="48">
        <f>AC296*X296</f>
        <v>1.145111341783783</v>
      </c>
      <c r="AF296" s="57"/>
      <c r="AH296" s="23">
        <f>(X296-X302)^2</f>
        <v>28.72113105199265</v>
      </c>
      <c r="AI296" s="30">
        <f t="shared" ref="AI296:AI301" si="364">AH296*AC296</f>
        <v>1.6122006331615284</v>
      </c>
      <c r="AJ296" s="19">
        <v>1</v>
      </c>
      <c r="AK296" s="14"/>
      <c r="AL296" s="17">
        <f>AC296</f>
        <v>5.613290891096976E-2</v>
      </c>
      <c r="AM296" s="87">
        <f>AC296^2</f>
        <v>3.1509034628072283E-3</v>
      </c>
      <c r="AN296" s="29"/>
      <c r="AO296" s="23">
        <f>AO302</f>
        <v>145.13441166186416</v>
      </c>
      <c r="AP296" s="23">
        <f>AP302</f>
        <v>145.13441166186416</v>
      </c>
      <c r="AQ296" s="34">
        <f>AB296</f>
        <v>17.814861538461535</v>
      </c>
      <c r="AR296" s="48">
        <f>1/(AP296+AQ296)</f>
        <v>6.1368791671173968E-3</v>
      </c>
      <c r="AS296" s="26">
        <f>AR296/AR302</f>
        <v>0.18324587096344261</v>
      </c>
      <c r="AT296" s="21">
        <f t="shared" ref="AT296:AT301" si="365">AR296*X296</f>
        <v>0.12519233500919488</v>
      </c>
      <c r="BB296" s="6"/>
      <c r="BD296" s="36">
        <v>1</v>
      </c>
      <c r="BE296" s="6"/>
      <c r="BF296" s="6"/>
      <c r="BG296" s="6"/>
      <c r="BH296" s="6"/>
      <c r="BI296" s="6"/>
      <c r="BJ296" s="6"/>
      <c r="BK296" s="6"/>
      <c r="BL296" s="6"/>
      <c r="BM296" s="6"/>
      <c r="BN296" s="6"/>
    </row>
    <row r="297" spans="1:66" x14ac:dyDescent="0.2">
      <c r="B297" s="86" t="s">
        <v>61</v>
      </c>
      <c r="C297" s="32">
        <v>42</v>
      </c>
      <c r="D297" s="32">
        <v>43.3</v>
      </c>
      <c r="E297" s="33">
        <v>46</v>
      </c>
      <c r="F297" s="32">
        <v>55.8</v>
      </c>
      <c r="G297" s="32">
        <v>43.9</v>
      </c>
      <c r="H297" s="33">
        <v>46</v>
      </c>
      <c r="K297" s="78">
        <f t="shared" ref="K297:K301" si="366">((D297^2)/E297)</f>
        <v>40.758478260869559</v>
      </c>
      <c r="L297" s="78">
        <f t="shared" ref="L297:L301" si="367">((G297^2)/H297)</f>
        <v>41.895869565217389</v>
      </c>
      <c r="M297" s="78">
        <f t="shared" ref="M297:M301" si="368">(K297+L297)^2</f>
        <v>6831.7412145557646</v>
      </c>
      <c r="N297" s="78">
        <f t="shared" ref="N297:N301" si="369">E297+1</f>
        <v>47</v>
      </c>
      <c r="O297" s="78">
        <f t="shared" ref="O297:O301" si="370">H297+1</f>
        <v>47</v>
      </c>
      <c r="P297" s="18">
        <f t="shared" ref="P297:P301" si="371">K297^2</f>
        <v>1661.2535501417765</v>
      </c>
      <c r="Q297" s="79">
        <f t="shared" ref="Q297:Q301" si="372">L297^2</f>
        <v>1755.2638866257087</v>
      </c>
      <c r="R297" s="18">
        <f t="shared" ref="R297:R301" si="373">P297/N297</f>
        <v>35.345820215782481</v>
      </c>
      <c r="S297" s="46">
        <f t="shared" ref="S297:S301" si="374">Q297/O297</f>
        <v>37.346040140972526</v>
      </c>
      <c r="T297" s="14">
        <f t="shared" ref="T297:T301" si="375">M297/(R297+S297)</f>
        <v>93.982203523573943</v>
      </c>
      <c r="U297" s="64">
        <f t="shared" ref="U297:U301" si="376">TINV((1-$E$1),T297)</f>
        <v>1.9858018143458216</v>
      </c>
      <c r="V297" s="17">
        <f t="shared" ref="V297:V301" si="377">SQRT(K297+L297)</f>
        <v>9.0914436601722919</v>
      </c>
      <c r="W297" s="14">
        <f t="shared" ref="W297:W301" si="378">V297*U297</f>
        <v>18.053805315392953</v>
      </c>
      <c r="X297" s="14">
        <f t="shared" ref="X297:X301" si="379">F297-C297</f>
        <v>13.799999999999997</v>
      </c>
      <c r="Y297" s="14">
        <f t="shared" ref="Y297:Y301" si="380">X297-W297</f>
        <v>-4.253805315392956</v>
      </c>
      <c r="Z297" s="14">
        <f t="shared" ref="Z297:Z301" si="381">X297+W297</f>
        <v>31.85380531539295</v>
      </c>
      <c r="AA297" s="21">
        <f t="shared" ref="AA297:AA301" si="382">V297</f>
        <v>9.0914436601722919</v>
      </c>
      <c r="AB297" s="21">
        <f t="shared" ref="AB297:AB301" si="383">AA297^2</f>
        <v>82.654347826086962</v>
      </c>
      <c r="AC297" s="29">
        <f t="shared" ref="AC297:AC301" si="384">1/AB297</f>
        <v>1.2098577102127771E-2</v>
      </c>
      <c r="AD297" s="67">
        <f>AC297/AC302</f>
        <v>4.9379380831208568E-2</v>
      </c>
      <c r="AE297" s="48">
        <f t="shared" ref="AE297:AE301" si="385">AC297*X297</f>
        <v>0.1669603640093632</v>
      </c>
      <c r="AF297" s="57"/>
      <c r="AH297" s="23">
        <f>(X297-X302)^2</f>
        <v>1.5395600028620064</v>
      </c>
      <c r="AI297" s="30">
        <f t="shared" si="364"/>
        <v>1.8626485397978038E-2</v>
      </c>
      <c r="AJ297" s="19">
        <v>1</v>
      </c>
      <c r="AK297" s="14"/>
      <c r="AL297" s="17">
        <f t="shared" ref="AL297:AL301" si="386">AC297</f>
        <v>1.2098577102127771E-2</v>
      </c>
      <c r="AM297" s="87">
        <f t="shared" ref="AM297:AM301" si="387">AC297^2</f>
        <v>1.463755678961304E-4</v>
      </c>
      <c r="AN297" s="29"/>
      <c r="AO297" s="23">
        <f>AO302</f>
        <v>145.13441166186416</v>
      </c>
      <c r="AP297" s="23">
        <f>AP302</f>
        <v>145.13441166186416</v>
      </c>
      <c r="AQ297" s="34">
        <f t="shared" ref="AQ297:AQ301" si="388">AB297</f>
        <v>82.654347826086962</v>
      </c>
      <c r="AR297" s="48">
        <f t="shared" ref="AR297:AR301" si="389">1/(AP297+AQ297)</f>
        <v>4.3900322485091493E-3</v>
      </c>
      <c r="AS297" s="26">
        <f>AR297/AR302</f>
        <v>0.13108540367652807</v>
      </c>
      <c r="AT297" s="21">
        <f t="shared" si="365"/>
        <v>6.0582445029426252E-2</v>
      </c>
      <c r="BB297" s="6"/>
      <c r="BD297" s="36">
        <v>1</v>
      </c>
      <c r="BE297" s="6"/>
      <c r="BF297" s="6"/>
      <c r="BG297" s="6"/>
      <c r="BH297" s="6"/>
      <c r="BI297" s="6"/>
      <c r="BJ297" s="6"/>
      <c r="BK297" s="6"/>
      <c r="BL297" s="6"/>
      <c r="BM297" s="6"/>
      <c r="BN297" s="6"/>
    </row>
    <row r="298" spans="1:66" x14ac:dyDescent="0.2">
      <c r="B298" s="86" t="s">
        <v>62</v>
      </c>
      <c r="C298" s="32">
        <v>45.1</v>
      </c>
      <c r="D298" s="32">
        <v>36.9</v>
      </c>
      <c r="E298" s="33">
        <v>92</v>
      </c>
      <c r="F298" s="32">
        <v>42.8</v>
      </c>
      <c r="G298" s="32">
        <v>35.4</v>
      </c>
      <c r="H298" s="33">
        <v>92</v>
      </c>
      <c r="K298" s="78">
        <f t="shared" si="366"/>
        <v>14.800108695652172</v>
      </c>
      <c r="L298" s="78">
        <f t="shared" si="367"/>
        <v>13.621304347826085</v>
      </c>
      <c r="M298" s="78">
        <f t="shared" si="368"/>
        <v>807.77671938799597</v>
      </c>
      <c r="N298" s="78">
        <f t="shared" si="369"/>
        <v>93</v>
      </c>
      <c r="O298" s="78">
        <f t="shared" si="370"/>
        <v>93</v>
      </c>
      <c r="P298" s="18">
        <f t="shared" si="371"/>
        <v>219.04321740311903</v>
      </c>
      <c r="Q298" s="79">
        <f t="shared" si="372"/>
        <v>185.53993213610579</v>
      </c>
      <c r="R298" s="18">
        <f t="shared" si="373"/>
        <v>2.3553034129367636</v>
      </c>
      <c r="S298" s="46">
        <f t="shared" si="374"/>
        <v>1.9950530337215677</v>
      </c>
      <c r="T298" s="14">
        <f t="shared" si="375"/>
        <v>185.68058256662599</v>
      </c>
      <c r="U298" s="64">
        <f t="shared" si="376"/>
        <v>1.972869946210895</v>
      </c>
      <c r="V298" s="17">
        <f t="shared" si="377"/>
        <v>5.3311737022421486</v>
      </c>
      <c r="W298" s="14">
        <f t="shared" si="378"/>
        <v>10.517712375183406</v>
      </c>
      <c r="X298" s="14">
        <f t="shared" si="379"/>
        <v>-2.3000000000000043</v>
      </c>
      <c r="Y298" s="14">
        <f t="shared" si="380"/>
        <v>-12.81771237518341</v>
      </c>
      <c r="Z298" s="14">
        <f t="shared" si="381"/>
        <v>8.2177123751834014</v>
      </c>
      <c r="AA298" s="21">
        <f t="shared" si="382"/>
        <v>5.3311737022421486</v>
      </c>
      <c r="AB298" s="21">
        <f t="shared" si="383"/>
        <v>28.421413043478257</v>
      </c>
      <c r="AC298" s="29">
        <f t="shared" si="384"/>
        <v>3.5184739001900743E-2</v>
      </c>
      <c r="AD298" s="67">
        <f>AC298/AC302</f>
        <v>0.14360371570603772</v>
      </c>
      <c r="AE298" s="48">
        <f t="shared" si="385"/>
        <v>-8.0924899704371861E-2</v>
      </c>
      <c r="AF298" s="57"/>
      <c r="AH298" s="23">
        <f>(X298-X302)^2</f>
        <v>300.70300032240704</v>
      </c>
      <c r="AI298" s="30">
        <f t="shared" si="364"/>
        <v>10.580156583432366</v>
      </c>
      <c r="AJ298" s="19">
        <v>1</v>
      </c>
      <c r="AK298" s="14"/>
      <c r="AL298" s="17">
        <f t="shared" si="386"/>
        <v>3.5184739001900743E-2</v>
      </c>
      <c r="AM298" s="87">
        <f t="shared" si="387"/>
        <v>1.2379658586318754E-3</v>
      </c>
      <c r="AN298" s="29"/>
      <c r="AO298" s="23">
        <f>AO302</f>
        <v>145.13441166186416</v>
      </c>
      <c r="AP298" s="23">
        <f>AP302</f>
        <v>145.13441166186416</v>
      </c>
      <c r="AQ298" s="34">
        <f t="shared" si="388"/>
        <v>28.421413043478257</v>
      </c>
      <c r="AR298" s="48">
        <f t="shared" si="389"/>
        <v>5.7618348545649123E-3</v>
      </c>
      <c r="AS298" s="26">
        <f>AR298/AR302</f>
        <v>0.17204712974138803</v>
      </c>
      <c r="AT298" s="21">
        <f t="shared" si="365"/>
        <v>-1.3252220165499323E-2</v>
      </c>
      <c r="BB298" s="6"/>
      <c r="BD298" s="36">
        <v>1</v>
      </c>
      <c r="BE298" s="6"/>
      <c r="BF298" s="6"/>
      <c r="BG298" s="6"/>
      <c r="BH298" s="6"/>
      <c r="BI298" s="6"/>
      <c r="BJ298" s="6"/>
      <c r="BK298" s="6"/>
      <c r="BL298" s="6"/>
      <c r="BM298" s="6"/>
      <c r="BN298" s="6"/>
    </row>
    <row r="299" spans="1:66" x14ac:dyDescent="0.2">
      <c r="B299" s="86" t="s">
        <v>63</v>
      </c>
      <c r="C299" s="32">
        <v>30.3</v>
      </c>
      <c r="D299" s="32">
        <v>27.8</v>
      </c>
      <c r="E299" s="33">
        <v>57</v>
      </c>
      <c r="F299" s="32">
        <v>43.8</v>
      </c>
      <c r="G299" s="32">
        <v>43.5</v>
      </c>
      <c r="H299" s="33">
        <v>68</v>
      </c>
      <c r="K299" s="78">
        <f t="shared" si="366"/>
        <v>13.558596491228071</v>
      </c>
      <c r="L299" s="78">
        <f t="shared" si="367"/>
        <v>27.827205882352942</v>
      </c>
      <c r="M299" s="78">
        <f t="shared" si="368"/>
        <v>1712.784638105104</v>
      </c>
      <c r="N299" s="78">
        <f t="shared" si="369"/>
        <v>58</v>
      </c>
      <c r="O299" s="78">
        <f t="shared" si="370"/>
        <v>69</v>
      </c>
      <c r="P299" s="18">
        <f t="shared" si="371"/>
        <v>183.83553881194217</v>
      </c>
      <c r="Q299" s="79">
        <f t="shared" si="372"/>
        <v>774.35338721885819</v>
      </c>
      <c r="R299" s="18">
        <f t="shared" si="373"/>
        <v>3.1695782553783132</v>
      </c>
      <c r="S299" s="46">
        <f t="shared" si="374"/>
        <v>11.222512858244322</v>
      </c>
      <c r="T299" s="14">
        <f t="shared" si="375"/>
        <v>119.00874060503212</v>
      </c>
      <c r="U299" s="64">
        <f t="shared" si="376"/>
        <v>1.9800998764569426</v>
      </c>
      <c r="V299" s="17">
        <f t="shared" si="377"/>
        <v>6.4331798026777562</v>
      </c>
      <c r="W299" s="14">
        <f t="shared" si="378"/>
        <v>12.738338532507523</v>
      </c>
      <c r="X299" s="14">
        <f t="shared" si="379"/>
        <v>13.499999999999996</v>
      </c>
      <c r="Y299" s="14">
        <f t="shared" si="380"/>
        <v>0.76166146749247332</v>
      </c>
      <c r="Z299" s="14">
        <f t="shared" si="381"/>
        <v>26.23833853250752</v>
      </c>
      <c r="AA299" s="21">
        <f t="shared" si="382"/>
        <v>6.4331798026777562</v>
      </c>
      <c r="AB299" s="21">
        <f t="shared" si="383"/>
        <v>41.385802373581015</v>
      </c>
      <c r="AC299" s="29">
        <f t="shared" si="384"/>
        <v>2.4162875736302231E-2</v>
      </c>
      <c r="AD299" s="67">
        <f>AC299/AC302</f>
        <v>9.8618856819964282E-2</v>
      </c>
      <c r="AE299" s="48">
        <f t="shared" si="385"/>
        <v>0.32619882244008003</v>
      </c>
      <c r="AF299" s="57"/>
      <c r="AH299" s="23">
        <f>(X299-X302)^2</f>
        <v>2.3740340460833438</v>
      </c>
      <c r="AI299" s="30">
        <f t="shared" si="364"/>
        <v>5.736348964926264E-2</v>
      </c>
      <c r="AJ299" s="19">
        <v>1</v>
      </c>
      <c r="AK299" s="14"/>
      <c r="AL299" s="17">
        <f t="shared" si="386"/>
        <v>2.4162875736302231E-2</v>
      </c>
      <c r="AM299" s="87">
        <f t="shared" si="387"/>
        <v>5.8384456384798309E-4</v>
      </c>
      <c r="AN299" s="29"/>
      <c r="AO299" s="23">
        <f>AO302</f>
        <v>145.13441166186416</v>
      </c>
      <c r="AP299" s="23">
        <f>AP302</f>
        <v>145.13441166186416</v>
      </c>
      <c r="AQ299" s="34">
        <f t="shared" si="388"/>
        <v>41.385802373581015</v>
      </c>
      <c r="AR299" s="48">
        <f t="shared" si="389"/>
        <v>5.3613491983767834E-3</v>
      </c>
      <c r="AS299" s="26">
        <f>AR299/AR302</f>
        <v>0.16008871555754955</v>
      </c>
      <c r="AT299" s="21">
        <f t="shared" si="365"/>
        <v>7.2378214178086556E-2</v>
      </c>
      <c r="BB299" s="6"/>
      <c r="BD299" s="36">
        <v>1</v>
      </c>
      <c r="BE299" s="6"/>
      <c r="BF299" s="6"/>
      <c r="BG299" s="6"/>
      <c r="BH299" s="6"/>
      <c r="BI299" s="6"/>
      <c r="BJ299" s="6"/>
      <c r="BK299" s="6"/>
      <c r="BL299" s="6"/>
      <c r="BM299" s="6"/>
      <c r="BN299" s="6"/>
    </row>
    <row r="300" spans="1:66" x14ac:dyDescent="0.2">
      <c r="B300" s="86" t="s">
        <v>64</v>
      </c>
      <c r="C300" s="32">
        <v>28.9</v>
      </c>
      <c r="D300" s="32">
        <v>12</v>
      </c>
      <c r="E300" s="33">
        <v>31</v>
      </c>
      <c r="F300" s="32">
        <v>53.7</v>
      </c>
      <c r="G300" s="32">
        <v>16.2</v>
      </c>
      <c r="H300" s="33">
        <v>42</v>
      </c>
      <c r="K300" s="78">
        <f t="shared" si="366"/>
        <v>4.645161290322581</v>
      </c>
      <c r="L300" s="78">
        <f t="shared" si="367"/>
        <v>6.2485714285714282</v>
      </c>
      <c r="M300" s="78">
        <f t="shared" si="368"/>
        <v>118.67341255070185</v>
      </c>
      <c r="N300" s="78">
        <f t="shared" si="369"/>
        <v>32</v>
      </c>
      <c r="O300" s="78">
        <f t="shared" si="370"/>
        <v>43</v>
      </c>
      <c r="P300" s="18">
        <f t="shared" si="371"/>
        <v>21.577523413111344</v>
      </c>
      <c r="Q300" s="79">
        <f t="shared" si="372"/>
        <v>39.044644897959181</v>
      </c>
      <c r="R300" s="18">
        <f t="shared" si="373"/>
        <v>0.67429760665972949</v>
      </c>
      <c r="S300" s="46">
        <f t="shared" si="374"/>
        <v>0.9080149976269577</v>
      </c>
      <c r="T300" s="14">
        <f t="shared" si="375"/>
        <v>74.999979289301237</v>
      </c>
      <c r="U300" s="64">
        <f t="shared" si="376"/>
        <v>1.992543495180934</v>
      </c>
      <c r="V300" s="17">
        <f t="shared" si="377"/>
        <v>3.3005655150131483</v>
      </c>
      <c r="W300" s="14">
        <f t="shared" si="378"/>
        <v>6.5765203473579579</v>
      </c>
      <c r="X300" s="14">
        <f t="shared" si="379"/>
        <v>24.800000000000004</v>
      </c>
      <c r="Y300" s="14">
        <f t="shared" si="380"/>
        <v>18.223479652642048</v>
      </c>
      <c r="Z300" s="14">
        <f t="shared" si="381"/>
        <v>31.37652034735796</v>
      </c>
      <c r="AA300" s="21">
        <f t="shared" si="382"/>
        <v>3.3005655150131483</v>
      </c>
      <c r="AB300" s="21">
        <f t="shared" si="383"/>
        <v>10.893732718894009</v>
      </c>
      <c r="AC300" s="29">
        <f t="shared" si="384"/>
        <v>9.1795900065145472E-2</v>
      </c>
      <c r="AD300" s="67">
        <f>AC300/AC302</f>
        <v>0.37465767005470385</v>
      </c>
      <c r="AE300" s="48">
        <f t="shared" si="385"/>
        <v>2.2765383216156083</v>
      </c>
      <c r="AF300" s="57"/>
      <c r="AH300" s="23">
        <f>(X300-X302)^2</f>
        <v>95.24217841807986</v>
      </c>
      <c r="AI300" s="30">
        <f t="shared" si="364"/>
        <v>8.742841492052813</v>
      </c>
      <c r="AJ300" s="19">
        <v>1</v>
      </c>
      <c r="AK300" s="14"/>
      <c r="AL300" s="17">
        <f t="shared" si="386"/>
        <v>9.1795900065145472E-2</v>
      </c>
      <c r="AM300" s="87">
        <f t="shared" si="387"/>
        <v>8.4264872687701744E-3</v>
      </c>
      <c r="AN300" s="29"/>
      <c r="AO300" s="23">
        <f>AO302</f>
        <v>145.13441166186416</v>
      </c>
      <c r="AP300" s="23">
        <f>AP302</f>
        <v>145.13441166186416</v>
      </c>
      <c r="AQ300" s="34">
        <f t="shared" si="388"/>
        <v>10.893732718894009</v>
      </c>
      <c r="AR300" s="48">
        <f t="shared" si="389"/>
        <v>6.4091001272160416E-3</v>
      </c>
      <c r="AS300" s="26">
        <f>AR300/AR302</f>
        <v>0.19137432934910964</v>
      </c>
      <c r="AT300" s="21">
        <f t="shared" si="365"/>
        <v>0.15894568315495786</v>
      </c>
      <c r="BB300" s="6"/>
      <c r="BD300" s="36">
        <v>1</v>
      </c>
      <c r="BE300" s="6"/>
      <c r="BF300" s="6"/>
      <c r="BG300" s="6"/>
      <c r="BH300" s="6"/>
      <c r="BI300" s="6"/>
      <c r="BJ300" s="6"/>
      <c r="BK300" s="6"/>
      <c r="BL300" s="6"/>
      <c r="BM300" s="6"/>
      <c r="BN300" s="6"/>
    </row>
    <row r="301" spans="1:66" x14ac:dyDescent="0.2">
      <c r="B301" s="86" t="s">
        <v>65</v>
      </c>
      <c r="C301" s="32">
        <v>65.8</v>
      </c>
      <c r="D301" s="32">
        <v>48.1</v>
      </c>
      <c r="E301" s="33">
        <v>101</v>
      </c>
      <c r="F301" s="32">
        <v>60</v>
      </c>
      <c r="G301" s="32">
        <v>38.9</v>
      </c>
      <c r="H301" s="33">
        <v>94</v>
      </c>
      <c r="K301" s="78">
        <f t="shared" si="366"/>
        <v>22.907029702970299</v>
      </c>
      <c r="L301" s="78">
        <f t="shared" si="367"/>
        <v>16.097978723404253</v>
      </c>
      <c r="M301" s="78">
        <f t="shared" si="368"/>
        <v>1521.3906823415498</v>
      </c>
      <c r="N301" s="78">
        <f t="shared" si="369"/>
        <v>102</v>
      </c>
      <c r="O301" s="78">
        <f t="shared" si="370"/>
        <v>95</v>
      </c>
      <c r="P301" s="18">
        <f t="shared" si="371"/>
        <v>524.73200981276352</v>
      </c>
      <c r="Q301" s="79">
        <f t="shared" si="372"/>
        <v>259.14491897917605</v>
      </c>
      <c r="R301" s="18">
        <f t="shared" si="373"/>
        <v>5.1444314687525834</v>
      </c>
      <c r="S301" s="46">
        <f t="shared" si="374"/>
        <v>2.7278412524123796</v>
      </c>
      <c r="T301" s="14">
        <f t="shared" si="375"/>
        <v>193.25939741025763</v>
      </c>
      <c r="U301" s="64">
        <f t="shared" si="376"/>
        <v>1.972331675795749</v>
      </c>
      <c r="V301" s="17">
        <f t="shared" si="377"/>
        <v>6.2453989805595729</v>
      </c>
      <c r="W301" s="14">
        <f t="shared" si="378"/>
        <v>12.317998237340124</v>
      </c>
      <c r="X301" s="14">
        <f t="shared" si="379"/>
        <v>-5.7999999999999972</v>
      </c>
      <c r="Y301" s="14">
        <f t="shared" si="380"/>
        <v>-18.117998237340121</v>
      </c>
      <c r="Z301" s="14">
        <f t="shared" si="381"/>
        <v>6.5179982373401266</v>
      </c>
      <c r="AA301" s="21">
        <f t="shared" si="382"/>
        <v>6.2453989805595729</v>
      </c>
      <c r="AB301" s="21">
        <f t="shared" si="383"/>
        <v>39.005008426374552</v>
      </c>
      <c r="AC301" s="29">
        <f t="shared" si="384"/>
        <v>2.5637733212840848E-2</v>
      </c>
      <c r="AD301" s="67">
        <f>AC301/AC302</f>
        <v>0.1046383703868074</v>
      </c>
      <c r="AE301" s="48">
        <f t="shared" si="385"/>
        <v>-0.14869885263447685</v>
      </c>
      <c r="AF301" s="57"/>
      <c r="AH301" s="23">
        <f>(X301-X302)^2</f>
        <v>434.33853082665564</v>
      </c>
      <c r="AI301" s="30">
        <f t="shared" si="364"/>
        <v>11.135455377391049</v>
      </c>
      <c r="AJ301" s="19">
        <v>1</v>
      </c>
      <c r="AK301" s="14"/>
      <c r="AL301" s="17">
        <f t="shared" si="386"/>
        <v>2.5637733212840848E-2</v>
      </c>
      <c r="AM301" s="87">
        <f t="shared" si="387"/>
        <v>6.5729336429280272E-4</v>
      </c>
      <c r="AN301" s="29"/>
      <c r="AO301" s="23">
        <f>AO302</f>
        <v>145.13441166186416</v>
      </c>
      <c r="AP301" s="23">
        <f>AP302</f>
        <v>145.13441166186416</v>
      </c>
      <c r="AQ301" s="34">
        <f t="shared" si="388"/>
        <v>39.005008426374552</v>
      </c>
      <c r="AR301" s="48">
        <f t="shared" si="389"/>
        <v>5.430667694732637E-3</v>
      </c>
      <c r="AS301" s="26">
        <f>AR301/AR302</f>
        <v>0.16215855071198215</v>
      </c>
      <c r="AT301" s="21">
        <f t="shared" si="365"/>
        <v>-3.1497872629449281E-2</v>
      </c>
      <c r="BB301" s="6"/>
      <c r="BD301" s="36">
        <v>1</v>
      </c>
      <c r="BE301" s="6"/>
      <c r="BF301" s="6"/>
      <c r="BG301" s="6"/>
      <c r="BH301" s="6"/>
      <c r="BI301" s="6"/>
      <c r="BJ301" s="6"/>
      <c r="BK301" s="6"/>
      <c r="BL301" s="6"/>
      <c r="BM301" s="6"/>
      <c r="BN301" s="6"/>
    </row>
    <row r="302" spans="1:66" x14ac:dyDescent="0.2">
      <c r="B302" s="59">
        <f>AJ302</f>
        <v>6</v>
      </c>
      <c r="E302" s="60">
        <f>SUM(E296:E301)</f>
        <v>353</v>
      </c>
      <c r="F302" s="51"/>
      <c r="G302" s="51"/>
      <c r="H302" s="60">
        <f>SUM(H296:H301)</f>
        <v>367</v>
      </c>
      <c r="W302" s="80">
        <f>AA302*$E$2</f>
        <v>3.959622311833114</v>
      </c>
      <c r="X302" s="63">
        <f>AE302/AC302</f>
        <v>15.040790072035556</v>
      </c>
      <c r="Y302" s="65">
        <f>X302-W302</f>
        <v>11.081167760202442</v>
      </c>
      <c r="Z302" s="66">
        <f>X302+W302</f>
        <v>19.000412383868671</v>
      </c>
      <c r="AA302" s="68">
        <f>SQRT(AB302)</f>
        <v>2.0202525878363637</v>
      </c>
      <c r="AB302" s="68">
        <f>1/AC302</f>
        <v>4.0814205186595238</v>
      </c>
      <c r="AC302" s="69">
        <f>SUM(AC296:AC301)</f>
        <v>0.24501273402928686</v>
      </c>
      <c r="AD302" s="52">
        <f>SUM(AD296:AD301)</f>
        <v>0.99999999999999978</v>
      </c>
      <c r="AE302" s="70">
        <f>SUM(AE296:AE301)</f>
        <v>3.685185097509986</v>
      </c>
      <c r="AF302" s="50"/>
      <c r="AG302" s="7"/>
      <c r="AH302" s="16"/>
      <c r="AI302" s="22">
        <f>SUM(AI296:AI301)</f>
        <v>32.146644061084999</v>
      </c>
      <c r="AJ302" s="22">
        <f>SUM(AJ296:AJ301)</f>
        <v>6</v>
      </c>
      <c r="AK302" s="22">
        <f>AI302-(AJ302-1)</f>
        <v>27.146644061084999</v>
      </c>
      <c r="AL302" s="45">
        <f>SUM(AL296:AL301)</f>
        <v>0.24501273402928686</v>
      </c>
      <c r="AM302" s="47">
        <f>SUM(AM296:AM301)</f>
        <v>1.4202870086246195E-2</v>
      </c>
      <c r="AN302" s="28">
        <f>AM302/AL302</f>
        <v>5.7967885393860788E-2</v>
      </c>
      <c r="AO302" s="22">
        <f>AK302/(AL302-AN302)</f>
        <v>145.13441166186416</v>
      </c>
      <c r="AP302" s="88">
        <f>IF(AI302&lt;AJ302-1,"0",AO302)</f>
        <v>145.13441166186416</v>
      </c>
      <c r="AQ302" s="7"/>
      <c r="AR302" s="70">
        <f>SUM(AR296:AR301)</f>
        <v>3.3489863290516918E-2</v>
      </c>
      <c r="AS302" s="27">
        <f>SUM(AS296:AS301)</f>
        <v>1</v>
      </c>
      <c r="AT302" s="15">
        <f>SUM(AT296:AT301)</f>
        <v>0.37234858457671693</v>
      </c>
      <c r="AU302" s="34">
        <f>1/AR302</f>
        <v>29.859781490453642</v>
      </c>
      <c r="AV302" s="14">
        <f>SQRT(AU302)</f>
        <v>5.4644104430810874</v>
      </c>
      <c r="AW302" s="81">
        <f>AV302*$E$2</f>
        <v>10.710047665183488</v>
      </c>
      <c r="AX302" s="83">
        <f>AT302/AR302</f>
        <v>11.118247373740465</v>
      </c>
      <c r="AY302" s="84">
        <f>AX302-AW302</f>
        <v>0.4081997085569764</v>
      </c>
      <c r="AZ302" s="85">
        <f>AX302+AW302</f>
        <v>21.828295038923955</v>
      </c>
      <c r="BA302" s="7"/>
      <c r="BB302" s="7"/>
      <c r="BC302" s="37">
        <f>AI302</f>
        <v>32.146644061084999</v>
      </c>
      <c r="BD302" s="12">
        <f>SUM(BD296:BD301)</f>
        <v>6</v>
      </c>
      <c r="BE302" s="49">
        <f>(BC302-(BD302-1))/BC302</f>
        <v>0.84446276909966067</v>
      </c>
      <c r="BF302" s="75">
        <f>IF(BE302&lt;0,"0%",BE302)</f>
        <v>0.84446276909966067</v>
      </c>
      <c r="BG302" s="7"/>
      <c r="BH302" s="7"/>
      <c r="BI302" s="7"/>
      <c r="BJ302" s="7"/>
      <c r="BK302" s="7"/>
      <c r="BL302" s="7"/>
      <c r="BM302" s="7"/>
      <c r="BN302" s="7"/>
    </row>
    <row r="306" spans="1:66" x14ac:dyDescent="0.2">
      <c r="J306" s="40" t="s">
        <v>16</v>
      </c>
      <c r="AG306" s="40" t="s">
        <v>17</v>
      </c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0" t="s">
        <v>58</v>
      </c>
      <c r="BC306" s="41"/>
      <c r="BD306" s="40"/>
      <c r="BE306" s="40"/>
      <c r="BF306" s="40"/>
      <c r="BG306" s="39"/>
      <c r="BH306" s="39"/>
      <c r="BI306" s="39"/>
      <c r="BJ306" s="39"/>
      <c r="BK306" s="39"/>
      <c r="BL306" s="39"/>
      <c r="BM306" s="39"/>
      <c r="BN306" s="39"/>
    </row>
    <row r="307" spans="1:66" x14ac:dyDescent="0.2">
      <c r="A307" s="44"/>
      <c r="B307" s="5" t="s">
        <v>18</v>
      </c>
      <c r="C307" s="89" t="s">
        <v>19</v>
      </c>
      <c r="D307" s="90"/>
      <c r="E307" s="91"/>
      <c r="F307" s="89" t="s">
        <v>20</v>
      </c>
      <c r="G307" s="90"/>
      <c r="H307" s="91"/>
      <c r="AG307" s="2"/>
      <c r="AH307" s="71" t="s">
        <v>38</v>
      </c>
      <c r="AI307" s="72">
        <f>CHIDIST(AI314,AJ314-1)</f>
        <v>5.6976171627440069E-4</v>
      </c>
      <c r="AJ307" s="2"/>
      <c r="AK307" s="2"/>
      <c r="AL307" s="2"/>
      <c r="AM307" s="2"/>
      <c r="BB307" s="1" t="s">
        <v>59</v>
      </c>
      <c r="BF307" s="71" t="s">
        <v>38</v>
      </c>
      <c r="BG307" s="72">
        <f>CHIDIST(BC314,BD314-1)</f>
        <v>5.6976171627440069E-4</v>
      </c>
    </row>
    <row r="308" spans="1:66" ht="61.5" customHeight="1" x14ac:dyDescent="0.2">
      <c r="B308" s="5"/>
      <c r="C308" s="43" t="s">
        <v>6</v>
      </c>
      <c r="D308" s="43" t="s">
        <v>7</v>
      </c>
      <c r="E308" s="43" t="s">
        <v>8</v>
      </c>
      <c r="F308" s="43" t="s">
        <v>9</v>
      </c>
      <c r="G308" s="43" t="s">
        <v>10</v>
      </c>
      <c r="H308" s="43" t="s">
        <v>11</v>
      </c>
      <c r="K308" s="61" t="s">
        <v>29</v>
      </c>
      <c r="L308" s="77" t="s">
        <v>30</v>
      </c>
      <c r="M308" s="73" t="s">
        <v>39</v>
      </c>
      <c r="N308" s="61" t="s">
        <v>31</v>
      </c>
      <c r="O308" s="61" t="s">
        <v>32</v>
      </c>
      <c r="P308" s="61" t="s">
        <v>33</v>
      </c>
      <c r="Q308" s="61" t="s">
        <v>34</v>
      </c>
      <c r="R308" s="61" t="s">
        <v>35</v>
      </c>
      <c r="S308" s="61" t="s">
        <v>36</v>
      </c>
      <c r="T308" s="74" t="s">
        <v>27</v>
      </c>
      <c r="U308" s="62" t="s">
        <v>25</v>
      </c>
      <c r="V308" s="13" t="s">
        <v>26</v>
      </c>
      <c r="W308" s="13" t="s">
        <v>24</v>
      </c>
      <c r="X308" s="53" t="s">
        <v>52</v>
      </c>
      <c r="Y308" s="54" t="s">
        <v>3</v>
      </c>
      <c r="Z308" s="55" t="s">
        <v>1</v>
      </c>
      <c r="AA308" s="14" t="s">
        <v>49</v>
      </c>
      <c r="AB308" s="14" t="s">
        <v>50</v>
      </c>
      <c r="AC308" s="10" t="s">
        <v>51</v>
      </c>
      <c r="AD308" s="76" t="s">
        <v>48</v>
      </c>
      <c r="AE308" s="13" t="s">
        <v>28</v>
      </c>
      <c r="AF308" s="56"/>
      <c r="AG308" s="2"/>
      <c r="AH308" s="24" t="s">
        <v>23</v>
      </c>
      <c r="AI308" s="13" t="s">
        <v>40</v>
      </c>
      <c r="AJ308" s="86" t="s">
        <v>4</v>
      </c>
      <c r="AK308" s="86" t="s">
        <v>5</v>
      </c>
      <c r="AL308" s="86" t="s">
        <v>41</v>
      </c>
      <c r="AM308" s="13" t="s">
        <v>42</v>
      </c>
      <c r="AN308" s="13" t="s">
        <v>43</v>
      </c>
      <c r="AO308" s="24" t="s">
        <v>54</v>
      </c>
      <c r="AP308" s="24" t="s">
        <v>55</v>
      </c>
      <c r="AQ308" s="86" t="s">
        <v>44</v>
      </c>
      <c r="AR308" s="13" t="s">
        <v>56</v>
      </c>
      <c r="AS308" s="82" t="s">
        <v>53</v>
      </c>
      <c r="AT308" s="13" t="s">
        <v>21</v>
      </c>
      <c r="AU308" s="13" t="s">
        <v>45</v>
      </c>
      <c r="AV308" s="13" t="s">
        <v>22</v>
      </c>
      <c r="AW308" s="13" t="s">
        <v>2</v>
      </c>
      <c r="AX308" s="35" t="s">
        <v>12</v>
      </c>
      <c r="AY308" s="31" t="s">
        <v>13</v>
      </c>
      <c r="AZ308" s="11" t="s">
        <v>14</v>
      </c>
      <c r="BC308" s="38" t="s">
        <v>15</v>
      </c>
      <c r="BD308" s="38" t="s">
        <v>4</v>
      </c>
      <c r="BE308" s="20" t="s">
        <v>46</v>
      </c>
      <c r="BF308" s="9" t="s">
        <v>47</v>
      </c>
    </row>
    <row r="309" spans="1:66" x14ac:dyDescent="0.2">
      <c r="B309" s="86" t="s">
        <v>60</v>
      </c>
      <c r="C309" s="32">
        <v>15</v>
      </c>
      <c r="D309" s="32">
        <v>11.4</v>
      </c>
      <c r="E309" s="33">
        <v>26</v>
      </c>
      <c r="F309" s="32">
        <v>35.4</v>
      </c>
      <c r="G309" s="32">
        <v>17.899999999999999</v>
      </c>
      <c r="H309" s="33">
        <v>25</v>
      </c>
      <c r="K309" s="78">
        <f>((D309^2)/E309)</f>
        <v>4.9984615384615392</v>
      </c>
      <c r="L309" s="78">
        <f>((G309^2)/H309)</f>
        <v>12.816399999999998</v>
      </c>
      <c r="M309" s="78">
        <f>(K309+L309)^2</f>
        <v>317.36929163455608</v>
      </c>
      <c r="N309" s="78">
        <f>E309+1</f>
        <v>27</v>
      </c>
      <c r="O309" s="78">
        <f>H309+1</f>
        <v>26</v>
      </c>
      <c r="P309" s="18">
        <f>K309^2</f>
        <v>24.984617751479298</v>
      </c>
      <c r="Q309" s="79">
        <f>L309^2</f>
        <v>164.26010895999994</v>
      </c>
      <c r="R309" s="18">
        <f>P309/N309</f>
        <v>0.92535621301775184</v>
      </c>
      <c r="S309" s="46">
        <f>Q309/O309</f>
        <v>6.3176964984615358</v>
      </c>
      <c r="T309" s="14">
        <f>M309/(R309+S309)</f>
        <v>43.817062263203944</v>
      </c>
      <c r="U309" s="64">
        <f>TINV((1-$E$1),T309)</f>
        <v>2.0166921992278248</v>
      </c>
      <c r="V309" s="17">
        <f>SQRT(K309+L309)</f>
        <v>4.2207655156928032</v>
      </c>
      <c r="W309" s="14">
        <f>V309*U309</f>
        <v>8.5119848902674828</v>
      </c>
      <c r="X309" s="14">
        <f>F309-C309</f>
        <v>20.399999999999999</v>
      </c>
      <c r="Y309" s="14">
        <f>X309-W309</f>
        <v>11.888015109732516</v>
      </c>
      <c r="Z309" s="14">
        <f>X309+W309</f>
        <v>28.911984890267483</v>
      </c>
      <c r="AA309" s="21">
        <f>V309</f>
        <v>4.2207655156928032</v>
      </c>
      <c r="AB309" s="21">
        <f>AA309^2</f>
        <v>17.814861538461535</v>
      </c>
      <c r="AC309" s="29">
        <f>1/AB309</f>
        <v>5.613290891096976E-2</v>
      </c>
      <c r="AD309" s="67">
        <f>AC309/AC314</f>
        <v>0.25587650690397906</v>
      </c>
      <c r="AE309" s="48">
        <f>AC309*X309</f>
        <v>1.145111341783783</v>
      </c>
      <c r="AF309" s="57"/>
      <c r="AH309" s="23">
        <f>(X309-X314)^2</f>
        <v>8.5474719865715176</v>
      </c>
      <c r="AI309" s="30">
        <f t="shared" ref="AI309:AI313" si="390">AH309*AC309</f>
        <v>0.47979446644128476</v>
      </c>
      <c r="AJ309" s="19">
        <v>1</v>
      </c>
      <c r="AK309" s="14"/>
      <c r="AL309" s="17">
        <f>AC309</f>
        <v>5.613290891096976E-2</v>
      </c>
      <c r="AM309" s="87">
        <f>AC309^2</f>
        <v>3.1509034628072283E-3</v>
      </c>
      <c r="AN309" s="29"/>
      <c r="AO309" s="23">
        <f>AO314</f>
        <v>99.663395273518347</v>
      </c>
      <c r="AP309" s="23">
        <f>AP314</f>
        <v>99.663395273518347</v>
      </c>
      <c r="AQ309" s="34">
        <f>AB309</f>
        <v>17.814861538461535</v>
      </c>
      <c r="AR309" s="48">
        <f>1/(AP309+AQ309)</f>
        <v>8.5122134694292188E-3</v>
      </c>
      <c r="AS309" s="26">
        <f>AR309/AR314</f>
        <v>0.22436405332427595</v>
      </c>
      <c r="AT309" s="21">
        <f t="shared" ref="AT309:AT313" si="391">AR309*X309</f>
        <v>0.17364915477635606</v>
      </c>
      <c r="BB309" s="6"/>
      <c r="BD309" s="36">
        <v>1</v>
      </c>
      <c r="BE309" s="6"/>
      <c r="BF309" s="6"/>
      <c r="BG309" s="6"/>
      <c r="BH309" s="6"/>
      <c r="BI309" s="6"/>
      <c r="BJ309" s="6"/>
      <c r="BK309" s="6"/>
      <c r="BL309" s="6"/>
      <c r="BM309" s="6"/>
      <c r="BN309" s="6"/>
    </row>
    <row r="310" spans="1:66" x14ac:dyDescent="0.2">
      <c r="B310" s="86" t="s">
        <v>61</v>
      </c>
      <c r="C310" s="32">
        <v>42</v>
      </c>
      <c r="D310" s="32">
        <v>43.3</v>
      </c>
      <c r="E310" s="33">
        <v>46</v>
      </c>
      <c r="F310" s="32">
        <v>55.8</v>
      </c>
      <c r="G310" s="32">
        <v>43.9</v>
      </c>
      <c r="H310" s="33">
        <v>46</v>
      </c>
      <c r="K310" s="78">
        <f t="shared" ref="K310:K313" si="392">((D310^2)/E310)</f>
        <v>40.758478260869559</v>
      </c>
      <c r="L310" s="78">
        <f t="shared" ref="L310:L313" si="393">((G310^2)/H310)</f>
        <v>41.895869565217389</v>
      </c>
      <c r="M310" s="78">
        <f t="shared" ref="M310:M313" si="394">(K310+L310)^2</f>
        <v>6831.7412145557646</v>
      </c>
      <c r="N310" s="78">
        <f t="shared" ref="N310:N313" si="395">E310+1</f>
        <v>47</v>
      </c>
      <c r="O310" s="78">
        <f t="shared" ref="O310:O313" si="396">H310+1</f>
        <v>47</v>
      </c>
      <c r="P310" s="18">
        <f t="shared" ref="P310:P313" si="397">K310^2</f>
        <v>1661.2535501417765</v>
      </c>
      <c r="Q310" s="79">
        <f t="shared" ref="Q310:Q313" si="398">L310^2</f>
        <v>1755.2638866257087</v>
      </c>
      <c r="R310" s="18">
        <f t="shared" ref="R310:R313" si="399">P310/N310</f>
        <v>35.345820215782481</v>
      </c>
      <c r="S310" s="46">
        <f t="shared" ref="S310:S313" si="400">Q310/O310</f>
        <v>37.346040140972526</v>
      </c>
      <c r="T310" s="14">
        <f t="shared" ref="T310:T313" si="401">M310/(R310+S310)</f>
        <v>93.982203523573943</v>
      </c>
      <c r="U310" s="64">
        <f t="shared" ref="U310:U313" si="402">TINV((1-$E$1),T310)</f>
        <v>1.9858018143458216</v>
      </c>
      <c r="V310" s="17">
        <f t="shared" ref="V310:V313" si="403">SQRT(K310+L310)</f>
        <v>9.0914436601722919</v>
      </c>
      <c r="W310" s="14">
        <f t="shared" ref="W310:W313" si="404">V310*U310</f>
        <v>18.053805315392953</v>
      </c>
      <c r="X310" s="14">
        <f t="shared" ref="X310:X313" si="405">F310-C310</f>
        <v>13.799999999999997</v>
      </c>
      <c r="Y310" s="14">
        <f t="shared" ref="Y310:Y313" si="406">X310-W310</f>
        <v>-4.253805315392956</v>
      </c>
      <c r="Z310" s="14">
        <f t="shared" ref="Z310:Z313" si="407">X310+W310</f>
        <v>31.85380531539295</v>
      </c>
      <c r="AA310" s="21">
        <f t="shared" ref="AA310:AA313" si="408">V310</f>
        <v>9.0914436601722919</v>
      </c>
      <c r="AB310" s="21">
        <f t="shared" ref="AB310:AB313" si="409">AA310^2</f>
        <v>82.654347826086962</v>
      </c>
      <c r="AC310" s="29">
        <f t="shared" ref="AC310:AC313" si="410">1/AB310</f>
        <v>1.2098577102127771E-2</v>
      </c>
      <c r="AD310" s="67">
        <f>AC310/AC314</f>
        <v>5.5150208807296194E-2</v>
      </c>
      <c r="AE310" s="48">
        <f t="shared" ref="AE310:AE313" si="411">AC310*X310</f>
        <v>0.1669603640093632</v>
      </c>
      <c r="AF310" s="57"/>
      <c r="AH310" s="23">
        <f>(X310-X314)^2</f>
        <v>13.515872914490812</v>
      </c>
      <c r="AI310" s="30">
        <f t="shared" si="390"/>
        <v>0.16352283055852748</v>
      </c>
      <c r="AJ310" s="19">
        <v>1</v>
      </c>
      <c r="AK310" s="14"/>
      <c r="AL310" s="17">
        <f t="shared" ref="AL310:AL313" si="412">AC310</f>
        <v>1.2098577102127771E-2</v>
      </c>
      <c r="AM310" s="87">
        <f t="shared" ref="AM310:AM313" si="413">AC310^2</f>
        <v>1.463755678961304E-4</v>
      </c>
      <c r="AN310" s="29"/>
      <c r="AO310" s="23">
        <f>AO314</f>
        <v>99.663395273518347</v>
      </c>
      <c r="AP310" s="23">
        <f>AP314</f>
        <v>99.663395273518347</v>
      </c>
      <c r="AQ310" s="34">
        <f t="shared" ref="AQ310:AQ313" si="414">AB310</f>
        <v>82.654347826086962</v>
      </c>
      <c r="AR310" s="48">
        <f t="shared" ref="AR310:AR313" si="415">1/(AP310+AQ310)</f>
        <v>5.4849296782577646E-3</v>
      </c>
      <c r="AS310" s="26">
        <f>AR310/AR314</f>
        <v>0.14457121631549583</v>
      </c>
      <c r="AT310" s="21">
        <f t="shared" si="391"/>
        <v>7.569202955995713E-2</v>
      </c>
      <c r="BB310" s="6"/>
      <c r="BD310" s="36">
        <v>1</v>
      </c>
      <c r="BE310" s="6"/>
      <c r="BF310" s="6"/>
      <c r="BG310" s="6"/>
      <c r="BH310" s="6"/>
      <c r="BI310" s="6"/>
      <c r="BJ310" s="6"/>
      <c r="BK310" s="6"/>
      <c r="BL310" s="6"/>
      <c r="BM310" s="6"/>
      <c r="BN310" s="6"/>
    </row>
    <row r="311" spans="1:66" x14ac:dyDescent="0.2">
      <c r="B311" s="86" t="s">
        <v>62</v>
      </c>
      <c r="C311" s="32">
        <v>45.1</v>
      </c>
      <c r="D311" s="32">
        <v>36.9</v>
      </c>
      <c r="E311" s="33">
        <v>92</v>
      </c>
      <c r="F311" s="32">
        <v>42.8</v>
      </c>
      <c r="G311" s="32">
        <v>35.4</v>
      </c>
      <c r="H311" s="33">
        <v>92</v>
      </c>
      <c r="K311" s="78">
        <f t="shared" si="392"/>
        <v>14.800108695652172</v>
      </c>
      <c r="L311" s="78">
        <f t="shared" si="393"/>
        <v>13.621304347826085</v>
      </c>
      <c r="M311" s="78">
        <f t="shared" si="394"/>
        <v>807.77671938799597</v>
      </c>
      <c r="N311" s="78">
        <f t="shared" si="395"/>
        <v>93</v>
      </c>
      <c r="O311" s="78">
        <f t="shared" si="396"/>
        <v>93</v>
      </c>
      <c r="P311" s="18">
        <f t="shared" si="397"/>
        <v>219.04321740311903</v>
      </c>
      <c r="Q311" s="79">
        <f t="shared" si="398"/>
        <v>185.53993213610579</v>
      </c>
      <c r="R311" s="18">
        <f t="shared" si="399"/>
        <v>2.3553034129367636</v>
      </c>
      <c r="S311" s="46">
        <f t="shared" si="400"/>
        <v>1.9950530337215677</v>
      </c>
      <c r="T311" s="14">
        <f t="shared" si="401"/>
        <v>185.68058256662599</v>
      </c>
      <c r="U311" s="64">
        <f t="shared" si="402"/>
        <v>1.972869946210895</v>
      </c>
      <c r="V311" s="17">
        <f t="shared" si="403"/>
        <v>5.3311737022421486</v>
      </c>
      <c r="W311" s="14">
        <f t="shared" si="404"/>
        <v>10.517712375183406</v>
      </c>
      <c r="X311" s="14">
        <f t="shared" si="405"/>
        <v>-2.3000000000000043</v>
      </c>
      <c r="Y311" s="14">
        <f t="shared" si="406"/>
        <v>-12.81771237518341</v>
      </c>
      <c r="Z311" s="14">
        <f t="shared" si="407"/>
        <v>8.2177123751834014</v>
      </c>
      <c r="AA311" s="21">
        <f t="shared" si="408"/>
        <v>5.3311737022421486</v>
      </c>
      <c r="AB311" s="21">
        <f t="shared" si="409"/>
        <v>28.421413043478257</v>
      </c>
      <c r="AC311" s="29">
        <f t="shared" si="410"/>
        <v>3.5184739001900743E-2</v>
      </c>
      <c r="AD311" s="67">
        <f>AC311/AC314</f>
        <v>0.1603862740556308</v>
      </c>
      <c r="AE311" s="48">
        <f t="shared" si="411"/>
        <v>-8.0924899704371861E-2</v>
      </c>
      <c r="AF311" s="57"/>
      <c r="AH311" s="23">
        <f>(X311-X314)^2</f>
        <v>391.10576002653642</v>
      </c>
      <c r="AI311" s="30">
        <f t="shared" si="390"/>
        <v>13.760954088673708</v>
      </c>
      <c r="AJ311" s="19">
        <v>1</v>
      </c>
      <c r="AK311" s="14"/>
      <c r="AL311" s="17">
        <f t="shared" si="412"/>
        <v>3.5184739001900743E-2</v>
      </c>
      <c r="AM311" s="87">
        <f t="shared" si="413"/>
        <v>1.2379658586318754E-3</v>
      </c>
      <c r="AN311" s="29"/>
      <c r="AO311" s="23">
        <f>AO314</f>
        <v>99.663395273518347</v>
      </c>
      <c r="AP311" s="23">
        <f>AP314</f>
        <v>99.663395273518347</v>
      </c>
      <c r="AQ311" s="34">
        <f t="shared" si="414"/>
        <v>28.421413043478257</v>
      </c>
      <c r="AR311" s="48">
        <f t="shared" si="415"/>
        <v>7.8073271384776861E-3</v>
      </c>
      <c r="AS311" s="26">
        <f>AR311/AR314</f>
        <v>0.20578473139900383</v>
      </c>
      <c r="AT311" s="21">
        <f t="shared" si="391"/>
        <v>-1.795685241849871E-2</v>
      </c>
      <c r="BB311" s="6"/>
      <c r="BD311" s="36">
        <v>1</v>
      </c>
      <c r="BE311" s="6"/>
      <c r="BF311" s="6"/>
      <c r="BG311" s="6"/>
      <c r="BH311" s="6"/>
      <c r="BI311" s="6"/>
      <c r="BJ311" s="6"/>
      <c r="BK311" s="6"/>
      <c r="BL311" s="6"/>
      <c r="BM311" s="6"/>
      <c r="BN311" s="6"/>
    </row>
    <row r="312" spans="1:66" x14ac:dyDescent="0.2">
      <c r="B312" s="86" t="s">
        <v>63</v>
      </c>
      <c r="C312" s="32">
        <v>30.3</v>
      </c>
      <c r="D312" s="32">
        <v>27.8</v>
      </c>
      <c r="E312" s="33">
        <v>57</v>
      </c>
      <c r="F312" s="32">
        <v>43.8</v>
      </c>
      <c r="G312" s="32">
        <v>43.5</v>
      </c>
      <c r="H312" s="33">
        <v>68</v>
      </c>
      <c r="K312" s="78">
        <f t="shared" si="392"/>
        <v>13.558596491228071</v>
      </c>
      <c r="L312" s="78">
        <f t="shared" si="393"/>
        <v>27.827205882352942</v>
      </c>
      <c r="M312" s="78">
        <f t="shared" si="394"/>
        <v>1712.784638105104</v>
      </c>
      <c r="N312" s="78">
        <f t="shared" si="395"/>
        <v>58</v>
      </c>
      <c r="O312" s="78">
        <f t="shared" si="396"/>
        <v>69</v>
      </c>
      <c r="P312" s="18">
        <f t="shared" si="397"/>
        <v>183.83553881194217</v>
      </c>
      <c r="Q312" s="79">
        <f t="shared" si="398"/>
        <v>774.35338721885819</v>
      </c>
      <c r="R312" s="18">
        <f t="shared" si="399"/>
        <v>3.1695782553783132</v>
      </c>
      <c r="S312" s="46">
        <f t="shared" si="400"/>
        <v>11.222512858244322</v>
      </c>
      <c r="T312" s="14">
        <f t="shared" si="401"/>
        <v>119.00874060503212</v>
      </c>
      <c r="U312" s="64">
        <f t="shared" si="402"/>
        <v>1.9800998764569426</v>
      </c>
      <c r="V312" s="17">
        <f t="shared" si="403"/>
        <v>6.4331798026777562</v>
      </c>
      <c r="W312" s="14">
        <f t="shared" si="404"/>
        <v>12.738338532507523</v>
      </c>
      <c r="X312" s="14">
        <f t="shared" si="405"/>
        <v>13.499999999999996</v>
      </c>
      <c r="Y312" s="14">
        <f t="shared" si="406"/>
        <v>0.76166146749247332</v>
      </c>
      <c r="Z312" s="14">
        <f t="shared" si="407"/>
        <v>26.23833853250752</v>
      </c>
      <c r="AA312" s="21">
        <f t="shared" si="408"/>
        <v>6.4331798026777562</v>
      </c>
      <c r="AB312" s="21">
        <f t="shared" si="409"/>
        <v>41.385802373581015</v>
      </c>
      <c r="AC312" s="29">
        <f t="shared" si="410"/>
        <v>2.4162875736302231E-2</v>
      </c>
      <c r="AD312" s="67">
        <f>AC312/AC314</f>
        <v>0.11014416249060043</v>
      </c>
      <c r="AE312" s="48">
        <f t="shared" si="411"/>
        <v>0.32619882244008003</v>
      </c>
      <c r="AF312" s="57"/>
      <c r="AH312" s="23">
        <f>(X312-X314)^2</f>
        <v>15.811709320305331</v>
      </c>
      <c r="AI312" s="30">
        <f t="shared" si="390"/>
        <v>0.38205636748506955</v>
      </c>
      <c r="AJ312" s="19">
        <v>1</v>
      </c>
      <c r="AK312" s="14"/>
      <c r="AL312" s="17">
        <f t="shared" si="412"/>
        <v>2.4162875736302231E-2</v>
      </c>
      <c r="AM312" s="87">
        <f t="shared" si="413"/>
        <v>5.8384456384798309E-4</v>
      </c>
      <c r="AN312" s="29"/>
      <c r="AO312" s="23">
        <f>AO314</f>
        <v>99.663395273518347</v>
      </c>
      <c r="AP312" s="23">
        <f>AP314</f>
        <v>99.663395273518347</v>
      </c>
      <c r="AQ312" s="34">
        <f t="shared" si="414"/>
        <v>41.385802373581015</v>
      </c>
      <c r="AR312" s="48">
        <f t="shared" si="415"/>
        <v>7.0897248384352279E-3</v>
      </c>
      <c r="AS312" s="26">
        <f>AR312/AR314</f>
        <v>0.1868702432590412</v>
      </c>
      <c r="AT312" s="21">
        <f t="shared" si="391"/>
        <v>9.5711285318875544E-2</v>
      </c>
      <c r="BB312" s="6"/>
      <c r="BD312" s="36">
        <v>1</v>
      </c>
      <c r="BE312" s="6"/>
      <c r="BF312" s="6"/>
      <c r="BG312" s="6"/>
      <c r="BH312" s="6"/>
      <c r="BI312" s="6"/>
      <c r="BJ312" s="6"/>
      <c r="BK312" s="6"/>
      <c r="BL312" s="6"/>
      <c r="BM312" s="6"/>
      <c r="BN312" s="6"/>
    </row>
    <row r="313" spans="1:66" x14ac:dyDescent="0.2">
      <c r="B313" s="86" t="s">
        <v>64</v>
      </c>
      <c r="C313" s="32">
        <v>28.9</v>
      </c>
      <c r="D313" s="32">
        <v>12</v>
      </c>
      <c r="E313" s="33">
        <v>31</v>
      </c>
      <c r="F313" s="32">
        <v>53.7</v>
      </c>
      <c r="G313" s="32">
        <v>16.2</v>
      </c>
      <c r="H313" s="33">
        <v>42</v>
      </c>
      <c r="K313" s="78">
        <f t="shared" si="392"/>
        <v>4.645161290322581</v>
      </c>
      <c r="L313" s="78">
        <f t="shared" si="393"/>
        <v>6.2485714285714282</v>
      </c>
      <c r="M313" s="78">
        <f t="shared" si="394"/>
        <v>118.67341255070185</v>
      </c>
      <c r="N313" s="78">
        <f t="shared" si="395"/>
        <v>32</v>
      </c>
      <c r="O313" s="78">
        <f t="shared" si="396"/>
        <v>43</v>
      </c>
      <c r="P313" s="18">
        <f t="shared" si="397"/>
        <v>21.577523413111344</v>
      </c>
      <c r="Q313" s="79">
        <f t="shared" si="398"/>
        <v>39.044644897959181</v>
      </c>
      <c r="R313" s="18">
        <f t="shared" si="399"/>
        <v>0.67429760665972949</v>
      </c>
      <c r="S313" s="46">
        <f t="shared" si="400"/>
        <v>0.9080149976269577</v>
      </c>
      <c r="T313" s="14">
        <f t="shared" si="401"/>
        <v>74.999979289301237</v>
      </c>
      <c r="U313" s="64">
        <f t="shared" si="402"/>
        <v>1.992543495180934</v>
      </c>
      <c r="V313" s="17">
        <f t="shared" si="403"/>
        <v>3.3005655150131483</v>
      </c>
      <c r="W313" s="14">
        <f t="shared" si="404"/>
        <v>6.5765203473579579</v>
      </c>
      <c r="X313" s="14">
        <f t="shared" si="405"/>
        <v>24.800000000000004</v>
      </c>
      <c r="Y313" s="14">
        <f t="shared" si="406"/>
        <v>18.223479652642048</v>
      </c>
      <c r="Z313" s="14">
        <f t="shared" si="407"/>
        <v>31.37652034735796</v>
      </c>
      <c r="AA313" s="21">
        <f t="shared" si="408"/>
        <v>3.3005655150131483</v>
      </c>
      <c r="AB313" s="21">
        <f t="shared" si="409"/>
        <v>10.893732718894009</v>
      </c>
      <c r="AC313" s="29">
        <f t="shared" si="410"/>
        <v>9.1795900065145472E-2</v>
      </c>
      <c r="AD313" s="67">
        <f>AC313/AC314</f>
        <v>0.41844284774249335</v>
      </c>
      <c r="AE313" s="48">
        <f t="shared" si="411"/>
        <v>2.2765383216156083</v>
      </c>
      <c r="AF313" s="57"/>
      <c r="AH313" s="23">
        <f>(X313-X314)^2</f>
        <v>53.635204701292075</v>
      </c>
      <c r="AI313" s="30">
        <f t="shared" si="390"/>
        <v>4.9234918907334277</v>
      </c>
      <c r="AJ313" s="19">
        <v>1</v>
      </c>
      <c r="AK313" s="14"/>
      <c r="AL313" s="17">
        <f t="shared" si="412"/>
        <v>9.1795900065145472E-2</v>
      </c>
      <c r="AM313" s="87">
        <f t="shared" si="413"/>
        <v>8.4264872687701744E-3</v>
      </c>
      <c r="AN313" s="29"/>
      <c r="AO313" s="23">
        <f>AO314</f>
        <v>99.663395273518347</v>
      </c>
      <c r="AP313" s="23">
        <f>AP314</f>
        <v>99.663395273518347</v>
      </c>
      <c r="AQ313" s="34">
        <f t="shared" si="414"/>
        <v>10.893732718894009</v>
      </c>
      <c r="AR313" s="48">
        <f t="shared" si="415"/>
        <v>9.0450974818071517E-3</v>
      </c>
      <c r="AS313" s="26">
        <f>AR313/AR314</f>
        <v>0.23840975570218326</v>
      </c>
      <c r="AT313" s="21">
        <f t="shared" si="391"/>
        <v>0.2243184175488174</v>
      </c>
      <c r="BB313" s="6"/>
      <c r="BD313" s="36">
        <v>1</v>
      </c>
      <c r="BE313" s="6"/>
      <c r="BF313" s="6"/>
      <c r="BG313" s="6"/>
      <c r="BH313" s="6"/>
      <c r="BI313" s="6"/>
      <c r="BJ313" s="6"/>
      <c r="BK313" s="6"/>
      <c r="BL313" s="6"/>
      <c r="BM313" s="6"/>
      <c r="BN313" s="6"/>
    </row>
    <row r="314" spans="1:66" x14ac:dyDescent="0.2">
      <c r="B314" s="59">
        <f>AJ314</f>
        <v>5</v>
      </c>
      <c r="E314" s="60">
        <f>SUM(E309:E313)</f>
        <v>252</v>
      </c>
      <c r="F314" s="51"/>
      <c r="G314" s="51"/>
      <c r="H314" s="60">
        <f>SUM(H309:H313)</f>
        <v>273</v>
      </c>
      <c r="W314" s="80">
        <f>AA314*$E$2</f>
        <v>4.1846055171312431</v>
      </c>
      <c r="X314" s="63">
        <f>AE314/AC314</f>
        <v>17.476394009690853</v>
      </c>
      <c r="Y314" s="65">
        <f>X314-W314</f>
        <v>13.291788492559611</v>
      </c>
      <c r="Z314" s="66">
        <f>X314+W314</f>
        <v>21.660999526822096</v>
      </c>
      <c r="AA314" s="68">
        <f>SQRT(AB314)</f>
        <v>2.1350420467615114</v>
      </c>
      <c r="AB314" s="68">
        <f>1/AC314</f>
        <v>4.5584045414395842</v>
      </c>
      <c r="AC314" s="69">
        <f>SUM(AC309:AC313)</f>
        <v>0.21937500081644601</v>
      </c>
      <c r="AD314" s="52">
        <f>SUM(AD309:AD313)</f>
        <v>0.99999999999999978</v>
      </c>
      <c r="AE314" s="70">
        <f>SUM(AE309:AE313)</f>
        <v>3.8338839501444628</v>
      </c>
      <c r="AF314" s="50"/>
      <c r="AG314" s="7"/>
      <c r="AH314" s="16"/>
      <c r="AI314" s="22">
        <f>SUM(AI309:AI313)</f>
        <v>19.709819643892018</v>
      </c>
      <c r="AJ314" s="22">
        <f>SUM(AJ309:AJ313)</f>
        <v>5</v>
      </c>
      <c r="AK314" s="22">
        <f>AI314-(AJ314-1)</f>
        <v>15.709819643892018</v>
      </c>
      <c r="AL314" s="45">
        <f>SUM(AL309:AL313)</f>
        <v>0.21937500081644601</v>
      </c>
      <c r="AM314" s="47">
        <f>SUM(AM309:AM313)</f>
        <v>1.3545576721953393E-2</v>
      </c>
      <c r="AN314" s="28">
        <f>AM314/AL314</f>
        <v>6.1746218445770662E-2</v>
      </c>
      <c r="AO314" s="22">
        <f>AK314/(AL314-AN314)</f>
        <v>99.663395273518347</v>
      </c>
      <c r="AP314" s="88">
        <f>IF(AI314&lt;AJ314-1,"0",AO314)</f>
        <v>99.663395273518347</v>
      </c>
      <c r="AQ314" s="7"/>
      <c r="AR314" s="70">
        <f>SUM(AR309:AR313)</f>
        <v>3.7939292606407049E-2</v>
      </c>
      <c r="AS314" s="27">
        <f>SUM(AS309:AS313)</f>
        <v>1</v>
      </c>
      <c r="AT314" s="15">
        <f>SUM(AT309:AT313)</f>
        <v>0.55141403478550743</v>
      </c>
      <c r="AU314" s="34">
        <f>1/AR314</f>
        <v>26.357897875806035</v>
      </c>
      <c r="AV314" s="14">
        <f>SQRT(AU314)</f>
        <v>5.1339943392845724</v>
      </c>
      <c r="AW314" s="81">
        <f>AV314*$E$2</f>
        <v>10.06244400183027</v>
      </c>
      <c r="AX314" s="83">
        <f>AT314/AR314</f>
        <v>14.534114816162562</v>
      </c>
      <c r="AY314" s="84">
        <f>AX314-AW314</f>
        <v>4.4716708143322919</v>
      </c>
      <c r="AZ314" s="85">
        <f>AX314+AW314</f>
        <v>24.596558817992833</v>
      </c>
      <c r="BA314" s="7"/>
      <c r="BB314" s="7"/>
      <c r="BC314" s="37">
        <f>AI314</f>
        <v>19.709819643892018</v>
      </c>
      <c r="BD314" s="12">
        <f>SUM(BD309:BD313)</f>
        <v>5</v>
      </c>
      <c r="BE314" s="49">
        <f>(BC314-(BD314-1))/BC314</f>
        <v>0.79705547426256729</v>
      </c>
      <c r="BF314" s="75">
        <f>IF(BE314&lt;0,"0%",BE314)</f>
        <v>0.79705547426256729</v>
      </c>
      <c r="BG314" s="7"/>
      <c r="BH314" s="7"/>
      <c r="BI314" s="7"/>
      <c r="BJ314" s="7"/>
      <c r="BK314" s="7"/>
      <c r="BL314" s="7"/>
      <c r="BM314" s="7"/>
      <c r="BN314" s="7"/>
    </row>
    <row r="318" spans="1:66" x14ac:dyDescent="0.2">
      <c r="J318" s="40" t="s">
        <v>16</v>
      </c>
      <c r="AG318" s="40" t="s">
        <v>17</v>
      </c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0" t="s">
        <v>58</v>
      </c>
      <c r="BC318" s="41"/>
      <c r="BD318" s="40"/>
      <c r="BE318" s="40"/>
      <c r="BF318" s="40"/>
      <c r="BG318" s="39"/>
      <c r="BH318" s="39"/>
      <c r="BI318" s="39"/>
      <c r="BJ318" s="39"/>
      <c r="BK318" s="39"/>
      <c r="BL318" s="39"/>
      <c r="BM318" s="39"/>
      <c r="BN318" s="39"/>
    </row>
    <row r="319" spans="1:66" x14ac:dyDescent="0.2">
      <c r="A319" s="44"/>
      <c r="B319" s="5" t="s">
        <v>18</v>
      </c>
      <c r="C319" s="89" t="s">
        <v>19</v>
      </c>
      <c r="D319" s="90"/>
      <c r="E319" s="91"/>
      <c r="F319" s="89" t="s">
        <v>20</v>
      </c>
      <c r="G319" s="90"/>
      <c r="H319" s="91"/>
      <c r="AG319" s="2"/>
      <c r="AH319" s="71" t="s">
        <v>38</v>
      </c>
      <c r="AI319" s="72">
        <f>CHIDIST(AI325,AJ325-1)</f>
        <v>1.0478174133092542E-2</v>
      </c>
      <c r="AJ319" s="2"/>
      <c r="AK319" s="2"/>
      <c r="AL319" s="2"/>
      <c r="AM319" s="2"/>
      <c r="BB319" s="1" t="s">
        <v>59</v>
      </c>
      <c r="BF319" s="71" t="s">
        <v>38</v>
      </c>
      <c r="BG319" s="72">
        <f>CHIDIST(BC325,BD325-1)</f>
        <v>1.0478174133092542E-2</v>
      </c>
    </row>
    <row r="320" spans="1:66" ht="61.5" customHeight="1" x14ac:dyDescent="0.2">
      <c r="B320" s="5"/>
      <c r="C320" s="43" t="s">
        <v>6</v>
      </c>
      <c r="D320" s="43" t="s">
        <v>7</v>
      </c>
      <c r="E320" s="43" t="s">
        <v>8</v>
      </c>
      <c r="F320" s="43" t="s">
        <v>9</v>
      </c>
      <c r="G320" s="43" t="s">
        <v>10</v>
      </c>
      <c r="H320" s="43" t="s">
        <v>11</v>
      </c>
      <c r="K320" s="61" t="s">
        <v>29</v>
      </c>
      <c r="L320" s="77" t="s">
        <v>30</v>
      </c>
      <c r="M320" s="73" t="s">
        <v>39</v>
      </c>
      <c r="N320" s="61" t="s">
        <v>31</v>
      </c>
      <c r="O320" s="61" t="s">
        <v>32</v>
      </c>
      <c r="P320" s="61" t="s">
        <v>33</v>
      </c>
      <c r="Q320" s="61" t="s">
        <v>34</v>
      </c>
      <c r="R320" s="61" t="s">
        <v>35</v>
      </c>
      <c r="S320" s="61" t="s">
        <v>36</v>
      </c>
      <c r="T320" s="74" t="s">
        <v>27</v>
      </c>
      <c r="U320" s="62" t="s">
        <v>25</v>
      </c>
      <c r="V320" s="13" t="s">
        <v>26</v>
      </c>
      <c r="W320" s="13" t="s">
        <v>24</v>
      </c>
      <c r="X320" s="53" t="s">
        <v>52</v>
      </c>
      <c r="Y320" s="54" t="s">
        <v>3</v>
      </c>
      <c r="Z320" s="55" t="s">
        <v>1</v>
      </c>
      <c r="AA320" s="14" t="s">
        <v>49</v>
      </c>
      <c r="AB320" s="14" t="s">
        <v>50</v>
      </c>
      <c r="AC320" s="10" t="s">
        <v>51</v>
      </c>
      <c r="AD320" s="76" t="s">
        <v>48</v>
      </c>
      <c r="AE320" s="13" t="s">
        <v>28</v>
      </c>
      <c r="AF320" s="56"/>
      <c r="AG320" s="2"/>
      <c r="AH320" s="24" t="s">
        <v>23</v>
      </c>
      <c r="AI320" s="13" t="s">
        <v>40</v>
      </c>
      <c r="AJ320" s="86" t="s">
        <v>4</v>
      </c>
      <c r="AK320" s="86" t="s">
        <v>5</v>
      </c>
      <c r="AL320" s="86" t="s">
        <v>41</v>
      </c>
      <c r="AM320" s="13" t="s">
        <v>42</v>
      </c>
      <c r="AN320" s="13" t="s">
        <v>43</v>
      </c>
      <c r="AO320" s="24" t="s">
        <v>54</v>
      </c>
      <c r="AP320" s="24" t="s">
        <v>55</v>
      </c>
      <c r="AQ320" s="86" t="s">
        <v>44</v>
      </c>
      <c r="AR320" s="13" t="s">
        <v>56</v>
      </c>
      <c r="AS320" s="82" t="s">
        <v>53</v>
      </c>
      <c r="AT320" s="13" t="s">
        <v>21</v>
      </c>
      <c r="AU320" s="13" t="s">
        <v>45</v>
      </c>
      <c r="AV320" s="13" t="s">
        <v>22</v>
      </c>
      <c r="AW320" s="13" t="s">
        <v>2</v>
      </c>
      <c r="AX320" s="35" t="s">
        <v>12</v>
      </c>
      <c r="AY320" s="31" t="s">
        <v>13</v>
      </c>
      <c r="AZ320" s="11" t="s">
        <v>14</v>
      </c>
      <c r="BC320" s="38" t="s">
        <v>15</v>
      </c>
      <c r="BD320" s="38" t="s">
        <v>4</v>
      </c>
      <c r="BE320" s="20" t="s">
        <v>46</v>
      </c>
      <c r="BF320" s="9" t="s">
        <v>47</v>
      </c>
    </row>
    <row r="321" spans="1:66" x14ac:dyDescent="0.2">
      <c r="B321" s="86" t="s">
        <v>60</v>
      </c>
      <c r="C321" s="32">
        <v>15</v>
      </c>
      <c r="D321" s="32">
        <v>11.4</v>
      </c>
      <c r="E321" s="33">
        <v>26</v>
      </c>
      <c r="F321" s="32">
        <v>35.4</v>
      </c>
      <c r="G321" s="32">
        <v>17.899999999999999</v>
      </c>
      <c r="H321" s="33">
        <v>25</v>
      </c>
      <c r="K321" s="78">
        <f>((D321^2)/E321)</f>
        <v>4.9984615384615392</v>
      </c>
      <c r="L321" s="78">
        <f>((G321^2)/H321)</f>
        <v>12.816399999999998</v>
      </c>
      <c r="M321" s="78">
        <f>(K321+L321)^2</f>
        <v>317.36929163455608</v>
      </c>
      <c r="N321" s="78">
        <f>E321+1</f>
        <v>27</v>
      </c>
      <c r="O321" s="78">
        <f>H321+1</f>
        <v>26</v>
      </c>
      <c r="P321" s="18">
        <f>K321^2</f>
        <v>24.984617751479298</v>
      </c>
      <c r="Q321" s="79">
        <f>L321^2</f>
        <v>164.26010895999994</v>
      </c>
      <c r="R321" s="18">
        <f>P321/N321</f>
        <v>0.92535621301775184</v>
      </c>
      <c r="S321" s="46">
        <f>Q321/O321</f>
        <v>6.3176964984615358</v>
      </c>
      <c r="T321" s="14">
        <f>M321/(R321+S321)</f>
        <v>43.817062263203944</v>
      </c>
      <c r="U321" s="64">
        <f>TINV((1-$E$1),T321)</f>
        <v>2.0166921992278248</v>
      </c>
      <c r="V321" s="17">
        <f>SQRT(K321+L321)</f>
        <v>4.2207655156928032</v>
      </c>
      <c r="W321" s="14">
        <f>V321*U321</f>
        <v>8.5119848902674828</v>
      </c>
      <c r="X321" s="14">
        <f>F321-C321</f>
        <v>20.399999999999999</v>
      </c>
      <c r="Y321" s="14">
        <f>X321-W321</f>
        <v>11.888015109732516</v>
      </c>
      <c r="Z321" s="14">
        <f>X321+W321</f>
        <v>28.911984890267483</v>
      </c>
      <c r="AA321" s="21">
        <f>V321</f>
        <v>4.2207655156928032</v>
      </c>
      <c r="AB321" s="21">
        <f>AA321^2</f>
        <v>17.814861538461535</v>
      </c>
      <c r="AC321" s="29">
        <f>1/AB321</f>
        <v>5.613290891096976E-2</v>
      </c>
      <c r="AD321" s="67">
        <f>AC321/AC325</f>
        <v>0.4399851431810437</v>
      </c>
      <c r="AE321" s="48">
        <f>AC321*X321</f>
        <v>1.145111341783783</v>
      </c>
      <c r="AF321" s="57"/>
      <c r="AH321" s="23">
        <f>(X321-X325)^2</f>
        <v>67.126848619898965</v>
      </c>
      <c r="AI321" s="30">
        <f t="shared" ref="AI321:AI324" si="416">AH321*AC321</f>
        <v>3.768025279061245</v>
      </c>
      <c r="AJ321" s="19">
        <v>1</v>
      </c>
      <c r="AK321" s="14"/>
      <c r="AL321" s="17">
        <f>AC321</f>
        <v>5.613290891096976E-2</v>
      </c>
      <c r="AM321" s="87">
        <f>AC321^2</f>
        <v>3.1509034628072283E-3</v>
      </c>
      <c r="AN321" s="29"/>
      <c r="AO321" s="23">
        <f>AO325</f>
        <v>94.263772766147682</v>
      </c>
      <c r="AP321" s="23">
        <f>AP325</f>
        <v>94.263772766147682</v>
      </c>
      <c r="AQ321" s="34">
        <f>AB321</f>
        <v>17.814861538461535</v>
      </c>
      <c r="AR321" s="48">
        <f>1/(AP321+AQ321)</f>
        <v>8.9223071480527064E-3</v>
      </c>
      <c r="AS321" s="26">
        <f>AR321/AR325</f>
        <v>0.29644660044009297</v>
      </c>
      <c r="AT321" s="21">
        <f t="shared" ref="AT321:AT324" si="417">AR321*X321</f>
        <v>0.18201506582027518</v>
      </c>
      <c r="BB321" s="6"/>
      <c r="BD321" s="36">
        <v>1</v>
      </c>
      <c r="BE321" s="6"/>
      <c r="BF321" s="6"/>
      <c r="BG321" s="6"/>
      <c r="BH321" s="6"/>
      <c r="BI321" s="6"/>
      <c r="BJ321" s="6"/>
      <c r="BK321" s="6"/>
      <c r="BL321" s="6"/>
      <c r="BM321" s="6"/>
      <c r="BN321" s="6"/>
    </row>
    <row r="322" spans="1:66" x14ac:dyDescent="0.2">
      <c r="B322" s="86" t="s">
        <v>61</v>
      </c>
      <c r="C322" s="32">
        <v>42</v>
      </c>
      <c r="D322" s="32">
        <v>43.3</v>
      </c>
      <c r="E322" s="33">
        <v>46</v>
      </c>
      <c r="F322" s="32">
        <v>55.8</v>
      </c>
      <c r="G322" s="32">
        <v>43.9</v>
      </c>
      <c r="H322" s="33">
        <v>46</v>
      </c>
      <c r="K322" s="78">
        <f t="shared" ref="K322:K324" si="418">((D322^2)/E322)</f>
        <v>40.758478260869559</v>
      </c>
      <c r="L322" s="78">
        <f t="shared" ref="L322:L324" si="419">((G322^2)/H322)</f>
        <v>41.895869565217389</v>
      </c>
      <c r="M322" s="78">
        <f t="shared" ref="M322:M324" si="420">(K322+L322)^2</f>
        <v>6831.7412145557646</v>
      </c>
      <c r="N322" s="78">
        <f t="shared" ref="N322:N324" si="421">E322+1</f>
        <v>47</v>
      </c>
      <c r="O322" s="78">
        <f t="shared" ref="O322:O324" si="422">H322+1</f>
        <v>47</v>
      </c>
      <c r="P322" s="18">
        <f t="shared" ref="P322:P324" si="423">K322^2</f>
        <v>1661.2535501417765</v>
      </c>
      <c r="Q322" s="79">
        <f t="shared" ref="Q322:Q324" si="424">L322^2</f>
        <v>1755.2638866257087</v>
      </c>
      <c r="R322" s="18">
        <f t="shared" ref="R322:R324" si="425">P322/N322</f>
        <v>35.345820215782481</v>
      </c>
      <c r="S322" s="46">
        <f t="shared" ref="S322:S324" si="426">Q322/O322</f>
        <v>37.346040140972526</v>
      </c>
      <c r="T322" s="14">
        <f t="shared" ref="T322:T324" si="427">M322/(R322+S322)</f>
        <v>93.982203523573943</v>
      </c>
      <c r="U322" s="64">
        <f t="shared" ref="U322:U324" si="428">TINV((1-$E$1),T322)</f>
        <v>1.9858018143458216</v>
      </c>
      <c r="V322" s="17">
        <f t="shared" ref="V322:V324" si="429">SQRT(K322+L322)</f>
        <v>9.0914436601722919</v>
      </c>
      <c r="W322" s="14">
        <f t="shared" ref="W322:W324" si="430">V322*U322</f>
        <v>18.053805315392953</v>
      </c>
      <c r="X322" s="14">
        <f t="shared" ref="X322:X324" si="431">F322-C322</f>
        <v>13.799999999999997</v>
      </c>
      <c r="Y322" s="14">
        <f t="shared" ref="Y322:Y324" si="432">X322-W322</f>
        <v>-4.253805315392956</v>
      </c>
      <c r="Z322" s="14">
        <f t="shared" ref="Z322:Z324" si="433">X322+W322</f>
        <v>31.85380531539295</v>
      </c>
      <c r="AA322" s="21">
        <f t="shared" ref="AA322:AA324" si="434">V322</f>
        <v>9.0914436601722919</v>
      </c>
      <c r="AB322" s="21">
        <f t="shared" ref="AB322:AB324" si="435">AA322^2</f>
        <v>82.654347826086962</v>
      </c>
      <c r="AC322" s="29">
        <f t="shared" ref="AC322:AC324" si="436">1/AB322</f>
        <v>1.2098577102127771E-2</v>
      </c>
      <c r="AD322" s="67">
        <f>AC322/AC325</f>
        <v>9.4831967233508188E-2</v>
      </c>
      <c r="AE322" s="48">
        <f t="shared" ref="AE322:AE324" si="437">AC322*X322</f>
        <v>0.1669603640093632</v>
      </c>
      <c r="AF322" s="57"/>
      <c r="AH322" s="23">
        <f>(X322-X325)^2</f>
        <v>2.5379600286092399</v>
      </c>
      <c r="AI322" s="30">
        <f t="shared" si="416"/>
        <v>3.0705705088247291E-2</v>
      </c>
      <c r="AJ322" s="19">
        <v>1</v>
      </c>
      <c r="AK322" s="14"/>
      <c r="AL322" s="17">
        <f t="shared" ref="AL322:AL324" si="438">AC322</f>
        <v>1.2098577102127771E-2</v>
      </c>
      <c r="AM322" s="87">
        <f t="shared" ref="AM322:AM324" si="439">AC322^2</f>
        <v>1.463755678961304E-4</v>
      </c>
      <c r="AN322" s="29"/>
      <c r="AO322" s="23">
        <f>AO325</f>
        <v>94.263772766147682</v>
      </c>
      <c r="AP322" s="23">
        <f>AP325</f>
        <v>94.263772766147682</v>
      </c>
      <c r="AQ322" s="34">
        <f t="shared" ref="AQ322:AQ324" si="440">AB322</f>
        <v>82.654347826086962</v>
      </c>
      <c r="AR322" s="48">
        <f t="shared" ref="AR322:AR324" si="441">1/(AP322+AQ322)</f>
        <v>5.6523322577274344E-3</v>
      </c>
      <c r="AS322" s="26">
        <f>AR322/AR325</f>
        <v>0.18780060521979186</v>
      </c>
      <c r="AT322" s="21">
        <f t="shared" si="417"/>
        <v>7.8002185156638579E-2</v>
      </c>
      <c r="BB322" s="6"/>
      <c r="BD322" s="36">
        <v>1</v>
      </c>
      <c r="BE322" s="6"/>
      <c r="BF322" s="6"/>
      <c r="BG322" s="6"/>
      <c r="BH322" s="6"/>
      <c r="BI322" s="6"/>
      <c r="BJ322" s="6"/>
      <c r="BK322" s="6"/>
      <c r="BL322" s="6"/>
      <c r="BM322" s="6"/>
      <c r="BN322" s="6"/>
    </row>
    <row r="323" spans="1:66" x14ac:dyDescent="0.2">
      <c r="B323" s="86" t="s">
        <v>62</v>
      </c>
      <c r="C323" s="32">
        <v>45.1</v>
      </c>
      <c r="D323" s="32">
        <v>36.9</v>
      </c>
      <c r="E323" s="33">
        <v>92</v>
      </c>
      <c r="F323" s="32">
        <v>42.8</v>
      </c>
      <c r="G323" s="32">
        <v>35.4</v>
      </c>
      <c r="H323" s="33">
        <v>92</v>
      </c>
      <c r="K323" s="78">
        <f t="shared" si="418"/>
        <v>14.800108695652172</v>
      </c>
      <c r="L323" s="78">
        <f t="shared" si="419"/>
        <v>13.621304347826085</v>
      </c>
      <c r="M323" s="78">
        <f t="shared" si="420"/>
        <v>807.77671938799597</v>
      </c>
      <c r="N323" s="78">
        <f t="shared" si="421"/>
        <v>93</v>
      </c>
      <c r="O323" s="78">
        <f t="shared" si="422"/>
        <v>93</v>
      </c>
      <c r="P323" s="18">
        <f t="shared" si="423"/>
        <v>219.04321740311903</v>
      </c>
      <c r="Q323" s="79">
        <f t="shared" si="424"/>
        <v>185.53993213610579</v>
      </c>
      <c r="R323" s="18">
        <f t="shared" si="425"/>
        <v>2.3553034129367636</v>
      </c>
      <c r="S323" s="46">
        <f t="shared" si="426"/>
        <v>1.9950530337215677</v>
      </c>
      <c r="T323" s="14">
        <f t="shared" si="427"/>
        <v>185.68058256662599</v>
      </c>
      <c r="U323" s="64">
        <f t="shared" si="428"/>
        <v>1.972869946210895</v>
      </c>
      <c r="V323" s="17">
        <f t="shared" si="429"/>
        <v>5.3311737022421486</v>
      </c>
      <c r="W323" s="14">
        <f t="shared" si="430"/>
        <v>10.517712375183406</v>
      </c>
      <c r="X323" s="14">
        <f t="shared" si="431"/>
        <v>-2.3000000000000043</v>
      </c>
      <c r="Y323" s="14">
        <f t="shared" si="432"/>
        <v>-12.81771237518341</v>
      </c>
      <c r="Z323" s="14">
        <f t="shared" si="433"/>
        <v>8.2177123751834014</v>
      </c>
      <c r="AA323" s="21">
        <f t="shared" si="434"/>
        <v>5.3311737022421486</v>
      </c>
      <c r="AB323" s="21">
        <f t="shared" si="435"/>
        <v>28.421413043478257</v>
      </c>
      <c r="AC323" s="29">
        <f t="shared" si="436"/>
        <v>3.5184739001900743E-2</v>
      </c>
      <c r="AD323" s="67">
        <f>AC323/AC325</f>
        <v>0.27578763915642412</v>
      </c>
      <c r="AE323" s="48">
        <f t="shared" si="437"/>
        <v>-8.0924899704371861E-2</v>
      </c>
      <c r="AF323" s="57"/>
      <c r="AH323" s="23">
        <f>(X323-X325)^2</f>
        <v>210.45021664682685</v>
      </c>
      <c r="AI323" s="30">
        <f t="shared" si="416"/>
        <v>7.4046359456120694</v>
      </c>
      <c r="AJ323" s="19">
        <v>1</v>
      </c>
      <c r="AK323" s="14"/>
      <c r="AL323" s="17">
        <f t="shared" si="438"/>
        <v>3.5184739001900743E-2</v>
      </c>
      <c r="AM323" s="87">
        <f t="shared" si="439"/>
        <v>1.2379658586318754E-3</v>
      </c>
      <c r="AN323" s="29"/>
      <c r="AO323" s="23">
        <f>AO325</f>
        <v>94.263772766147682</v>
      </c>
      <c r="AP323" s="23">
        <f>AP325</f>
        <v>94.263772766147682</v>
      </c>
      <c r="AQ323" s="34">
        <f t="shared" si="440"/>
        <v>28.421413043478257</v>
      </c>
      <c r="AR323" s="48">
        <f t="shared" si="441"/>
        <v>8.1509433547398962E-3</v>
      </c>
      <c r="AS323" s="26">
        <f>AR323/AR325</f>
        <v>0.27081778376344851</v>
      </c>
      <c r="AT323" s="21">
        <f t="shared" si="417"/>
        <v>-1.8747169715901797E-2</v>
      </c>
      <c r="BB323" s="6"/>
      <c r="BD323" s="36">
        <v>1</v>
      </c>
      <c r="BE323" s="6"/>
      <c r="BF323" s="6"/>
      <c r="BG323" s="6"/>
      <c r="BH323" s="6"/>
      <c r="BI323" s="6"/>
      <c r="BJ323" s="6"/>
      <c r="BK323" s="6"/>
      <c r="BL323" s="6"/>
      <c r="BM323" s="6"/>
      <c r="BN323" s="6"/>
    </row>
    <row r="324" spans="1:66" x14ac:dyDescent="0.2">
      <c r="B324" s="86" t="s">
        <v>63</v>
      </c>
      <c r="C324" s="32">
        <v>30.3</v>
      </c>
      <c r="D324" s="32">
        <v>27.8</v>
      </c>
      <c r="E324" s="33">
        <v>57</v>
      </c>
      <c r="F324" s="32">
        <v>43.8</v>
      </c>
      <c r="G324" s="32">
        <v>43.5</v>
      </c>
      <c r="H324" s="33">
        <v>68</v>
      </c>
      <c r="K324" s="78">
        <f t="shared" si="418"/>
        <v>13.558596491228071</v>
      </c>
      <c r="L324" s="78">
        <f t="shared" si="419"/>
        <v>27.827205882352942</v>
      </c>
      <c r="M324" s="78">
        <f t="shared" si="420"/>
        <v>1712.784638105104</v>
      </c>
      <c r="N324" s="78">
        <f t="shared" si="421"/>
        <v>58</v>
      </c>
      <c r="O324" s="78">
        <f t="shared" si="422"/>
        <v>69</v>
      </c>
      <c r="P324" s="18">
        <f t="shared" si="423"/>
        <v>183.83553881194217</v>
      </c>
      <c r="Q324" s="79">
        <f t="shared" si="424"/>
        <v>774.35338721885819</v>
      </c>
      <c r="R324" s="18">
        <f t="shared" si="425"/>
        <v>3.1695782553783132</v>
      </c>
      <c r="S324" s="46">
        <f t="shared" si="426"/>
        <v>11.222512858244322</v>
      </c>
      <c r="T324" s="14">
        <f t="shared" si="427"/>
        <v>119.00874060503212</v>
      </c>
      <c r="U324" s="64">
        <f t="shared" si="428"/>
        <v>1.9800998764569426</v>
      </c>
      <c r="V324" s="17">
        <f t="shared" si="429"/>
        <v>6.4331798026777562</v>
      </c>
      <c r="W324" s="14">
        <f t="shared" si="430"/>
        <v>12.738338532507523</v>
      </c>
      <c r="X324" s="14">
        <f t="shared" si="431"/>
        <v>13.499999999999996</v>
      </c>
      <c r="Y324" s="14">
        <f t="shared" si="432"/>
        <v>0.76166146749247332</v>
      </c>
      <c r="Z324" s="14">
        <f t="shared" si="433"/>
        <v>26.23833853250752</v>
      </c>
      <c r="AA324" s="21">
        <f t="shared" si="434"/>
        <v>6.4331798026777562</v>
      </c>
      <c r="AB324" s="21">
        <f t="shared" si="435"/>
        <v>41.385802373581015</v>
      </c>
      <c r="AC324" s="29">
        <f t="shared" si="436"/>
        <v>2.4162875736302231E-2</v>
      </c>
      <c r="AD324" s="67">
        <f>AC324/AC325</f>
        <v>0.18939525042902389</v>
      </c>
      <c r="AE324" s="48">
        <f t="shared" si="437"/>
        <v>0.32619882244008003</v>
      </c>
      <c r="AF324" s="57"/>
      <c r="AH324" s="23">
        <f>(X324-X325)^2</f>
        <v>1.6721014562778884</v>
      </c>
      <c r="AI324" s="30">
        <f t="shared" si="416"/>
        <v>4.0402779706532617E-2</v>
      </c>
      <c r="AJ324" s="19">
        <v>1</v>
      </c>
      <c r="AK324" s="14"/>
      <c r="AL324" s="17">
        <f t="shared" si="438"/>
        <v>2.4162875736302231E-2</v>
      </c>
      <c r="AM324" s="87">
        <f t="shared" si="439"/>
        <v>5.8384456384798309E-4</v>
      </c>
      <c r="AN324" s="29"/>
      <c r="AO324" s="23">
        <f>AO325</f>
        <v>94.263772766147682</v>
      </c>
      <c r="AP324" s="23">
        <f>AP325</f>
        <v>94.263772766147682</v>
      </c>
      <c r="AQ324" s="34">
        <f t="shared" si="440"/>
        <v>41.385802373581015</v>
      </c>
      <c r="AR324" s="48">
        <f t="shared" si="441"/>
        <v>7.3719361005733256E-3</v>
      </c>
      <c r="AS324" s="26">
        <f>AR324/AR325</f>
        <v>0.24493501057666661</v>
      </c>
      <c r="AT324" s="21">
        <f t="shared" si="417"/>
        <v>9.9521137357739875E-2</v>
      </c>
      <c r="BB324" s="6"/>
      <c r="BD324" s="36">
        <v>1</v>
      </c>
      <c r="BE324" s="6"/>
      <c r="BF324" s="6"/>
      <c r="BG324" s="6"/>
      <c r="BH324" s="6"/>
      <c r="BI324" s="6"/>
      <c r="BJ324" s="6"/>
      <c r="BK324" s="6"/>
      <c r="BL324" s="6"/>
      <c r="BM324" s="6"/>
      <c r="BN324" s="6"/>
    </row>
    <row r="325" spans="1:66" x14ac:dyDescent="0.2">
      <c r="B325" s="59">
        <f>AJ325</f>
        <v>4</v>
      </c>
      <c r="E325" s="60">
        <f>SUM(E321:E324)</f>
        <v>221</v>
      </c>
      <c r="F325" s="51"/>
      <c r="G325" s="51"/>
      <c r="H325" s="60">
        <f>SUM(H321:H324)</f>
        <v>231</v>
      </c>
      <c r="W325" s="80">
        <f>AA325*$E$2</f>
        <v>5.4872951762366187</v>
      </c>
      <c r="X325" s="63">
        <f>AE325/AC325</f>
        <v>12.206902379447747</v>
      </c>
      <c r="Y325" s="65">
        <f>X325-W325</f>
        <v>6.7196072032111287</v>
      </c>
      <c r="Z325" s="66">
        <f>X325+W325</f>
        <v>17.694197555684365</v>
      </c>
      <c r="AA325" s="68">
        <f>SQRT(AB325)</f>
        <v>2.7996918410336642</v>
      </c>
      <c r="AB325" s="68">
        <f>1/AC325</f>
        <v>7.8382744047504671</v>
      </c>
      <c r="AC325" s="69">
        <f>SUM(AC321:AC324)</f>
        <v>0.12757910075130052</v>
      </c>
      <c r="AD325" s="52">
        <f>SUM(AD321:AD324)</f>
        <v>1</v>
      </c>
      <c r="AE325" s="70">
        <f>SUM(AE321:AE324)</f>
        <v>1.5573456285288543</v>
      </c>
      <c r="AF325" s="50"/>
      <c r="AG325" s="7"/>
      <c r="AH325" s="16"/>
      <c r="AI325" s="22">
        <f>SUM(AI321:AI324)</f>
        <v>11.243769709468094</v>
      </c>
      <c r="AJ325" s="22">
        <f>SUM(AJ321:AJ324)</f>
        <v>4</v>
      </c>
      <c r="AK325" s="22">
        <f>AI325-(AJ325-1)</f>
        <v>8.2437697094680935</v>
      </c>
      <c r="AL325" s="45">
        <f>SUM(AL321:AL324)</f>
        <v>0.12757910075130052</v>
      </c>
      <c r="AM325" s="47">
        <f>SUM(AM321:AM324)</f>
        <v>5.1190894531832178E-3</v>
      </c>
      <c r="AN325" s="28">
        <f>AM325/AL325</f>
        <v>4.0124827836514082E-2</v>
      </c>
      <c r="AO325" s="22">
        <f>AK325/(AL325-AN325)</f>
        <v>94.263772766147682</v>
      </c>
      <c r="AP325" s="88">
        <f>IF(AI325&lt;AJ325-1,"0",AO325)</f>
        <v>94.263772766147682</v>
      </c>
      <c r="AQ325" s="7"/>
      <c r="AR325" s="70">
        <f>SUM(AR321:AR324)</f>
        <v>3.0097518861093363E-2</v>
      </c>
      <c r="AS325" s="27">
        <f>SUM(AS321:AS324)</f>
        <v>1</v>
      </c>
      <c r="AT325" s="15">
        <f>SUM(AT321:AT324)</f>
        <v>0.34079121861875183</v>
      </c>
      <c r="AU325" s="34">
        <f>1/AR325</f>
        <v>33.225330121569783</v>
      </c>
      <c r="AV325" s="14">
        <f>SQRT(AU325)</f>
        <v>5.7641417506485544</v>
      </c>
      <c r="AW325" s="81">
        <f>AV325*$E$2</f>
        <v>11.297510233054821</v>
      </c>
      <c r="AX325" s="83">
        <f>AT325/AR325</f>
        <v>11.322900741140089</v>
      </c>
      <c r="AY325" s="84">
        <f>AX325-AW325</f>
        <v>2.5390508085267882E-2</v>
      </c>
      <c r="AZ325" s="85">
        <f>AX325+AW325</f>
        <v>22.620410974194911</v>
      </c>
      <c r="BA325" s="7"/>
      <c r="BB325" s="7"/>
      <c r="BC325" s="37">
        <f>AI325</f>
        <v>11.243769709468094</v>
      </c>
      <c r="BD325" s="12">
        <f>SUM(BD321:BD324)</f>
        <v>4</v>
      </c>
      <c r="BE325" s="49">
        <f>(BC325-(BD325-1))/BC325</f>
        <v>0.7331855705410103</v>
      </c>
      <c r="BF325" s="75">
        <f>IF(BE325&lt;0,"0%",BE325)</f>
        <v>0.7331855705410103</v>
      </c>
      <c r="BG325" s="7"/>
      <c r="BH325" s="7"/>
      <c r="BI325" s="7"/>
      <c r="BJ325" s="7"/>
      <c r="BK325" s="7"/>
      <c r="BL325" s="7"/>
      <c r="BM325" s="7"/>
      <c r="BN325" s="7"/>
    </row>
    <row r="328" spans="1:66" x14ac:dyDescent="0.2">
      <c r="J328" s="40" t="s">
        <v>16</v>
      </c>
      <c r="AG328" s="40" t="s">
        <v>17</v>
      </c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0" t="s">
        <v>58</v>
      </c>
      <c r="BC328" s="41"/>
      <c r="BD328" s="40"/>
      <c r="BE328" s="40"/>
      <c r="BF328" s="40"/>
      <c r="BG328" s="39"/>
      <c r="BH328" s="39"/>
      <c r="BI328" s="39"/>
      <c r="BJ328" s="39"/>
      <c r="BK328" s="39"/>
      <c r="BL328" s="39"/>
      <c r="BM328" s="39"/>
      <c r="BN328" s="39"/>
    </row>
    <row r="329" spans="1:66" x14ac:dyDescent="0.2">
      <c r="A329" s="44"/>
      <c r="B329" s="5" t="s">
        <v>18</v>
      </c>
      <c r="C329" s="89" t="s">
        <v>19</v>
      </c>
      <c r="D329" s="90"/>
      <c r="E329" s="91"/>
      <c r="F329" s="89" t="s">
        <v>20</v>
      </c>
      <c r="G329" s="90"/>
      <c r="H329" s="91"/>
      <c r="AG329" s="2"/>
      <c r="AH329" s="71" t="s">
        <v>38</v>
      </c>
      <c r="AI329" s="72">
        <f>CHIDIST(AI334,AJ334-1)</f>
        <v>3.7091094423389393E-3</v>
      </c>
      <c r="AJ329" s="2"/>
      <c r="AK329" s="2"/>
      <c r="AL329" s="2"/>
      <c r="AM329" s="2"/>
      <c r="BB329" s="1" t="s">
        <v>59</v>
      </c>
      <c r="BF329" s="71" t="s">
        <v>38</v>
      </c>
      <c r="BG329" s="72">
        <f>CHIDIST(BC334,BD334-1)</f>
        <v>3.7091094423389393E-3</v>
      </c>
    </row>
    <row r="330" spans="1:66" ht="61.5" customHeight="1" x14ac:dyDescent="0.2">
      <c r="B330" s="5"/>
      <c r="C330" s="43" t="s">
        <v>6</v>
      </c>
      <c r="D330" s="43" t="s">
        <v>7</v>
      </c>
      <c r="E330" s="43" t="s">
        <v>8</v>
      </c>
      <c r="F330" s="43" t="s">
        <v>9</v>
      </c>
      <c r="G330" s="43" t="s">
        <v>10</v>
      </c>
      <c r="H330" s="43" t="s">
        <v>11</v>
      </c>
      <c r="K330" s="61" t="s">
        <v>29</v>
      </c>
      <c r="L330" s="77" t="s">
        <v>30</v>
      </c>
      <c r="M330" s="73" t="s">
        <v>39</v>
      </c>
      <c r="N330" s="61" t="s">
        <v>31</v>
      </c>
      <c r="O330" s="61" t="s">
        <v>32</v>
      </c>
      <c r="P330" s="61" t="s">
        <v>33</v>
      </c>
      <c r="Q330" s="61" t="s">
        <v>34</v>
      </c>
      <c r="R330" s="61" t="s">
        <v>35</v>
      </c>
      <c r="S330" s="61" t="s">
        <v>36</v>
      </c>
      <c r="T330" s="74" t="s">
        <v>27</v>
      </c>
      <c r="U330" s="62" t="s">
        <v>25</v>
      </c>
      <c r="V330" s="13" t="s">
        <v>26</v>
      </c>
      <c r="W330" s="13" t="s">
        <v>24</v>
      </c>
      <c r="X330" s="53" t="s">
        <v>52</v>
      </c>
      <c r="Y330" s="54" t="s">
        <v>3</v>
      </c>
      <c r="Z330" s="55" t="s">
        <v>1</v>
      </c>
      <c r="AA330" s="14" t="s">
        <v>49</v>
      </c>
      <c r="AB330" s="14" t="s">
        <v>50</v>
      </c>
      <c r="AC330" s="10" t="s">
        <v>51</v>
      </c>
      <c r="AD330" s="76" t="s">
        <v>48</v>
      </c>
      <c r="AE330" s="13" t="s">
        <v>28</v>
      </c>
      <c r="AF330" s="56"/>
      <c r="AG330" s="2"/>
      <c r="AH330" s="24" t="s">
        <v>23</v>
      </c>
      <c r="AI330" s="13" t="s">
        <v>40</v>
      </c>
      <c r="AJ330" s="86" t="s">
        <v>4</v>
      </c>
      <c r="AK330" s="86" t="s">
        <v>5</v>
      </c>
      <c r="AL330" s="86" t="s">
        <v>41</v>
      </c>
      <c r="AM330" s="13" t="s">
        <v>42</v>
      </c>
      <c r="AN330" s="13" t="s">
        <v>43</v>
      </c>
      <c r="AO330" s="24" t="s">
        <v>54</v>
      </c>
      <c r="AP330" s="24" t="s">
        <v>55</v>
      </c>
      <c r="AQ330" s="86" t="s">
        <v>44</v>
      </c>
      <c r="AR330" s="13" t="s">
        <v>56</v>
      </c>
      <c r="AS330" s="82" t="s">
        <v>53</v>
      </c>
      <c r="AT330" s="13" t="s">
        <v>21</v>
      </c>
      <c r="AU330" s="13" t="s">
        <v>45</v>
      </c>
      <c r="AV330" s="13" t="s">
        <v>22</v>
      </c>
      <c r="AW330" s="13" t="s">
        <v>2</v>
      </c>
      <c r="AX330" s="35" t="s">
        <v>12</v>
      </c>
      <c r="AY330" s="31" t="s">
        <v>13</v>
      </c>
      <c r="AZ330" s="11" t="s">
        <v>14</v>
      </c>
      <c r="BC330" s="38" t="s">
        <v>15</v>
      </c>
      <c r="BD330" s="38" t="s">
        <v>4</v>
      </c>
      <c r="BE330" s="20" t="s">
        <v>46</v>
      </c>
      <c r="BF330" s="9" t="s">
        <v>47</v>
      </c>
    </row>
    <row r="331" spans="1:66" x14ac:dyDescent="0.2">
      <c r="B331" s="86" t="s">
        <v>60</v>
      </c>
      <c r="C331" s="32">
        <v>15</v>
      </c>
      <c r="D331" s="32">
        <v>11.4</v>
      </c>
      <c r="E331" s="33">
        <v>26</v>
      </c>
      <c r="F331" s="32">
        <v>35.4</v>
      </c>
      <c r="G331" s="32">
        <v>17.899999999999999</v>
      </c>
      <c r="H331" s="33">
        <v>25</v>
      </c>
      <c r="K331" s="78">
        <f>((D331^2)/E331)</f>
        <v>4.9984615384615392</v>
      </c>
      <c r="L331" s="78">
        <f>((G331^2)/H331)</f>
        <v>12.816399999999998</v>
      </c>
      <c r="M331" s="78">
        <f>(K331+L331)^2</f>
        <v>317.36929163455608</v>
      </c>
      <c r="N331" s="78">
        <f>E331+1</f>
        <v>27</v>
      </c>
      <c r="O331" s="78">
        <f>H331+1</f>
        <v>26</v>
      </c>
      <c r="P331" s="18">
        <f>K331^2</f>
        <v>24.984617751479298</v>
      </c>
      <c r="Q331" s="79">
        <f>L331^2</f>
        <v>164.26010895999994</v>
      </c>
      <c r="R331" s="18">
        <f>P331/N331</f>
        <v>0.92535621301775184</v>
      </c>
      <c r="S331" s="46">
        <f>Q331/O331</f>
        <v>6.3176964984615358</v>
      </c>
      <c r="T331" s="14">
        <f>M331/(R331+S331)</f>
        <v>43.817062263203944</v>
      </c>
      <c r="U331" s="64">
        <f>TINV((1-$E$1),T331)</f>
        <v>2.0166921992278248</v>
      </c>
      <c r="V331" s="17">
        <f>SQRT(K331+L331)</f>
        <v>4.2207655156928032</v>
      </c>
      <c r="W331" s="14">
        <f>V331*U331</f>
        <v>8.5119848902674828</v>
      </c>
      <c r="X331" s="14">
        <f>F331-C331</f>
        <v>20.399999999999999</v>
      </c>
      <c r="Y331" s="14">
        <f>X331-W331</f>
        <v>11.888015109732516</v>
      </c>
      <c r="Z331" s="14">
        <f>X331+W331</f>
        <v>28.911984890267483</v>
      </c>
      <c r="AA331" s="21">
        <f>V331</f>
        <v>4.2207655156928032</v>
      </c>
      <c r="AB331" s="21">
        <f>AA331^2</f>
        <v>17.814861538461535</v>
      </c>
      <c r="AC331" s="29">
        <f>1/AB331</f>
        <v>5.613290891096976E-2</v>
      </c>
      <c r="AD331" s="67">
        <f>AC331/AC334</f>
        <v>0.54278628815574059</v>
      </c>
      <c r="AE331" s="48">
        <f>AC331*X331</f>
        <v>1.145111341783783</v>
      </c>
      <c r="AF331" s="57"/>
      <c r="AH331" s="23">
        <f>(X331-X334)^2</f>
        <v>72.16886161168641</v>
      </c>
      <c r="AI331" s="30">
        <f t="shared" ref="AI331:AI333" si="442">AH331*AC331</f>
        <v>4.0510481350571759</v>
      </c>
      <c r="AJ331" s="19">
        <v>1</v>
      </c>
      <c r="AK331" s="14"/>
      <c r="AL331" s="17">
        <f>AC331</f>
        <v>5.613290891096976E-2</v>
      </c>
      <c r="AM331" s="87">
        <f>AC331^2</f>
        <v>3.1509034628072283E-3</v>
      </c>
      <c r="AN331" s="29"/>
      <c r="AO331" s="23">
        <f>AO334</f>
        <v>154.35909859193401</v>
      </c>
      <c r="AP331" s="23">
        <f>AP334</f>
        <v>154.35909859193401</v>
      </c>
      <c r="AQ331" s="34">
        <f>AB331</f>
        <v>17.814861538461535</v>
      </c>
      <c r="AR331" s="48">
        <f>1/(AP331+AQ331)</f>
        <v>5.8080792196604659E-3</v>
      </c>
      <c r="AS331" s="26">
        <f>AR331/AR334</f>
        <v>0.37475608619694373</v>
      </c>
      <c r="AT331" s="21">
        <f t="shared" ref="AT331:AT333" si="443">AR331*X331</f>
        <v>0.1184848160810735</v>
      </c>
      <c r="BB331" s="6"/>
      <c r="BD331" s="36">
        <v>1</v>
      </c>
      <c r="BE331" s="6"/>
      <c r="BF331" s="6"/>
      <c r="BG331" s="6"/>
      <c r="BH331" s="6"/>
      <c r="BI331" s="6"/>
      <c r="BJ331" s="6"/>
      <c r="BK331" s="6"/>
      <c r="BL331" s="6"/>
      <c r="BM331" s="6"/>
      <c r="BN331" s="6"/>
    </row>
    <row r="332" spans="1:66" x14ac:dyDescent="0.2">
      <c r="B332" s="86" t="s">
        <v>61</v>
      </c>
      <c r="C332" s="32">
        <v>42</v>
      </c>
      <c r="D332" s="32">
        <v>43.3</v>
      </c>
      <c r="E332" s="33">
        <v>46</v>
      </c>
      <c r="F332" s="32">
        <v>55.8</v>
      </c>
      <c r="G332" s="32">
        <v>43.9</v>
      </c>
      <c r="H332" s="33">
        <v>46</v>
      </c>
      <c r="K332" s="78">
        <f t="shared" ref="K332:K333" si="444">((D332^2)/E332)</f>
        <v>40.758478260869559</v>
      </c>
      <c r="L332" s="78">
        <f t="shared" ref="L332:L333" si="445">((G332^2)/H332)</f>
        <v>41.895869565217389</v>
      </c>
      <c r="M332" s="78">
        <f t="shared" ref="M332:M333" si="446">(K332+L332)^2</f>
        <v>6831.7412145557646</v>
      </c>
      <c r="N332" s="78">
        <f t="shared" ref="N332:N333" si="447">E332+1</f>
        <v>47</v>
      </c>
      <c r="O332" s="78">
        <f t="shared" ref="O332:O333" si="448">H332+1</f>
        <v>47</v>
      </c>
      <c r="P332" s="18">
        <f t="shared" ref="P332:P333" si="449">K332^2</f>
        <v>1661.2535501417765</v>
      </c>
      <c r="Q332" s="79">
        <f t="shared" ref="Q332:Q333" si="450">L332^2</f>
        <v>1755.2638866257087</v>
      </c>
      <c r="R332" s="18">
        <f t="shared" ref="R332:R333" si="451">P332/N332</f>
        <v>35.345820215782481</v>
      </c>
      <c r="S332" s="46">
        <f t="shared" ref="S332:S333" si="452">Q332/O332</f>
        <v>37.346040140972526</v>
      </c>
      <c r="T332" s="14">
        <f t="shared" ref="T332:T333" si="453">M332/(R332+S332)</f>
        <v>93.982203523573943</v>
      </c>
      <c r="U332" s="64">
        <f t="shared" ref="U332:U333" si="454">TINV((1-$E$1),T332)</f>
        <v>1.9858018143458216</v>
      </c>
      <c r="V332" s="17">
        <f t="shared" ref="V332:V333" si="455">SQRT(K332+L332)</f>
        <v>9.0914436601722919</v>
      </c>
      <c r="W332" s="14">
        <f t="shared" ref="W332:W333" si="456">V332*U332</f>
        <v>18.053805315392953</v>
      </c>
      <c r="X332" s="14">
        <f t="shared" ref="X332:X333" si="457">F332-C332</f>
        <v>13.799999999999997</v>
      </c>
      <c r="Y332" s="14">
        <f t="shared" ref="Y332:Y333" si="458">X332-W332</f>
        <v>-4.253805315392956</v>
      </c>
      <c r="Z332" s="14">
        <f t="shared" ref="Z332:Z333" si="459">X332+W332</f>
        <v>31.85380531539295</v>
      </c>
      <c r="AA332" s="21">
        <f t="shared" ref="AA332:AA333" si="460">V332</f>
        <v>9.0914436601722919</v>
      </c>
      <c r="AB332" s="21">
        <f t="shared" ref="AB332:AB333" si="461">AA332^2</f>
        <v>82.654347826086962</v>
      </c>
      <c r="AC332" s="29">
        <f t="shared" ref="AC332:AC333" si="462">1/AB332</f>
        <v>1.2098577102127771E-2</v>
      </c>
      <c r="AD332" s="67">
        <f>AC332/AC334</f>
        <v>0.11698915813619318</v>
      </c>
      <c r="AE332" s="48">
        <f t="shared" ref="AE332:AE333" si="463">AC332*X332</f>
        <v>0.1669603640093632</v>
      </c>
      <c r="AF332" s="57"/>
      <c r="AH332" s="23">
        <f>(X332-X334)^2</f>
        <v>3.5918808817762553</v>
      </c>
      <c r="AI332" s="30">
        <f t="shared" si="442"/>
        <v>4.345664778982871E-2</v>
      </c>
      <c r="AJ332" s="19">
        <v>1</v>
      </c>
      <c r="AK332" s="14"/>
      <c r="AL332" s="17">
        <f t="shared" ref="AL332:AL333" si="464">AC332</f>
        <v>1.2098577102127771E-2</v>
      </c>
      <c r="AM332" s="87">
        <f t="shared" ref="AM332:AM333" si="465">AC332^2</f>
        <v>1.463755678961304E-4</v>
      </c>
      <c r="AN332" s="29"/>
      <c r="AO332" s="23">
        <f>AO334</f>
        <v>154.35909859193401</v>
      </c>
      <c r="AP332" s="23">
        <f>AP334</f>
        <v>154.35909859193401</v>
      </c>
      <c r="AQ332" s="34">
        <f t="shared" ref="AQ332:AQ333" si="466">AB332</f>
        <v>82.654347826086962</v>
      </c>
      <c r="AR332" s="48">
        <f t="shared" ref="AR332:AR333" si="467">1/(AP332+AQ332)</f>
        <v>4.2191699041256017E-3</v>
      </c>
      <c r="AS332" s="26">
        <f>AR332/AR334</f>
        <v>0.27223450997668686</v>
      </c>
      <c r="AT332" s="21">
        <f t="shared" si="443"/>
        <v>5.822454467693329E-2</v>
      </c>
      <c r="BB332" s="6"/>
      <c r="BD332" s="36">
        <v>1</v>
      </c>
      <c r="BE332" s="6"/>
      <c r="BF332" s="6"/>
      <c r="BG332" s="6"/>
      <c r="BH332" s="6"/>
      <c r="BI332" s="6"/>
      <c r="BJ332" s="6"/>
      <c r="BK332" s="6"/>
      <c r="BL332" s="6"/>
      <c r="BM332" s="6"/>
      <c r="BN332" s="6"/>
    </row>
    <row r="333" spans="1:66" x14ac:dyDescent="0.2">
      <c r="B333" s="86" t="s">
        <v>62</v>
      </c>
      <c r="C333" s="32">
        <v>45.1</v>
      </c>
      <c r="D333" s="32">
        <v>36.9</v>
      </c>
      <c r="E333" s="33">
        <v>92</v>
      </c>
      <c r="F333" s="32">
        <v>42.8</v>
      </c>
      <c r="G333" s="32">
        <v>35.4</v>
      </c>
      <c r="H333" s="33">
        <v>92</v>
      </c>
      <c r="K333" s="78">
        <f t="shared" si="444"/>
        <v>14.800108695652172</v>
      </c>
      <c r="L333" s="78">
        <f t="shared" si="445"/>
        <v>13.621304347826085</v>
      </c>
      <c r="M333" s="78">
        <f t="shared" si="446"/>
        <v>807.77671938799597</v>
      </c>
      <c r="N333" s="78">
        <f t="shared" si="447"/>
        <v>93</v>
      </c>
      <c r="O333" s="78">
        <f t="shared" si="448"/>
        <v>93</v>
      </c>
      <c r="P333" s="18">
        <f t="shared" si="449"/>
        <v>219.04321740311903</v>
      </c>
      <c r="Q333" s="79">
        <f t="shared" si="450"/>
        <v>185.53993213610579</v>
      </c>
      <c r="R333" s="18">
        <f t="shared" si="451"/>
        <v>2.3553034129367636</v>
      </c>
      <c r="S333" s="46">
        <f t="shared" si="452"/>
        <v>1.9950530337215677</v>
      </c>
      <c r="T333" s="14">
        <f t="shared" si="453"/>
        <v>185.68058256662599</v>
      </c>
      <c r="U333" s="64">
        <f t="shared" si="454"/>
        <v>1.972869946210895</v>
      </c>
      <c r="V333" s="17">
        <f t="shared" si="455"/>
        <v>5.3311737022421486</v>
      </c>
      <c r="W333" s="14">
        <f t="shared" si="456"/>
        <v>10.517712375183406</v>
      </c>
      <c r="X333" s="14">
        <f t="shared" si="457"/>
        <v>-2.3000000000000043</v>
      </c>
      <c r="Y333" s="14">
        <f t="shared" si="458"/>
        <v>-12.81771237518341</v>
      </c>
      <c r="Z333" s="14">
        <f t="shared" si="459"/>
        <v>8.2177123751834014</v>
      </c>
      <c r="AA333" s="21">
        <f t="shared" si="460"/>
        <v>5.3311737022421486</v>
      </c>
      <c r="AB333" s="21">
        <f t="shared" si="461"/>
        <v>28.421413043478257</v>
      </c>
      <c r="AC333" s="29">
        <f t="shared" si="462"/>
        <v>3.5184739001900743E-2</v>
      </c>
      <c r="AD333" s="67">
        <f>AC333/AC334</f>
        <v>0.3402245537080662</v>
      </c>
      <c r="AE333" s="48">
        <f t="shared" si="463"/>
        <v>-8.0924899704371861E-2</v>
      </c>
      <c r="AF333" s="57"/>
      <c r="AH333" s="23">
        <f>(X333-X334)^2</f>
        <v>201.77560970729857</v>
      </c>
      <c r="AI333" s="30">
        <f t="shared" si="442"/>
        <v>7.0994221645006901</v>
      </c>
      <c r="AJ333" s="19">
        <v>1</v>
      </c>
      <c r="AK333" s="14"/>
      <c r="AL333" s="17">
        <f t="shared" si="464"/>
        <v>3.5184739001900743E-2</v>
      </c>
      <c r="AM333" s="87">
        <f t="shared" si="465"/>
        <v>1.2379658586318754E-3</v>
      </c>
      <c r="AN333" s="29"/>
      <c r="AO333" s="23">
        <f>AO334</f>
        <v>154.35909859193401</v>
      </c>
      <c r="AP333" s="23">
        <f>AP334</f>
        <v>154.35909859193401</v>
      </c>
      <c r="AQ333" s="34">
        <f t="shared" si="466"/>
        <v>28.421413043478257</v>
      </c>
      <c r="AR333" s="48">
        <f t="shared" si="467"/>
        <v>5.4710427881648292E-3</v>
      </c>
      <c r="AS333" s="26">
        <f>AR333/AR334</f>
        <v>0.35300940382636942</v>
      </c>
      <c r="AT333" s="21">
        <f t="shared" si="443"/>
        <v>-1.2583398412779131E-2</v>
      </c>
      <c r="BB333" s="6"/>
      <c r="BD333" s="36">
        <v>1</v>
      </c>
      <c r="BE333" s="6"/>
      <c r="BF333" s="6"/>
      <c r="BG333" s="6"/>
      <c r="BH333" s="6"/>
      <c r="BI333" s="6"/>
      <c r="BJ333" s="6"/>
      <c r="BK333" s="6"/>
      <c r="BL333" s="6"/>
      <c r="BM333" s="6"/>
      <c r="BN333" s="6"/>
    </row>
    <row r="334" spans="1:66" x14ac:dyDescent="0.2">
      <c r="B334" s="59">
        <f>AJ334</f>
        <v>3</v>
      </c>
      <c r="E334" s="60">
        <f>SUM(E331:E333)</f>
        <v>164</v>
      </c>
      <c r="F334" s="51"/>
      <c r="G334" s="51"/>
      <c r="H334" s="60">
        <f>SUM(H331:H333)</f>
        <v>163</v>
      </c>
      <c r="W334" s="80">
        <f>AA334*$E$2</f>
        <v>6.0947198923974248</v>
      </c>
      <c r="X334" s="63">
        <f>AE334/AC334</f>
        <v>11.904774187128018</v>
      </c>
      <c r="Y334" s="65">
        <f>X334-W334</f>
        <v>5.8100542947305929</v>
      </c>
      <c r="Z334" s="66">
        <f>X334+W334</f>
        <v>17.999494079525441</v>
      </c>
      <c r="AA334" s="68">
        <f>SQRT(AB334)</f>
        <v>3.1096081052875459</v>
      </c>
      <c r="AB334" s="68">
        <f>1/AC334</f>
        <v>9.6696625684700024</v>
      </c>
      <c r="AC334" s="69">
        <f>SUM(AC331:AC333)</f>
        <v>0.10341622501499828</v>
      </c>
      <c r="AD334" s="52">
        <f>SUM(AD331:AD333)</f>
        <v>1</v>
      </c>
      <c r="AE334" s="70">
        <f>SUM(AE331:AE333)</f>
        <v>1.2311468060887742</v>
      </c>
      <c r="AF334" s="50"/>
      <c r="AG334" s="7"/>
      <c r="AH334" s="16"/>
      <c r="AI334" s="22">
        <f>SUM(AI331:AI333)</f>
        <v>11.193926947347695</v>
      </c>
      <c r="AJ334" s="22">
        <f>SUM(AJ331:AJ333)</f>
        <v>3</v>
      </c>
      <c r="AK334" s="22">
        <f>AI334-(AJ334-1)</f>
        <v>9.1939269473476948</v>
      </c>
      <c r="AL334" s="45">
        <f>SUM(AL331:AL333)</f>
        <v>0.10341622501499828</v>
      </c>
      <c r="AM334" s="47">
        <f>SUM(AM331:AM333)</f>
        <v>4.5352448893352347E-3</v>
      </c>
      <c r="AN334" s="28">
        <f>AM334/AL334</f>
        <v>4.3854287745249798E-2</v>
      </c>
      <c r="AO334" s="22">
        <f>AK334/(AL334-AN334)</f>
        <v>154.35909859193401</v>
      </c>
      <c r="AP334" s="88">
        <f>IF(AI334&lt;AJ334-1,"0",AO334)</f>
        <v>154.35909859193401</v>
      </c>
      <c r="AQ334" s="7"/>
      <c r="AR334" s="70">
        <f>SUM(AR331:AR333)</f>
        <v>1.5498291911950896E-2</v>
      </c>
      <c r="AS334" s="27">
        <f>SUM(AS331:AS333)</f>
        <v>1</v>
      </c>
      <c r="AT334" s="15">
        <f>SUM(AT331:AT333)</f>
        <v>0.16412596234522767</v>
      </c>
      <c r="AU334" s="34">
        <f>1/AR334</f>
        <v>64.523239443495669</v>
      </c>
      <c r="AV334" s="14">
        <f>SQRT(AU334)</f>
        <v>8.0326358963602775</v>
      </c>
      <c r="AW334" s="81">
        <f>AV334*$E$2</f>
        <v>15.743677057789755</v>
      </c>
      <c r="AX334" s="83">
        <f>AT334/AR334</f>
        <v>10.58993876729528</v>
      </c>
      <c r="AY334" s="84">
        <f>AX334-AW334</f>
        <v>-5.1537382904944753</v>
      </c>
      <c r="AZ334" s="85">
        <f>AX334+AW334</f>
        <v>26.333615825085033</v>
      </c>
      <c r="BA334" s="7"/>
      <c r="BB334" s="7"/>
      <c r="BC334" s="37">
        <f>AI334</f>
        <v>11.193926947347695</v>
      </c>
      <c r="BD334" s="12">
        <f>SUM(BD331:BD333)</f>
        <v>3</v>
      </c>
      <c r="BE334" s="49">
        <f>(BC334-(BD334-1))/BC334</f>
        <v>0.82133169088852387</v>
      </c>
      <c r="BF334" s="75">
        <f>IF(BE334&lt;0,"0%",BE334)</f>
        <v>0.82133169088852387</v>
      </c>
      <c r="BG334" s="7"/>
      <c r="BH334" s="7"/>
      <c r="BI334" s="7"/>
      <c r="BJ334" s="7"/>
      <c r="BK334" s="7"/>
      <c r="BL334" s="7"/>
      <c r="BM334" s="7"/>
      <c r="BN334" s="7"/>
    </row>
    <row r="337" spans="1:66" x14ac:dyDescent="0.2">
      <c r="J337" s="40" t="s">
        <v>16</v>
      </c>
      <c r="AG337" s="40" t="s">
        <v>17</v>
      </c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0" t="s">
        <v>58</v>
      </c>
      <c r="BC337" s="41"/>
      <c r="BD337" s="40"/>
      <c r="BE337" s="40"/>
      <c r="BF337" s="40"/>
      <c r="BG337" s="39"/>
      <c r="BH337" s="39"/>
      <c r="BI337" s="39"/>
      <c r="BJ337" s="39"/>
      <c r="BK337" s="39"/>
      <c r="BL337" s="39"/>
      <c r="BM337" s="39"/>
      <c r="BN337" s="39"/>
    </row>
    <row r="338" spans="1:66" x14ac:dyDescent="0.2">
      <c r="A338" s="44"/>
      <c r="B338" s="5" t="s">
        <v>18</v>
      </c>
      <c r="C338" s="89" t="s">
        <v>19</v>
      </c>
      <c r="D338" s="90"/>
      <c r="E338" s="91"/>
      <c r="F338" s="89" t="s">
        <v>20</v>
      </c>
      <c r="G338" s="90"/>
      <c r="H338" s="91"/>
      <c r="AG338" s="2"/>
      <c r="AH338" s="71" t="s">
        <v>38</v>
      </c>
      <c r="AI338" s="72">
        <f>CHIDIST(AI342,AJ342-1)</f>
        <v>0.5102444953883134</v>
      </c>
      <c r="AJ338" s="2"/>
      <c r="AK338" s="2"/>
      <c r="AL338" s="2"/>
      <c r="AM338" s="2"/>
      <c r="BB338" s="1" t="s">
        <v>59</v>
      </c>
      <c r="BF338" s="71" t="s">
        <v>38</v>
      </c>
      <c r="BG338" s="72">
        <f>CHIDIST(BC342,BD342-1)</f>
        <v>0.5102444953883134</v>
      </c>
    </row>
    <row r="339" spans="1:66" ht="61.5" customHeight="1" x14ac:dyDescent="0.2">
      <c r="B339" s="5"/>
      <c r="C339" s="43" t="s">
        <v>6</v>
      </c>
      <c r="D339" s="43" t="s">
        <v>7</v>
      </c>
      <c r="E339" s="43" t="s">
        <v>8</v>
      </c>
      <c r="F339" s="43" t="s">
        <v>9</v>
      </c>
      <c r="G339" s="43" t="s">
        <v>10</v>
      </c>
      <c r="H339" s="43" t="s">
        <v>11</v>
      </c>
      <c r="K339" s="61" t="s">
        <v>29</v>
      </c>
      <c r="L339" s="77" t="s">
        <v>30</v>
      </c>
      <c r="M339" s="73" t="s">
        <v>39</v>
      </c>
      <c r="N339" s="61" t="s">
        <v>31</v>
      </c>
      <c r="O339" s="61" t="s">
        <v>32</v>
      </c>
      <c r="P339" s="61" t="s">
        <v>33</v>
      </c>
      <c r="Q339" s="61" t="s">
        <v>34</v>
      </c>
      <c r="R339" s="61" t="s">
        <v>35</v>
      </c>
      <c r="S339" s="61" t="s">
        <v>36</v>
      </c>
      <c r="T339" s="74" t="s">
        <v>27</v>
      </c>
      <c r="U339" s="62" t="s">
        <v>25</v>
      </c>
      <c r="V339" s="13" t="s">
        <v>26</v>
      </c>
      <c r="W339" s="13" t="s">
        <v>24</v>
      </c>
      <c r="X339" s="53" t="s">
        <v>52</v>
      </c>
      <c r="Y339" s="54" t="s">
        <v>3</v>
      </c>
      <c r="Z339" s="55" t="s">
        <v>1</v>
      </c>
      <c r="AA339" s="14" t="s">
        <v>49</v>
      </c>
      <c r="AB339" s="14" t="s">
        <v>50</v>
      </c>
      <c r="AC339" s="10" t="s">
        <v>51</v>
      </c>
      <c r="AD339" s="76" t="s">
        <v>48</v>
      </c>
      <c r="AE339" s="13" t="s">
        <v>28</v>
      </c>
      <c r="AF339" s="56"/>
      <c r="AG339" s="2"/>
      <c r="AH339" s="24" t="s">
        <v>23</v>
      </c>
      <c r="AI339" s="13" t="s">
        <v>40</v>
      </c>
      <c r="AJ339" s="86" t="s">
        <v>4</v>
      </c>
      <c r="AK339" s="86" t="s">
        <v>5</v>
      </c>
      <c r="AL339" s="86" t="s">
        <v>41</v>
      </c>
      <c r="AM339" s="13" t="s">
        <v>42</v>
      </c>
      <c r="AN339" s="13" t="s">
        <v>43</v>
      </c>
      <c r="AO339" s="24" t="s">
        <v>54</v>
      </c>
      <c r="AP339" s="24" t="s">
        <v>55</v>
      </c>
      <c r="AQ339" s="86" t="s">
        <v>44</v>
      </c>
      <c r="AR339" s="13" t="s">
        <v>56</v>
      </c>
      <c r="AS339" s="82" t="s">
        <v>53</v>
      </c>
      <c r="AT339" s="13" t="s">
        <v>21</v>
      </c>
      <c r="AU339" s="13" t="s">
        <v>45</v>
      </c>
      <c r="AV339" s="13" t="s">
        <v>22</v>
      </c>
      <c r="AW339" s="13" t="s">
        <v>2</v>
      </c>
      <c r="AX339" s="35" t="s">
        <v>12</v>
      </c>
      <c r="AY339" s="31" t="s">
        <v>13</v>
      </c>
      <c r="AZ339" s="11" t="s">
        <v>14</v>
      </c>
      <c r="BC339" s="38" t="s">
        <v>15</v>
      </c>
      <c r="BD339" s="38" t="s">
        <v>4</v>
      </c>
      <c r="BE339" s="20" t="s">
        <v>46</v>
      </c>
      <c r="BF339" s="9" t="s">
        <v>47</v>
      </c>
    </row>
    <row r="340" spans="1:66" x14ac:dyDescent="0.2">
      <c r="B340" s="86" t="s">
        <v>60</v>
      </c>
      <c r="C340" s="32">
        <v>15</v>
      </c>
      <c r="D340" s="32">
        <v>11.4</v>
      </c>
      <c r="E340" s="33">
        <v>26</v>
      </c>
      <c r="F340" s="32">
        <v>35.4</v>
      </c>
      <c r="G340" s="32">
        <v>17.899999999999999</v>
      </c>
      <c r="H340" s="33">
        <v>25</v>
      </c>
      <c r="K340" s="78">
        <f>((D340^2)/E340)</f>
        <v>4.9984615384615392</v>
      </c>
      <c r="L340" s="78">
        <f>((G340^2)/H340)</f>
        <v>12.816399999999998</v>
      </c>
      <c r="M340" s="78">
        <f>(K340+L340)^2</f>
        <v>317.36929163455608</v>
      </c>
      <c r="N340" s="78">
        <f>E340+1</f>
        <v>27</v>
      </c>
      <c r="O340" s="78">
        <f>H340+1</f>
        <v>26</v>
      </c>
      <c r="P340" s="18">
        <f>K340^2</f>
        <v>24.984617751479298</v>
      </c>
      <c r="Q340" s="79">
        <f>L340^2</f>
        <v>164.26010895999994</v>
      </c>
      <c r="R340" s="18">
        <f>P340/N340</f>
        <v>0.92535621301775184</v>
      </c>
      <c r="S340" s="46">
        <f>Q340/O340</f>
        <v>6.3176964984615358</v>
      </c>
      <c r="T340" s="14">
        <f>M340/(R340+S340)</f>
        <v>43.817062263203944</v>
      </c>
      <c r="U340" s="64">
        <f>TINV((1-$E$1),T340)</f>
        <v>2.0166921992278248</v>
      </c>
      <c r="V340" s="17">
        <f>SQRT(K340+L340)</f>
        <v>4.2207655156928032</v>
      </c>
      <c r="W340" s="14">
        <f>V340*U340</f>
        <v>8.5119848902674828</v>
      </c>
      <c r="X340" s="14">
        <f>F340-C340</f>
        <v>20.399999999999999</v>
      </c>
      <c r="Y340" s="14">
        <f>X340-W340</f>
        <v>11.888015109732516</v>
      </c>
      <c r="Z340" s="14">
        <f>X340+W340</f>
        <v>28.911984890267483</v>
      </c>
      <c r="AA340" s="21">
        <f>V340</f>
        <v>4.2207655156928032</v>
      </c>
      <c r="AB340" s="21">
        <f>AA340^2</f>
        <v>17.814861538461535</v>
      </c>
      <c r="AC340" s="29">
        <f>1/AB340</f>
        <v>5.613290891096976E-2</v>
      </c>
      <c r="AD340" s="67">
        <f>AC340/AC342</f>
        <v>0.822683370844285</v>
      </c>
      <c r="AE340" s="48">
        <f>AC340*X340</f>
        <v>1.145111341783783</v>
      </c>
      <c r="AF340" s="57"/>
      <c r="AH340" s="23">
        <f>(X340-X342)^2</f>
        <v>1.3695781046373352</v>
      </c>
      <c r="AI340" s="30">
        <f t="shared" ref="AI340:AI341" si="468">AH340*AC340</f>
        <v>7.6878402994066147E-2</v>
      </c>
      <c r="AJ340" s="19">
        <v>1</v>
      </c>
      <c r="AK340" s="14"/>
      <c r="AL340" s="17">
        <f>AC340</f>
        <v>5.613290891096976E-2</v>
      </c>
      <c r="AM340" s="87">
        <f>AC340^2</f>
        <v>3.1509034628072283E-3</v>
      </c>
      <c r="AN340" s="29"/>
      <c r="AO340" s="23">
        <f>AO342</f>
        <v>-28.454604682274244</v>
      </c>
      <c r="AP340" s="23" t="str">
        <f>AP342</f>
        <v>0</v>
      </c>
      <c r="AQ340" s="34">
        <f>AB340</f>
        <v>17.814861538461535</v>
      </c>
      <c r="AR340" s="48">
        <f>1/(AP340+AQ340)</f>
        <v>5.613290891096976E-2</v>
      </c>
      <c r="AS340" s="26">
        <f>AR340/AR342</f>
        <v>0.822683370844285</v>
      </c>
      <c r="AT340" s="21">
        <f t="shared" ref="AT340:AT341" si="469">AR340*X340</f>
        <v>1.145111341783783</v>
      </c>
      <c r="BB340" s="6"/>
      <c r="BD340" s="36">
        <v>1</v>
      </c>
      <c r="BE340" s="6"/>
      <c r="BF340" s="6"/>
      <c r="BG340" s="6"/>
      <c r="BH340" s="6"/>
      <c r="BI340" s="6"/>
      <c r="BJ340" s="6"/>
      <c r="BK340" s="6"/>
      <c r="BL340" s="6"/>
      <c r="BM340" s="6"/>
      <c r="BN340" s="6"/>
    </row>
    <row r="341" spans="1:66" x14ac:dyDescent="0.2">
      <c r="B341" s="86" t="s">
        <v>61</v>
      </c>
      <c r="C341" s="32">
        <v>42</v>
      </c>
      <c r="D341" s="32">
        <v>43.3</v>
      </c>
      <c r="E341" s="33">
        <v>46</v>
      </c>
      <c r="F341" s="32">
        <v>55.8</v>
      </c>
      <c r="G341" s="32">
        <v>43.9</v>
      </c>
      <c r="H341" s="33">
        <v>46</v>
      </c>
      <c r="K341" s="78">
        <f t="shared" ref="K341" si="470">((D341^2)/E341)</f>
        <v>40.758478260869559</v>
      </c>
      <c r="L341" s="78">
        <f t="shared" ref="L341" si="471">((G341^2)/H341)</f>
        <v>41.895869565217389</v>
      </c>
      <c r="M341" s="78">
        <f t="shared" ref="M341" si="472">(K341+L341)^2</f>
        <v>6831.7412145557646</v>
      </c>
      <c r="N341" s="78">
        <f t="shared" ref="N341" si="473">E341+1</f>
        <v>47</v>
      </c>
      <c r="O341" s="78">
        <f t="shared" ref="O341" si="474">H341+1</f>
        <v>47</v>
      </c>
      <c r="P341" s="18">
        <f t="shared" ref="P341" si="475">K341^2</f>
        <v>1661.2535501417765</v>
      </c>
      <c r="Q341" s="79">
        <f t="shared" ref="Q341" si="476">L341^2</f>
        <v>1755.2638866257087</v>
      </c>
      <c r="R341" s="18">
        <f t="shared" ref="R341" si="477">P341/N341</f>
        <v>35.345820215782481</v>
      </c>
      <c r="S341" s="46">
        <f t="shared" ref="S341" si="478">Q341/O341</f>
        <v>37.346040140972526</v>
      </c>
      <c r="T341" s="14">
        <f t="shared" ref="T341" si="479">M341/(R341+S341)</f>
        <v>93.982203523573943</v>
      </c>
      <c r="U341" s="64">
        <f t="shared" ref="U341" si="480">TINV((1-$E$1),T341)</f>
        <v>1.9858018143458216</v>
      </c>
      <c r="V341" s="17">
        <f t="shared" ref="V341" si="481">SQRT(K341+L341)</f>
        <v>9.0914436601722919</v>
      </c>
      <c r="W341" s="14">
        <f t="shared" ref="W341" si="482">V341*U341</f>
        <v>18.053805315392953</v>
      </c>
      <c r="X341" s="14">
        <f t="shared" ref="X341" si="483">F341-C341</f>
        <v>13.799999999999997</v>
      </c>
      <c r="Y341" s="14">
        <f t="shared" ref="Y341" si="484">X341-W341</f>
        <v>-4.253805315392956</v>
      </c>
      <c r="Z341" s="14">
        <f t="shared" ref="Z341" si="485">X341+W341</f>
        <v>31.85380531539295</v>
      </c>
      <c r="AA341" s="21">
        <f t="shared" ref="AA341" si="486">V341</f>
        <v>9.0914436601722919</v>
      </c>
      <c r="AB341" s="21">
        <f t="shared" ref="AB341" si="487">AA341^2</f>
        <v>82.654347826086962</v>
      </c>
      <c r="AC341" s="29">
        <f t="shared" ref="AC341" si="488">1/AB341</f>
        <v>1.2098577102127771E-2</v>
      </c>
      <c r="AD341" s="67">
        <f>AC341/AC342</f>
        <v>0.177316629155715</v>
      </c>
      <c r="AE341" s="48">
        <f t="shared" ref="AE341" si="489">AC341*X341</f>
        <v>0.1669603640093632</v>
      </c>
      <c r="AF341" s="57"/>
      <c r="AH341" s="23">
        <f>(X341-X342)^2</f>
        <v>29.481753372591442</v>
      </c>
      <c r="AI341" s="30">
        <f t="shared" si="468"/>
        <v>0.35668726628421299</v>
      </c>
      <c r="AJ341" s="19">
        <v>1</v>
      </c>
      <c r="AK341" s="14"/>
      <c r="AL341" s="17">
        <f t="shared" ref="AL341" si="490">AC341</f>
        <v>1.2098577102127771E-2</v>
      </c>
      <c r="AM341" s="87">
        <f t="shared" ref="AM341" si="491">AC341^2</f>
        <v>1.463755678961304E-4</v>
      </c>
      <c r="AN341" s="29"/>
      <c r="AO341" s="23">
        <f>AO342</f>
        <v>-28.454604682274244</v>
      </c>
      <c r="AP341" s="23" t="str">
        <f>AP342</f>
        <v>0</v>
      </c>
      <c r="AQ341" s="34">
        <f t="shared" ref="AQ341" si="492">AB341</f>
        <v>82.654347826086962</v>
      </c>
      <c r="AR341" s="48">
        <f t="shared" ref="AR341" si="493">1/(AP341+AQ341)</f>
        <v>1.2098577102127771E-2</v>
      </c>
      <c r="AS341" s="26">
        <f>AR341/AR342</f>
        <v>0.177316629155715</v>
      </c>
      <c r="AT341" s="21">
        <f t="shared" si="469"/>
        <v>0.1669603640093632</v>
      </c>
      <c r="BB341" s="6"/>
      <c r="BD341" s="36">
        <v>1</v>
      </c>
      <c r="BE341" s="6"/>
      <c r="BF341" s="6"/>
      <c r="BG341" s="6"/>
      <c r="BH341" s="6"/>
      <c r="BI341" s="6"/>
      <c r="BJ341" s="6"/>
      <c r="BK341" s="6"/>
      <c r="BL341" s="6"/>
      <c r="BM341" s="6"/>
      <c r="BN341" s="6"/>
    </row>
    <row r="342" spans="1:66" x14ac:dyDescent="0.2">
      <c r="B342" s="59">
        <f>AJ342</f>
        <v>2</v>
      </c>
      <c r="E342" s="60">
        <f>SUM(E340:E341)</f>
        <v>72</v>
      </c>
      <c r="F342" s="51"/>
      <c r="G342" s="51"/>
      <c r="H342" s="60">
        <f>SUM(H340:H341)</f>
        <v>71</v>
      </c>
      <c r="W342" s="80">
        <f>AA342*$E$2</f>
        <v>7.5033581397726472</v>
      </c>
      <c r="X342" s="63">
        <f>AE342/AC342</f>
        <v>19.229710247572278</v>
      </c>
      <c r="Y342" s="65">
        <f>X342-W342</f>
        <v>11.726352107799631</v>
      </c>
      <c r="Z342" s="66">
        <f>X342+W342</f>
        <v>26.733068387344925</v>
      </c>
      <c r="AA342" s="68">
        <f>SQRT(AB342)</f>
        <v>3.8283142950371438</v>
      </c>
      <c r="AB342" s="68">
        <f>1/AC342</f>
        <v>14.655990341585742</v>
      </c>
      <c r="AC342" s="69">
        <f>SUM(AC340:AC341)</f>
        <v>6.8231486013097531E-2</v>
      </c>
      <c r="AD342" s="52">
        <f>SUM(AD340:AD341)</f>
        <v>1</v>
      </c>
      <c r="AE342" s="70">
        <f>SUM(AE340:AE341)</f>
        <v>1.3120717057931461</v>
      </c>
      <c r="AF342" s="50"/>
      <c r="AG342" s="7"/>
      <c r="AH342" s="16"/>
      <c r="AI342" s="22">
        <f>SUM(AI340:AI341)</f>
        <v>0.43356566927827911</v>
      </c>
      <c r="AJ342" s="22">
        <f>SUM(AJ340:AJ341)</f>
        <v>2</v>
      </c>
      <c r="AK342" s="22">
        <f>AI342-(AJ342-1)</f>
        <v>-0.56643433072172089</v>
      </c>
      <c r="AL342" s="45">
        <f>SUM(AL340:AL341)</f>
        <v>6.8231486013097531E-2</v>
      </c>
      <c r="AM342" s="47">
        <f>SUM(AM340:AM341)</f>
        <v>3.2972790307033589E-3</v>
      </c>
      <c r="AN342" s="28">
        <f>AM342/AL342</f>
        <v>4.8324889627501623E-2</v>
      </c>
      <c r="AO342" s="22">
        <f>AK342/(AL342-AN342)</f>
        <v>-28.454604682274244</v>
      </c>
      <c r="AP342" s="88" t="str">
        <f>IF(AI342&lt;AJ342-1,"0",AO342)</f>
        <v>0</v>
      </c>
      <c r="AQ342" s="7"/>
      <c r="AR342" s="70">
        <f>SUM(AR340:AR341)</f>
        <v>6.8231486013097531E-2</v>
      </c>
      <c r="AS342" s="27">
        <f>SUM(AS340:AS341)</f>
        <v>1</v>
      </c>
      <c r="AT342" s="15">
        <f>SUM(AT340:AT341)</f>
        <v>1.3120717057931461</v>
      </c>
      <c r="AU342" s="34">
        <f>1/AR342</f>
        <v>14.655990341585742</v>
      </c>
      <c r="AV342" s="14">
        <f>SQRT(AU342)</f>
        <v>3.8283142950371438</v>
      </c>
      <c r="AW342" s="81">
        <f>AV342*$E$2</f>
        <v>7.5033581397726472</v>
      </c>
      <c r="AX342" s="83">
        <f>AT342/AR342</f>
        <v>19.229710247572278</v>
      </c>
      <c r="AY342" s="84">
        <f>AX342-AW342</f>
        <v>11.726352107799631</v>
      </c>
      <c r="AZ342" s="85">
        <f>AX342+AW342</f>
        <v>26.733068387344925</v>
      </c>
      <c r="BA342" s="7"/>
      <c r="BB342" s="7"/>
      <c r="BC342" s="37">
        <f>AI342</f>
        <v>0.43356566927827911</v>
      </c>
      <c r="BD342" s="12">
        <f>SUM(BD340:BD341)</f>
        <v>2</v>
      </c>
      <c r="BE342" s="49">
        <f>(BC342-(BD342-1))/BC342</f>
        <v>-1.3064556787086423</v>
      </c>
      <c r="BF342" s="75" t="str">
        <f>IF(BE342&lt;0,"0%",BE342)</f>
        <v>0%</v>
      </c>
      <c r="BG342" s="7"/>
      <c r="BH342" s="7"/>
      <c r="BI342" s="7"/>
      <c r="BJ342" s="7"/>
      <c r="BK342" s="7"/>
      <c r="BL342" s="7"/>
      <c r="BM342" s="7"/>
      <c r="BN342" s="7"/>
    </row>
  </sheetData>
  <mergeCells count="38">
    <mergeCell ref="C329:E329"/>
    <mergeCell ref="F329:H329"/>
    <mergeCell ref="C338:E338"/>
    <mergeCell ref="F338:H338"/>
    <mergeCell ref="F7:H7"/>
    <mergeCell ref="C7:E7"/>
    <mergeCell ref="C34:E34"/>
    <mergeCell ref="F34:H34"/>
    <mergeCell ref="C60:E60"/>
    <mergeCell ref="F60:H60"/>
    <mergeCell ref="C85:E85"/>
    <mergeCell ref="F85:H85"/>
    <mergeCell ref="C109:E109"/>
    <mergeCell ref="F109:H109"/>
    <mergeCell ref="C132:E132"/>
    <mergeCell ref="F132:H132"/>
    <mergeCell ref="C154:E154"/>
    <mergeCell ref="F154:H154"/>
    <mergeCell ref="C175:E175"/>
    <mergeCell ref="F175:H175"/>
    <mergeCell ref="C195:E195"/>
    <mergeCell ref="F195:H195"/>
    <mergeCell ref="C214:E214"/>
    <mergeCell ref="F214:H214"/>
    <mergeCell ref="C232:E232"/>
    <mergeCell ref="F232:H232"/>
    <mergeCell ref="C249:E249"/>
    <mergeCell ref="F249:H249"/>
    <mergeCell ref="C307:E307"/>
    <mergeCell ref="F307:H307"/>
    <mergeCell ref="C319:E319"/>
    <mergeCell ref="F319:H319"/>
    <mergeCell ref="C265:E265"/>
    <mergeCell ref="F265:H265"/>
    <mergeCell ref="C280:E280"/>
    <mergeCell ref="F280:H280"/>
    <mergeCell ref="C294:E294"/>
    <mergeCell ref="F294:H294"/>
  </mergeCells>
  <pageMargins left="0.7" right="0.7" top="0.75" bottom="0.75" header="0.3" footer="0.3"/>
  <pageSetup paperSize="9" orientation="portrait" horizontalDpi="300" verticalDpi="300" r:id="rId1"/>
  <ignoredErrors>
    <ignoredError sqref="AK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 DifMed, Welch +Inv EE2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2015-03-07T11:38:16Z</dcterms:created>
  <dcterms:modified xsi:type="dcterms:W3CDTF">2019-11-26T17:01:51Z</dcterms:modified>
</cp:coreProperties>
</file>