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MA manual" sheetId="1" r:id="rId1"/>
  </sheets>
  <definedNames/>
  <calcPr fullCalcOnLoad="1"/>
</workbook>
</file>

<file path=xl/sharedStrings.xml><?xml version="1.0" encoding="utf-8"?>
<sst xmlns="http://schemas.openxmlformats.org/spreadsheetml/2006/main" count="1363" uniqueCount="84">
  <si>
    <t>METAANÁLISIS POR EL MÉTODO DE INVERSO DE LA VARIANZA</t>
  </si>
  <si>
    <t>ÍNDICE DE HETEROGENEIDAD</t>
  </si>
  <si>
    <t>Variable buscada</t>
  </si>
  <si>
    <t>suma (wi * ln RRi)</t>
  </si>
  <si>
    <t>k</t>
  </si>
  <si>
    <t xml:space="preserve"> [Q – (k-1)]</t>
  </si>
  <si>
    <t>Q</t>
  </si>
  <si>
    <t>ln Q</t>
  </si>
  <si>
    <t>ln k-1</t>
  </si>
  <si>
    <t>Raíz 2Q</t>
  </si>
  <si>
    <t>Raíz(2k-3)</t>
  </si>
  <si>
    <t>2(k-2)</t>
  </si>
  <si>
    <t>A</t>
  </si>
  <si>
    <t>B</t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</si>
  <si>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</si>
  <si>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</si>
  <si>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</si>
  <si>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</si>
  <si>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</si>
  <si>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</si>
  <si>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</si>
  <si>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</si>
  <si>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</si>
  <si>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</si>
  <si>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</si>
  <si>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</si>
  <si>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</si>
  <si>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</si>
  <si>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</si>
  <si>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</si>
  <si>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</si>
  <si>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</si>
  <si>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 xml:space="preserve">Interpretación </t>
  </si>
  <si>
    <t>IC</t>
  </si>
  <si>
    <t xml:space="preserve">Intervalo de predicción al </t>
  </si>
  <si>
    <r>
      <t>Z</t>
    </r>
    <r>
      <rPr>
        <vertAlign val="subscript"/>
        <sz val="10"/>
        <rFont val="Calibri"/>
        <family val="2"/>
      </rPr>
      <t xml:space="preserve"> α/2</t>
    </r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</si>
  <si>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</si>
  <si>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</si>
  <si>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</si>
  <si>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</si>
  <si>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</si>
  <si>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</si>
  <si>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</si>
  <si>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</si>
  <si>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</si>
  <si>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</si>
  <si>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</si>
  <si>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</si>
  <si>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</si>
  <si>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</si>
  <si>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</si>
  <si>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</si>
  <si>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</si>
  <si>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</si>
  <si>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</si>
  <si>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</si>
  <si>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</si>
  <si>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</si>
  <si>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</si>
  <si>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</si>
  <si>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</si>
  <si>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</si>
  <si>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</si>
  <si>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</si>
  <si>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</si>
  <si>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r>
      <t>3(k-2)</t>
    </r>
    <r>
      <rPr>
        <vertAlign val="superscript"/>
        <sz val="10"/>
        <rFont val="Calibri"/>
        <family val="2"/>
      </rPr>
      <t>2</t>
    </r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</si>
  <si>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</si>
  <si>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</si>
  <si>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</si>
  <si>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</si>
  <si>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</si>
  <si>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</si>
  <si>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</si>
  <si>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</si>
  <si>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</si>
  <si>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r>
      <t>EE = s</t>
    </r>
    <r>
      <rPr>
        <vertAlign val="subscript"/>
        <sz val="10"/>
        <rFont val="Calibri"/>
        <family val="2"/>
      </rPr>
      <t>RR</t>
    </r>
  </si>
  <si>
    <t>LI IC</t>
  </si>
  <si>
    <t>LS IC</t>
  </si>
  <si>
    <t>RR, OR o HR a combinar</t>
  </si>
  <si>
    <t xml:space="preserve">Cuando Q =&lt; k, Utilizar 1º EE </t>
  </si>
  <si>
    <r>
      <t>LI IC de I</t>
    </r>
    <r>
      <rPr>
        <vertAlign val="superscript"/>
        <sz val="10"/>
        <rFont val="Calibri"/>
        <family val="2"/>
      </rPr>
      <t>2</t>
    </r>
  </si>
  <si>
    <r>
      <t>LS IC de I</t>
    </r>
    <r>
      <rPr>
        <vertAlign val="superscript"/>
        <sz val="10"/>
        <rFont val="Calibri"/>
        <family val="2"/>
      </rPr>
      <t>2</t>
    </r>
  </si>
  <si>
    <t>MODELO DE EFECTOS FIJOS</t>
  </si>
  <si>
    <t>EFECTOS ALEATORIOS, DerSimonian-Laird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</si>
</sst>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  <numFmt numFmtId="207" formatCode="_-* #,##0.00000000\ _€_-;\-* #,##0.00000000\ _€_-;_-* &quot;-&quot;??\ _€_-;_-@_-"/>
    <numFmt numFmtId="208" formatCode="_-* #,##0.000000000\ _€_-;\-* #,##0.000000000\ _€_-;_-* &quot;-&quot;??\ _€_-;_-@_-"/>
    <numFmt numFmtId="209" formatCode="_-* #,##0.0000000000\ _€_-;\-* #,##0.0000000000\ _€_-;_-* &quot;-&quot;??\ _€_-;_-@_-"/>
    <numFmt numFmtId="210" formatCode="_-* #,##0.00000000000\ _€_-;\-* #,##0.00000000000\ _€_-;_-* &quot;-&quot;??\ _€_-;_-@_-"/>
    <numFmt numFmtId="211" formatCode="_-* #,##0.00000000\ _€_-;\-* #,##0.00000000\ _€_-;_-* &quot;-&quot;????????\ _€_-;_-@_-"/>
    <numFmt numFmtId="212" formatCode="0.00000000000000000000000000000000000000000000000000000000000000000000000000000000000000000"/>
    <numFmt numFmtId="213" formatCode="#,##0.0"/>
    <numFmt numFmtId="214" formatCode="#,##0_ ;\-#,##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i/>
      <vertAlign val="superscript"/>
      <sz val="10"/>
      <name val="Calibri"/>
      <family val="2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10"/>
      <color indexed="5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3" fillId="0" borderId="0" xfId="49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 horizontal="center"/>
    </xf>
    <xf numFmtId="43" fontId="3" fillId="0" borderId="10" xfId="49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6" fontId="3" fillId="0" borderId="0" xfId="49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10" xfId="4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3" fontId="29" fillId="0" borderId="0" xfId="49" applyFont="1" applyBorder="1" applyAlignment="1">
      <alignment horizontal="center"/>
    </xf>
    <xf numFmtId="166" fontId="3" fillId="0" borderId="0" xfId="49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2" fontId="3" fillId="0" borderId="0" xfId="49" applyNumberFormat="1" applyFont="1" applyFill="1" applyBorder="1" applyAlignment="1">
      <alignment horizontal="center"/>
    </xf>
    <xf numFmtId="165" fontId="3" fillId="0" borderId="10" xfId="49" applyNumberFormat="1" applyFont="1" applyBorder="1" applyAlignment="1">
      <alignment vertical="center"/>
    </xf>
    <xf numFmtId="164" fontId="3" fillId="0" borderId="10" xfId="0" applyNumberFormat="1" applyFont="1" applyBorder="1" applyAlignment="1">
      <alignment/>
    </xf>
    <xf numFmtId="43" fontId="3" fillId="0" borderId="13" xfId="49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43" fontId="3" fillId="0" borderId="10" xfId="49" applyNumberFormat="1" applyFont="1" applyFill="1" applyBorder="1" applyAlignment="1">
      <alignment/>
    </xf>
    <xf numFmtId="165" fontId="3" fillId="37" borderId="10" xfId="49" applyNumberFormat="1" applyFont="1" applyFill="1" applyBorder="1" applyAlignment="1">
      <alignment/>
    </xf>
    <xf numFmtId="43" fontId="3" fillId="0" borderId="10" xfId="49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49" applyFont="1" applyBorder="1" applyAlignment="1">
      <alignment horizontal="center"/>
    </xf>
    <xf numFmtId="185" fontId="3" fillId="37" borderId="10" xfId="0" applyNumberFormat="1" applyFont="1" applyFill="1" applyBorder="1" applyAlignment="1">
      <alignment horizontal="center"/>
    </xf>
    <xf numFmtId="164" fontId="3" fillId="0" borderId="10" xfId="49" applyNumberFormat="1" applyFont="1" applyBorder="1" applyAlignment="1">
      <alignment/>
    </xf>
    <xf numFmtId="167" fontId="4" fillId="0" borderId="10" xfId="6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2" fontId="28" fillId="33" borderId="10" xfId="49" applyNumberFormat="1" applyFont="1" applyFill="1" applyBorder="1" applyAlignment="1">
      <alignment horizontal="center"/>
    </xf>
    <xf numFmtId="2" fontId="28" fillId="0" borderId="0" xfId="49" applyNumberFormat="1" applyFont="1" applyFill="1" applyBorder="1" applyAlignment="1">
      <alignment horizontal="center"/>
    </xf>
    <xf numFmtId="165" fontId="31" fillId="0" borderId="10" xfId="0" applyNumberFormat="1" applyFont="1" applyBorder="1" applyAlignment="1">
      <alignment/>
    </xf>
    <xf numFmtId="164" fontId="28" fillId="0" borderId="10" xfId="0" applyNumberFormat="1" applyFont="1" applyFill="1" applyBorder="1" applyAlignment="1">
      <alignment/>
    </xf>
    <xf numFmtId="167" fontId="28" fillId="0" borderId="10" xfId="0" applyNumberFormat="1" applyFont="1" applyFill="1" applyBorder="1" applyAlignment="1">
      <alignment/>
    </xf>
    <xf numFmtId="2" fontId="28" fillId="0" borderId="10" xfId="49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 vertical="center"/>
    </xf>
    <xf numFmtId="43" fontId="28" fillId="0" borderId="0" xfId="49" applyFont="1" applyFill="1" applyBorder="1" applyAlignment="1">
      <alignment/>
    </xf>
    <xf numFmtId="0" fontId="28" fillId="0" borderId="10" xfId="0" applyFont="1" applyFill="1" applyBorder="1" applyAlignment="1">
      <alignment/>
    </xf>
    <xf numFmtId="43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/>
    </xf>
    <xf numFmtId="43" fontId="28" fillId="0" borderId="10" xfId="49" applyFont="1" applyFill="1" applyBorder="1" applyAlignment="1">
      <alignment horizontal="center"/>
    </xf>
    <xf numFmtId="185" fontId="28" fillId="37" borderId="10" xfId="49" applyNumberFormat="1" applyFont="1" applyFill="1" applyBorder="1" applyAlignment="1">
      <alignment horizontal="center"/>
    </xf>
    <xf numFmtId="167" fontId="32" fillId="0" borderId="10" xfId="60" applyNumberFormat="1" applyFont="1" applyBorder="1" applyAlignment="1">
      <alignment horizontal="center" vertical="center"/>
    </xf>
    <xf numFmtId="170" fontId="28" fillId="0" borderId="10" xfId="0" applyNumberFormat="1" applyFont="1" applyFill="1" applyBorder="1" applyAlignment="1">
      <alignment/>
    </xf>
    <xf numFmtId="43" fontId="28" fillId="0" borderId="10" xfId="49" applyFont="1" applyFill="1" applyBorder="1" applyAlignment="1">
      <alignment/>
    </xf>
    <xf numFmtId="43" fontId="28" fillId="33" borderId="10" xfId="0" applyNumberFormat="1" applyFont="1" applyFill="1" applyBorder="1" applyAlignment="1">
      <alignment horizontal="center"/>
    </xf>
    <xf numFmtId="167" fontId="28" fillId="37" borderId="10" xfId="60" applyNumberFormat="1" applyFont="1" applyFill="1" applyBorder="1" applyAlignment="1">
      <alignment/>
    </xf>
    <xf numFmtId="9" fontId="28" fillId="37" borderId="10" xfId="60" applyFont="1" applyFill="1" applyBorder="1" applyAlignment="1">
      <alignment horizontal="center"/>
    </xf>
    <xf numFmtId="2" fontId="28" fillId="0" borderId="10" xfId="49" applyNumberFormat="1" applyFont="1" applyFill="1" applyBorder="1" applyAlignment="1">
      <alignment/>
    </xf>
    <xf numFmtId="2" fontId="28" fillId="0" borderId="10" xfId="49" applyNumberFormat="1" applyFont="1" applyBorder="1" applyAlignment="1">
      <alignment horizontal="center"/>
    </xf>
    <xf numFmtId="2" fontId="28" fillId="0" borderId="10" xfId="49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0" borderId="10" xfId="6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11" fontId="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3" fontId="33" fillId="0" borderId="0" xfId="49" applyFont="1" applyFill="1" applyBorder="1" applyAlignment="1">
      <alignment horizontal="center"/>
    </xf>
    <xf numFmtId="212" fontId="3" fillId="0" borderId="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9" fontId="3" fillId="0" borderId="0" xfId="49" applyNumberFormat="1" applyFont="1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/>
    </xf>
    <xf numFmtId="169" fontId="3" fillId="0" borderId="0" xfId="49" applyNumberFormat="1" applyFont="1" applyFill="1" applyAlignment="1">
      <alignment/>
    </xf>
    <xf numFmtId="2" fontId="28" fillId="0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43" fontId="3" fillId="0" borderId="0" xfId="49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28" fillId="33" borderId="10" xfId="49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9" fontId="3" fillId="39" borderId="10" xfId="0" applyNumberFormat="1" applyFont="1" applyFill="1" applyBorder="1" applyAlignment="1">
      <alignment horizontal="center"/>
    </xf>
    <xf numFmtId="198" fontId="3" fillId="0" borderId="10" xfId="49" applyNumberFormat="1" applyFont="1" applyFill="1" applyBorder="1" applyAlignment="1">
      <alignment horizontal="center"/>
    </xf>
    <xf numFmtId="2" fontId="28" fillId="40" borderId="10" xfId="49" applyNumberFormat="1" applyFont="1" applyFill="1" applyBorder="1" applyAlignment="1">
      <alignment horizontal="center"/>
    </xf>
    <xf numFmtId="43" fontId="28" fillId="40" borderId="10" xfId="49" applyNumberFormat="1" applyFont="1" applyFill="1" applyBorder="1" applyAlignment="1">
      <alignment/>
    </xf>
    <xf numFmtId="43" fontId="28" fillId="40" borderId="10" xfId="49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3" fillId="0" borderId="10" xfId="49" applyNumberFormat="1" applyFont="1" applyBorder="1" applyAlignment="1">
      <alignment horizontal="center"/>
    </xf>
    <xf numFmtId="4" fontId="3" fillId="41" borderId="10" xfId="0" applyNumberFormat="1" applyFont="1" applyFill="1" applyBorder="1" applyAlignment="1">
      <alignment horizontal="center"/>
    </xf>
    <xf numFmtId="2" fontId="28" fillId="40" borderId="10" xfId="0" applyNumberFormat="1" applyFont="1" applyFill="1" applyBorder="1" applyAlignment="1">
      <alignment horizontal="center" vertical="center" wrapText="1"/>
    </xf>
    <xf numFmtId="9" fontId="28" fillId="40" borderId="10" xfId="0" applyNumberFormat="1" applyFont="1" applyFill="1" applyBorder="1" applyAlignment="1">
      <alignment horizontal="center"/>
    </xf>
    <xf numFmtId="9" fontId="28" fillId="40" borderId="10" xfId="6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9" fontId="3" fillId="0" borderId="14" xfId="0" applyNumberFormat="1" applyFont="1" applyBorder="1" applyAlignment="1">
      <alignment horizontal="center" vertical="center" wrapText="1"/>
    </xf>
    <xf numFmtId="0" fontId="34" fillId="42" borderId="13" xfId="0" applyFont="1" applyFill="1" applyBorder="1" applyAlignment="1">
      <alignment vertical="center"/>
    </xf>
    <xf numFmtId="0" fontId="35" fillId="42" borderId="14" xfId="0" applyFont="1" applyFill="1" applyBorder="1" applyAlignment="1">
      <alignment horizontal="right" vertical="center"/>
    </xf>
    <xf numFmtId="2" fontId="3" fillId="42" borderId="10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3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20" customWidth="1"/>
    <col min="2" max="2" width="26.28125" style="20" customWidth="1"/>
    <col min="3" max="3" width="11.28125" style="20" customWidth="1"/>
    <col min="4" max="4" width="10.140625" style="20" customWidth="1"/>
    <col min="5" max="5" width="10.57421875" style="20" customWidth="1"/>
    <col min="6" max="6" width="1.421875" style="2" customWidth="1"/>
    <col min="7" max="7" width="1.7109375" style="20" customWidth="1"/>
    <col min="8" max="8" width="10.00390625" style="20" hidden="1" customWidth="1"/>
    <col min="9" max="9" width="10.7109375" style="20" hidden="1" customWidth="1"/>
    <col min="10" max="10" width="8.57421875" style="20" hidden="1" customWidth="1"/>
    <col min="11" max="11" width="8.140625" style="20" hidden="1" customWidth="1"/>
    <col min="12" max="12" width="11.421875" style="20" hidden="1" customWidth="1"/>
    <col min="13" max="13" width="10.140625" style="20" customWidth="1"/>
    <col min="14" max="14" width="7.28125" style="20" hidden="1" customWidth="1"/>
    <col min="15" max="15" width="7.140625" style="20" hidden="1" customWidth="1"/>
    <col min="16" max="17" width="7.7109375" style="20" hidden="1" customWidth="1"/>
    <col min="18" max="19" width="9.140625" style="20" customWidth="1"/>
    <col min="20" max="20" width="1.421875" style="2" customWidth="1"/>
    <col min="21" max="21" width="1.7109375" style="1" customWidth="1"/>
    <col min="22" max="22" width="18.28125" style="20" hidden="1" customWidth="1"/>
    <col min="23" max="23" width="21.8515625" style="20" hidden="1" customWidth="1"/>
    <col min="24" max="24" width="9.421875" style="20" hidden="1" customWidth="1"/>
    <col min="25" max="25" width="11.7109375" style="20" hidden="1" customWidth="1"/>
    <col min="26" max="26" width="8.8515625" style="20" hidden="1" customWidth="1"/>
    <col min="27" max="27" width="10.57421875" style="20" hidden="1" customWidth="1"/>
    <col min="28" max="28" width="14.7109375" style="111" hidden="1" customWidth="1"/>
    <col min="29" max="30" width="11.7109375" style="20" hidden="1" customWidth="1"/>
    <col min="31" max="31" width="13.8515625" style="20" hidden="1" customWidth="1"/>
    <col min="32" max="32" width="11.140625" style="20" hidden="1" customWidth="1"/>
    <col min="33" max="33" width="11.140625" style="20" customWidth="1"/>
    <col min="34" max="34" width="16.7109375" style="20" hidden="1" customWidth="1"/>
    <col min="35" max="35" width="11.421875" style="20" hidden="1" customWidth="1"/>
    <col min="36" max="36" width="13.00390625" style="20" customWidth="1"/>
    <col min="37" max="38" width="11.421875" style="20" hidden="1" customWidth="1"/>
    <col min="39" max="39" width="9.140625" style="20" hidden="1" customWidth="1"/>
    <col min="40" max="40" width="11.421875" style="20" customWidth="1"/>
    <col min="41" max="41" width="12.421875" style="20" customWidth="1"/>
    <col min="42" max="43" width="10.7109375" style="20" customWidth="1"/>
    <col min="44" max="44" width="1.8515625" style="2" customWidth="1"/>
    <col min="45" max="45" width="2.00390625" style="20" customWidth="1"/>
    <col min="46" max="49" width="11.421875" style="20" hidden="1" customWidth="1"/>
    <col min="50" max="50" width="4.57421875" style="20" hidden="1" customWidth="1"/>
    <col min="51" max="53" width="11.421875" style="20" hidden="1" customWidth="1"/>
    <col min="54" max="54" width="12.57421875" style="20" hidden="1" customWidth="1"/>
    <col min="55" max="60" width="11.421875" style="20" hidden="1" customWidth="1"/>
    <col min="61" max="61" width="21.00390625" style="20" hidden="1" customWidth="1"/>
    <col min="62" max="62" width="19.8515625" style="20" hidden="1" customWidth="1"/>
    <col min="63" max="63" width="18.421875" style="20" hidden="1" customWidth="1"/>
    <col min="64" max="64" width="20.140625" style="20" hidden="1" customWidth="1"/>
    <col min="65" max="65" width="20.57421875" style="20" hidden="1" customWidth="1"/>
    <col min="66" max="66" width="7.140625" style="20" hidden="1" customWidth="1"/>
    <col min="67" max="67" width="20.00390625" style="2" hidden="1" customWidth="1"/>
    <col min="68" max="68" width="19.28125" style="2" hidden="1" customWidth="1"/>
    <col min="69" max="69" width="13.00390625" style="20" customWidth="1"/>
    <col min="70" max="71" width="12.28125" style="20" customWidth="1"/>
    <col min="72" max="16384" width="11.421875" style="20" customWidth="1"/>
  </cols>
  <sheetData>
    <row r="1" spans="4:68" ht="12.75">
      <c r="D1" s="53" t="s">
        <v>33</v>
      </c>
      <c r="E1" s="119">
        <v>0.95</v>
      </c>
      <c r="U1" s="20"/>
      <c r="AB1" s="20"/>
      <c r="BO1" s="20"/>
      <c r="BP1" s="20"/>
    </row>
    <row r="2" spans="4:68" ht="14.25">
      <c r="D2" s="38" t="s">
        <v>35</v>
      </c>
      <c r="E2" s="120">
        <f>-NORMSINV((1-E1)/2)</f>
        <v>1.9599639845400536</v>
      </c>
      <c r="U2" s="20"/>
      <c r="AB2" s="20"/>
      <c r="BO2" s="20"/>
      <c r="BP2" s="20"/>
    </row>
    <row r="3" spans="1:86" ht="12.75">
      <c r="A3" s="22"/>
      <c r="B3" s="23"/>
      <c r="C3" s="24"/>
      <c r="D3" s="25"/>
      <c r="E3" s="25"/>
      <c r="F3" s="1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3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13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6" ht="15">
      <c r="A4" s="22"/>
      <c r="B4" s="26" t="s">
        <v>0</v>
      </c>
      <c r="C4" s="24"/>
      <c r="D4" s="25"/>
      <c r="E4" s="25"/>
      <c r="F4" s="1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13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</row>
    <row r="5" spans="1:86" ht="16.5" customHeight="1">
      <c r="A5" s="4"/>
      <c r="B5" s="4"/>
      <c r="C5" s="4"/>
      <c r="D5" s="4"/>
      <c r="E5" s="4"/>
      <c r="F5" s="1"/>
      <c r="G5" s="139" t="s">
        <v>82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  <c r="T5" s="27"/>
      <c r="U5" s="142" t="s">
        <v>83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4"/>
      <c r="AR5" s="27"/>
      <c r="AS5" s="139" t="s">
        <v>1</v>
      </c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71" ht="12.75">
      <c r="A6" s="108"/>
      <c r="B6" s="28" t="s">
        <v>2</v>
      </c>
      <c r="C6" s="136" t="s">
        <v>78</v>
      </c>
      <c r="D6" s="137"/>
      <c r="E6" s="138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7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2:71" ht="65.25">
      <c r="B7" s="29"/>
      <c r="C7" s="112" t="s">
        <v>36</v>
      </c>
      <c r="D7" s="114" t="s">
        <v>76</v>
      </c>
      <c r="E7" s="114" t="s">
        <v>77</v>
      </c>
      <c r="F7" s="30"/>
      <c r="H7" s="112" t="s">
        <v>37</v>
      </c>
      <c r="I7" s="112" t="s">
        <v>38</v>
      </c>
      <c r="J7" s="31" t="s">
        <v>39</v>
      </c>
      <c r="K7" s="31" t="s">
        <v>3</v>
      </c>
      <c r="L7" s="31" t="s">
        <v>40</v>
      </c>
      <c r="M7" s="32" t="s">
        <v>41</v>
      </c>
      <c r="N7" s="38" t="s">
        <v>75</v>
      </c>
      <c r="O7" s="38" t="s">
        <v>35</v>
      </c>
      <c r="P7" s="33" t="s">
        <v>42</v>
      </c>
      <c r="Q7" s="33" t="s">
        <v>43</v>
      </c>
      <c r="R7" s="34" t="s">
        <v>76</v>
      </c>
      <c r="S7" s="35" t="s">
        <v>77</v>
      </c>
      <c r="T7" s="36"/>
      <c r="U7" s="7"/>
      <c r="V7" s="37" t="s">
        <v>44</v>
      </c>
      <c r="W7" s="31" t="s">
        <v>45</v>
      </c>
      <c r="X7" s="38" t="s">
        <v>4</v>
      </c>
      <c r="Y7" s="38" t="s">
        <v>5</v>
      </c>
      <c r="Z7" s="38" t="s">
        <v>46</v>
      </c>
      <c r="AA7" s="31" t="s">
        <v>47</v>
      </c>
      <c r="AB7" s="31" t="s">
        <v>48</v>
      </c>
      <c r="AC7" s="41" t="s">
        <v>49</v>
      </c>
      <c r="AD7" s="41" t="s">
        <v>50</v>
      </c>
      <c r="AE7" s="38" t="s">
        <v>51</v>
      </c>
      <c r="AF7" s="31" t="s">
        <v>52</v>
      </c>
      <c r="AG7" s="31" t="s">
        <v>53</v>
      </c>
      <c r="AH7" s="31" t="s">
        <v>54</v>
      </c>
      <c r="AI7" s="38" t="s">
        <v>55</v>
      </c>
      <c r="AJ7" s="39" t="s">
        <v>56</v>
      </c>
      <c r="AK7" s="31" t="s">
        <v>57</v>
      </c>
      <c r="AL7" s="31" t="s">
        <v>58</v>
      </c>
      <c r="AM7" s="38" t="s">
        <v>35</v>
      </c>
      <c r="AN7" s="33" t="s">
        <v>59</v>
      </c>
      <c r="AO7" s="33" t="s">
        <v>60</v>
      </c>
      <c r="AP7" s="34" t="s">
        <v>76</v>
      </c>
      <c r="AQ7" s="35" t="s">
        <v>77</v>
      </c>
      <c r="AR7" s="36"/>
      <c r="AT7" s="113" t="s">
        <v>6</v>
      </c>
      <c r="AU7" s="113" t="s">
        <v>4</v>
      </c>
      <c r="AV7" s="40" t="s">
        <v>61</v>
      </c>
      <c r="AW7" s="41" t="s">
        <v>62</v>
      </c>
      <c r="AY7" s="38" t="s">
        <v>63</v>
      </c>
      <c r="AZ7" s="38" t="s">
        <v>64</v>
      </c>
      <c r="BA7" s="38" t="s">
        <v>7</v>
      </c>
      <c r="BB7" s="38" t="s">
        <v>8</v>
      </c>
      <c r="BC7" s="38" t="s">
        <v>9</v>
      </c>
      <c r="BD7" s="38" t="s">
        <v>10</v>
      </c>
      <c r="BE7" s="38" t="s">
        <v>11</v>
      </c>
      <c r="BF7" s="38" t="s">
        <v>65</v>
      </c>
      <c r="BG7" s="38" t="s">
        <v>12</v>
      </c>
      <c r="BH7" s="38" t="s">
        <v>13</v>
      </c>
      <c r="BI7" s="42" t="s">
        <v>66</v>
      </c>
      <c r="BJ7" s="42" t="s">
        <v>67</v>
      </c>
      <c r="BK7" s="42" t="s">
        <v>68</v>
      </c>
      <c r="BL7" s="42" t="s">
        <v>69</v>
      </c>
      <c r="BM7" s="42" t="s">
        <v>70</v>
      </c>
      <c r="BN7" s="43"/>
      <c r="BO7" s="33" t="s">
        <v>71</v>
      </c>
      <c r="BP7" s="33" t="s">
        <v>72</v>
      </c>
      <c r="BQ7" s="32" t="s">
        <v>73</v>
      </c>
      <c r="BR7" s="34" t="s">
        <v>80</v>
      </c>
      <c r="BS7" s="35" t="s">
        <v>81</v>
      </c>
    </row>
    <row r="8" spans="2:71" ht="12.75">
      <c r="B8" s="44" t="s">
        <v>14</v>
      </c>
      <c r="C8" s="126"/>
      <c r="D8" s="126"/>
      <c r="E8" s="126"/>
      <c r="F8" s="45"/>
      <c r="H8" s="46" t="e">
        <f>N8^2</f>
        <v>#NUM!</v>
      </c>
      <c r="I8" s="47" t="e">
        <f>1/H8</f>
        <v>#NUM!</v>
      </c>
      <c r="J8" s="21" t="e">
        <f>LN(M8)</f>
        <v>#NUM!</v>
      </c>
      <c r="K8" s="21" t="e">
        <f>I8*J8</f>
        <v>#NUM!</v>
      </c>
      <c r="L8" s="21" t="e">
        <f>LN(M8)</f>
        <v>#NUM!</v>
      </c>
      <c r="M8" s="124">
        <f>C8</f>
        <v>0</v>
      </c>
      <c r="N8" s="125" t="e">
        <f>(Q8-P8)/(2*O8)</f>
        <v>#NUM!</v>
      </c>
      <c r="O8" s="48">
        <f>$E$2</f>
        <v>1.9599639845400536</v>
      </c>
      <c r="P8" s="49" t="e">
        <f aca="true" t="shared" si="0" ref="P8:Q10">LN(R8)</f>
        <v>#NUM!</v>
      </c>
      <c r="Q8" s="49" t="e">
        <f t="shared" si="0"/>
        <v>#NUM!</v>
      </c>
      <c r="R8" s="50">
        <f>D8</f>
        <v>0</v>
      </c>
      <c r="S8" s="50">
        <f>E8</f>
        <v>0</v>
      </c>
      <c r="T8" s="5"/>
      <c r="V8" s="51" t="e">
        <f>(J8-L26)^2</f>
        <v>#NUM!</v>
      </c>
      <c r="W8" s="52" t="e">
        <f>I8*V8</f>
        <v>#NUM!</v>
      </c>
      <c r="X8" s="53">
        <v>1</v>
      </c>
      <c r="Y8" s="43"/>
      <c r="Z8" s="43"/>
      <c r="AA8" s="47" t="e">
        <f>I8^2</f>
        <v>#NUM!</v>
      </c>
      <c r="AB8" s="54"/>
      <c r="AC8" s="55" t="e">
        <f>AC26</f>
        <v>#NUM!</v>
      </c>
      <c r="AD8" s="55" t="e">
        <f>AD26</f>
        <v>#NUM!</v>
      </c>
      <c r="AE8" s="52" t="e">
        <f>1/I8</f>
        <v>#NUM!</v>
      </c>
      <c r="AF8" s="56" t="e">
        <f>1/(AD8+AE8)</f>
        <v>#NUM!</v>
      </c>
      <c r="AG8" s="57" t="e">
        <f>AF8/AF11</f>
        <v>#NUM!</v>
      </c>
      <c r="AH8" s="58" t="e">
        <f>AF8*J8</f>
        <v>#NUM!</v>
      </c>
      <c r="AI8" s="59" t="e">
        <f>AH8/AF8</f>
        <v>#NUM!</v>
      </c>
      <c r="AJ8" s="11" t="e">
        <f>EXP(AI8)</f>
        <v>#NUM!</v>
      </c>
      <c r="AK8" s="60" t="e">
        <f>1/AF8</f>
        <v>#NUM!</v>
      </c>
      <c r="AL8" s="11" t="e">
        <f>SQRT(AK8)</f>
        <v>#NUM!</v>
      </c>
      <c r="AM8" s="48">
        <f>$E$2</f>
        <v>1.9599639845400536</v>
      </c>
      <c r="AN8" s="49" t="e">
        <f>AI8-(AM8*AL8)</f>
        <v>#NUM!</v>
      </c>
      <c r="AO8" s="49" t="e">
        <f>AI8+(1.96*AL8)</f>
        <v>#NUM!</v>
      </c>
      <c r="AP8" s="61" t="e">
        <f aca="true" t="shared" si="1" ref="AP8:AQ10">EXP(AN8)</f>
        <v>#NUM!</v>
      </c>
      <c r="AQ8" s="61" t="e">
        <f t="shared" si="1"/>
        <v>#NUM!</v>
      </c>
      <c r="AR8" s="30"/>
      <c r="AT8" s="62"/>
      <c r="AU8" s="62">
        <v>1</v>
      </c>
      <c r="AV8" s="63"/>
      <c r="AW8" s="63"/>
      <c r="AY8" s="43"/>
      <c r="AZ8" s="43"/>
      <c r="BA8" s="53"/>
      <c r="BB8" s="53"/>
      <c r="BC8" s="53"/>
      <c r="BD8" s="53"/>
      <c r="BE8" s="53"/>
      <c r="BF8" s="53"/>
      <c r="BG8" s="53"/>
      <c r="BH8" s="53"/>
      <c r="BI8" s="43"/>
      <c r="BJ8" s="43"/>
      <c r="BK8" s="43"/>
      <c r="BL8" s="43"/>
      <c r="BM8" s="43"/>
      <c r="BN8" s="43"/>
      <c r="BO8" s="64"/>
      <c r="BP8" s="64"/>
      <c r="BQ8" s="64"/>
      <c r="BR8" s="43"/>
      <c r="BS8" s="43"/>
    </row>
    <row r="9" spans="2:71" ht="12.75">
      <c r="B9" s="44" t="s">
        <v>15</v>
      </c>
      <c r="C9" s="126"/>
      <c r="D9" s="126"/>
      <c r="E9" s="126"/>
      <c r="F9" s="45"/>
      <c r="H9" s="46" t="e">
        <f aca="true" t="shared" si="2" ref="H9:H25">N9^2</f>
        <v>#NUM!</v>
      </c>
      <c r="I9" s="47" t="e">
        <f>1/H9</f>
        <v>#NUM!</v>
      </c>
      <c r="J9" s="21" t="e">
        <f aca="true" t="shared" si="3" ref="J9:J25">LN(M9)</f>
        <v>#NUM!</v>
      </c>
      <c r="K9" s="21" t="e">
        <f>I9*J9</f>
        <v>#NUM!</v>
      </c>
      <c r="L9" s="21" t="e">
        <f aca="true" t="shared" si="4" ref="L9:L25">LN(M9)</f>
        <v>#NUM!</v>
      </c>
      <c r="M9" s="124">
        <f aca="true" t="shared" si="5" ref="M9:M25">C9</f>
        <v>0</v>
      </c>
      <c r="N9" s="125" t="e">
        <f aca="true" t="shared" si="6" ref="N9:N25">(Q9-P9)/(2*O9)</f>
        <v>#NUM!</v>
      </c>
      <c r="O9" s="48">
        <f>$E$2</f>
        <v>1.9599639845400536</v>
      </c>
      <c r="P9" s="49" t="e">
        <f t="shared" si="0"/>
        <v>#NUM!</v>
      </c>
      <c r="Q9" s="49" t="e">
        <f t="shared" si="0"/>
        <v>#NUM!</v>
      </c>
      <c r="R9" s="50">
        <f aca="true" t="shared" si="7" ref="R9:R25">D9</f>
        <v>0</v>
      </c>
      <c r="S9" s="50">
        <f aca="true" t="shared" si="8" ref="S9:S25">E9</f>
        <v>0</v>
      </c>
      <c r="T9" s="5"/>
      <c r="V9" s="51" t="e">
        <f>(J9-L26)^2</f>
        <v>#NUM!</v>
      </c>
      <c r="W9" s="52" t="e">
        <f>I9*V9</f>
        <v>#NUM!</v>
      </c>
      <c r="X9" s="53">
        <v>1</v>
      </c>
      <c r="Y9" s="43"/>
      <c r="Z9" s="43"/>
      <c r="AA9" s="47" t="e">
        <f>I9^2</f>
        <v>#NUM!</v>
      </c>
      <c r="AB9" s="54"/>
      <c r="AC9" s="55" t="e">
        <f>AC26</f>
        <v>#NUM!</v>
      </c>
      <c r="AD9" s="55" t="e">
        <f>AD26</f>
        <v>#NUM!</v>
      </c>
      <c r="AE9" s="52" t="e">
        <f>1/I9</f>
        <v>#NUM!</v>
      </c>
      <c r="AF9" s="56" t="e">
        <f>1/(AD9+AE9)</f>
        <v>#NUM!</v>
      </c>
      <c r="AG9" s="57" t="e">
        <f>AF9/AF11</f>
        <v>#NUM!</v>
      </c>
      <c r="AH9" s="58" t="e">
        <f>AF9*J9</f>
        <v>#NUM!</v>
      </c>
      <c r="AI9" s="59" t="e">
        <f>AH9/AF9</f>
        <v>#NUM!</v>
      </c>
      <c r="AJ9" s="11" t="e">
        <f>EXP(AI9)</f>
        <v>#NUM!</v>
      </c>
      <c r="AK9" s="60" t="e">
        <f>1/AF9</f>
        <v>#NUM!</v>
      </c>
      <c r="AL9" s="11" t="e">
        <f>SQRT(AK9)</f>
        <v>#NUM!</v>
      </c>
      <c r="AM9" s="48">
        <f>$E$2</f>
        <v>1.9599639845400536</v>
      </c>
      <c r="AN9" s="49" t="e">
        <f>AI9-(AM9*AL9)</f>
        <v>#NUM!</v>
      </c>
      <c r="AO9" s="49" t="e">
        <f>AI9+(1.96*AL9)</f>
        <v>#NUM!</v>
      </c>
      <c r="AP9" s="61" t="e">
        <f t="shared" si="1"/>
        <v>#NUM!</v>
      </c>
      <c r="AQ9" s="61" t="e">
        <f t="shared" si="1"/>
        <v>#NUM!</v>
      </c>
      <c r="AR9" s="30"/>
      <c r="AT9" s="62"/>
      <c r="AU9" s="62">
        <v>1</v>
      </c>
      <c r="AV9" s="63"/>
      <c r="AW9" s="63"/>
      <c r="AY9" s="43"/>
      <c r="AZ9" s="43"/>
      <c r="BA9" s="53"/>
      <c r="BB9" s="53"/>
      <c r="BC9" s="53"/>
      <c r="BD9" s="53"/>
      <c r="BE9" s="53"/>
      <c r="BF9" s="53"/>
      <c r="BG9" s="53"/>
      <c r="BH9" s="53"/>
      <c r="BI9" s="43"/>
      <c r="BJ9" s="43"/>
      <c r="BK9" s="43"/>
      <c r="BL9" s="43"/>
      <c r="BM9" s="43"/>
      <c r="BN9" s="43"/>
      <c r="BO9" s="64"/>
      <c r="BP9" s="64"/>
      <c r="BQ9" s="64"/>
      <c r="BR9" s="43"/>
      <c r="BS9" s="43"/>
    </row>
    <row r="10" spans="2:71" ht="12.75">
      <c r="B10" s="44" t="s">
        <v>16</v>
      </c>
      <c r="C10" s="126"/>
      <c r="D10" s="126"/>
      <c r="E10" s="126"/>
      <c r="F10" s="45"/>
      <c r="H10" s="46" t="e">
        <f t="shared" si="2"/>
        <v>#NUM!</v>
      </c>
      <c r="I10" s="47" t="e">
        <f>1/H10</f>
        <v>#NUM!</v>
      </c>
      <c r="J10" s="21" t="e">
        <f t="shared" si="3"/>
        <v>#NUM!</v>
      </c>
      <c r="K10" s="21" t="e">
        <f>I10*J10</f>
        <v>#NUM!</v>
      </c>
      <c r="L10" s="21" t="e">
        <f t="shared" si="4"/>
        <v>#NUM!</v>
      </c>
      <c r="M10" s="124">
        <f t="shared" si="5"/>
        <v>0</v>
      </c>
      <c r="N10" s="125" t="e">
        <f t="shared" si="6"/>
        <v>#NUM!</v>
      </c>
      <c r="O10" s="48">
        <f>$E$2</f>
        <v>1.9599639845400536</v>
      </c>
      <c r="P10" s="49" t="e">
        <f t="shared" si="0"/>
        <v>#NUM!</v>
      </c>
      <c r="Q10" s="49" t="e">
        <f t="shared" si="0"/>
        <v>#NUM!</v>
      </c>
      <c r="R10" s="50">
        <f t="shared" si="7"/>
        <v>0</v>
      </c>
      <c r="S10" s="50">
        <f t="shared" si="8"/>
        <v>0</v>
      </c>
      <c r="T10" s="5"/>
      <c r="V10" s="51" t="e">
        <f>(J10-L26)^2</f>
        <v>#NUM!</v>
      </c>
      <c r="W10" s="52" t="e">
        <f>I10*V10</f>
        <v>#NUM!</v>
      </c>
      <c r="X10" s="53">
        <v>1</v>
      </c>
      <c r="Y10" s="43"/>
      <c r="Z10" s="43"/>
      <c r="AA10" s="47" t="e">
        <f>I10^2</f>
        <v>#NUM!</v>
      </c>
      <c r="AB10" s="54"/>
      <c r="AC10" s="55" t="e">
        <f>AC26</f>
        <v>#NUM!</v>
      </c>
      <c r="AD10" s="55" t="e">
        <f>AD26</f>
        <v>#NUM!</v>
      </c>
      <c r="AE10" s="52" t="e">
        <f>1/I10</f>
        <v>#NUM!</v>
      </c>
      <c r="AF10" s="56" t="e">
        <f>1/(AD10+AE10)</f>
        <v>#NUM!</v>
      </c>
      <c r="AG10" s="57" t="e">
        <f>AF10/AF11</f>
        <v>#NUM!</v>
      </c>
      <c r="AH10" s="58" t="e">
        <f>AF10*J10</f>
        <v>#NUM!</v>
      </c>
      <c r="AI10" s="59" t="e">
        <f>AH10/AF10</f>
        <v>#NUM!</v>
      </c>
      <c r="AJ10" s="11" t="e">
        <f>EXP(AI10)</f>
        <v>#NUM!</v>
      </c>
      <c r="AK10" s="60" t="e">
        <f>1/AF10</f>
        <v>#NUM!</v>
      </c>
      <c r="AL10" s="11" t="e">
        <f>SQRT(AK10)</f>
        <v>#NUM!</v>
      </c>
      <c r="AM10" s="48">
        <f>$E$2</f>
        <v>1.9599639845400536</v>
      </c>
      <c r="AN10" s="49" t="e">
        <f>AI10-(AM10*AL10)</f>
        <v>#NUM!</v>
      </c>
      <c r="AO10" s="49" t="e">
        <f>AI10+(1.96*AL10)</f>
        <v>#NUM!</v>
      </c>
      <c r="AP10" s="61" t="e">
        <f t="shared" si="1"/>
        <v>#NUM!</v>
      </c>
      <c r="AQ10" s="61" t="e">
        <f t="shared" si="1"/>
        <v>#NUM!</v>
      </c>
      <c r="AR10" s="30"/>
      <c r="AT10" s="62"/>
      <c r="AU10" s="62">
        <v>1</v>
      </c>
      <c r="AV10" s="63"/>
      <c r="AW10" s="63"/>
      <c r="AY10" s="43"/>
      <c r="AZ10" s="43"/>
      <c r="BA10" s="53"/>
      <c r="BB10" s="53"/>
      <c r="BC10" s="53"/>
      <c r="BD10" s="53"/>
      <c r="BE10" s="53"/>
      <c r="BF10" s="53"/>
      <c r="BG10" s="53"/>
      <c r="BH10" s="53"/>
      <c r="BI10" s="43"/>
      <c r="BJ10" s="43"/>
      <c r="BK10" s="43"/>
      <c r="BL10" s="43"/>
      <c r="BM10" s="43"/>
      <c r="BN10" s="43"/>
      <c r="BO10" s="64"/>
      <c r="BP10" s="64"/>
      <c r="BQ10" s="64"/>
      <c r="BR10" s="43"/>
      <c r="BS10" s="43"/>
    </row>
    <row r="11" spans="1:71" ht="12.75">
      <c r="A11" s="22"/>
      <c r="B11" s="44" t="s">
        <v>17</v>
      </c>
      <c r="C11" s="126"/>
      <c r="D11" s="126"/>
      <c r="E11" s="126"/>
      <c r="F11" s="45"/>
      <c r="H11" s="46" t="e">
        <f t="shared" si="2"/>
        <v>#NUM!</v>
      </c>
      <c r="I11" s="47" t="e">
        <f aca="true" t="shared" si="9" ref="I11:I25">1/H11</f>
        <v>#NUM!</v>
      </c>
      <c r="J11" s="21" t="e">
        <f t="shared" si="3"/>
        <v>#NUM!</v>
      </c>
      <c r="K11" s="21" t="e">
        <f aca="true" t="shared" si="10" ref="K11:K25">I11*J11</f>
        <v>#NUM!</v>
      </c>
      <c r="L11" s="21" t="e">
        <f t="shared" si="4"/>
        <v>#NUM!</v>
      </c>
      <c r="M11" s="124">
        <f t="shared" si="5"/>
        <v>0</v>
      </c>
      <c r="N11" s="125" t="e">
        <f t="shared" si="6"/>
        <v>#NUM!</v>
      </c>
      <c r="O11" s="48">
        <f aca="true" t="shared" si="11" ref="O11:O26">$E$2</f>
        <v>1.9599639845400536</v>
      </c>
      <c r="P11" s="49" t="e">
        <f aca="true" t="shared" si="12" ref="P11:P25">LN(R11)</f>
        <v>#NUM!</v>
      </c>
      <c r="Q11" s="49" t="e">
        <f aca="true" t="shared" si="13" ref="Q11:Q25">LN(S11)</f>
        <v>#NUM!</v>
      </c>
      <c r="R11" s="50">
        <f t="shared" si="7"/>
        <v>0</v>
      </c>
      <c r="S11" s="50">
        <f t="shared" si="8"/>
        <v>0</v>
      </c>
      <c r="T11" s="5"/>
      <c r="V11" s="51" t="e">
        <f>(J11-L26)^2</f>
        <v>#NUM!</v>
      </c>
      <c r="W11" s="52" t="e">
        <f aca="true" t="shared" si="14" ref="W11:W25">I11*V11</f>
        <v>#NUM!</v>
      </c>
      <c r="X11" s="53">
        <v>1</v>
      </c>
      <c r="Y11" s="43"/>
      <c r="Z11" s="43"/>
      <c r="AA11" s="47" t="e">
        <f aca="true" t="shared" si="15" ref="AA11:AA25">I11^2</f>
        <v>#NUM!</v>
      </c>
      <c r="AB11" s="54"/>
      <c r="AC11" s="55" t="e">
        <f>AC26</f>
        <v>#NUM!</v>
      </c>
      <c r="AD11" s="55" t="e">
        <f>AD26</f>
        <v>#NUM!</v>
      </c>
      <c r="AE11" s="52" t="e">
        <f aca="true" t="shared" si="16" ref="AE11:AE25">1/I11</f>
        <v>#NUM!</v>
      </c>
      <c r="AF11" s="56" t="e">
        <f aca="true" t="shared" si="17" ref="AF11:AF25">1/(AD11+AE11)</f>
        <v>#NUM!</v>
      </c>
      <c r="AG11" s="57" t="e">
        <f>AF11/AF26</f>
        <v>#NUM!</v>
      </c>
      <c r="AH11" s="58" t="e">
        <f aca="true" t="shared" si="18" ref="AH11:AH25">AF11*J11</f>
        <v>#NUM!</v>
      </c>
      <c r="AI11" s="59" t="e">
        <f aca="true" t="shared" si="19" ref="AI11:AI25">AH11/AF11</f>
        <v>#NUM!</v>
      </c>
      <c r="AJ11" s="11" t="e">
        <f aca="true" t="shared" si="20" ref="AJ11:AJ25">EXP(AI11)</f>
        <v>#NUM!</v>
      </c>
      <c r="AK11" s="60" t="e">
        <f aca="true" t="shared" si="21" ref="AK11:AK25">1/AF11</f>
        <v>#NUM!</v>
      </c>
      <c r="AL11" s="11" t="e">
        <f aca="true" t="shared" si="22" ref="AL11:AL25">SQRT(AK11)</f>
        <v>#NUM!</v>
      </c>
      <c r="AM11" s="48">
        <f aca="true" t="shared" si="23" ref="AM11:AM26">$E$2</f>
        <v>1.9599639845400536</v>
      </c>
      <c r="AN11" s="49" t="e">
        <f aca="true" t="shared" si="24" ref="AN11:AN25">AI11-(AM11*AL11)</f>
        <v>#NUM!</v>
      </c>
      <c r="AO11" s="49" t="e">
        <f aca="true" t="shared" si="25" ref="AO11:AO26">AI11+(AM11*AL11)</f>
        <v>#NUM!</v>
      </c>
      <c r="AP11" s="61" t="e">
        <f aca="true" t="shared" si="26" ref="AP11:AQ25">EXP(AN11)</f>
        <v>#NUM!</v>
      </c>
      <c r="AQ11" s="61" t="e">
        <f t="shared" si="26"/>
        <v>#NUM!</v>
      </c>
      <c r="AR11" s="30"/>
      <c r="AT11" s="62"/>
      <c r="AU11" s="62">
        <v>1</v>
      </c>
      <c r="AV11" s="63"/>
      <c r="AW11" s="63"/>
      <c r="AY11" s="43"/>
      <c r="AZ11" s="43"/>
      <c r="BA11" s="53"/>
      <c r="BB11" s="53"/>
      <c r="BC11" s="53"/>
      <c r="BD11" s="53"/>
      <c r="BE11" s="53"/>
      <c r="BF11" s="53"/>
      <c r="BG11" s="53"/>
      <c r="BH11" s="53"/>
      <c r="BI11" s="43"/>
      <c r="BJ11" s="43"/>
      <c r="BK11" s="43"/>
      <c r="BL11" s="43"/>
      <c r="BM11" s="43"/>
      <c r="BN11" s="43"/>
      <c r="BO11" s="64"/>
      <c r="BP11" s="64"/>
      <c r="BQ11" s="64"/>
      <c r="BR11" s="43"/>
      <c r="BS11" s="43"/>
    </row>
    <row r="12" spans="1:71" ht="12.75">
      <c r="A12" s="22"/>
      <c r="B12" s="44" t="s">
        <v>18</v>
      </c>
      <c r="C12" s="126"/>
      <c r="D12" s="126"/>
      <c r="E12" s="126"/>
      <c r="F12" s="45"/>
      <c r="H12" s="46" t="e">
        <f t="shared" si="2"/>
        <v>#NUM!</v>
      </c>
      <c r="I12" s="47" t="e">
        <f t="shared" si="9"/>
        <v>#NUM!</v>
      </c>
      <c r="J12" s="21" t="e">
        <f t="shared" si="3"/>
        <v>#NUM!</v>
      </c>
      <c r="K12" s="21" t="e">
        <f t="shared" si="10"/>
        <v>#NUM!</v>
      </c>
      <c r="L12" s="21" t="e">
        <f t="shared" si="4"/>
        <v>#NUM!</v>
      </c>
      <c r="M12" s="124">
        <f t="shared" si="5"/>
        <v>0</v>
      </c>
      <c r="N12" s="125" t="e">
        <f t="shared" si="6"/>
        <v>#NUM!</v>
      </c>
      <c r="O12" s="48">
        <f t="shared" si="11"/>
        <v>1.9599639845400536</v>
      </c>
      <c r="P12" s="49" t="e">
        <f t="shared" si="12"/>
        <v>#NUM!</v>
      </c>
      <c r="Q12" s="49" t="e">
        <f t="shared" si="13"/>
        <v>#NUM!</v>
      </c>
      <c r="R12" s="50">
        <f t="shared" si="7"/>
        <v>0</v>
      </c>
      <c r="S12" s="50">
        <f t="shared" si="8"/>
        <v>0</v>
      </c>
      <c r="T12" s="5"/>
      <c r="V12" s="51" t="e">
        <f>(J12-L26)^2</f>
        <v>#NUM!</v>
      </c>
      <c r="W12" s="52" t="e">
        <f t="shared" si="14"/>
        <v>#NUM!</v>
      </c>
      <c r="X12" s="53">
        <v>1</v>
      </c>
      <c r="Y12" s="43"/>
      <c r="Z12" s="43"/>
      <c r="AA12" s="47" t="e">
        <f t="shared" si="15"/>
        <v>#NUM!</v>
      </c>
      <c r="AB12" s="54"/>
      <c r="AC12" s="55" t="e">
        <f>AC26</f>
        <v>#NUM!</v>
      </c>
      <c r="AD12" s="55" t="e">
        <f>AD26</f>
        <v>#NUM!</v>
      </c>
      <c r="AE12" s="52" t="e">
        <f t="shared" si="16"/>
        <v>#NUM!</v>
      </c>
      <c r="AF12" s="56" t="e">
        <f t="shared" si="17"/>
        <v>#NUM!</v>
      </c>
      <c r="AG12" s="57" t="e">
        <f>AF12/AF26</f>
        <v>#NUM!</v>
      </c>
      <c r="AH12" s="58" t="e">
        <f t="shared" si="18"/>
        <v>#NUM!</v>
      </c>
      <c r="AI12" s="59" t="e">
        <f t="shared" si="19"/>
        <v>#NUM!</v>
      </c>
      <c r="AJ12" s="11" t="e">
        <f t="shared" si="20"/>
        <v>#NUM!</v>
      </c>
      <c r="AK12" s="60" t="e">
        <f t="shared" si="21"/>
        <v>#NUM!</v>
      </c>
      <c r="AL12" s="11" t="e">
        <f t="shared" si="22"/>
        <v>#NUM!</v>
      </c>
      <c r="AM12" s="48">
        <f t="shared" si="23"/>
        <v>1.9599639845400536</v>
      </c>
      <c r="AN12" s="49" t="e">
        <f t="shared" si="24"/>
        <v>#NUM!</v>
      </c>
      <c r="AO12" s="49" t="e">
        <f t="shared" si="25"/>
        <v>#NUM!</v>
      </c>
      <c r="AP12" s="61" t="e">
        <f t="shared" si="26"/>
        <v>#NUM!</v>
      </c>
      <c r="AQ12" s="61" t="e">
        <f t="shared" si="26"/>
        <v>#NUM!</v>
      </c>
      <c r="AR12" s="30"/>
      <c r="AT12" s="62"/>
      <c r="AU12" s="62">
        <v>1</v>
      </c>
      <c r="AV12" s="63"/>
      <c r="AW12" s="63"/>
      <c r="AY12" s="43"/>
      <c r="AZ12" s="43"/>
      <c r="BA12" s="53"/>
      <c r="BB12" s="53"/>
      <c r="BC12" s="53"/>
      <c r="BD12" s="53"/>
      <c r="BE12" s="53"/>
      <c r="BF12" s="53"/>
      <c r="BG12" s="53"/>
      <c r="BH12" s="53"/>
      <c r="BI12" s="43"/>
      <c r="BJ12" s="43"/>
      <c r="BK12" s="43"/>
      <c r="BL12" s="43"/>
      <c r="BM12" s="43"/>
      <c r="BN12" s="43"/>
      <c r="BO12" s="64"/>
      <c r="BP12" s="64"/>
      <c r="BQ12" s="64"/>
      <c r="BR12" s="43"/>
      <c r="BS12" s="43"/>
    </row>
    <row r="13" spans="1:71" ht="12.75">
      <c r="A13" s="22"/>
      <c r="B13" s="44" t="s">
        <v>19</v>
      </c>
      <c r="C13" s="126"/>
      <c r="D13" s="126"/>
      <c r="E13" s="126"/>
      <c r="F13" s="45"/>
      <c r="H13" s="46" t="e">
        <f t="shared" si="2"/>
        <v>#NUM!</v>
      </c>
      <c r="I13" s="47" t="e">
        <f t="shared" si="9"/>
        <v>#NUM!</v>
      </c>
      <c r="J13" s="21" t="e">
        <f t="shared" si="3"/>
        <v>#NUM!</v>
      </c>
      <c r="K13" s="21" t="e">
        <f t="shared" si="10"/>
        <v>#NUM!</v>
      </c>
      <c r="L13" s="21" t="e">
        <f t="shared" si="4"/>
        <v>#NUM!</v>
      </c>
      <c r="M13" s="124">
        <f t="shared" si="5"/>
        <v>0</v>
      </c>
      <c r="N13" s="125" t="e">
        <f t="shared" si="6"/>
        <v>#NUM!</v>
      </c>
      <c r="O13" s="48">
        <f t="shared" si="11"/>
        <v>1.9599639845400536</v>
      </c>
      <c r="P13" s="49" t="e">
        <f t="shared" si="12"/>
        <v>#NUM!</v>
      </c>
      <c r="Q13" s="49" t="e">
        <f t="shared" si="13"/>
        <v>#NUM!</v>
      </c>
      <c r="R13" s="50">
        <f t="shared" si="7"/>
        <v>0</v>
      </c>
      <c r="S13" s="50">
        <f t="shared" si="8"/>
        <v>0</v>
      </c>
      <c r="T13" s="5"/>
      <c r="V13" s="51" t="e">
        <f>(J13-L26)^2</f>
        <v>#NUM!</v>
      </c>
      <c r="W13" s="52" t="e">
        <f t="shared" si="14"/>
        <v>#NUM!</v>
      </c>
      <c r="X13" s="53">
        <v>1</v>
      </c>
      <c r="Y13" s="43"/>
      <c r="Z13" s="43"/>
      <c r="AA13" s="47" t="e">
        <f t="shared" si="15"/>
        <v>#NUM!</v>
      </c>
      <c r="AB13" s="54"/>
      <c r="AC13" s="55" t="e">
        <f>AC26</f>
        <v>#NUM!</v>
      </c>
      <c r="AD13" s="55" t="e">
        <f>AD26</f>
        <v>#NUM!</v>
      </c>
      <c r="AE13" s="52" t="e">
        <f t="shared" si="16"/>
        <v>#NUM!</v>
      </c>
      <c r="AF13" s="56" t="e">
        <f t="shared" si="17"/>
        <v>#NUM!</v>
      </c>
      <c r="AG13" s="57" t="e">
        <f>AF13/AF26</f>
        <v>#NUM!</v>
      </c>
      <c r="AH13" s="58" t="e">
        <f t="shared" si="18"/>
        <v>#NUM!</v>
      </c>
      <c r="AI13" s="59" t="e">
        <f t="shared" si="19"/>
        <v>#NUM!</v>
      </c>
      <c r="AJ13" s="11" t="e">
        <f t="shared" si="20"/>
        <v>#NUM!</v>
      </c>
      <c r="AK13" s="60" t="e">
        <f t="shared" si="21"/>
        <v>#NUM!</v>
      </c>
      <c r="AL13" s="11" t="e">
        <f t="shared" si="22"/>
        <v>#NUM!</v>
      </c>
      <c r="AM13" s="48">
        <f t="shared" si="23"/>
        <v>1.9599639845400536</v>
      </c>
      <c r="AN13" s="49" t="e">
        <f t="shared" si="24"/>
        <v>#NUM!</v>
      </c>
      <c r="AO13" s="49" t="e">
        <f t="shared" si="25"/>
        <v>#NUM!</v>
      </c>
      <c r="AP13" s="61" t="e">
        <f t="shared" si="26"/>
        <v>#NUM!</v>
      </c>
      <c r="AQ13" s="61" t="e">
        <f t="shared" si="26"/>
        <v>#NUM!</v>
      </c>
      <c r="AR13" s="30"/>
      <c r="AT13" s="62"/>
      <c r="AU13" s="62">
        <v>1</v>
      </c>
      <c r="AV13" s="63"/>
      <c r="AW13" s="63"/>
      <c r="AY13" s="43"/>
      <c r="AZ13" s="43"/>
      <c r="BA13" s="53"/>
      <c r="BB13" s="53"/>
      <c r="BC13" s="53"/>
      <c r="BD13" s="53"/>
      <c r="BE13" s="53"/>
      <c r="BF13" s="53"/>
      <c r="BG13" s="53"/>
      <c r="BH13" s="53"/>
      <c r="BI13" s="43"/>
      <c r="BJ13" s="43"/>
      <c r="BK13" s="43"/>
      <c r="BL13" s="43"/>
      <c r="BM13" s="43"/>
      <c r="BN13" s="43"/>
      <c r="BO13" s="64"/>
      <c r="BP13" s="64"/>
      <c r="BQ13" s="64"/>
      <c r="BR13" s="43"/>
      <c r="BS13" s="43"/>
    </row>
    <row r="14" spans="1:71" ht="12.75">
      <c r="A14" s="22"/>
      <c r="B14" s="44" t="s">
        <v>20</v>
      </c>
      <c r="C14" s="126"/>
      <c r="D14" s="126"/>
      <c r="E14" s="126"/>
      <c r="F14" s="45"/>
      <c r="H14" s="46" t="e">
        <f t="shared" si="2"/>
        <v>#NUM!</v>
      </c>
      <c r="I14" s="47" t="e">
        <f t="shared" si="9"/>
        <v>#NUM!</v>
      </c>
      <c r="J14" s="21" t="e">
        <f t="shared" si="3"/>
        <v>#NUM!</v>
      </c>
      <c r="K14" s="21" t="e">
        <f t="shared" si="10"/>
        <v>#NUM!</v>
      </c>
      <c r="L14" s="21" t="e">
        <f t="shared" si="4"/>
        <v>#NUM!</v>
      </c>
      <c r="M14" s="124">
        <f t="shared" si="5"/>
        <v>0</v>
      </c>
      <c r="N14" s="125" t="e">
        <f t="shared" si="6"/>
        <v>#NUM!</v>
      </c>
      <c r="O14" s="48">
        <f t="shared" si="11"/>
        <v>1.9599639845400536</v>
      </c>
      <c r="P14" s="49" t="e">
        <f t="shared" si="12"/>
        <v>#NUM!</v>
      </c>
      <c r="Q14" s="49" t="e">
        <f t="shared" si="13"/>
        <v>#NUM!</v>
      </c>
      <c r="R14" s="50">
        <f t="shared" si="7"/>
        <v>0</v>
      </c>
      <c r="S14" s="50">
        <f t="shared" si="8"/>
        <v>0</v>
      </c>
      <c r="T14" s="5"/>
      <c r="V14" s="51" t="e">
        <f>(J14-L26)^2</f>
        <v>#NUM!</v>
      </c>
      <c r="W14" s="52" t="e">
        <f t="shared" si="14"/>
        <v>#NUM!</v>
      </c>
      <c r="X14" s="53">
        <v>1</v>
      </c>
      <c r="Y14" s="43"/>
      <c r="Z14" s="43"/>
      <c r="AA14" s="47" t="e">
        <f t="shared" si="15"/>
        <v>#NUM!</v>
      </c>
      <c r="AB14" s="54"/>
      <c r="AC14" s="55" t="e">
        <f>AC26</f>
        <v>#NUM!</v>
      </c>
      <c r="AD14" s="55" t="e">
        <f>AD26</f>
        <v>#NUM!</v>
      </c>
      <c r="AE14" s="52" t="e">
        <f t="shared" si="16"/>
        <v>#NUM!</v>
      </c>
      <c r="AF14" s="56" t="e">
        <f t="shared" si="17"/>
        <v>#NUM!</v>
      </c>
      <c r="AG14" s="57" t="e">
        <f>AF14/AF26</f>
        <v>#NUM!</v>
      </c>
      <c r="AH14" s="58" t="e">
        <f t="shared" si="18"/>
        <v>#NUM!</v>
      </c>
      <c r="AI14" s="59" t="e">
        <f t="shared" si="19"/>
        <v>#NUM!</v>
      </c>
      <c r="AJ14" s="11" t="e">
        <f t="shared" si="20"/>
        <v>#NUM!</v>
      </c>
      <c r="AK14" s="60" t="e">
        <f t="shared" si="21"/>
        <v>#NUM!</v>
      </c>
      <c r="AL14" s="11" t="e">
        <f t="shared" si="22"/>
        <v>#NUM!</v>
      </c>
      <c r="AM14" s="48">
        <f t="shared" si="23"/>
        <v>1.9599639845400536</v>
      </c>
      <c r="AN14" s="49" t="e">
        <f t="shared" si="24"/>
        <v>#NUM!</v>
      </c>
      <c r="AO14" s="49" t="e">
        <f t="shared" si="25"/>
        <v>#NUM!</v>
      </c>
      <c r="AP14" s="61" t="e">
        <f t="shared" si="26"/>
        <v>#NUM!</v>
      </c>
      <c r="AQ14" s="61" t="e">
        <f t="shared" si="26"/>
        <v>#NUM!</v>
      </c>
      <c r="AR14" s="30"/>
      <c r="AT14" s="62"/>
      <c r="AU14" s="62">
        <v>1</v>
      </c>
      <c r="AV14" s="63"/>
      <c r="AW14" s="63"/>
      <c r="AY14" s="43"/>
      <c r="AZ14" s="43"/>
      <c r="BA14" s="53"/>
      <c r="BB14" s="53"/>
      <c r="BC14" s="53"/>
      <c r="BD14" s="53"/>
      <c r="BE14" s="53"/>
      <c r="BF14" s="53"/>
      <c r="BG14" s="53"/>
      <c r="BH14" s="53"/>
      <c r="BI14" s="43"/>
      <c r="BJ14" s="43"/>
      <c r="BK14" s="43"/>
      <c r="BL14" s="43"/>
      <c r="BM14" s="43"/>
      <c r="BN14" s="43"/>
      <c r="BO14" s="64"/>
      <c r="BP14" s="64"/>
      <c r="BQ14" s="64"/>
      <c r="BR14" s="43"/>
      <c r="BS14" s="43"/>
    </row>
    <row r="15" spans="1:71" ht="12.75">
      <c r="A15" s="22"/>
      <c r="B15" s="44" t="s">
        <v>21</v>
      </c>
      <c r="C15" s="126"/>
      <c r="D15" s="126"/>
      <c r="E15" s="126"/>
      <c r="F15" s="45"/>
      <c r="H15" s="46" t="e">
        <f t="shared" si="2"/>
        <v>#NUM!</v>
      </c>
      <c r="I15" s="47" t="e">
        <f t="shared" si="9"/>
        <v>#NUM!</v>
      </c>
      <c r="J15" s="21" t="e">
        <f t="shared" si="3"/>
        <v>#NUM!</v>
      </c>
      <c r="K15" s="21" t="e">
        <f t="shared" si="10"/>
        <v>#NUM!</v>
      </c>
      <c r="L15" s="21" t="e">
        <f t="shared" si="4"/>
        <v>#NUM!</v>
      </c>
      <c r="M15" s="124">
        <f t="shared" si="5"/>
        <v>0</v>
      </c>
      <c r="N15" s="125" t="e">
        <f t="shared" si="6"/>
        <v>#NUM!</v>
      </c>
      <c r="O15" s="48">
        <f t="shared" si="11"/>
        <v>1.9599639845400536</v>
      </c>
      <c r="P15" s="49" t="e">
        <f t="shared" si="12"/>
        <v>#NUM!</v>
      </c>
      <c r="Q15" s="49" t="e">
        <f t="shared" si="13"/>
        <v>#NUM!</v>
      </c>
      <c r="R15" s="50">
        <f t="shared" si="7"/>
        <v>0</v>
      </c>
      <c r="S15" s="50">
        <f t="shared" si="8"/>
        <v>0</v>
      </c>
      <c r="T15" s="5"/>
      <c r="V15" s="51" t="e">
        <f>(J15-L26)^2</f>
        <v>#NUM!</v>
      </c>
      <c r="W15" s="52" t="e">
        <f t="shared" si="14"/>
        <v>#NUM!</v>
      </c>
      <c r="X15" s="53">
        <v>1</v>
      </c>
      <c r="Y15" s="43"/>
      <c r="Z15" s="43"/>
      <c r="AA15" s="47" t="e">
        <f t="shared" si="15"/>
        <v>#NUM!</v>
      </c>
      <c r="AB15" s="54"/>
      <c r="AC15" s="55" t="e">
        <f>AC26</f>
        <v>#NUM!</v>
      </c>
      <c r="AD15" s="55" t="e">
        <f>AD26</f>
        <v>#NUM!</v>
      </c>
      <c r="AE15" s="52" t="e">
        <f t="shared" si="16"/>
        <v>#NUM!</v>
      </c>
      <c r="AF15" s="56" t="e">
        <f t="shared" si="17"/>
        <v>#NUM!</v>
      </c>
      <c r="AG15" s="57" t="e">
        <f>AF15/AF26</f>
        <v>#NUM!</v>
      </c>
      <c r="AH15" s="58" t="e">
        <f t="shared" si="18"/>
        <v>#NUM!</v>
      </c>
      <c r="AI15" s="59" t="e">
        <f t="shared" si="19"/>
        <v>#NUM!</v>
      </c>
      <c r="AJ15" s="11" t="e">
        <f t="shared" si="20"/>
        <v>#NUM!</v>
      </c>
      <c r="AK15" s="60" t="e">
        <f t="shared" si="21"/>
        <v>#NUM!</v>
      </c>
      <c r="AL15" s="11" t="e">
        <f t="shared" si="22"/>
        <v>#NUM!</v>
      </c>
      <c r="AM15" s="48">
        <f t="shared" si="23"/>
        <v>1.9599639845400536</v>
      </c>
      <c r="AN15" s="49" t="e">
        <f t="shared" si="24"/>
        <v>#NUM!</v>
      </c>
      <c r="AO15" s="49" t="e">
        <f t="shared" si="25"/>
        <v>#NUM!</v>
      </c>
      <c r="AP15" s="61" t="e">
        <f t="shared" si="26"/>
        <v>#NUM!</v>
      </c>
      <c r="AQ15" s="61" t="e">
        <f t="shared" si="26"/>
        <v>#NUM!</v>
      </c>
      <c r="AR15" s="30"/>
      <c r="AT15" s="62"/>
      <c r="AU15" s="62">
        <v>1</v>
      </c>
      <c r="AV15" s="63"/>
      <c r="AW15" s="63"/>
      <c r="AY15" s="43"/>
      <c r="AZ15" s="43"/>
      <c r="BA15" s="53"/>
      <c r="BB15" s="53"/>
      <c r="BC15" s="53"/>
      <c r="BD15" s="53"/>
      <c r="BE15" s="53"/>
      <c r="BF15" s="53"/>
      <c r="BG15" s="53"/>
      <c r="BH15" s="53"/>
      <c r="BI15" s="43"/>
      <c r="BJ15" s="43"/>
      <c r="BK15" s="43"/>
      <c r="BL15" s="43"/>
      <c r="BM15" s="43"/>
      <c r="BN15" s="43"/>
      <c r="BO15" s="64"/>
      <c r="BP15" s="64"/>
      <c r="BQ15" s="64"/>
      <c r="BR15" s="43"/>
      <c r="BS15" s="43"/>
    </row>
    <row r="16" spans="1:71" ht="12.75">
      <c r="A16" s="22"/>
      <c r="B16" s="44" t="s">
        <v>22</v>
      </c>
      <c r="C16" s="126"/>
      <c r="D16" s="126"/>
      <c r="E16" s="126"/>
      <c r="F16" s="45"/>
      <c r="H16" s="46" t="e">
        <f t="shared" si="2"/>
        <v>#NUM!</v>
      </c>
      <c r="I16" s="47" t="e">
        <f t="shared" si="9"/>
        <v>#NUM!</v>
      </c>
      <c r="J16" s="21" t="e">
        <f t="shared" si="3"/>
        <v>#NUM!</v>
      </c>
      <c r="K16" s="21" t="e">
        <f t="shared" si="10"/>
        <v>#NUM!</v>
      </c>
      <c r="L16" s="21" t="e">
        <f t="shared" si="4"/>
        <v>#NUM!</v>
      </c>
      <c r="M16" s="124">
        <f t="shared" si="5"/>
        <v>0</v>
      </c>
      <c r="N16" s="125" t="e">
        <f t="shared" si="6"/>
        <v>#NUM!</v>
      </c>
      <c r="O16" s="48">
        <f t="shared" si="11"/>
        <v>1.9599639845400536</v>
      </c>
      <c r="P16" s="49" t="e">
        <f t="shared" si="12"/>
        <v>#NUM!</v>
      </c>
      <c r="Q16" s="49" t="e">
        <f t="shared" si="13"/>
        <v>#NUM!</v>
      </c>
      <c r="R16" s="50">
        <f t="shared" si="7"/>
        <v>0</v>
      </c>
      <c r="S16" s="50">
        <f t="shared" si="8"/>
        <v>0</v>
      </c>
      <c r="T16" s="5"/>
      <c r="V16" s="51" t="e">
        <f>(J16-L26)^2</f>
        <v>#NUM!</v>
      </c>
      <c r="W16" s="52" t="e">
        <f t="shared" si="14"/>
        <v>#NUM!</v>
      </c>
      <c r="X16" s="53">
        <v>1</v>
      </c>
      <c r="Y16" s="43"/>
      <c r="Z16" s="43"/>
      <c r="AA16" s="47" t="e">
        <f t="shared" si="15"/>
        <v>#NUM!</v>
      </c>
      <c r="AB16" s="54"/>
      <c r="AC16" s="55" t="e">
        <f>AC26</f>
        <v>#NUM!</v>
      </c>
      <c r="AD16" s="55" t="e">
        <f>AD26</f>
        <v>#NUM!</v>
      </c>
      <c r="AE16" s="52" t="e">
        <f t="shared" si="16"/>
        <v>#NUM!</v>
      </c>
      <c r="AF16" s="56" t="e">
        <f t="shared" si="17"/>
        <v>#NUM!</v>
      </c>
      <c r="AG16" s="57" t="e">
        <f>AF16/AF26</f>
        <v>#NUM!</v>
      </c>
      <c r="AH16" s="58" t="e">
        <f t="shared" si="18"/>
        <v>#NUM!</v>
      </c>
      <c r="AI16" s="59" t="e">
        <f t="shared" si="19"/>
        <v>#NUM!</v>
      </c>
      <c r="AJ16" s="11" t="e">
        <f t="shared" si="20"/>
        <v>#NUM!</v>
      </c>
      <c r="AK16" s="60" t="e">
        <f t="shared" si="21"/>
        <v>#NUM!</v>
      </c>
      <c r="AL16" s="11" t="e">
        <f t="shared" si="22"/>
        <v>#NUM!</v>
      </c>
      <c r="AM16" s="48">
        <f t="shared" si="23"/>
        <v>1.9599639845400536</v>
      </c>
      <c r="AN16" s="49" t="e">
        <f t="shared" si="24"/>
        <v>#NUM!</v>
      </c>
      <c r="AO16" s="49" t="e">
        <f t="shared" si="25"/>
        <v>#NUM!</v>
      </c>
      <c r="AP16" s="61" t="e">
        <f t="shared" si="26"/>
        <v>#NUM!</v>
      </c>
      <c r="AQ16" s="61" t="e">
        <f t="shared" si="26"/>
        <v>#NUM!</v>
      </c>
      <c r="AR16" s="30"/>
      <c r="AT16" s="62"/>
      <c r="AU16" s="62">
        <v>1</v>
      </c>
      <c r="AV16" s="63"/>
      <c r="AW16" s="63"/>
      <c r="AY16" s="43"/>
      <c r="AZ16" s="43"/>
      <c r="BA16" s="53"/>
      <c r="BB16" s="53"/>
      <c r="BC16" s="53"/>
      <c r="BD16" s="53"/>
      <c r="BE16" s="53"/>
      <c r="BF16" s="53"/>
      <c r="BG16" s="53"/>
      <c r="BH16" s="53"/>
      <c r="BI16" s="43"/>
      <c r="BJ16" s="43"/>
      <c r="BK16" s="43"/>
      <c r="BL16" s="43"/>
      <c r="BM16" s="43"/>
      <c r="BN16" s="43"/>
      <c r="BO16" s="64"/>
      <c r="BP16" s="64"/>
      <c r="BQ16" s="64"/>
      <c r="BR16" s="43"/>
      <c r="BS16" s="43"/>
    </row>
    <row r="17" spans="1:71" ht="12.75">
      <c r="A17" s="22"/>
      <c r="B17" s="44" t="s">
        <v>23</v>
      </c>
      <c r="C17" s="126"/>
      <c r="D17" s="126"/>
      <c r="E17" s="126"/>
      <c r="F17" s="45"/>
      <c r="H17" s="46" t="e">
        <f t="shared" si="2"/>
        <v>#NUM!</v>
      </c>
      <c r="I17" s="47" t="e">
        <f t="shared" si="9"/>
        <v>#NUM!</v>
      </c>
      <c r="J17" s="21" t="e">
        <f t="shared" si="3"/>
        <v>#NUM!</v>
      </c>
      <c r="K17" s="21" t="e">
        <f t="shared" si="10"/>
        <v>#NUM!</v>
      </c>
      <c r="L17" s="21" t="e">
        <f t="shared" si="4"/>
        <v>#NUM!</v>
      </c>
      <c r="M17" s="124">
        <f t="shared" si="5"/>
        <v>0</v>
      </c>
      <c r="N17" s="125" t="e">
        <f t="shared" si="6"/>
        <v>#NUM!</v>
      </c>
      <c r="O17" s="48">
        <f t="shared" si="11"/>
        <v>1.9599639845400536</v>
      </c>
      <c r="P17" s="49" t="e">
        <f t="shared" si="12"/>
        <v>#NUM!</v>
      </c>
      <c r="Q17" s="49" t="e">
        <f t="shared" si="13"/>
        <v>#NUM!</v>
      </c>
      <c r="R17" s="50">
        <f t="shared" si="7"/>
        <v>0</v>
      </c>
      <c r="S17" s="50">
        <f t="shared" si="8"/>
        <v>0</v>
      </c>
      <c r="T17" s="5"/>
      <c r="V17" s="51" t="e">
        <f>(J17-L26)^2</f>
        <v>#NUM!</v>
      </c>
      <c r="W17" s="52" t="e">
        <f t="shared" si="14"/>
        <v>#NUM!</v>
      </c>
      <c r="X17" s="53">
        <v>1</v>
      </c>
      <c r="Y17" s="43"/>
      <c r="Z17" s="43"/>
      <c r="AA17" s="47" t="e">
        <f t="shared" si="15"/>
        <v>#NUM!</v>
      </c>
      <c r="AB17" s="54"/>
      <c r="AC17" s="55" t="e">
        <f>AC26</f>
        <v>#NUM!</v>
      </c>
      <c r="AD17" s="55" t="e">
        <f>AD26</f>
        <v>#NUM!</v>
      </c>
      <c r="AE17" s="52" t="e">
        <f t="shared" si="16"/>
        <v>#NUM!</v>
      </c>
      <c r="AF17" s="56" t="e">
        <f t="shared" si="17"/>
        <v>#NUM!</v>
      </c>
      <c r="AG17" s="57" t="e">
        <f>AF17/AF26</f>
        <v>#NUM!</v>
      </c>
      <c r="AH17" s="58" t="e">
        <f t="shared" si="18"/>
        <v>#NUM!</v>
      </c>
      <c r="AI17" s="59" t="e">
        <f t="shared" si="19"/>
        <v>#NUM!</v>
      </c>
      <c r="AJ17" s="11" t="e">
        <f t="shared" si="20"/>
        <v>#NUM!</v>
      </c>
      <c r="AK17" s="60" t="e">
        <f t="shared" si="21"/>
        <v>#NUM!</v>
      </c>
      <c r="AL17" s="11" t="e">
        <f t="shared" si="22"/>
        <v>#NUM!</v>
      </c>
      <c r="AM17" s="48">
        <f t="shared" si="23"/>
        <v>1.9599639845400536</v>
      </c>
      <c r="AN17" s="49" t="e">
        <f t="shared" si="24"/>
        <v>#NUM!</v>
      </c>
      <c r="AO17" s="49" t="e">
        <f t="shared" si="25"/>
        <v>#NUM!</v>
      </c>
      <c r="AP17" s="61" t="e">
        <f t="shared" si="26"/>
        <v>#NUM!</v>
      </c>
      <c r="AQ17" s="61" t="e">
        <f t="shared" si="26"/>
        <v>#NUM!</v>
      </c>
      <c r="AR17" s="30"/>
      <c r="AT17" s="62"/>
      <c r="AU17" s="62">
        <v>1</v>
      </c>
      <c r="AV17" s="63"/>
      <c r="AW17" s="63"/>
      <c r="AY17" s="43"/>
      <c r="AZ17" s="43"/>
      <c r="BA17" s="53"/>
      <c r="BB17" s="53"/>
      <c r="BC17" s="53"/>
      <c r="BD17" s="53"/>
      <c r="BE17" s="53"/>
      <c r="BF17" s="53"/>
      <c r="BG17" s="53"/>
      <c r="BH17" s="53"/>
      <c r="BI17" s="43"/>
      <c r="BJ17" s="43"/>
      <c r="BK17" s="43"/>
      <c r="BL17" s="43"/>
      <c r="BM17" s="43"/>
      <c r="BN17" s="43"/>
      <c r="BO17" s="64"/>
      <c r="BP17" s="64"/>
      <c r="BQ17" s="64"/>
      <c r="BR17" s="43"/>
      <c r="BS17" s="43"/>
    </row>
    <row r="18" spans="1:71" ht="12.75">
      <c r="A18" s="22"/>
      <c r="B18" s="44" t="s">
        <v>24</v>
      </c>
      <c r="C18" s="126"/>
      <c r="D18" s="126"/>
      <c r="E18" s="126"/>
      <c r="F18" s="45"/>
      <c r="H18" s="46" t="e">
        <f t="shared" si="2"/>
        <v>#NUM!</v>
      </c>
      <c r="I18" s="47" t="e">
        <f t="shared" si="9"/>
        <v>#NUM!</v>
      </c>
      <c r="J18" s="21" t="e">
        <f t="shared" si="3"/>
        <v>#NUM!</v>
      </c>
      <c r="K18" s="21" t="e">
        <f t="shared" si="10"/>
        <v>#NUM!</v>
      </c>
      <c r="L18" s="21" t="e">
        <f t="shared" si="4"/>
        <v>#NUM!</v>
      </c>
      <c r="M18" s="124">
        <f t="shared" si="5"/>
        <v>0</v>
      </c>
      <c r="N18" s="125" t="e">
        <f t="shared" si="6"/>
        <v>#NUM!</v>
      </c>
      <c r="O18" s="48">
        <f t="shared" si="11"/>
        <v>1.9599639845400536</v>
      </c>
      <c r="P18" s="49" t="e">
        <f t="shared" si="12"/>
        <v>#NUM!</v>
      </c>
      <c r="Q18" s="49" t="e">
        <f t="shared" si="13"/>
        <v>#NUM!</v>
      </c>
      <c r="R18" s="50">
        <f t="shared" si="7"/>
        <v>0</v>
      </c>
      <c r="S18" s="50">
        <f t="shared" si="8"/>
        <v>0</v>
      </c>
      <c r="T18" s="5"/>
      <c r="V18" s="51" t="e">
        <f>(J18-L26)^2</f>
        <v>#NUM!</v>
      </c>
      <c r="W18" s="52" t="e">
        <f t="shared" si="14"/>
        <v>#NUM!</v>
      </c>
      <c r="X18" s="53">
        <v>1</v>
      </c>
      <c r="Y18" s="43"/>
      <c r="Z18" s="43"/>
      <c r="AA18" s="47" t="e">
        <f t="shared" si="15"/>
        <v>#NUM!</v>
      </c>
      <c r="AB18" s="54"/>
      <c r="AC18" s="55" t="e">
        <f>AC26</f>
        <v>#NUM!</v>
      </c>
      <c r="AD18" s="55" t="e">
        <f>AD26</f>
        <v>#NUM!</v>
      </c>
      <c r="AE18" s="52" t="e">
        <f t="shared" si="16"/>
        <v>#NUM!</v>
      </c>
      <c r="AF18" s="56" t="e">
        <f t="shared" si="17"/>
        <v>#NUM!</v>
      </c>
      <c r="AG18" s="57" t="e">
        <f>AF18/AF26</f>
        <v>#NUM!</v>
      </c>
      <c r="AH18" s="58" t="e">
        <f t="shared" si="18"/>
        <v>#NUM!</v>
      </c>
      <c r="AI18" s="59" t="e">
        <f t="shared" si="19"/>
        <v>#NUM!</v>
      </c>
      <c r="AJ18" s="11" t="e">
        <f t="shared" si="20"/>
        <v>#NUM!</v>
      </c>
      <c r="AK18" s="60" t="e">
        <f t="shared" si="21"/>
        <v>#NUM!</v>
      </c>
      <c r="AL18" s="11" t="e">
        <f t="shared" si="22"/>
        <v>#NUM!</v>
      </c>
      <c r="AM18" s="48">
        <f t="shared" si="23"/>
        <v>1.9599639845400536</v>
      </c>
      <c r="AN18" s="49" t="e">
        <f t="shared" si="24"/>
        <v>#NUM!</v>
      </c>
      <c r="AO18" s="49" t="e">
        <f t="shared" si="25"/>
        <v>#NUM!</v>
      </c>
      <c r="AP18" s="61" t="e">
        <f t="shared" si="26"/>
        <v>#NUM!</v>
      </c>
      <c r="AQ18" s="61" t="e">
        <f t="shared" si="26"/>
        <v>#NUM!</v>
      </c>
      <c r="AR18" s="30"/>
      <c r="AT18" s="62"/>
      <c r="AU18" s="62">
        <v>1</v>
      </c>
      <c r="AV18" s="63"/>
      <c r="AW18" s="63"/>
      <c r="AY18" s="43"/>
      <c r="AZ18" s="43"/>
      <c r="BA18" s="53"/>
      <c r="BB18" s="53"/>
      <c r="BC18" s="53"/>
      <c r="BD18" s="53"/>
      <c r="BE18" s="53"/>
      <c r="BF18" s="53"/>
      <c r="BG18" s="53"/>
      <c r="BH18" s="53"/>
      <c r="BI18" s="43"/>
      <c r="BJ18" s="43"/>
      <c r="BK18" s="43"/>
      <c r="BL18" s="43"/>
      <c r="BM18" s="43"/>
      <c r="BN18" s="43"/>
      <c r="BO18" s="64"/>
      <c r="BP18" s="64"/>
      <c r="BQ18" s="64"/>
      <c r="BR18" s="43"/>
      <c r="BS18" s="43"/>
    </row>
    <row r="19" spans="1:71" ht="12.75">
      <c r="A19" s="22"/>
      <c r="B19" s="44" t="s">
        <v>25</v>
      </c>
      <c r="C19" s="126"/>
      <c r="D19" s="126"/>
      <c r="E19" s="126"/>
      <c r="F19" s="45"/>
      <c r="H19" s="46" t="e">
        <f t="shared" si="2"/>
        <v>#NUM!</v>
      </c>
      <c r="I19" s="47" t="e">
        <f t="shared" si="9"/>
        <v>#NUM!</v>
      </c>
      <c r="J19" s="21" t="e">
        <f t="shared" si="3"/>
        <v>#NUM!</v>
      </c>
      <c r="K19" s="21" t="e">
        <f t="shared" si="10"/>
        <v>#NUM!</v>
      </c>
      <c r="L19" s="21" t="e">
        <f t="shared" si="4"/>
        <v>#NUM!</v>
      </c>
      <c r="M19" s="124">
        <f t="shared" si="5"/>
        <v>0</v>
      </c>
      <c r="N19" s="125" t="e">
        <f t="shared" si="6"/>
        <v>#NUM!</v>
      </c>
      <c r="O19" s="48">
        <f t="shared" si="11"/>
        <v>1.9599639845400536</v>
      </c>
      <c r="P19" s="49" t="e">
        <f t="shared" si="12"/>
        <v>#NUM!</v>
      </c>
      <c r="Q19" s="49" t="e">
        <f t="shared" si="13"/>
        <v>#NUM!</v>
      </c>
      <c r="R19" s="50">
        <f t="shared" si="7"/>
        <v>0</v>
      </c>
      <c r="S19" s="50">
        <f t="shared" si="8"/>
        <v>0</v>
      </c>
      <c r="T19" s="5"/>
      <c r="V19" s="51" t="e">
        <f>(J19-L26)^2</f>
        <v>#NUM!</v>
      </c>
      <c r="W19" s="52" t="e">
        <f t="shared" si="14"/>
        <v>#NUM!</v>
      </c>
      <c r="X19" s="53">
        <v>1</v>
      </c>
      <c r="Y19" s="43"/>
      <c r="Z19" s="43"/>
      <c r="AA19" s="47" t="e">
        <f t="shared" si="15"/>
        <v>#NUM!</v>
      </c>
      <c r="AB19" s="54"/>
      <c r="AC19" s="55" t="e">
        <f>AC26</f>
        <v>#NUM!</v>
      </c>
      <c r="AD19" s="55" t="e">
        <f>AD26</f>
        <v>#NUM!</v>
      </c>
      <c r="AE19" s="52" t="e">
        <f t="shared" si="16"/>
        <v>#NUM!</v>
      </c>
      <c r="AF19" s="56" t="e">
        <f t="shared" si="17"/>
        <v>#NUM!</v>
      </c>
      <c r="AG19" s="57" t="e">
        <f>AF19/AF26</f>
        <v>#NUM!</v>
      </c>
      <c r="AH19" s="58" t="e">
        <f t="shared" si="18"/>
        <v>#NUM!</v>
      </c>
      <c r="AI19" s="59" t="e">
        <f t="shared" si="19"/>
        <v>#NUM!</v>
      </c>
      <c r="AJ19" s="11" t="e">
        <f t="shared" si="20"/>
        <v>#NUM!</v>
      </c>
      <c r="AK19" s="60" t="e">
        <f t="shared" si="21"/>
        <v>#NUM!</v>
      </c>
      <c r="AL19" s="11" t="e">
        <f t="shared" si="22"/>
        <v>#NUM!</v>
      </c>
      <c r="AM19" s="48">
        <f t="shared" si="23"/>
        <v>1.9599639845400536</v>
      </c>
      <c r="AN19" s="49" t="e">
        <f t="shared" si="24"/>
        <v>#NUM!</v>
      </c>
      <c r="AO19" s="49" t="e">
        <f t="shared" si="25"/>
        <v>#NUM!</v>
      </c>
      <c r="AP19" s="61" t="e">
        <f t="shared" si="26"/>
        <v>#NUM!</v>
      </c>
      <c r="AQ19" s="61" t="e">
        <f t="shared" si="26"/>
        <v>#NUM!</v>
      </c>
      <c r="AR19" s="30"/>
      <c r="AT19" s="62"/>
      <c r="AU19" s="62">
        <v>1</v>
      </c>
      <c r="AV19" s="63"/>
      <c r="AW19" s="63"/>
      <c r="AY19" s="43"/>
      <c r="AZ19" s="43"/>
      <c r="BA19" s="53"/>
      <c r="BB19" s="53"/>
      <c r="BC19" s="53"/>
      <c r="BD19" s="53"/>
      <c r="BE19" s="53"/>
      <c r="BF19" s="53"/>
      <c r="BG19" s="53"/>
      <c r="BH19" s="53"/>
      <c r="BI19" s="43"/>
      <c r="BJ19" s="43"/>
      <c r="BK19" s="43"/>
      <c r="BL19" s="43"/>
      <c r="BM19" s="43"/>
      <c r="BN19" s="43"/>
      <c r="BO19" s="64"/>
      <c r="BP19" s="64"/>
      <c r="BQ19" s="64"/>
      <c r="BR19" s="43"/>
      <c r="BS19" s="43"/>
    </row>
    <row r="20" spans="1:71" ht="12.75">
      <c r="A20" s="22"/>
      <c r="B20" s="44" t="s">
        <v>26</v>
      </c>
      <c r="C20" s="126"/>
      <c r="D20" s="126"/>
      <c r="E20" s="126"/>
      <c r="F20" s="45"/>
      <c r="H20" s="46" t="e">
        <f t="shared" si="2"/>
        <v>#NUM!</v>
      </c>
      <c r="I20" s="47" t="e">
        <f t="shared" si="9"/>
        <v>#NUM!</v>
      </c>
      <c r="J20" s="21" t="e">
        <f t="shared" si="3"/>
        <v>#NUM!</v>
      </c>
      <c r="K20" s="21" t="e">
        <f t="shared" si="10"/>
        <v>#NUM!</v>
      </c>
      <c r="L20" s="21" t="e">
        <f t="shared" si="4"/>
        <v>#NUM!</v>
      </c>
      <c r="M20" s="124">
        <f t="shared" si="5"/>
        <v>0</v>
      </c>
      <c r="N20" s="125" t="e">
        <f t="shared" si="6"/>
        <v>#NUM!</v>
      </c>
      <c r="O20" s="48">
        <f t="shared" si="11"/>
        <v>1.9599639845400536</v>
      </c>
      <c r="P20" s="49" t="e">
        <f t="shared" si="12"/>
        <v>#NUM!</v>
      </c>
      <c r="Q20" s="49" t="e">
        <f t="shared" si="13"/>
        <v>#NUM!</v>
      </c>
      <c r="R20" s="50">
        <f t="shared" si="7"/>
        <v>0</v>
      </c>
      <c r="S20" s="50">
        <f t="shared" si="8"/>
        <v>0</v>
      </c>
      <c r="T20" s="5"/>
      <c r="V20" s="51" t="e">
        <f>(J20-L26)^2</f>
        <v>#NUM!</v>
      </c>
      <c r="W20" s="52" t="e">
        <f t="shared" si="14"/>
        <v>#NUM!</v>
      </c>
      <c r="X20" s="53">
        <v>1</v>
      </c>
      <c r="Y20" s="43"/>
      <c r="Z20" s="43"/>
      <c r="AA20" s="47" t="e">
        <f t="shared" si="15"/>
        <v>#NUM!</v>
      </c>
      <c r="AB20" s="54"/>
      <c r="AC20" s="55" t="e">
        <f>AC26</f>
        <v>#NUM!</v>
      </c>
      <c r="AD20" s="55" t="e">
        <f>AD26</f>
        <v>#NUM!</v>
      </c>
      <c r="AE20" s="52" t="e">
        <f t="shared" si="16"/>
        <v>#NUM!</v>
      </c>
      <c r="AF20" s="56" t="e">
        <f t="shared" si="17"/>
        <v>#NUM!</v>
      </c>
      <c r="AG20" s="57" t="e">
        <f>AF20/AF26</f>
        <v>#NUM!</v>
      </c>
      <c r="AH20" s="58" t="e">
        <f t="shared" si="18"/>
        <v>#NUM!</v>
      </c>
      <c r="AI20" s="59" t="e">
        <f t="shared" si="19"/>
        <v>#NUM!</v>
      </c>
      <c r="AJ20" s="11" t="e">
        <f t="shared" si="20"/>
        <v>#NUM!</v>
      </c>
      <c r="AK20" s="60" t="e">
        <f t="shared" si="21"/>
        <v>#NUM!</v>
      </c>
      <c r="AL20" s="11" t="e">
        <f t="shared" si="22"/>
        <v>#NUM!</v>
      </c>
      <c r="AM20" s="48">
        <f t="shared" si="23"/>
        <v>1.9599639845400536</v>
      </c>
      <c r="AN20" s="49" t="e">
        <f t="shared" si="24"/>
        <v>#NUM!</v>
      </c>
      <c r="AO20" s="49" t="e">
        <f t="shared" si="25"/>
        <v>#NUM!</v>
      </c>
      <c r="AP20" s="61" t="e">
        <f t="shared" si="26"/>
        <v>#NUM!</v>
      </c>
      <c r="AQ20" s="61" t="e">
        <f t="shared" si="26"/>
        <v>#NUM!</v>
      </c>
      <c r="AR20" s="30"/>
      <c r="AT20" s="62"/>
      <c r="AU20" s="62">
        <v>1</v>
      </c>
      <c r="AV20" s="63"/>
      <c r="AW20" s="63"/>
      <c r="AY20" s="43"/>
      <c r="AZ20" s="43"/>
      <c r="BA20" s="53"/>
      <c r="BB20" s="53"/>
      <c r="BC20" s="53"/>
      <c r="BD20" s="53"/>
      <c r="BE20" s="53"/>
      <c r="BF20" s="53"/>
      <c r="BG20" s="53"/>
      <c r="BH20" s="53"/>
      <c r="BI20" s="43"/>
      <c r="BJ20" s="43"/>
      <c r="BK20" s="43"/>
      <c r="BL20" s="43"/>
      <c r="BM20" s="43"/>
      <c r="BN20" s="43"/>
      <c r="BO20" s="64"/>
      <c r="BP20" s="64"/>
      <c r="BQ20" s="64"/>
      <c r="BR20" s="43"/>
      <c r="BS20" s="43"/>
    </row>
    <row r="21" spans="1:71" ht="12.75">
      <c r="A21" s="22"/>
      <c r="B21" s="44" t="s">
        <v>27</v>
      </c>
      <c r="C21" s="126"/>
      <c r="D21" s="126"/>
      <c r="E21" s="126"/>
      <c r="F21" s="45"/>
      <c r="H21" s="46" t="e">
        <f t="shared" si="2"/>
        <v>#NUM!</v>
      </c>
      <c r="I21" s="47" t="e">
        <f t="shared" si="9"/>
        <v>#NUM!</v>
      </c>
      <c r="J21" s="21" t="e">
        <f t="shared" si="3"/>
        <v>#NUM!</v>
      </c>
      <c r="K21" s="21" t="e">
        <f t="shared" si="10"/>
        <v>#NUM!</v>
      </c>
      <c r="L21" s="21" t="e">
        <f t="shared" si="4"/>
        <v>#NUM!</v>
      </c>
      <c r="M21" s="124">
        <f t="shared" si="5"/>
        <v>0</v>
      </c>
      <c r="N21" s="125" t="e">
        <f t="shared" si="6"/>
        <v>#NUM!</v>
      </c>
      <c r="O21" s="48">
        <f t="shared" si="11"/>
        <v>1.9599639845400536</v>
      </c>
      <c r="P21" s="49" t="e">
        <f t="shared" si="12"/>
        <v>#NUM!</v>
      </c>
      <c r="Q21" s="49" t="e">
        <f t="shared" si="13"/>
        <v>#NUM!</v>
      </c>
      <c r="R21" s="50">
        <f t="shared" si="7"/>
        <v>0</v>
      </c>
      <c r="S21" s="50">
        <f t="shared" si="8"/>
        <v>0</v>
      </c>
      <c r="T21" s="5"/>
      <c r="V21" s="51" t="e">
        <f>(J21-L26)^2</f>
        <v>#NUM!</v>
      </c>
      <c r="W21" s="52" t="e">
        <f t="shared" si="14"/>
        <v>#NUM!</v>
      </c>
      <c r="X21" s="53">
        <v>1</v>
      </c>
      <c r="Y21" s="43"/>
      <c r="Z21" s="43"/>
      <c r="AA21" s="47" t="e">
        <f t="shared" si="15"/>
        <v>#NUM!</v>
      </c>
      <c r="AB21" s="54"/>
      <c r="AC21" s="55" t="e">
        <f>AC26</f>
        <v>#NUM!</v>
      </c>
      <c r="AD21" s="55" t="e">
        <f>AD26</f>
        <v>#NUM!</v>
      </c>
      <c r="AE21" s="52" t="e">
        <f t="shared" si="16"/>
        <v>#NUM!</v>
      </c>
      <c r="AF21" s="56" t="e">
        <f t="shared" si="17"/>
        <v>#NUM!</v>
      </c>
      <c r="AG21" s="57" t="e">
        <f>AF21/AF26</f>
        <v>#NUM!</v>
      </c>
      <c r="AH21" s="58" t="e">
        <f t="shared" si="18"/>
        <v>#NUM!</v>
      </c>
      <c r="AI21" s="59" t="e">
        <f t="shared" si="19"/>
        <v>#NUM!</v>
      </c>
      <c r="AJ21" s="11" t="e">
        <f t="shared" si="20"/>
        <v>#NUM!</v>
      </c>
      <c r="AK21" s="60" t="e">
        <f t="shared" si="21"/>
        <v>#NUM!</v>
      </c>
      <c r="AL21" s="11" t="e">
        <f t="shared" si="22"/>
        <v>#NUM!</v>
      </c>
      <c r="AM21" s="48">
        <f t="shared" si="23"/>
        <v>1.9599639845400536</v>
      </c>
      <c r="AN21" s="49" t="e">
        <f t="shared" si="24"/>
        <v>#NUM!</v>
      </c>
      <c r="AO21" s="49" t="e">
        <f t="shared" si="25"/>
        <v>#NUM!</v>
      </c>
      <c r="AP21" s="61" t="e">
        <f t="shared" si="26"/>
        <v>#NUM!</v>
      </c>
      <c r="AQ21" s="61" t="e">
        <f t="shared" si="26"/>
        <v>#NUM!</v>
      </c>
      <c r="AR21" s="30"/>
      <c r="AT21" s="62"/>
      <c r="AU21" s="62">
        <v>1</v>
      </c>
      <c r="AV21" s="63"/>
      <c r="AW21" s="63"/>
      <c r="AY21" s="43"/>
      <c r="AZ21" s="43"/>
      <c r="BA21" s="53"/>
      <c r="BB21" s="53"/>
      <c r="BC21" s="53"/>
      <c r="BD21" s="53"/>
      <c r="BE21" s="53"/>
      <c r="BF21" s="53"/>
      <c r="BG21" s="53"/>
      <c r="BH21" s="53"/>
      <c r="BI21" s="43"/>
      <c r="BJ21" s="43"/>
      <c r="BK21" s="43"/>
      <c r="BL21" s="43"/>
      <c r="BM21" s="43"/>
      <c r="BN21" s="43"/>
      <c r="BO21" s="64"/>
      <c r="BP21" s="64"/>
      <c r="BQ21" s="64"/>
      <c r="BR21" s="43"/>
      <c r="BS21" s="43"/>
    </row>
    <row r="22" spans="1:71" ht="12.75">
      <c r="A22" s="22"/>
      <c r="B22" s="44" t="s">
        <v>28</v>
      </c>
      <c r="C22" s="126"/>
      <c r="D22" s="126"/>
      <c r="E22" s="126"/>
      <c r="F22" s="45"/>
      <c r="H22" s="46" t="e">
        <f t="shared" si="2"/>
        <v>#NUM!</v>
      </c>
      <c r="I22" s="47" t="e">
        <f t="shared" si="9"/>
        <v>#NUM!</v>
      </c>
      <c r="J22" s="21" t="e">
        <f t="shared" si="3"/>
        <v>#NUM!</v>
      </c>
      <c r="K22" s="21" t="e">
        <f t="shared" si="10"/>
        <v>#NUM!</v>
      </c>
      <c r="L22" s="21" t="e">
        <f t="shared" si="4"/>
        <v>#NUM!</v>
      </c>
      <c r="M22" s="124">
        <f t="shared" si="5"/>
        <v>0</v>
      </c>
      <c r="N22" s="125" t="e">
        <f t="shared" si="6"/>
        <v>#NUM!</v>
      </c>
      <c r="O22" s="48">
        <f t="shared" si="11"/>
        <v>1.9599639845400536</v>
      </c>
      <c r="P22" s="49" t="e">
        <f t="shared" si="12"/>
        <v>#NUM!</v>
      </c>
      <c r="Q22" s="49" t="e">
        <f t="shared" si="13"/>
        <v>#NUM!</v>
      </c>
      <c r="R22" s="50">
        <f t="shared" si="7"/>
        <v>0</v>
      </c>
      <c r="S22" s="50">
        <f t="shared" si="8"/>
        <v>0</v>
      </c>
      <c r="T22" s="5"/>
      <c r="V22" s="51" t="e">
        <f>(J22-L26)^2</f>
        <v>#NUM!</v>
      </c>
      <c r="W22" s="52" t="e">
        <f t="shared" si="14"/>
        <v>#NUM!</v>
      </c>
      <c r="X22" s="53">
        <v>1</v>
      </c>
      <c r="Y22" s="43"/>
      <c r="Z22" s="43"/>
      <c r="AA22" s="47" t="e">
        <f t="shared" si="15"/>
        <v>#NUM!</v>
      </c>
      <c r="AB22" s="54"/>
      <c r="AC22" s="55" t="e">
        <f>AC26</f>
        <v>#NUM!</v>
      </c>
      <c r="AD22" s="55" t="e">
        <f>AD26</f>
        <v>#NUM!</v>
      </c>
      <c r="AE22" s="52" t="e">
        <f t="shared" si="16"/>
        <v>#NUM!</v>
      </c>
      <c r="AF22" s="56" t="e">
        <f t="shared" si="17"/>
        <v>#NUM!</v>
      </c>
      <c r="AG22" s="57" t="e">
        <f>AF22/AF26</f>
        <v>#NUM!</v>
      </c>
      <c r="AH22" s="58" t="e">
        <f t="shared" si="18"/>
        <v>#NUM!</v>
      </c>
      <c r="AI22" s="59" t="e">
        <f t="shared" si="19"/>
        <v>#NUM!</v>
      </c>
      <c r="AJ22" s="11" t="e">
        <f t="shared" si="20"/>
        <v>#NUM!</v>
      </c>
      <c r="AK22" s="60" t="e">
        <f t="shared" si="21"/>
        <v>#NUM!</v>
      </c>
      <c r="AL22" s="11" t="e">
        <f t="shared" si="22"/>
        <v>#NUM!</v>
      </c>
      <c r="AM22" s="48">
        <f t="shared" si="23"/>
        <v>1.9599639845400536</v>
      </c>
      <c r="AN22" s="49" t="e">
        <f t="shared" si="24"/>
        <v>#NUM!</v>
      </c>
      <c r="AO22" s="49" t="e">
        <f t="shared" si="25"/>
        <v>#NUM!</v>
      </c>
      <c r="AP22" s="61" t="e">
        <f t="shared" si="26"/>
        <v>#NUM!</v>
      </c>
      <c r="AQ22" s="61" t="e">
        <f t="shared" si="26"/>
        <v>#NUM!</v>
      </c>
      <c r="AR22" s="30"/>
      <c r="AT22" s="62"/>
      <c r="AU22" s="62">
        <v>1</v>
      </c>
      <c r="AV22" s="63"/>
      <c r="AW22" s="63"/>
      <c r="AY22" s="43"/>
      <c r="AZ22" s="43"/>
      <c r="BA22" s="53"/>
      <c r="BB22" s="53"/>
      <c r="BC22" s="53"/>
      <c r="BD22" s="53"/>
      <c r="BE22" s="53"/>
      <c r="BF22" s="53"/>
      <c r="BG22" s="53"/>
      <c r="BH22" s="53"/>
      <c r="BI22" s="43"/>
      <c r="BJ22" s="43"/>
      <c r="BK22" s="43"/>
      <c r="BL22" s="43"/>
      <c r="BM22" s="43"/>
      <c r="BN22" s="43"/>
      <c r="BO22" s="64"/>
      <c r="BP22" s="64"/>
      <c r="BQ22" s="64"/>
      <c r="BR22" s="43"/>
      <c r="BS22" s="43"/>
    </row>
    <row r="23" spans="1:71" ht="12.75">
      <c r="A23" s="22"/>
      <c r="B23" s="44" t="s">
        <v>29</v>
      </c>
      <c r="C23" s="126"/>
      <c r="D23" s="126"/>
      <c r="E23" s="126"/>
      <c r="F23" s="45"/>
      <c r="H23" s="46" t="e">
        <f t="shared" si="2"/>
        <v>#NUM!</v>
      </c>
      <c r="I23" s="47" t="e">
        <f t="shared" si="9"/>
        <v>#NUM!</v>
      </c>
      <c r="J23" s="21" t="e">
        <f t="shared" si="3"/>
        <v>#NUM!</v>
      </c>
      <c r="K23" s="21" t="e">
        <f t="shared" si="10"/>
        <v>#NUM!</v>
      </c>
      <c r="L23" s="21" t="e">
        <f t="shared" si="4"/>
        <v>#NUM!</v>
      </c>
      <c r="M23" s="124">
        <f t="shared" si="5"/>
        <v>0</v>
      </c>
      <c r="N23" s="125" t="e">
        <f t="shared" si="6"/>
        <v>#NUM!</v>
      </c>
      <c r="O23" s="48">
        <f t="shared" si="11"/>
        <v>1.9599639845400536</v>
      </c>
      <c r="P23" s="49" t="e">
        <f t="shared" si="12"/>
        <v>#NUM!</v>
      </c>
      <c r="Q23" s="49" t="e">
        <f t="shared" si="13"/>
        <v>#NUM!</v>
      </c>
      <c r="R23" s="50">
        <f t="shared" si="7"/>
        <v>0</v>
      </c>
      <c r="S23" s="50">
        <f t="shared" si="8"/>
        <v>0</v>
      </c>
      <c r="T23" s="5"/>
      <c r="V23" s="51" t="e">
        <f>(J23-L26)^2</f>
        <v>#NUM!</v>
      </c>
      <c r="W23" s="52" t="e">
        <f t="shared" si="14"/>
        <v>#NUM!</v>
      </c>
      <c r="X23" s="53">
        <v>1</v>
      </c>
      <c r="Y23" s="43"/>
      <c r="Z23" s="43"/>
      <c r="AA23" s="47" t="e">
        <f t="shared" si="15"/>
        <v>#NUM!</v>
      </c>
      <c r="AB23" s="54"/>
      <c r="AC23" s="55" t="e">
        <f>AC26</f>
        <v>#NUM!</v>
      </c>
      <c r="AD23" s="55" t="e">
        <f>AD26</f>
        <v>#NUM!</v>
      </c>
      <c r="AE23" s="52" t="e">
        <f t="shared" si="16"/>
        <v>#NUM!</v>
      </c>
      <c r="AF23" s="56" t="e">
        <f t="shared" si="17"/>
        <v>#NUM!</v>
      </c>
      <c r="AG23" s="57" t="e">
        <f>AF23/AF26</f>
        <v>#NUM!</v>
      </c>
      <c r="AH23" s="58" t="e">
        <f t="shared" si="18"/>
        <v>#NUM!</v>
      </c>
      <c r="AI23" s="59" t="e">
        <f t="shared" si="19"/>
        <v>#NUM!</v>
      </c>
      <c r="AJ23" s="11" t="e">
        <f t="shared" si="20"/>
        <v>#NUM!</v>
      </c>
      <c r="AK23" s="60" t="e">
        <f t="shared" si="21"/>
        <v>#NUM!</v>
      </c>
      <c r="AL23" s="11" t="e">
        <f t="shared" si="22"/>
        <v>#NUM!</v>
      </c>
      <c r="AM23" s="48">
        <f t="shared" si="23"/>
        <v>1.9599639845400536</v>
      </c>
      <c r="AN23" s="49" t="e">
        <f t="shared" si="24"/>
        <v>#NUM!</v>
      </c>
      <c r="AO23" s="49" t="e">
        <f t="shared" si="25"/>
        <v>#NUM!</v>
      </c>
      <c r="AP23" s="61" t="e">
        <f t="shared" si="26"/>
        <v>#NUM!</v>
      </c>
      <c r="AQ23" s="61" t="e">
        <f t="shared" si="26"/>
        <v>#NUM!</v>
      </c>
      <c r="AR23" s="30"/>
      <c r="AT23" s="62"/>
      <c r="AU23" s="62">
        <v>1</v>
      </c>
      <c r="AV23" s="63"/>
      <c r="AW23" s="63"/>
      <c r="AY23" s="43"/>
      <c r="AZ23" s="43"/>
      <c r="BA23" s="53"/>
      <c r="BB23" s="53"/>
      <c r="BC23" s="53"/>
      <c r="BD23" s="53"/>
      <c r="BE23" s="53"/>
      <c r="BF23" s="53"/>
      <c r="BG23" s="53"/>
      <c r="BH23" s="53"/>
      <c r="BI23" s="43"/>
      <c r="BJ23" s="43"/>
      <c r="BK23" s="43"/>
      <c r="BL23" s="43"/>
      <c r="BM23" s="43"/>
      <c r="BN23" s="43"/>
      <c r="BO23" s="64"/>
      <c r="BP23" s="64"/>
      <c r="BQ23" s="64"/>
      <c r="BR23" s="43"/>
      <c r="BS23" s="43"/>
    </row>
    <row r="24" spans="1:71" ht="12.75">
      <c r="A24" s="4"/>
      <c r="B24" s="44" t="s">
        <v>30</v>
      </c>
      <c r="C24" s="126"/>
      <c r="D24" s="126"/>
      <c r="E24" s="126"/>
      <c r="F24" s="45"/>
      <c r="H24" s="46" t="e">
        <f t="shared" si="2"/>
        <v>#NUM!</v>
      </c>
      <c r="I24" s="47" t="e">
        <f t="shared" si="9"/>
        <v>#NUM!</v>
      </c>
      <c r="J24" s="21" t="e">
        <f t="shared" si="3"/>
        <v>#NUM!</v>
      </c>
      <c r="K24" s="21" t="e">
        <f t="shared" si="10"/>
        <v>#NUM!</v>
      </c>
      <c r="L24" s="21" t="e">
        <f t="shared" si="4"/>
        <v>#NUM!</v>
      </c>
      <c r="M24" s="124">
        <f t="shared" si="5"/>
        <v>0</v>
      </c>
      <c r="N24" s="125" t="e">
        <f t="shared" si="6"/>
        <v>#NUM!</v>
      </c>
      <c r="O24" s="48">
        <f t="shared" si="11"/>
        <v>1.9599639845400536</v>
      </c>
      <c r="P24" s="49" t="e">
        <f t="shared" si="12"/>
        <v>#NUM!</v>
      </c>
      <c r="Q24" s="49" t="e">
        <f t="shared" si="13"/>
        <v>#NUM!</v>
      </c>
      <c r="R24" s="50">
        <f t="shared" si="7"/>
        <v>0</v>
      </c>
      <c r="S24" s="50">
        <f t="shared" si="8"/>
        <v>0</v>
      </c>
      <c r="T24" s="5"/>
      <c r="V24" s="51" t="e">
        <f>(J24-L26)^2</f>
        <v>#NUM!</v>
      </c>
      <c r="W24" s="52" t="e">
        <f t="shared" si="14"/>
        <v>#NUM!</v>
      </c>
      <c r="X24" s="53">
        <v>1</v>
      </c>
      <c r="Y24" s="43"/>
      <c r="Z24" s="43"/>
      <c r="AA24" s="47" t="e">
        <f t="shared" si="15"/>
        <v>#NUM!</v>
      </c>
      <c r="AB24" s="54"/>
      <c r="AC24" s="55" t="e">
        <f>AC26</f>
        <v>#NUM!</v>
      </c>
      <c r="AD24" s="55" t="e">
        <f>AD26</f>
        <v>#NUM!</v>
      </c>
      <c r="AE24" s="52" t="e">
        <f t="shared" si="16"/>
        <v>#NUM!</v>
      </c>
      <c r="AF24" s="56" t="e">
        <f t="shared" si="17"/>
        <v>#NUM!</v>
      </c>
      <c r="AG24" s="57" t="e">
        <f>AF24/AF26</f>
        <v>#NUM!</v>
      </c>
      <c r="AH24" s="58" t="e">
        <f t="shared" si="18"/>
        <v>#NUM!</v>
      </c>
      <c r="AI24" s="59" t="e">
        <f t="shared" si="19"/>
        <v>#NUM!</v>
      </c>
      <c r="AJ24" s="11" t="e">
        <f t="shared" si="20"/>
        <v>#NUM!</v>
      </c>
      <c r="AK24" s="60" t="e">
        <f t="shared" si="21"/>
        <v>#NUM!</v>
      </c>
      <c r="AL24" s="11" t="e">
        <f t="shared" si="22"/>
        <v>#NUM!</v>
      </c>
      <c r="AM24" s="48">
        <f t="shared" si="23"/>
        <v>1.9599639845400536</v>
      </c>
      <c r="AN24" s="49" t="e">
        <f t="shared" si="24"/>
        <v>#NUM!</v>
      </c>
      <c r="AO24" s="49" t="e">
        <f t="shared" si="25"/>
        <v>#NUM!</v>
      </c>
      <c r="AP24" s="61" t="e">
        <f t="shared" si="26"/>
        <v>#NUM!</v>
      </c>
      <c r="AQ24" s="61" t="e">
        <f t="shared" si="26"/>
        <v>#NUM!</v>
      </c>
      <c r="AR24" s="30"/>
      <c r="AT24" s="62"/>
      <c r="AU24" s="62">
        <v>1</v>
      </c>
      <c r="AV24" s="63"/>
      <c r="AW24" s="63"/>
      <c r="AY24" s="43"/>
      <c r="AZ24" s="43"/>
      <c r="BA24" s="53"/>
      <c r="BB24" s="53"/>
      <c r="BC24" s="53"/>
      <c r="BD24" s="53"/>
      <c r="BE24" s="53"/>
      <c r="BF24" s="53"/>
      <c r="BG24" s="53"/>
      <c r="BH24" s="53"/>
      <c r="BI24" s="43"/>
      <c r="BJ24" s="43"/>
      <c r="BK24" s="43"/>
      <c r="BL24" s="43"/>
      <c r="BM24" s="43"/>
      <c r="BN24" s="43"/>
      <c r="BO24" s="64"/>
      <c r="BP24" s="64"/>
      <c r="BQ24" s="64"/>
      <c r="BR24" s="43"/>
      <c r="BS24" s="43"/>
    </row>
    <row r="25" spans="1:71" ht="12.75">
      <c r="A25" s="4"/>
      <c r="B25" s="44" t="s">
        <v>31</v>
      </c>
      <c r="C25" s="126"/>
      <c r="D25" s="126"/>
      <c r="E25" s="126"/>
      <c r="F25" s="45"/>
      <c r="H25" s="46" t="e">
        <f t="shared" si="2"/>
        <v>#NUM!</v>
      </c>
      <c r="I25" s="47" t="e">
        <f t="shared" si="9"/>
        <v>#NUM!</v>
      </c>
      <c r="J25" s="21" t="e">
        <f t="shared" si="3"/>
        <v>#NUM!</v>
      </c>
      <c r="K25" s="21" t="e">
        <f t="shared" si="10"/>
        <v>#NUM!</v>
      </c>
      <c r="L25" s="21" t="e">
        <f t="shared" si="4"/>
        <v>#NUM!</v>
      </c>
      <c r="M25" s="124">
        <f t="shared" si="5"/>
        <v>0</v>
      </c>
      <c r="N25" s="125" t="e">
        <f t="shared" si="6"/>
        <v>#NUM!</v>
      </c>
      <c r="O25" s="48">
        <f t="shared" si="11"/>
        <v>1.9599639845400536</v>
      </c>
      <c r="P25" s="49" t="e">
        <f t="shared" si="12"/>
        <v>#NUM!</v>
      </c>
      <c r="Q25" s="49" t="e">
        <f t="shared" si="13"/>
        <v>#NUM!</v>
      </c>
      <c r="R25" s="50">
        <f t="shared" si="7"/>
        <v>0</v>
      </c>
      <c r="S25" s="50">
        <f t="shared" si="8"/>
        <v>0</v>
      </c>
      <c r="T25" s="5"/>
      <c r="V25" s="51" t="e">
        <f>(J25-L26)^2</f>
        <v>#NUM!</v>
      </c>
      <c r="W25" s="52" t="e">
        <f t="shared" si="14"/>
        <v>#NUM!</v>
      </c>
      <c r="X25" s="53">
        <v>1</v>
      </c>
      <c r="Y25" s="43"/>
      <c r="Z25" s="43"/>
      <c r="AA25" s="47" t="e">
        <f t="shared" si="15"/>
        <v>#NUM!</v>
      </c>
      <c r="AB25" s="54"/>
      <c r="AC25" s="55" t="e">
        <f>AC26</f>
        <v>#NUM!</v>
      </c>
      <c r="AD25" s="55" t="e">
        <f>AD26</f>
        <v>#NUM!</v>
      </c>
      <c r="AE25" s="52" t="e">
        <f t="shared" si="16"/>
        <v>#NUM!</v>
      </c>
      <c r="AF25" s="56" t="e">
        <f t="shared" si="17"/>
        <v>#NUM!</v>
      </c>
      <c r="AG25" s="57" t="e">
        <f>AF25/AF26</f>
        <v>#NUM!</v>
      </c>
      <c r="AH25" s="58" t="e">
        <f t="shared" si="18"/>
        <v>#NUM!</v>
      </c>
      <c r="AI25" s="59" t="e">
        <f t="shared" si="19"/>
        <v>#NUM!</v>
      </c>
      <c r="AJ25" s="11" t="e">
        <f t="shared" si="20"/>
        <v>#NUM!</v>
      </c>
      <c r="AK25" s="60" t="e">
        <f t="shared" si="21"/>
        <v>#NUM!</v>
      </c>
      <c r="AL25" s="11" t="e">
        <f t="shared" si="22"/>
        <v>#NUM!</v>
      </c>
      <c r="AM25" s="48">
        <f t="shared" si="23"/>
        <v>1.9599639845400536</v>
      </c>
      <c r="AN25" s="49" t="e">
        <f t="shared" si="24"/>
        <v>#NUM!</v>
      </c>
      <c r="AO25" s="49" t="e">
        <f t="shared" si="25"/>
        <v>#NUM!</v>
      </c>
      <c r="AP25" s="61" t="e">
        <f t="shared" si="26"/>
        <v>#NUM!</v>
      </c>
      <c r="AQ25" s="61" t="e">
        <f t="shared" si="26"/>
        <v>#NUM!</v>
      </c>
      <c r="AR25" s="30"/>
      <c r="AT25" s="62"/>
      <c r="AU25" s="62">
        <v>1</v>
      </c>
      <c r="AV25" s="63"/>
      <c r="AW25" s="63"/>
      <c r="AY25" s="43"/>
      <c r="AZ25" s="43"/>
      <c r="BA25" s="53"/>
      <c r="BB25" s="53"/>
      <c r="BC25" s="53"/>
      <c r="BD25" s="53"/>
      <c r="BE25" s="53"/>
      <c r="BF25" s="53"/>
      <c r="BG25" s="53"/>
      <c r="BH25" s="53"/>
      <c r="BI25" s="43"/>
      <c r="BJ25" s="43"/>
      <c r="BK25" s="43"/>
      <c r="BL25" s="43"/>
      <c r="BM25" s="43"/>
      <c r="BN25" s="43"/>
      <c r="BO25" s="64"/>
      <c r="BP25" s="64"/>
      <c r="BQ25" s="64"/>
      <c r="BR25" s="43"/>
      <c r="BS25" s="43"/>
    </row>
    <row r="26" spans="1:71" ht="12.75">
      <c r="A26" s="22"/>
      <c r="B26" s="65">
        <f>COUNT(C8:C25)</f>
        <v>0</v>
      </c>
      <c r="C26" s="115"/>
      <c r="D26" s="115"/>
      <c r="E26" s="115"/>
      <c r="F26" s="67"/>
      <c r="H26" s="68"/>
      <c r="I26" s="69" t="e">
        <f>SUM(I8:I25)</f>
        <v>#NUM!</v>
      </c>
      <c r="J26" s="70"/>
      <c r="K26" s="71" t="e">
        <f>SUM(K8:K25)</f>
        <v>#NUM!</v>
      </c>
      <c r="L26" s="10" t="e">
        <f>K26/I26</f>
        <v>#NUM!</v>
      </c>
      <c r="M26" s="121" t="e">
        <f>EXP(L26)</f>
        <v>#NUM!</v>
      </c>
      <c r="N26" s="66" t="e">
        <f>SQRT(1/I26)</f>
        <v>#NUM!</v>
      </c>
      <c r="O26" s="48">
        <f t="shared" si="11"/>
        <v>1.9599639845400536</v>
      </c>
      <c r="P26" s="72" t="e">
        <f>L26-(N26*O26)</f>
        <v>#NUM!</v>
      </c>
      <c r="Q26" s="72" t="e">
        <f>L26+(N26*O26)</f>
        <v>#NUM!</v>
      </c>
      <c r="R26" s="122" t="e">
        <f>EXP(P26)</f>
        <v>#NUM!</v>
      </c>
      <c r="S26" s="123" t="e">
        <f>EXP(Q26)</f>
        <v>#NUM!</v>
      </c>
      <c r="T26" s="73"/>
      <c r="U26" s="73"/>
      <c r="V26" s="74"/>
      <c r="W26" s="75" t="e">
        <f>SUM(W8:W25)</f>
        <v>#NUM!</v>
      </c>
      <c r="X26" s="76">
        <f>SUM(X8:X25)</f>
        <v>18</v>
      </c>
      <c r="Y26" s="77" t="e">
        <f>W26-(X26-1)</f>
        <v>#NUM!</v>
      </c>
      <c r="Z26" s="69" t="e">
        <f>I26</f>
        <v>#NUM!</v>
      </c>
      <c r="AA26" s="69" t="e">
        <f>SUM(AA8:AA25)</f>
        <v>#NUM!</v>
      </c>
      <c r="AB26" s="78" t="e">
        <f>AA26/Z26</f>
        <v>#NUM!</v>
      </c>
      <c r="AC26" s="79" t="e">
        <f>Y26/(Z26-AB26)</f>
        <v>#NUM!</v>
      </c>
      <c r="AD26" s="79" t="e">
        <f>IF(W26&lt;X26-1,"0",AC26)</f>
        <v>#NUM!</v>
      </c>
      <c r="AE26" s="74"/>
      <c r="AF26" s="69" t="e">
        <f>SUM(AF8:AF25)</f>
        <v>#NUM!</v>
      </c>
      <c r="AG26" s="80" t="e">
        <f>SUM(AG8:AG25)</f>
        <v>#NUM!</v>
      </c>
      <c r="AH26" s="77" t="e">
        <f>SUM(AH8:AH25)</f>
        <v>#NUM!</v>
      </c>
      <c r="AI26" s="77" t="e">
        <f>AH26/AF26</f>
        <v>#NUM!</v>
      </c>
      <c r="AJ26" s="123" t="e">
        <f>EXP(AI26)</f>
        <v>#NUM!</v>
      </c>
      <c r="AK26" s="81" t="e">
        <f>1/AF26</f>
        <v>#NUM!</v>
      </c>
      <c r="AL26" s="82" t="e">
        <f>SQRT(AK26)</f>
        <v>#NUM!</v>
      </c>
      <c r="AM26" s="48">
        <f t="shared" si="23"/>
        <v>1.9599639845400536</v>
      </c>
      <c r="AN26" s="72" t="e">
        <f>AI26-(AM26*AL26)</f>
        <v>#NUM!</v>
      </c>
      <c r="AO26" s="72" t="e">
        <f t="shared" si="25"/>
        <v>#NUM!</v>
      </c>
      <c r="AP26" s="127" t="e">
        <f>EXP(AN26)</f>
        <v>#NUM!</v>
      </c>
      <c r="AQ26" s="127" t="e">
        <f>EXP(AO26)</f>
        <v>#NUM!</v>
      </c>
      <c r="AR26" s="107"/>
      <c r="AS26" s="6"/>
      <c r="AT26" s="83" t="e">
        <f>W26</f>
        <v>#NUM!</v>
      </c>
      <c r="AU26" s="65">
        <f>SUM(AU8:AU25)</f>
        <v>18</v>
      </c>
      <c r="AV26" s="84" t="e">
        <f>(AT26-(AU26-1))/AT26</f>
        <v>#NUM!</v>
      </c>
      <c r="AW26" s="85" t="e">
        <f>IF(W26&lt;X26-1,"0%",AV26)</f>
        <v>#NUM!</v>
      </c>
      <c r="AX26" s="19"/>
      <c r="AY26" s="71" t="e">
        <f>AT26/(AU26-1)</f>
        <v>#NUM!</v>
      </c>
      <c r="AZ26" s="86" t="e">
        <f>LN(AY26)</f>
        <v>#NUM!</v>
      </c>
      <c r="BA26" s="71" t="e">
        <f>LN(AT26)</f>
        <v>#NUM!</v>
      </c>
      <c r="BB26" s="71">
        <f>LN(AU26-1)</f>
        <v>2.833213344056216</v>
      </c>
      <c r="BC26" s="71" t="e">
        <f>SQRT(2*AT26)</f>
        <v>#NUM!</v>
      </c>
      <c r="BD26" s="71">
        <f>SQRT(2*AU26-3)</f>
        <v>5.744562646538029</v>
      </c>
      <c r="BE26" s="71">
        <f>2*(AU26-2)</f>
        <v>32</v>
      </c>
      <c r="BF26" s="71">
        <f>3*(AU26-2)^2</f>
        <v>768</v>
      </c>
      <c r="BG26" s="71">
        <f>1/BE26</f>
        <v>0.03125</v>
      </c>
      <c r="BH26" s="87">
        <f>1/BF26</f>
        <v>0.0013020833333333333</v>
      </c>
      <c r="BI26" s="87">
        <f>SQRT(BG26*(1-BH26))</f>
        <v>0.1766615688140274</v>
      </c>
      <c r="BJ26" s="88" t="e">
        <f>0.5*(BA26-BB26)/(BC26-BD26)</f>
        <v>#NUM!</v>
      </c>
      <c r="BK26" s="88" t="e">
        <f>IF(W26&lt;=X26,BI26,BJ26)</f>
        <v>#NUM!</v>
      </c>
      <c r="BL26" s="89" t="e">
        <f>AZ26-(1.96*BK26)</f>
        <v>#NUM!</v>
      </c>
      <c r="BM26" s="89" t="e">
        <f>AZ26+(1.96*BK26)</f>
        <v>#NUM!</v>
      </c>
      <c r="BN26" s="89"/>
      <c r="BO26" s="86" t="e">
        <f>EXP(BL26)</f>
        <v>#NUM!</v>
      </c>
      <c r="BP26" s="86" t="e">
        <f>EXP(BM26)</f>
        <v>#NUM!</v>
      </c>
      <c r="BQ26" s="90" t="e">
        <f>AW26</f>
        <v>#NUM!</v>
      </c>
      <c r="BR26" s="90" t="e">
        <f>(BO26-1)/BO26</f>
        <v>#NUM!</v>
      </c>
      <c r="BS26" s="90" t="e">
        <f>(BP26-1)/BP26</f>
        <v>#NUM!</v>
      </c>
    </row>
    <row r="27" spans="1:71" ht="12.75">
      <c r="A27" s="4"/>
      <c r="B27" s="4"/>
      <c r="C27" s="116"/>
      <c r="D27" s="116"/>
      <c r="E27" s="116"/>
      <c r="F27" s="91"/>
      <c r="G27" s="4"/>
      <c r="H27" s="1"/>
      <c r="I27" s="1"/>
      <c r="J27" s="1"/>
      <c r="K27" s="1"/>
      <c r="L27" s="1"/>
      <c r="M27" s="1"/>
      <c r="N27" s="92"/>
      <c r="O27" s="92"/>
      <c r="P27" s="92"/>
      <c r="Q27" s="92"/>
      <c r="R27" s="92"/>
      <c r="S27" s="92"/>
      <c r="T27" s="92"/>
      <c r="V27" s="1"/>
      <c r="W27" s="1"/>
      <c r="X27" s="93"/>
      <c r="Y27" s="94"/>
      <c r="Z27" s="94"/>
      <c r="AA27" s="94"/>
      <c r="AB27" s="95"/>
      <c r="AC27" s="95"/>
      <c r="AD27" s="95"/>
      <c r="AE27" s="95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96"/>
      <c r="AQ27" s="96"/>
      <c r="AR27" s="96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9"/>
      <c r="BD27" s="1"/>
      <c r="BE27" s="1"/>
      <c r="BF27" s="1"/>
      <c r="BG27" s="1"/>
      <c r="BJ27" s="94" t="s">
        <v>79</v>
      </c>
      <c r="BP27" s="97" t="s">
        <v>32</v>
      </c>
      <c r="BQ27" s="128" t="e">
        <f>BQ26</f>
        <v>#NUM!</v>
      </c>
      <c r="BR27" s="128" t="e">
        <f>IF(BR26&lt;0,"0%",BR26)</f>
        <v>#NUM!</v>
      </c>
      <c r="BS27" s="129" t="e">
        <f>IF(BS26&lt;0,"0%",BS26)</f>
        <v>#NUM!</v>
      </c>
    </row>
    <row r="28" spans="1:65" ht="25.5">
      <c r="A28" s="22"/>
      <c r="B28" s="22"/>
      <c r="C28" s="117"/>
      <c r="D28" s="117"/>
      <c r="E28" s="117"/>
      <c r="F28" s="98"/>
      <c r="G28" s="22"/>
      <c r="H28" s="22"/>
      <c r="I28" s="1"/>
      <c r="J28" s="1"/>
      <c r="K28" s="1"/>
      <c r="L28" s="1"/>
      <c r="M28" s="1"/>
      <c r="N28" s="99"/>
      <c r="O28" s="99"/>
      <c r="P28" s="99"/>
      <c r="Q28" s="99"/>
      <c r="R28" s="99"/>
      <c r="S28" s="99"/>
      <c r="T28" s="99"/>
      <c r="V28" s="1"/>
      <c r="W28" s="1"/>
      <c r="X28" s="1"/>
      <c r="Y28" s="1"/>
      <c r="Z28" s="1"/>
      <c r="AA28" s="1"/>
      <c r="AB28" s="1"/>
      <c r="AC28" s="1"/>
      <c r="AD28" s="1"/>
      <c r="AE28" s="9"/>
      <c r="AF28" s="12"/>
      <c r="AG28" s="12"/>
      <c r="AH28" s="100"/>
      <c r="AI28" s="14"/>
      <c r="AJ28" s="133"/>
      <c r="AK28" s="134" t="s">
        <v>74</v>
      </c>
      <c r="AL28" s="135">
        <f>TINV((1-$E$1),(X26-2))</f>
        <v>2.119905299221255</v>
      </c>
      <c r="AM28" s="1"/>
      <c r="AN28" s="131" t="s">
        <v>34</v>
      </c>
      <c r="AO28" s="132">
        <f>$E$1</f>
        <v>0.95</v>
      </c>
      <c r="AP28" s="130" t="e">
        <f>EXP(AI26-AL28*SQRT((1/Z26)+AD26))</f>
        <v>#NUM!</v>
      </c>
      <c r="AQ28" s="130" t="e">
        <f>EXP(AI26+AL28*SQRT((1/Z26)+AD26))</f>
        <v>#NUM!</v>
      </c>
      <c r="AR28" s="30"/>
      <c r="AS28" s="1"/>
      <c r="AT28" s="1"/>
      <c r="AU28" s="1"/>
      <c r="AV28" s="1"/>
      <c r="AX28" s="1"/>
      <c r="AY28" s="1"/>
      <c r="AZ28" s="1"/>
      <c r="BB28" s="101"/>
      <c r="BC28" s="9"/>
      <c r="BD28" s="9"/>
      <c r="BF28" s="5"/>
      <c r="BG28" s="1"/>
      <c r="BH28" s="3"/>
      <c r="BI28" s="102"/>
      <c r="BJ28" s="1"/>
      <c r="BM28" s="3"/>
    </row>
    <row r="29" spans="1:252" ht="15">
      <c r="A29" s="18"/>
      <c r="B29" s="18"/>
      <c r="C29" s="118"/>
      <c r="D29" s="118"/>
      <c r="E29" s="118"/>
      <c r="F29" s="98"/>
      <c r="G29" s="18"/>
      <c r="H29" s="18"/>
      <c r="I29" s="1"/>
      <c r="J29" s="1"/>
      <c r="K29" s="1"/>
      <c r="L29" s="1"/>
      <c r="M29" s="1"/>
      <c r="N29" s="99"/>
      <c r="O29" s="99"/>
      <c r="P29" s="99"/>
      <c r="Q29" s="99"/>
      <c r="R29" s="99"/>
      <c r="S29" s="99"/>
      <c r="T29" s="99"/>
      <c r="V29" s="1"/>
      <c r="W29" s="1"/>
      <c r="X29" s="1"/>
      <c r="Y29" s="1"/>
      <c r="Z29" s="1"/>
      <c r="AA29" s="1"/>
      <c r="AB29" s="1"/>
      <c r="AC29" s="1"/>
      <c r="AD29" s="1"/>
      <c r="AE29" s="9"/>
      <c r="AF29" s="12"/>
      <c r="AG29" s="12"/>
      <c r="AH29" s="100"/>
      <c r="AI29" s="14"/>
      <c r="AJ29" s="103"/>
      <c r="AK29" s="104"/>
      <c r="AL29" s="15"/>
      <c r="AM29" s="1"/>
      <c r="AN29" s="1"/>
      <c r="AO29" s="8"/>
      <c r="AP29" s="30"/>
      <c r="AQ29" s="30"/>
      <c r="AR29" s="30"/>
      <c r="AS29" s="1"/>
      <c r="AT29" s="1"/>
      <c r="AU29" s="1"/>
      <c r="AV29" s="1"/>
      <c r="AW29" s="2"/>
      <c r="AX29" s="1"/>
      <c r="AY29" s="1"/>
      <c r="AZ29" s="1"/>
      <c r="BA29" s="2"/>
      <c r="BB29" s="101"/>
      <c r="BC29" s="9"/>
      <c r="BD29" s="9"/>
      <c r="BE29" s="2"/>
      <c r="BF29" s="5"/>
      <c r="BG29" s="1"/>
      <c r="BH29" s="105"/>
      <c r="BI29" s="106"/>
      <c r="BJ29" s="1"/>
      <c r="BK29" s="2"/>
      <c r="BL29" s="2"/>
      <c r="BM29" s="105"/>
      <c r="BN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3:6" ht="12.75">
      <c r="C30" s="109"/>
      <c r="D30" s="109"/>
      <c r="E30" s="109"/>
      <c r="F30" s="110"/>
    </row>
    <row r="31" spans="1:71" ht="12.75">
      <c r="A31" s="4"/>
      <c r="B31" s="4"/>
      <c r="C31" s="4"/>
      <c r="D31" s="4"/>
      <c r="E31" s="4"/>
      <c r="F31" s="1"/>
      <c r="G31" s="139" t="s">
        <v>82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1"/>
      <c r="T31" s="27"/>
      <c r="U31" s="142" t="s">
        <v>83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4"/>
      <c r="AR31" s="27"/>
      <c r="AS31" s="139" t="s">
        <v>1</v>
      </c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1"/>
    </row>
    <row r="32" spans="1:71" ht="12.75">
      <c r="A32" s="108"/>
      <c r="B32" s="28" t="s">
        <v>2</v>
      </c>
      <c r="C32" s="136" t="s">
        <v>78</v>
      </c>
      <c r="D32" s="137"/>
      <c r="E32" s="138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7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2:71" ht="65.25">
      <c r="B33" s="29"/>
      <c r="C33" s="112" t="s">
        <v>36</v>
      </c>
      <c r="D33" s="114" t="s">
        <v>76</v>
      </c>
      <c r="E33" s="114" t="s">
        <v>77</v>
      </c>
      <c r="F33" s="30"/>
      <c r="H33" s="112" t="s">
        <v>37</v>
      </c>
      <c r="I33" s="112" t="s">
        <v>38</v>
      </c>
      <c r="J33" s="31" t="s">
        <v>39</v>
      </c>
      <c r="K33" s="31" t="s">
        <v>3</v>
      </c>
      <c r="L33" s="31" t="s">
        <v>40</v>
      </c>
      <c r="M33" s="32" t="s">
        <v>41</v>
      </c>
      <c r="N33" s="38" t="s">
        <v>75</v>
      </c>
      <c r="O33" s="38" t="s">
        <v>35</v>
      </c>
      <c r="P33" s="33" t="s">
        <v>42</v>
      </c>
      <c r="Q33" s="33" t="s">
        <v>43</v>
      </c>
      <c r="R33" s="34" t="s">
        <v>76</v>
      </c>
      <c r="S33" s="35" t="s">
        <v>77</v>
      </c>
      <c r="T33" s="36"/>
      <c r="U33" s="7"/>
      <c r="V33" s="37" t="s">
        <v>44</v>
      </c>
      <c r="W33" s="31" t="s">
        <v>45</v>
      </c>
      <c r="X33" s="38" t="s">
        <v>4</v>
      </c>
      <c r="Y33" s="38" t="s">
        <v>5</v>
      </c>
      <c r="Z33" s="38" t="s">
        <v>46</v>
      </c>
      <c r="AA33" s="31" t="s">
        <v>47</v>
      </c>
      <c r="AB33" s="31" t="s">
        <v>48</v>
      </c>
      <c r="AC33" s="41" t="s">
        <v>49</v>
      </c>
      <c r="AD33" s="41" t="s">
        <v>50</v>
      </c>
      <c r="AE33" s="38" t="s">
        <v>51</v>
      </c>
      <c r="AF33" s="31" t="s">
        <v>52</v>
      </c>
      <c r="AG33" s="31" t="s">
        <v>53</v>
      </c>
      <c r="AH33" s="31" t="s">
        <v>54</v>
      </c>
      <c r="AI33" s="38" t="s">
        <v>55</v>
      </c>
      <c r="AJ33" s="39" t="s">
        <v>56</v>
      </c>
      <c r="AK33" s="31" t="s">
        <v>57</v>
      </c>
      <c r="AL33" s="31" t="s">
        <v>58</v>
      </c>
      <c r="AM33" s="38" t="s">
        <v>35</v>
      </c>
      <c r="AN33" s="33" t="s">
        <v>59</v>
      </c>
      <c r="AO33" s="33" t="s">
        <v>60</v>
      </c>
      <c r="AP33" s="34" t="s">
        <v>76</v>
      </c>
      <c r="AQ33" s="35" t="s">
        <v>77</v>
      </c>
      <c r="AR33" s="36"/>
      <c r="AT33" s="113" t="s">
        <v>6</v>
      </c>
      <c r="AU33" s="113" t="s">
        <v>4</v>
      </c>
      <c r="AV33" s="40" t="s">
        <v>61</v>
      </c>
      <c r="AW33" s="41" t="s">
        <v>62</v>
      </c>
      <c r="AY33" s="38" t="s">
        <v>63</v>
      </c>
      <c r="AZ33" s="38" t="s">
        <v>64</v>
      </c>
      <c r="BA33" s="38" t="s">
        <v>7</v>
      </c>
      <c r="BB33" s="38" t="s">
        <v>8</v>
      </c>
      <c r="BC33" s="38" t="s">
        <v>9</v>
      </c>
      <c r="BD33" s="38" t="s">
        <v>10</v>
      </c>
      <c r="BE33" s="38" t="s">
        <v>11</v>
      </c>
      <c r="BF33" s="38" t="s">
        <v>65</v>
      </c>
      <c r="BG33" s="38" t="s">
        <v>12</v>
      </c>
      <c r="BH33" s="38" t="s">
        <v>13</v>
      </c>
      <c r="BI33" s="42" t="s">
        <v>66</v>
      </c>
      <c r="BJ33" s="42" t="s">
        <v>67</v>
      </c>
      <c r="BK33" s="42" t="s">
        <v>68</v>
      </c>
      <c r="BL33" s="42" t="s">
        <v>69</v>
      </c>
      <c r="BM33" s="42" t="s">
        <v>70</v>
      </c>
      <c r="BN33" s="43"/>
      <c r="BO33" s="33" t="s">
        <v>71</v>
      </c>
      <c r="BP33" s="33" t="s">
        <v>72</v>
      </c>
      <c r="BQ33" s="32" t="s">
        <v>73</v>
      </c>
      <c r="BR33" s="34" t="s">
        <v>80</v>
      </c>
      <c r="BS33" s="35" t="s">
        <v>81</v>
      </c>
    </row>
    <row r="34" spans="2:71" ht="12.75">
      <c r="B34" s="44" t="s">
        <v>14</v>
      </c>
      <c r="C34" s="126"/>
      <c r="D34" s="126"/>
      <c r="E34" s="126"/>
      <c r="F34" s="45"/>
      <c r="H34" s="46" t="e">
        <f>N34^2</f>
        <v>#NUM!</v>
      </c>
      <c r="I34" s="47" t="e">
        <f>1/H34</f>
        <v>#NUM!</v>
      </c>
      <c r="J34" s="21" t="e">
        <f>LN(M34)</f>
        <v>#NUM!</v>
      </c>
      <c r="K34" s="21" t="e">
        <f>I34*J34</f>
        <v>#NUM!</v>
      </c>
      <c r="L34" s="21" t="e">
        <f>LN(M34)</f>
        <v>#NUM!</v>
      </c>
      <c r="M34" s="124">
        <f>C34</f>
        <v>0</v>
      </c>
      <c r="N34" s="125" t="e">
        <f>(Q34-P34)/(2*O34)</f>
        <v>#NUM!</v>
      </c>
      <c r="O34" s="48">
        <f>$E$2</f>
        <v>1.9599639845400536</v>
      </c>
      <c r="P34" s="49" t="e">
        <f aca="true" t="shared" si="27" ref="P34:P50">LN(R34)</f>
        <v>#NUM!</v>
      </c>
      <c r="Q34" s="49" t="e">
        <f aca="true" t="shared" si="28" ref="Q34:Q50">LN(S34)</f>
        <v>#NUM!</v>
      </c>
      <c r="R34" s="50">
        <f>D34</f>
        <v>0</v>
      </c>
      <c r="S34" s="50">
        <f>E34</f>
        <v>0</v>
      </c>
      <c r="T34" s="5"/>
      <c r="V34" s="51" t="e">
        <f>(J34-L51)^2</f>
        <v>#NUM!</v>
      </c>
      <c r="W34" s="52" t="e">
        <f>I34*V34</f>
        <v>#NUM!</v>
      </c>
      <c r="X34" s="53">
        <v>1</v>
      </c>
      <c r="Y34" s="43"/>
      <c r="Z34" s="43"/>
      <c r="AA34" s="47" t="e">
        <f>I34^2</f>
        <v>#NUM!</v>
      </c>
      <c r="AB34" s="54"/>
      <c r="AC34" s="55" t="e">
        <f>AC51</f>
        <v>#NUM!</v>
      </c>
      <c r="AD34" s="55" t="e">
        <f>AD51</f>
        <v>#NUM!</v>
      </c>
      <c r="AE34" s="52" t="e">
        <f>1/I34</f>
        <v>#NUM!</v>
      </c>
      <c r="AF34" s="56" t="e">
        <f>1/(AD34+AE34)</f>
        <v>#NUM!</v>
      </c>
      <c r="AG34" s="57" t="e">
        <f>AF34/AF37</f>
        <v>#NUM!</v>
      </c>
      <c r="AH34" s="58" t="e">
        <f>AF34*J34</f>
        <v>#NUM!</v>
      </c>
      <c r="AI34" s="59" t="e">
        <f>AH34/AF34</f>
        <v>#NUM!</v>
      </c>
      <c r="AJ34" s="11" t="e">
        <f>EXP(AI34)</f>
        <v>#NUM!</v>
      </c>
      <c r="AK34" s="60" t="e">
        <f>1/AF34</f>
        <v>#NUM!</v>
      </c>
      <c r="AL34" s="11" t="e">
        <f>SQRT(AK34)</f>
        <v>#NUM!</v>
      </c>
      <c r="AM34" s="48">
        <f>$E$2</f>
        <v>1.9599639845400536</v>
      </c>
      <c r="AN34" s="49" t="e">
        <f>AI34-(AM34*AL34)</f>
        <v>#NUM!</v>
      </c>
      <c r="AO34" s="49" t="e">
        <f>AI34+(1.96*AL34)</f>
        <v>#NUM!</v>
      </c>
      <c r="AP34" s="61" t="e">
        <f aca="true" t="shared" si="29" ref="AP34:AP50">EXP(AN34)</f>
        <v>#NUM!</v>
      </c>
      <c r="AQ34" s="61" t="e">
        <f aca="true" t="shared" si="30" ref="AQ34:AQ50">EXP(AO34)</f>
        <v>#NUM!</v>
      </c>
      <c r="AR34" s="30"/>
      <c r="AT34" s="62"/>
      <c r="AU34" s="62">
        <v>1</v>
      </c>
      <c r="AV34" s="63"/>
      <c r="AW34" s="63"/>
      <c r="AY34" s="43"/>
      <c r="AZ34" s="43"/>
      <c r="BA34" s="53"/>
      <c r="BB34" s="53"/>
      <c r="BC34" s="53"/>
      <c r="BD34" s="53"/>
      <c r="BE34" s="53"/>
      <c r="BF34" s="53"/>
      <c r="BG34" s="53"/>
      <c r="BH34" s="53"/>
      <c r="BI34" s="43"/>
      <c r="BJ34" s="43"/>
      <c r="BK34" s="43"/>
      <c r="BL34" s="43"/>
      <c r="BM34" s="43"/>
      <c r="BN34" s="43"/>
      <c r="BO34" s="64"/>
      <c r="BP34" s="64"/>
      <c r="BQ34" s="64"/>
      <c r="BR34" s="43"/>
      <c r="BS34" s="43"/>
    </row>
    <row r="35" spans="2:71" ht="12.75">
      <c r="B35" s="44" t="s">
        <v>15</v>
      </c>
      <c r="C35" s="126"/>
      <c r="D35" s="126"/>
      <c r="E35" s="126"/>
      <c r="F35" s="45"/>
      <c r="H35" s="46" t="e">
        <f aca="true" t="shared" si="31" ref="H35:H50">N35^2</f>
        <v>#NUM!</v>
      </c>
      <c r="I35" s="47" t="e">
        <f>1/H35</f>
        <v>#NUM!</v>
      </c>
      <c r="J35" s="21" t="e">
        <f aca="true" t="shared" si="32" ref="J35:J50">LN(M35)</f>
        <v>#NUM!</v>
      </c>
      <c r="K35" s="21" t="e">
        <f>I35*J35</f>
        <v>#NUM!</v>
      </c>
      <c r="L35" s="21" t="e">
        <f aca="true" t="shared" si="33" ref="L35:L50">LN(M35)</f>
        <v>#NUM!</v>
      </c>
      <c r="M35" s="124">
        <f aca="true" t="shared" si="34" ref="M35:M50">C35</f>
        <v>0</v>
      </c>
      <c r="N35" s="125" t="e">
        <f aca="true" t="shared" si="35" ref="N35:N50">(Q35-P35)/(2*O35)</f>
        <v>#NUM!</v>
      </c>
      <c r="O35" s="48">
        <f>$E$2</f>
        <v>1.9599639845400536</v>
      </c>
      <c r="P35" s="49" t="e">
        <f t="shared" si="27"/>
        <v>#NUM!</v>
      </c>
      <c r="Q35" s="49" t="e">
        <f t="shared" si="28"/>
        <v>#NUM!</v>
      </c>
      <c r="R35" s="50">
        <f aca="true" t="shared" si="36" ref="R35:R50">D35</f>
        <v>0</v>
      </c>
      <c r="S35" s="50">
        <f aca="true" t="shared" si="37" ref="S35:S50">E35</f>
        <v>0</v>
      </c>
      <c r="T35" s="5"/>
      <c r="V35" s="51" t="e">
        <f>(J35-L51)^2</f>
        <v>#NUM!</v>
      </c>
      <c r="W35" s="52" t="e">
        <f>I35*V35</f>
        <v>#NUM!</v>
      </c>
      <c r="X35" s="53">
        <v>1</v>
      </c>
      <c r="Y35" s="43"/>
      <c r="Z35" s="43"/>
      <c r="AA35" s="47" t="e">
        <f>I35^2</f>
        <v>#NUM!</v>
      </c>
      <c r="AB35" s="54"/>
      <c r="AC35" s="55" t="e">
        <f>AC51</f>
        <v>#NUM!</v>
      </c>
      <c r="AD35" s="55" t="e">
        <f>AD51</f>
        <v>#NUM!</v>
      </c>
      <c r="AE35" s="52" t="e">
        <f>1/I35</f>
        <v>#NUM!</v>
      </c>
      <c r="AF35" s="56" t="e">
        <f>1/(AD35+AE35)</f>
        <v>#NUM!</v>
      </c>
      <c r="AG35" s="57" t="e">
        <f>AF35/AF37</f>
        <v>#NUM!</v>
      </c>
      <c r="AH35" s="58" t="e">
        <f>AF35*J35</f>
        <v>#NUM!</v>
      </c>
      <c r="AI35" s="59" t="e">
        <f>AH35/AF35</f>
        <v>#NUM!</v>
      </c>
      <c r="AJ35" s="11" t="e">
        <f>EXP(AI35)</f>
        <v>#NUM!</v>
      </c>
      <c r="AK35" s="60" t="e">
        <f>1/AF35</f>
        <v>#NUM!</v>
      </c>
      <c r="AL35" s="11" t="e">
        <f>SQRT(AK35)</f>
        <v>#NUM!</v>
      </c>
      <c r="AM35" s="48">
        <f>$E$2</f>
        <v>1.9599639845400536</v>
      </c>
      <c r="AN35" s="49" t="e">
        <f>AI35-(AM35*AL35)</f>
        <v>#NUM!</v>
      </c>
      <c r="AO35" s="49" t="e">
        <f>AI35+(1.96*AL35)</f>
        <v>#NUM!</v>
      </c>
      <c r="AP35" s="61" t="e">
        <f t="shared" si="29"/>
        <v>#NUM!</v>
      </c>
      <c r="AQ35" s="61" t="e">
        <f t="shared" si="30"/>
        <v>#NUM!</v>
      </c>
      <c r="AR35" s="30"/>
      <c r="AT35" s="62"/>
      <c r="AU35" s="62">
        <v>1</v>
      </c>
      <c r="AV35" s="63"/>
      <c r="AW35" s="63"/>
      <c r="AY35" s="43"/>
      <c r="AZ35" s="43"/>
      <c r="BA35" s="53"/>
      <c r="BB35" s="53"/>
      <c r="BC35" s="53"/>
      <c r="BD35" s="53"/>
      <c r="BE35" s="53"/>
      <c r="BF35" s="53"/>
      <c r="BG35" s="53"/>
      <c r="BH35" s="53"/>
      <c r="BI35" s="43"/>
      <c r="BJ35" s="43"/>
      <c r="BK35" s="43"/>
      <c r="BL35" s="43"/>
      <c r="BM35" s="43"/>
      <c r="BN35" s="43"/>
      <c r="BO35" s="64"/>
      <c r="BP35" s="64"/>
      <c r="BQ35" s="64"/>
      <c r="BR35" s="43"/>
      <c r="BS35" s="43"/>
    </row>
    <row r="36" spans="2:71" ht="12.75">
      <c r="B36" s="44" t="s">
        <v>16</v>
      </c>
      <c r="C36" s="126"/>
      <c r="D36" s="126"/>
      <c r="E36" s="126"/>
      <c r="F36" s="45"/>
      <c r="H36" s="46" t="e">
        <f t="shared" si="31"/>
        <v>#NUM!</v>
      </c>
      <c r="I36" s="47" t="e">
        <f>1/H36</f>
        <v>#NUM!</v>
      </c>
      <c r="J36" s="21" t="e">
        <f t="shared" si="32"/>
        <v>#NUM!</v>
      </c>
      <c r="K36" s="21" t="e">
        <f>I36*J36</f>
        <v>#NUM!</v>
      </c>
      <c r="L36" s="21" t="e">
        <f t="shared" si="33"/>
        <v>#NUM!</v>
      </c>
      <c r="M36" s="124">
        <f t="shared" si="34"/>
        <v>0</v>
      </c>
      <c r="N36" s="125" t="e">
        <f t="shared" si="35"/>
        <v>#NUM!</v>
      </c>
      <c r="O36" s="48">
        <f>$E$2</f>
        <v>1.9599639845400536</v>
      </c>
      <c r="P36" s="49" t="e">
        <f t="shared" si="27"/>
        <v>#NUM!</v>
      </c>
      <c r="Q36" s="49" t="e">
        <f t="shared" si="28"/>
        <v>#NUM!</v>
      </c>
      <c r="R36" s="50">
        <f t="shared" si="36"/>
        <v>0</v>
      </c>
      <c r="S36" s="50">
        <f t="shared" si="37"/>
        <v>0</v>
      </c>
      <c r="T36" s="5"/>
      <c r="V36" s="51" t="e">
        <f>(J36-L51)^2</f>
        <v>#NUM!</v>
      </c>
      <c r="W36" s="52" t="e">
        <f>I36*V36</f>
        <v>#NUM!</v>
      </c>
      <c r="X36" s="53">
        <v>1</v>
      </c>
      <c r="Y36" s="43"/>
      <c r="Z36" s="43"/>
      <c r="AA36" s="47" t="e">
        <f>I36^2</f>
        <v>#NUM!</v>
      </c>
      <c r="AB36" s="54"/>
      <c r="AC36" s="55" t="e">
        <f>AC51</f>
        <v>#NUM!</v>
      </c>
      <c r="AD36" s="55" t="e">
        <f>AD51</f>
        <v>#NUM!</v>
      </c>
      <c r="AE36" s="52" t="e">
        <f>1/I36</f>
        <v>#NUM!</v>
      </c>
      <c r="AF36" s="56" t="e">
        <f>1/(AD36+AE36)</f>
        <v>#NUM!</v>
      </c>
      <c r="AG36" s="57" t="e">
        <f>AF36/AF37</f>
        <v>#NUM!</v>
      </c>
      <c r="AH36" s="58" t="e">
        <f>AF36*J36</f>
        <v>#NUM!</v>
      </c>
      <c r="AI36" s="59" t="e">
        <f>AH36/AF36</f>
        <v>#NUM!</v>
      </c>
      <c r="AJ36" s="11" t="e">
        <f>EXP(AI36)</f>
        <v>#NUM!</v>
      </c>
      <c r="AK36" s="60" t="e">
        <f>1/AF36</f>
        <v>#NUM!</v>
      </c>
      <c r="AL36" s="11" t="e">
        <f>SQRT(AK36)</f>
        <v>#NUM!</v>
      </c>
      <c r="AM36" s="48">
        <f>$E$2</f>
        <v>1.9599639845400536</v>
      </c>
      <c r="AN36" s="49" t="e">
        <f>AI36-(AM36*AL36)</f>
        <v>#NUM!</v>
      </c>
      <c r="AO36" s="49" t="e">
        <f>AI36+(1.96*AL36)</f>
        <v>#NUM!</v>
      </c>
      <c r="AP36" s="61" t="e">
        <f t="shared" si="29"/>
        <v>#NUM!</v>
      </c>
      <c r="AQ36" s="61" t="e">
        <f t="shared" si="30"/>
        <v>#NUM!</v>
      </c>
      <c r="AR36" s="30"/>
      <c r="AT36" s="62"/>
      <c r="AU36" s="62">
        <v>1</v>
      </c>
      <c r="AV36" s="63"/>
      <c r="AW36" s="63"/>
      <c r="AY36" s="43"/>
      <c r="AZ36" s="43"/>
      <c r="BA36" s="53"/>
      <c r="BB36" s="53"/>
      <c r="BC36" s="53"/>
      <c r="BD36" s="53"/>
      <c r="BE36" s="53"/>
      <c r="BF36" s="53"/>
      <c r="BG36" s="53"/>
      <c r="BH36" s="53"/>
      <c r="BI36" s="43"/>
      <c r="BJ36" s="43"/>
      <c r="BK36" s="43"/>
      <c r="BL36" s="43"/>
      <c r="BM36" s="43"/>
      <c r="BN36" s="43"/>
      <c r="BO36" s="64"/>
      <c r="BP36" s="64"/>
      <c r="BQ36" s="64"/>
      <c r="BR36" s="43"/>
      <c r="BS36" s="43"/>
    </row>
    <row r="37" spans="1:71" ht="12.75">
      <c r="A37" s="22"/>
      <c r="B37" s="44" t="s">
        <v>17</v>
      </c>
      <c r="C37" s="126"/>
      <c r="D37" s="126"/>
      <c r="E37" s="126"/>
      <c r="F37" s="45"/>
      <c r="H37" s="46" t="e">
        <f t="shared" si="31"/>
        <v>#NUM!</v>
      </c>
      <c r="I37" s="47" t="e">
        <f aca="true" t="shared" si="38" ref="I37:I50">1/H37</f>
        <v>#NUM!</v>
      </c>
      <c r="J37" s="21" t="e">
        <f t="shared" si="32"/>
        <v>#NUM!</v>
      </c>
      <c r="K37" s="21" t="e">
        <f aca="true" t="shared" si="39" ref="K37:K50">I37*J37</f>
        <v>#NUM!</v>
      </c>
      <c r="L37" s="21" t="e">
        <f t="shared" si="33"/>
        <v>#NUM!</v>
      </c>
      <c r="M37" s="124">
        <f t="shared" si="34"/>
        <v>0</v>
      </c>
      <c r="N37" s="125" t="e">
        <f t="shared" si="35"/>
        <v>#NUM!</v>
      </c>
      <c r="O37" s="48">
        <f aca="true" t="shared" si="40" ref="O37:O51">$E$2</f>
        <v>1.9599639845400536</v>
      </c>
      <c r="P37" s="49" t="e">
        <f t="shared" si="27"/>
        <v>#NUM!</v>
      </c>
      <c r="Q37" s="49" t="e">
        <f t="shared" si="28"/>
        <v>#NUM!</v>
      </c>
      <c r="R37" s="50">
        <f t="shared" si="36"/>
        <v>0</v>
      </c>
      <c r="S37" s="50">
        <f t="shared" si="37"/>
        <v>0</v>
      </c>
      <c r="T37" s="5"/>
      <c r="V37" s="51" t="e">
        <f>(J37-L51)^2</f>
        <v>#NUM!</v>
      </c>
      <c r="W37" s="52" t="e">
        <f aca="true" t="shared" si="41" ref="W37:W50">I37*V37</f>
        <v>#NUM!</v>
      </c>
      <c r="X37" s="53">
        <v>1</v>
      </c>
      <c r="Y37" s="43"/>
      <c r="Z37" s="43"/>
      <c r="AA37" s="47" t="e">
        <f aca="true" t="shared" si="42" ref="AA37:AA50">I37^2</f>
        <v>#NUM!</v>
      </c>
      <c r="AB37" s="54"/>
      <c r="AC37" s="55" t="e">
        <f>AC51</f>
        <v>#NUM!</v>
      </c>
      <c r="AD37" s="55" t="e">
        <f>AD51</f>
        <v>#NUM!</v>
      </c>
      <c r="AE37" s="52" t="e">
        <f aca="true" t="shared" si="43" ref="AE37:AE50">1/I37</f>
        <v>#NUM!</v>
      </c>
      <c r="AF37" s="56" t="e">
        <f aca="true" t="shared" si="44" ref="AF37:AF50">1/(AD37+AE37)</f>
        <v>#NUM!</v>
      </c>
      <c r="AG37" s="57" t="e">
        <f>AF37/AF51</f>
        <v>#NUM!</v>
      </c>
      <c r="AH37" s="58" t="e">
        <f aca="true" t="shared" si="45" ref="AH37:AH50">AF37*J37</f>
        <v>#NUM!</v>
      </c>
      <c r="AI37" s="59" t="e">
        <f aca="true" t="shared" si="46" ref="AI37:AI50">AH37/AF37</f>
        <v>#NUM!</v>
      </c>
      <c r="AJ37" s="11" t="e">
        <f aca="true" t="shared" si="47" ref="AJ37:AJ50">EXP(AI37)</f>
        <v>#NUM!</v>
      </c>
      <c r="AK37" s="60" t="e">
        <f aca="true" t="shared" si="48" ref="AK37:AK50">1/AF37</f>
        <v>#NUM!</v>
      </c>
      <c r="AL37" s="11" t="e">
        <f aca="true" t="shared" si="49" ref="AL37:AL50">SQRT(AK37)</f>
        <v>#NUM!</v>
      </c>
      <c r="AM37" s="48">
        <f aca="true" t="shared" si="50" ref="AM37:AM51">$E$2</f>
        <v>1.9599639845400536</v>
      </c>
      <c r="AN37" s="49" t="e">
        <f aca="true" t="shared" si="51" ref="AN37:AN50">AI37-(AM37*AL37)</f>
        <v>#NUM!</v>
      </c>
      <c r="AO37" s="49" t="e">
        <f aca="true" t="shared" si="52" ref="AO37:AO51">AI37+(AM37*AL37)</f>
        <v>#NUM!</v>
      </c>
      <c r="AP37" s="61" t="e">
        <f t="shared" si="29"/>
        <v>#NUM!</v>
      </c>
      <c r="AQ37" s="61" t="e">
        <f t="shared" si="30"/>
        <v>#NUM!</v>
      </c>
      <c r="AR37" s="30"/>
      <c r="AT37" s="62"/>
      <c r="AU37" s="62">
        <v>1</v>
      </c>
      <c r="AV37" s="63"/>
      <c r="AW37" s="63"/>
      <c r="AY37" s="43"/>
      <c r="AZ37" s="43"/>
      <c r="BA37" s="53"/>
      <c r="BB37" s="53"/>
      <c r="BC37" s="53"/>
      <c r="BD37" s="53"/>
      <c r="BE37" s="53"/>
      <c r="BF37" s="53"/>
      <c r="BG37" s="53"/>
      <c r="BH37" s="53"/>
      <c r="BI37" s="43"/>
      <c r="BJ37" s="43"/>
      <c r="BK37" s="43"/>
      <c r="BL37" s="43"/>
      <c r="BM37" s="43"/>
      <c r="BN37" s="43"/>
      <c r="BO37" s="64"/>
      <c r="BP37" s="64"/>
      <c r="BQ37" s="64"/>
      <c r="BR37" s="43"/>
      <c r="BS37" s="43"/>
    </row>
    <row r="38" spans="1:71" ht="12.75">
      <c r="A38" s="22"/>
      <c r="B38" s="44" t="s">
        <v>18</v>
      </c>
      <c r="C38" s="126"/>
      <c r="D38" s="126"/>
      <c r="E38" s="126"/>
      <c r="F38" s="45"/>
      <c r="H38" s="46" t="e">
        <f t="shared" si="31"/>
        <v>#NUM!</v>
      </c>
      <c r="I38" s="47" t="e">
        <f t="shared" si="38"/>
        <v>#NUM!</v>
      </c>
      <c r="J38" s="21" t="e">
        <f t="shared" si="32"/>
        <v>#NUM!</v>
      </c>
      <c r="K38" s="21" t="e">
        <f t="shared" si="39"/>
        <v>#NUM!</v>
      </c>
      <c r="L38" s="21" t="e">
        <f t="shared" si="33"/>
        <v>#NUM!</v>
      </c>
      <c r="M38" s="124">
        <f t="shared" si="34"/>
        <v>0</v>
      </c>
      <c r="N38" s="125" t="e">
        <f t="shared" si="35"/>
        <v>#NUM!</v>
      </c>
      <c r="O38" s="48">
        <f t="shared" si="40"/>
        <v>1.9599639845400536</v>
      </c>
      <c r="P38" s="49" t="e">
        <f t="shared" si="27"/>
        <v>#NUM!</v>
      </c>
      <c r="Q38" s="49" t="e">
        <f t="shared" si="28"/>
        <v>#NUM!</v>
      </c>
      <c r="R38" s="50">
        <f t="shared" si="36"/>
        <v>0</v>
      </c>
      <c r="S38" s="50">
        <f t="shared" si="37"/>
        <v>0</v>
      </c>
      <c r="T38" s="5"/>
      <c r="V38" s="51" t="e">
        <f>(J38-L51)^2</f>
        <v>#NUM!</v>
      </c>
      <c r="W38" s="52" t="e">
        <f t="shared" si="41"/>
        <v>#NUM!</v>
      </c>
      <c r="X38" s="53">
        <v>1</v>
      </c>
      <c r="Y38" s="43"/>
      <c r="Z38" s="43"/>
      <c r="AA38" s="47" t="e">
        <f t="shared" si="42"/>
        <v>#NUM!</v>
      </c>
      <c r="AB38" s="54"/>
      <c r="AC38" s="55" t="e">
        <f>AC51</f>
        <v>#NUM!</v>
      </c>
      <c r="AD38" s="55" t="e">
        <f>AD51</f>
        <v>#NUM!</v>
      </c>
      <c r="AE38" s="52" t="e">
        <f t="shared" si="43"/>
        <v>#NUM!</v>
      </c>
      <c r="AF38" s="56" t="e">
        <f t="shared" si="44"/>
        <v>#NUM!</v>
      </c>
      <c r="AG38" s="57" t="e">
        <f>AF38/AF51</f>
        <v>#NUM!</v>
      </c>
      <c r="AH38" s="58" t="e">
        <f t="shared" si="45"/>
        <v>#NUM!</v>
      </c>
      <c r="AI38" s="59" t="e">
        <f t="shared" si="46"/>
        <v>#NUM!</v>
      </c>
      <c r="AJ38" s="11" t="e">
        <f t="shared" si="47"/>
        <v>#NUM!</v>
      </c>
      <c r="AK38" s="60" t="e">
        <f t="shared" si="48"/>
        <v>#NUM!</v>
      </c>
      <c r="AL38" s="11" t="e">
        <f t="shared" si="49"/>
        <v>#NUM!</v>
      </c>
      <c r="AM38" s="48">
        <f t="shared" si="50"/>
        <v>1.9599639845400536</v>
      </c>
      <c r="AN38" s="49" t="e">
        <f t="shared" si="51"/>
        <v>#NUM!</v>
      </c>
      <c r="AO38" s="49" t="e">
        <f t="shared" si="52"/>
        <v>#NUM!</v>
      </c>
      <c r="AP38" s="61" t="e">
        <f t="shared" si="29"/>
        <v>#NUM!</v>
      </c>
      <c r="AQ38" s="61" t="e">
        <f t="shared" si="30"/>
        <v>#NUM!</v>
      </c>
      <c r="AR38" s="30"/>
      <c r="AT38" s="62"/>
      <c r="AU38" s="62">
        <v>1</v>
      </c>
      <c r="AV38" s="63"/>
      <c r="AW38" s="63"/>
      <c r="AY38" s="43"/>
      <c r="AZ38" s="43"/>
      <c r="BA38" s="53"/>
      <c r="BB38" s="53"/>
      <c r="BC38" s="53"/>
      <c r="BD38" s="53"/>
      <c r="BE38" s="53"/>
      <c r="BF38" s="53"/>
      <c r="BG38" s="53"/>
      <c r="BH38" s="53"/>
      <c r="BI38" s="43"/>
      <c r="BJ38" s="43"/>
      <c r="BK38" s="43"/>
      <c r="BL38" s="43"/>
      <c r="BM38" s="43"/>
      <c r="BN38" s="43"/>
      <c r="BO38" s="64"/>
      <c r="BP38" s="64"/>
      <c r="BQ38" s="64"/>
      <c r="BR38" s="43"/>
      <c r="BS38" s="43"/>
    </row>
    <row r="39" spans="1:71" ht="12.75">
      <c r="A39" s="22"/>
      <c r="B39" s="44" t="s">
        <v>19</v>
      </c>
      <c r="C39" s="126"/>
      <c r="D39" s="126"/>
      <c r="E39" s="126"/>
      <c r="F39" s="45"/>
      <c r="H39" s="46" t="e">
        <f t="shared" si="31"/>
        <v>#NUM!</v>
      </c>
      <c r="I39" s="47" t="e">
        <f t="shared" si="38"/>
        <v>#NUM!</v>
      </c>
      <c r="J39" s="21" t="e">
        <f t="shared" si="32"/>
        <v>#NUM!</v>
      </c>
      <c r="K39" s="21" t="e">
        <f t="shared" si="39"/>
        <v>#NUM!</v>
      </c>
      <c r="L39" s="21" t="e">
        <f t="shared" si="33"/>
        <v>#NUM!</v>
      </c>
      <c r="M39" s="124">
        <f t="shared" si="34"/>
        <v>0</v>
      </c>
      <c r="N39" s="125" t="e">
        <f t="shared" si="35"/>
        <v>#NUM!</v>
      </c>
      <c r="O39" s="48">
        <f t="shared" si="40"/>
        <v>1.9599639845400536</v>
      </c>
      <c r="P39" s="49" t="e">
        <f t="shared" si="27"/>
        <v>#NUM!</v>
      </c>
      <c r="Q39" s="49" t="e">
        <f t="shared" si="28"/>
        <v>#NUM!</v>
      </c>
      <c r="R39" s="50">
        <f t="shared" si="36"/>
        <v>0</v>
      </c>
      <c r="S39" s="50">
        <f t="shared" si="37"/>
        <v>0</v>
      </c>
      <c r="T39" s="5"/>
      <c r="V39" s="51" t="e">
        <f>(J39-L51)^2</f>
        <v>#NUM!</v>
      </c>
      <c r="W39" s="52" t="e">
        <f t="shared" si="41"/>
        <v>#NUM!</v>
      </c>
      <c r="X39" s="53">
        <v>1</v>
      </c>
      <c r="Y39" s="43"/>
      <c r="Z39" s="43"/>
      <c r="AA39" s="47" t="e">
        <f t="shared" si="42"/>
        <v>#NUM!</v>
      </c>
      <c r="AB39" s="54"/>
      <c r="AC39" s="55" t="e">
        <f>AC51</f>
        <v>#NUM!</v>
      </c>
      <c r="AD39" s="55" t="e">
        <f>AD51</f>
        <v>#NUM!</v>
      </c>
      <c r="AE39" s="52" t="e">
        <f t="shared" si="43"/>
        <v>#NUM!</v>
      </c>
      <c r="AF39" s="56" t="e">
        <f t="shared" si="44"/>
        <v>#NUM!</v>
      </c>
      <c r="AG39" s="57" t="e">
        <f>AF39/AF51</f>
        <v>#NUM!</v>
      </c>
      <c r="AH39" s="58" t="e">
        <f t="shared" si="45"/>
        <v>#NUM!</v>
      </c>
      <c r="AI39" s="59" t="e">
        <f t="shared" si="46"/>
        <v>#NUM!</v>
      </c>
      <c r="AJ39" s="11" t="e">
        <f t="shared" si="47"/>
        <v>#NUM!</v>
      </c>
      <c r="AK39" s="60" t="e">
        <f t="shared" si="48"/>
        <v>#NUM!</v>
      </c>
      <c r="AL39" s="11" t="e">
        <f t="shared" si="49"/>
        <v>#NUM!</v>
      </c>
      <c r="AM39" s="48">
        <f t="shared" si="50"/>
        <v>1.9599639845400536</v>
      </c>
      <c r="AN39" s="49" t="e">
        <f t="shared" si="51"/>
        <v>#NUM!</v>
      </c>
      <c r="AO39" s="49" t="e">
        <f t="shared" si="52"/>
        <v>#NUM!</v>
      </c>
      <c r="AP39" s="61" t="e">
        <f t="shared" si="29"/>
        <v>#NUM!</v>
      </c>
      <c r="AQ39" s="61" t="e">
        <f t="shared" si="30"/>
        <v>#NUM!</v>
      </c>
      <c r="AR39" s="30"/>
      <c r="AT39" s="62"/>
      <c r="AU39" s="62">
        <v>1</v>
      </c>
      <c r="AV39" s="63"/>
      <c r="AW39" s="63"/>
      <c r="AY39" s="43"/>
      <c r="AZ39" s="43"/>
      <c r="BA39" s="53"/>
      <c r="BB39" s="53"/>
      <c r="BC39" s="53"/>
      <c r="BD39" s="53"/>
      <c r="BE39" s="53"/>
      <c r="BF39" s="53"/>
      <c r="BG39" s="53"/>
      <c r="BH39" s="53"/>
      <c r="BI39" s="43"/>
      <c r="BJ39" s="43"/>
      <c r="BK39" s="43"/>
      <c r="BL39" s="43"/>
      <c r="BM39" s="43"/>
      <c r="BN39" s="43"/>
      <c r="BO39" s="64"/>
      <c r="BP39" s="64"/>
      <c r="BQ39" s="64"/>
      <c r="BR39" s="43"/>
      <c r="BS39" s="43"/>
    </row>
    <row r="40" spans="1:71" ht="12.75">
      <c r="A40" s="22"/>
      <c r="B40" s="44" t="s">
        <v>20</v>
      </c>
      <c r="C40" s="126"/>
      <c r="D40" s="126"/>
      <c r="E40" s="126"/>
      <c r="F40" s="45"/>
      <c r="H40" s="46" t="e">
        <f t="shared" si="31"/>
        <v>#NUM!</v>
      </c>
      <c r="I40" s="47" t="e">
        <f t="shared" si="38"/>
        <v>#NUM!</v>
      </c>
      <c r="J40" s="21" t="e">
        <f t="shared" si="32"/>
        <v>#NUM!</v>
      </c>
      <c r="K40" s="21" t="e">
        <f t="shared" si="39"/>
        <v>#NUM!</v>
      </c>
      <c r="L40" s="21" t="e">
        <f t="shared" si="33"/>
        <v>#NUM!</v>
      </c>
      <c r="M40" s="124">
        <f t="shared" si="34"/>
        <v>0</v>
      </c>
      <c r="N40" s="125" t="e">
        <f t="shared" si="35"/>
        <v>#NUM!</v>
      </c>
      <c r="O40" s="48">
        <f t="shared" si="40"/>
        <v>1.9599639845400536</v>
      </c>
      <c r="P40" s="49" t="e">
        <f t="shared" si="27"/>
        <v>#NUM!</v>
      </c>
      <c r="Q40" s="49" t="e">
        <f t="shared" si="28"/>
        <v>#NUM!</v>
      </c>
      <c r="R40" s="50">
        <f t="shared" si="36"/>
        <v>0</v>
      </c>
      <c r="S40" s="50">
        <f t="shared" si="37"/>
        <v>0</v>
      </c>
      <c r="T40" s="5"/>
      <c r="V40" s="51" t="e">
        <f>(J40-L51)^2</f>
        <v>#NUM!</v>
      </c>
      <c r="W40" s="52" t="e">
        <f t="shared" si="41"/>
        <v>#NUM!</v>
      </c>
      <c r="X40" s="53">
        <v>1</v>
      </c>
      <c r="Y40" s="43"/>
      <c r="Z40" s="43"/>
      <c r="AA40" s="47" t="e">
        <f t="shared" si="42"/>
        <v>#NUM!</v>
      </c>
      <c r="AB40" s="54"/>
      <c r="AC40" s="55" t="e">
        <f>AC51</f>
        <v>#NUM!</v>
      </c>
      <c r="AD40" s="55" t="e">
        <f>AD51</f>
        <v>#NUM!</v>
      </c>
      <c r="AE40" s="52" t="e">
        <f t="shared" si="43"/>
        <v>#NUM!</v>
      </c>
      <c r="AF40" s="56" t="e">
        <f t="shared" si="44"/>
        <v>#NUM!</v>
      </c>
      <c r="AG40" s="57" t="e">
        <f>AF40/AF51</f>
        <v>#NUM!</v>
      </c>
      <c r="AH40" s="58" t="e">
        <f t="shared" si="45"/>
        <v>#NUM!</v>
      </c>
      <c r="AI40" s="59" t="e">
        <f t="shared" si="46"/>
        <v>#NUM!</v>
      </c>
      <c r="AJ40" s="11" t="e">
        <f t="shared" si="47"/>
        <v>#NUM!</v>
      </c>
      <c r="AK40" s="60" t="e">
        <f t="shared" si="48"/>
        <v>#NUM!</v>
      </c>
      <c r="AL40" s="11" t="e">
        <f t="shared" si="49"/>
        <v>#NUM!</v>
      </c>
      <c r="AM40" s="48">
        <f t="shared" si="50"/>
        <v>1.9599639845400536</v>
      </c>
      <c r="AN40" s="49" t="e">
        <f t="shared" si="51"/>
        <v>#NUM!</v>
      </c>
      <c r="AO40" s="49" t="e">
        <f t="shared" si="52"/>
        <v>#NUM!</v>
      </c>
      <c r="AP40" s="61" t="e">
        <f t="shared" si="29"/>
        <v>#NUM!</v>
      </c>
      <c r="AQ40" s="61" t="e">
        <f t="shared" si="30"/>
        <v>#NUM!</v>
      </c>
      <c r="AR40" s="30"/>
      <c r="AT40" s="62"/>
      <c r="AU40" s="62">
        <v>1</v>
      </c>
      <c r="AV40" s="63"/>
      <c r="AW40" s="63"/>
      <c r="AY40" s="43"/>
      <c r="AZ40" s="43"/>
      <c r="BA40" s="53"/>
      <c r="BB40" s="53"/>
      <c r="BC40" s="53"/>
      <c r="BD40" s="53"/>
      <c r="BE40" s="53"/>
      <c r="BF40" s="53"/>
      <c r="BG40" s="53"/>
      <c r="BH40" s="53"/>
      <c r="BI40" s="43"/>
      <c r="BJ40" s="43"/>
      <c r="BK40" s="43"/>
      <c r="BL40" s="43"/>
      <c r="BM40" s="43"/>
      <c r="BN40" s="43"/>
      <c r="BO40" s="64"/>
      <c r="BP40" s="64"/>
      <c r="BQ40" s="64"/>
      <c r="BR40" s="43"/>
      <c r="BS40" s="43"/>
    </row>
    <row r="41" spans="1:71" ht="12.75">
      <c r="A41" s="22"/>
      <c r="B41" s="44" t="s">
        <v>21</v>
      </c>
      <c r="C41" s="126"/>
      <c r="D41" s="126"/>
      <c r="E41" s="126"/>
      <c r="F41" s="45"/>
      <c r="H41" s="46" t="e">
        <f t="shared" si="31"/>
        <v>#NUM!</v>
      </c>
      <c r="I41" s="47" t="e">
        <f t="shared" si="38"/>
        <v>#NUM!</v>
      </c>
      <c r="J41" s="21" t="e">
        <f t="shared" si="32"/>
        <v>#NUM!</v>
      </c>
      <c r="K41" s="21" t="e">
        <f t="shared" si="39"/>
        <v>#NUM!</v>
      </c>
      <c r="L41" s="21" t="e">
        <f t="shared" si="33"/>
        <v>#NUM!</v>
      </c>
      <c r="M41" s="124">
        <f t="shared" si="34"/>
        <v>0</v>
      </c>
      <c r="N41" s="125" t="e">
        <f t="shared" si="35"/>
        <v>#NUM!</v>
      </c>
      <c r="O41" s="48">
        <f t="shared" si="40"/>
        <v>1.9599639845400536</v>
      </c>
      <c r="P41" s="49" t="e">
        <f t="shared" si="27"/>
        <v>#NUM!</v>
      </c>
      <c r="Q41" s="49" t="e">
        <f t="shared" si="28"/>
        <v>#NUM!</v>
      </c>
      <c r="R41" s="50">
        <f t="shared" si="36"/>
        <v>0</v>
      </c>
      <c r="S41" s="50">
        <f t="shared" si="37"/>
        <v>0</v>
      </c>
      <c r="T41" s="5"/>
      <c r="V41" s="51" t="e">
        <f>(J41-L51)^2</f>
        <v>#NUM!</v>
      </c>
      <c r="W41" s="52" t="e">
        <f t="shared" si="41"/>
        <v>#NUM!</v>
      </c>
      <c r="X41" s="53">
        <v>1</v>
      </c>
      <c r="Y41" s="43"/>
      <c r="Z41" s="43"/>
      <c r="AA41" s="47" t="e">
        <f t="shared" si="42"/>
        <v>#NUM!</v>
      </c>
      <c r="AB41" s="54"/>
      <c r="AC41" s="55" t="e">
        <f>AC51</f>
        <v>#NUM!</v>
      </c>
      <c r="AD41" s="55" t="e">
        <f>AD51</f>
        <v>#NUM!</v>
      </c>
      <c r="AE41" s="52" t="e">
        <f t="shared" si="43"/>
        <v>#NUM!</v>
      </c>
      <c r="AF41" s="56" t="e">
        <f t="shared" si="44"/>
        <v>#NUM!</v>
      </c>
      <c r="AG41" s="57" t="e">
        <f>AF41/AF51</f>
        <v>#NUM!</v>
      </c>
      <c r="AH41" s="58" t="e">
        <f t="shared" si="45"/>
        <v>#NUM!</v>
      </c>
      <c r="AI41" s="59" t="e">
        <f t="shared" si="46"/>
        <v>#NUM!</v>
      </c>
      <c r="AJ41" s="11" t="e">
        <f t="shared" si="47"/>
        <v>#NUM!</v>
      </c>
      <c r="AK41" s="60" t="e">
        <f t="shared" si="48"/>
        <v>#NUM!</v>
      </c>
      <c r="AL41" s="11" t="e">
        <f t="shared" si="49"/>
        <v>#NUM!</v>
      </c>
      <c r="AM41" s="48">
        <f t="shared" si="50"/>
        <v>1.9599639845400536</v>
      </c>
      <c r="AN41" s="49" t="e">
        <f t="shared" si="51"/>
        <v>#NUM!</v>
      </c>
      <c r="AO41" s="49" t="e">
        <f t="shared" si="52"/>
        <v>#NUM!</v>
      </c>
      <c r="AP41" s="61" t="e">
        <f t="shared" si="29"/>
        <v>#NUM!</v>
      </c>
      <c r="AQ41" s="61" t="e">
        <f t="shared" si="30"/>
        <v>#NUM!</v>
      </c>
      <c r="AR41" s="30"/>
      <c r="AT41" s="62"/>
      <c r="AU41" s="62">
        <v>1</v>
      </c>
      <c r="AV41" s="63"/>
      <c r="AW41" s="63"/>
      <c r="AY41" s="43"/>
      <c r="AZ41" s="43"/>
      <c r="BA41" s="53"/>
      <c r="BB41" s="53"/>
      <c r="BC41" s="53"/>
      <c r="BD41" s="53"/>
      <c r="BE41" s="53"/>
      <c r="BF41" s="53"/>
      <c r="BG41" s="53"/>
      <c r="BH41" s="53"/>
      <c r="BI41" s="43"/>
      <c r="BJ41" s="43"/>
      <c r="BK41" s="43"/>
      <c r="BL41" s="43"/>
      <c r="BM41" s="43"/>
      <c r="BN41" s="43"/>
      <c r="BO41" s="64"/>
      <c r="BP41" s="64"/>
      <c r="BQ41" s="64"/>
      <c r="BR41" s="43"/>
      <c r="BS41" s="43"/>
    </row>
    <row r="42" spans="1:71" ht="12.75">
      <c r="A42" s="22"/>
      <c r="B42" s="44" t="s">
        <v>22</v>
      </c>
      <c r="C42" s="126"/>
      <c r="D42" s="126"/>
      <c r="E42" s="126"/>
      <c r="F42" s="45"/>
      <c r="H42" s="46" t="e">
        <f t="shared" si="31"/>
        <v>#NUM!</v>
      </c>
      <c r="I42" s="47" t="e">
        <f t="shared" si="38"/>
        <v>#NUM!</v>
      </c>
      <c r="J42" s="21" t="e">
        <f t="shared" si="32"/>
        <v>#NUM!</v>
      </c>
      <c r="K42" s="21" t="e">
        <f t="shared" si="39"/>
        <v>#NUM!</v>
      </c>
      <c r="L42" s="21" t="e">
        <f t="shared" si="33"/>
        <v>#NUM!</v>
      </c>
      <c r="M42" s="124">
        <f t="shared" si="34"/>
        <v>0</v>
      </c>
      <c r="N42" s="125" t="e">
        <f t="shared" si="35"/>
        <v>#NUM!</v>
      </c>
      <c r="O42" s="48">
        <f t="shared" si="40"/>
        <v>1.9599639845400536</v>
      </c>
      <c r="P42" s="49" t="e">
        <f t="shared" si="27"/>
        <v>#NUM!</v>
      </c>
      <c r="Q42" s="49" t="e">
        <f t="shared" si="28"/>
        <v>#NUM!</v>
      </c>
      <c r="R42" s="50">
        <f t="shared" si="36"/>
        <v>0</v>
      </c>
      <c r="S42" s="50">
        <f t="shared" si="37"/>
        <v>0</v>
      </c>
      <c r="T42" s="5"/>
      <c r="V42" s="51" t="e">
        <f>(J42-L51)^2</f>
        <v>#NUM!</v>
      </c>
      <c r="W42" s="52" t="e">
        <f t="shared" si="41"/>
        <v>#NUM!</v>
      </c>
      <c r="X42" s="53">
        <v>1</v>
      </c>
      <c r="Y42" s="43"/>
      <c r="Z42" s="43"/>
      <c r="AA42" s="47" t="e">
        <f t="shared" si="42"/>
        <v>#NUM!</v>
      </c>
      <c r="AB42" s="54"/>
      <c r="AC42" s="55" t="e">
        <f>AC51</f>
        <v>#NUM!</v>
      </c>
      <c r="AD42" s="55" t="e">
        <f>AD51</f>
        <v>#NUM!</v>
      </c>
      <c r="AE42" s="52" t="e">
        <f t="shared" si="43"/>
        <v>#NUM!</v>
      </c>
      <c r="AF42" s="56" t="e">
        <f t="shared" si="44"/>
        <v>#NUM!</v>
      </c>
      <c r="AG42" s="57" t="e">
        <f>AF42/AF51</f>
        <v>#NUM!</v>
      </c>
      <c r="AH42" s="58" t="e">
        <f t="shared" si="45"/>
        <v>#NUM!</v>
      </c>
      <c r="AI42" s="59" t="e">
        <f t="shared" si="46"/>
        <v>#NUM!</v>
      </c>
      <c r="AJ42" s="11" t="e">
        <f t="shared" si="47"/>
        <v>#NUM!</v>
      </c>
      <c r="AK42" s="60" t="e">
        <f t="shared" si="48"/>
        <v>#NUM!</v>
      </c>
      <c r="AL42" s="11" t="e">
        <f t="shared" si="49"/>
        <v>#NUM!</v>
      </c>
      <c r="AM42" s="48">
        <f t="shared" si="50"/>
        <v>1.9599639845400536</v>
      </c>
      <c r="AN42" s="49" t="e">
        <f t="shared" si="51"/>
        <v>#NUM!</v>
      </c>
      <c r="AO42" s="49" t="e">
        <f t="shared" si="52"/>
        <v>#NUM!</v>
      </c>
      <c r="AP42" s="61" t="e">
        <f t="shared" si="29"/>
        <v>#NUM!</v>
      </c>
      <c r="AQ42" s="61" t="e">
        <f t="shared" si="30"/>
        <v>#NUM!</v>
      </c>
      <c r="AR42" s="30"/>
      <c r="AT42" s="62"/>
      <c r="AU42" s="62">
        <v>1</v>
      </c>
      <c r="AV42" s="63"/>
      <c r="AW42" s="63"/>
      <c r="AY42" s="43"/>
      <c r="AZ42" s="43"/>
      <c r="BA42" s="53"/>
      <c r="BB42" s="53"/>
      <c r="BC42" s="53"/>
      <c r="BD42" s="53"/>
      <c r="BE42" s="53"/>
      <c r="BF42" s="53"/>
      <c r="BG42" s="53"/>
      <c r="BH42" s="53"/>
      <c r="BI42" s="43"/>
      <c r="BJ42" s="43"/>
      <c r="BK42" s="43"/>
      <c r="BL42" s="43"/>
      <c r="BM42" s="43"/>
      <c r="BN42" s="43"/>
      <c r="BO42" s="64"/>
      <c r="BP42" s="64"/>
      <c r="BQ42" s="64"/>
      <c r="BR42" s="43"/>
      <c r="BS42" s="43"/>
    </row>
    <row r="43" spans="1:71" ht="12.75">
      <c r="A43" s="22"/>
      <c r="B43" s="44" t="s">
        <v>23</v>
      </c>
      <c r="C43" s="126"/>
      <c r="D43" s="126"/>
      <c r="E43" s="126"/>
      <c r="F43" s="45"/>
      <c r="H43" s="46" t="e">
        <f t="shared" si="31"/>
        <v>#NUM!</v>
      </c>
      <c r="I43" s="47" t="e">
        <f t="shared" si="38"/>
        <v>#NUM!</v>
      </c>
      <c r="J43" s="21" t="e">
        <f t="shared" si="32"/>
        <v>#NUM!</v>
      </c>
      <c r="K43" s="21" t="e">
        <f t="shared" si="39"/>
        <v>#NUM!</v>
      </c>
      <c r="L43" s="21" t="e">
        <f t="shared" si="33"/>
        <v>#NUM!</v>
      </c>
      <c r="M43" s="124">
        <f t="shared" si="34"/>
        <v>0</v>
      </c>
      <c r="N43" s="125" t="e">
        <f t="shared" si="35"/>
        <v>#NUM!</v>
      </c>
      <c r="O43" s="48">
        <f t="shared" si="40"/>
        <v>1.9599639845400536</v>
      </c>
      <c r="P43" s="49" t="e">
        <f t="shared" si="27"/>
        <v>#NUM!</v>
      </c>
      <c r="Q43" s="49" t="e">
        <f t="shared" si="28"/>
        <v>#NUM!</v>
      </c>
      <c r="R43" s="50">
        <f t="shared" si="36"/>
        <v>0</v>
      </c>
      <c r="S43" s="50">
        <f t="shared" si="37"/>
        <v>0</v>
      </c>
      <c r="T43" s="5"/>
      <c r="V43" s="51" t="e">
        <f>(J43-L51)^2</f>
        <v>#NUM!</v>
      </c>
      <c r="W43" s="52" t="e">
        <f t="shared" si="41"/>
        <v>#NUM!</v>
      </c>
      <c r="X43" s="53">
        <v>1</v>
      </c>
      <c r="Y43" s="43"/>
      <c r="Z43" s="43"/>
      <c r="AA43" s="47" t="e">
        <f t="shared" si="42"/>
        <v>#NUM!</v>
      </c>
      <c r="AB43" s="54"/>
      <c r="AC43" s="55" t="e">
        <f>AC51</f>
        <v>#NUM!</v>
      </c>
      <c r="AD43" s="55" t="e">
        <f>AD51</f>
        <v>#NUM!</v>
      </c>
      <c r="AE43" s="52" t="e">
        <f t="shared" si="43"/>
        <v>#NUM!</v>
      </c>
      <c r="AF43" s="56" t="e">
        <f t="shared" si="44"/>
        <v>#NUM!</v>
      </c>
      <c r="AG43" s="57" t="e">
        <f>AF43/AF51</f>
        <v>#NUM!</v>
      </c>
      <c r="AH43" s="58" t="e">
        <f t="shared" si="45"/>
        <v>#NUM!</v>
      </c>
      <c r="AI43" s="59" t="e">
        <f t="shared" si="46"/>
        <v>#NUM!</v>
      </c>
      <c r="AJ43" s="11" t="e">
        <f t="shared" si="47"/>
        <v>#NUM!</v>
      </c>
      <c r="AK43" s="60" t="e">
        <f t="shared" si="48"/>
        <v>#NUM!</v>
      </c>
      <c r="AL43" s="11" t="e">
        <f t="shared" si="49"/>
        <v>#NUM!</v>
      </c>
      <c r="AM43" s="48">
        <f t="shared" si="50"/>
        <v>1.9599639845400536</v>
      </c>
      <c r="AN43" s="49" t="e">
        <f t="shared" si="51"/>
        <v>#NUM!</v>
      </c>
      <c r="AO43" s="49" t="e">
        <f t="shared" si="52"/>
        <v>#NUM!</v>
      </c>
      <c r="AP43" s="61" t="e">
        <f t="shared" si="29"/>
        <v>#NUM!</v>
      </c>
      <c r="AQ43" s="61" t="e">
        <f t="shared" si="30"/>
        <v>#NUM!</v>
      </c>
      <c r="AR43" s="30"/>
      <c r="AT43" s="62"/>
      <c r="AU43" s="62">
        <v>1</v>
      </c>
      <c r="AV43" s="63"/>
      <c r="AW43" s="63"/>
      <c r="AY43" s="43"/>
      <c r="AZ43" s="43"/>
      <c r="BA43" s="53"/>
      <c r="BB43" s="53"/>
      <c r="BC43" s="53"/>
      <c r="BD43" s="53"/>
      <c r="BE43" s="53"/>
      <c r="BF43" s="53"/>
      <c r="BG43" s="53"/>
      <c r="BH43" s="53"/>
      <c r="BI43" s="43"/>
      <c r="BJ43" s="43"/>
      <c r="BK43" s="43"/>
      <c r="BL43" s="43"/>
      <c r="BM43" s="43"/>
      <c r="BN43" s="43"/>
      <c r="BO43" s="64"/>
      <c r="BP43" s="64"/>
      <c r="BQ43" s="64"/>
      <c r="BR43" s="43"/>
      <c r="BS43" s="43"/>
    </row>
    <row r="44" spans="1:71" ht="12.75">
      <c r="A44" s="22"/>
      <c r="B44" s="44" t="s">
        <v>24</v>
      </c>
      <c r="C44" s="126"/>
      <c r="D44" s="126"/>
      <c r="E44" s="126"/>
      <c r="F44" s="45"/>
      <c r="H44" s="46" t="e">
        <f t="shared" si="31"/>
        <v>#NUM!</v>
      </c>
      <c r="I44" s="47" t="e">
        <f t="shared" si="38"/>
        <v>#NUM!</v>
      </c>
      <c r="J44" s="21" t="e">
        <f t="shared" si="32"/>
        <v>#NUM!</v>
      </c>
      <c r="K44" s="21" t="e">
        <f t="shared" si="39"/>
        <v>#NUM!</v>
      </c>
      <c r="L44" s="21" t="e">
        <f t="shared" si="33"/>
        <v>#NUM!</v>
      </c>
      <c r="M44" s="124">
        <f t="shared" si="34"/>
        <v>0</v>
      </c>
      <c r="N44" s="125" t="e">
        <f t="shared" si="35"/>
        <v>#NUM!</v>
      </c>
      <c r="O44" s="48">
        <f t="shared" si="40"/>
        <v>1.9599639845400536</v>
      </c>
      <c r="P44" s="49" t="e">
        <f t="shared" si="27"/>
        <v>#NUM!</v>
      </c>
      <c r="Q44" s="49" t="e">
        <f t="shared" si="28"/>
        <v>#NUM!</v>
      </c>
      <c r="R44" s="50">
        <f t="shared" si="36"/>
        <v>0</v>
      </c>
      <c r="S44" s="50">
        <f t="shared" si="37"/>
        <v>0</v>
      </c>
      <c r="T44" s="5"/>
      <c r="V44" s="51" t="e">
        <f>(J44-L51)^2</f>
        <v>#NUM!</v>
      </c>
      <c r="W44" s="52" t="e">
        <f t="shared" si="41"/>
        <v>#NUM!</v>
      </c>
      <c r="X44" s="53">
        <v>1</v>
      </c>
      <c r="Y44" s="43"/>
      <c r="Z44" s="43"/>
      <c r="AA44" s="47" t="e">
        <f t="shared" si="42"/>
        <v>#NUM!</v>
      </c>
      <c r="AB44" s="54"/>
      <c r="AC44" s="55" t="e">
        <f>AC51</f>
        <v>#NUM!</v>
      </c>
      <c r="AD44" s="55" t="e">
        <f>AD51</f>
        <v>#NUM!</v>
      </c>
      <c r="AE44" s="52" t="e">
        <f t="shared" si="43"/>
        <v>#NUM!</v>
      </c>
      <c r="AF44" s="56" t="e">
        <f t="shared" si="44"/>
        <v>#NUM!</v>
      </c>
      <c r="AG44" s="57" t="e">
        <f>AF44/AF51</f>
        <v>#NUM!</v>
      </c>
      <c r="AH44" s="58" t="e">
        <f t="shared" si="45"/>
        <v>#NUM!</v>
      </c>
      <c r="AI44" s="59" t="e">
        <f t="shared" si="46"/>
        <v>#NUM!</v>
      </c>
      <c r="AJ44" s="11" t="e">
        <f t="shared" si="47"/>
        <v>#NUM!</v>
      </c>
      <c r="AK44" s="60" t="e">
        <f t="shared" si="48"/>
        <v>#NUM!</v>
      </c>
      <c r="AL44" s="11" t="e">
        <f t="shared" si="49"/>
        <v>#NUM!</v>
      </c>
      <c r="AM44" s="48">
        <f t="shared" si="50"/>
        <v>1.9599639845400536</v>
      </c>
      <c r="AN44" s="49" t="e">
        <f t="shared" si="51"/>
        <v>#NUM!</v>
      </c>
      <c r="AO44" s="49" t="e">
        <f t="shared" si="52"/>
        <v>#NUM!</v>
      </c>
      <c r="AP44" s="61" t="e">
        <f t="shared" si="29"/>
        <v>#NUM!</v>
      </c>
      <c r="AQ44" s="61" t="e">
        <f t="shared" si="30"/>
        <v>#NUM!</v>
      </c>
      <c r="AR44" s="30"/>
      <c r="AT44" s="62"/>
      <c r="AU44" s="62">
        <v>1</v>
      </c>
      <c r="AV44" s="63"/>
      <c r="AW44" s="63"/>
      <c r="AY44" s="43"/>
      <c r="AZ44" s="43"/>
      <c r="BA44" s="53"/>
      <c r="BB44" s="53"/>
      <c r="BC44" s="53"/>
      <c r="BD44" s="53"/>
      <c r="BE44" s="53"/>
      <c r="BF44" s="53"/>
      <c r="BG44" s="53"/>
      <c r="BH44" s="53"/>
      <c r="BI44" s="43"/>
      <c r="BJ44" s="43"/>
      <c r="BK44" s="43"/>
      <c r="BL44" s="43"/>
      <c r="BM44" s="43"/>
      <c r="BN44" s="43"/>
      <c r="BO44" s="64"/>
      <c r="BP44" s="64"/>
      <c r="BQ44" s="64"/>
      <c r="BR44" s="43"/>
      <c r="BS44" s="43"/>
    </row>
    <row r="45" spans="1:71" ht="12.75">
      <c r="A45" s="22"/>
      <c r="B45" s="44" t="s">
        <v>25</v>
      </c>
      <c r="C45" s="126"/>
      <c r="D45" s="126"/>
      <c r="E45" s="126"/>
      <c r="F45" s="45"/>
      <c r="H45" s="46" t="e">
        <f t="shared" si="31"/>
        <v>#NUM!</v>
      </c>
      <c r="I45" s="47" t="e">
        <f t="shared" si="38"/>
        <v>#NUM!</v>
      </c>
      <c r="J45" s="21" t="e">
        <f t="shared" si="32"/>
        <v>#NUM!</v>
      </c>
      <c r="K45" s="21" t="e">
        <f t="shared" si="39"/>
        <v>#NUM!</v>
      </c>
      <c r="L45" s="21" t="e">
        <f t="shared" si="33"/>
        <v>#NUM!</v>
      </c>
      <c r="M45" s="124">
        <f t="shared" si="34"/>
        <v>0</v>
      </c>
      <c r="N45" s="125" t="e">
        <f t="shared" si="35"/>
        <v>#NUM!</v>
      </c>
      <c r="O45" s="48">
        <f t="shared" si="40"/>
        <v>1.9599639845400536</v>
      </c>
      <c r="P45" s="49" t="e">
        <f t="shared" si="27"/>
        <v>#NUM!</v>
      </c>
      <c r="Q45" s="49" t="e">
        <f t="shared" si="28"/>
        <v>#NUM!</v>
      </c>
      <c r="R45" s="50">
        <f t="shared" si="36"/>
        <v>0</v>
      </c>
      <c r="S45" s="50">
        <f t="shared" si="37"/>
        <v>0</v>
      </c>
      <c r="T45" s="5"/>
      <c r="V45" s="51" t="e">
        <f>(J45-L51)^2</f>
        <v>#NUM!</v>
      </c>
      <c r="W45" s="52" t="e">
        <f t="shared" si="41"/>
        <v>#NUM!</v>
      </c>
      <c r="X45" s="53">
        <v>1</v>
      </c>
      <c r="Y45" s="43"/>
      <c r="Z45" s="43"/>
      <c r="AA45" s="47" t="e">
        <f t="shared" si="42"/>
        <v>#NUM!</v>
      </c>
      <c r="AB45" s="54"/>
      <c r="AC45" s="55" t="e">
        <f>AC51</f>
        <v>#NUM!</v>
      </c>
      <c r="AD45" s="55" t="e">
        <f>AD51</f>
        <v>#NUM!</v>
      </c>
      <c r="AE45" s="52" t="e">
        <f t="shared" si="43"/>
        <v>#NUM!</v>
      </c>
      <c r="AF45" s="56" t="e">
        <f t="shared" si="44"/>
        <v>#NUM!</v>
      </c>
      <c r="AG45" s="57" t="e">
        <f>AF45/AF51</f>
        <v>#NUM!</v>
      </c>
      <c r="AH45" s="58" t="e">
        <f t="shared" si="45"/>
        <v>#NUM!</v>
      </c>
      <c r="AI45" s="59" t="e">
        <f t="shared" si="46"/>
        <v>#NUM!</v>
      </c>
      <c r="AJ45" s="11" t="e">
        <f t="shared" si="47"/>
        <v>#NUM!</v>
      </c>
      <c r="AK45" s="60" t="e">
        <f t="shared" si="48"/>
        <v>#NUM!</v>
      </c>
      <c r="AL45" s="11" t="e">
        <f t="shared" si="49"/>
        <v>#NUM!</v>
      </c>
      <c r="AM45" s="48">
        <f t="shared" si="50"/>
        <v>1.9599639845400536</v>
      </c>
      <c r="AN45" s="49" t="e">
        <f t="shared" si="51"/>
        <v>#NUM!</v>
      </c>
      <c r="AO45" s="49" t="e">
        <f t="shared" si="52"/>
        <v>#NUM!</v>
      </c>
      <c r="AP45" s="61" t="e">
        <f t="shared" si="29"/>
        <v>#NUM!</v>
      </c>
      <c r="AQ45" s="61" t="e">
        <f t="shared" si="30"/>
        <v>#NUM!</v>
      </c>
      <c r="AR45" s="30"/>
      <c r="AT45" s="62"/>
      <c r="AU45" s="62">
        <v>1</v>
      </c>
      <c r="AV45" s="63"/>
      <c r="AW45" s="63"/>
      <c r="AY45" s="43"/>
      <c r="AZ45" s="43"/>
      <c r="BA45" s="53"/>
      <c r="BB45" s="53"/>
      <c r="BC45" s="53"/>
      <c r="BD45" s="53"/>
      <c r="BE45" s="53"/>
      <c r="BF45" s="53"/>
      <c r="BG45" s="53"/>
      <c r="BH45" s="53"/>
      <c r="BI45" s="43"/>
      <c r="BJ45" s="43"/>
      <c r="BK45" s="43"/>
      <c r="BL45" s="43"/>
      <c r="BM45" s="43"/>
      <c r="BN45" s="43"/>
      <c r="BO45" s="64"/>
      <c r="BP45" s="64"/>
      <c r="BQ45" s="64"/>
      <c r="BR45" s="43"/>
      <c r="BS45" s="43"/>
    </row>
    <row r="46" spans="1:71" ht="12.75">
      <c r="A46" s="22"/>
      <c r="B46" s="44" t="s">
        <v>26</v>
      </c>
      <c r="C46" s="126"/>
      <c r="D46" s="126"/>
      <c r="E46" s="126"/>
      <c r="F46" s="45"/>
      <c r="H46" s="46" t="e">
        <f t="shared" si="31"/>
        <v>#NUM!</v>
      </c>
      <c r="I46" s="47" t="e">
        <f t="shared" si="38"/>
        <v>#NUM!</v>
      </c>
      <c r="J46" s="21" t="e">
        <f t="shared" si="32"/>
        <v>#NUM!</v>
      </c>
      <c r="K46" s="21" t="e">
        <f t="shared" si="39"/>
        <v>#NUM!</v>
      </c>
      <c r="L46" s="21" t="e">
        <f t="shared" si="33"/>
        <v>#NUM!</v>
      </c>
      <c r="M46" s="124">
        <f t="shared" si="34"/>
        <v>0</v>
      </c>
      <c r="N46" s="125" t="e">
        <f t="shared" si="35"/>
        <v>#NUM!</v>
      </c>
      <c r="O46" s="48">
        <f t="shared" si="40"/>
        <v>1.9599639845400536</v>
      </c>
      <c r="P46" s="49" t="e">
        <f t="shared" si="27"/>
        <v>#NUM!</v>
      </c>
      <c r="Q46" s="49" t="e">
        <f t="shared" si="28"/>
        <v>#NUM!</v>
      </c>
      <c r="R46" s="50">
        <f t="shared" si="36"/>
        <v>0</v>
      </c>
      <c r="S46" s="50">
        <f t="shared" si="37"/>
        <v>0</v>
      </c>
      <c r="T46" s="5"/>
      <c r="V46" s="51" t="e">
        <f>(J46-L51)^2</f>
        <v>#NUM!</v>
      </c>
      <c r="W46" s="52" t="e">
        <f t="shared" si="41"/>
        <v>#NUM!</v>
      </c>
      <c r="X46" s="53">
        <v>1</v>
      </c>
      <c r="Y46" s="43"/>
      <c r="Z46" s="43"/>
      <c r="AA46" s="47" t="e">
        <f t="shared" si="42"/>
        <v>#NUM!</v>
      </c>
      <c r="AB46" s="54"/>
      <c r="AC46" s="55" t="e">
        <f>AC51</f>
        <v>#NUM!</v>
      </c>
      <c r="AD46" s="55" t="e">
        <f>AD51</f>
        <v>#NUM!</v>
      </c>
      <c r="AE46" s="52" t="e">
        <f t="shared" si="43"/>
        <v>#NUM!</v>
      </c>
      <c r="AF46" s="56" t="e">
        <f t="shared" si="44"/>
        <v>#NUM!</v>
      </c>
      <c r="AG46" s="57" t="e">
        <f>AF46/AF51</f>
        <v>#NUM!</v>
      </c>
      <c r="AH46" s="58" t="e">
        <f t="shared" si="45"/>
        <v>#NUM!</v>
      </c>
      <c r="AI46" s="59" t="e">
        <f t="shared" si="46"/>
        <v>#NUM!</v>
      </c>
      <c r="AJ46" s="11" t="e">
        <f t="shared" si="47"/>
        <v>#NUM!</v>
      </c>
      <c r="AK46" s="60" t="e">
        <f t="shared" si="48"/>
        <v>#NUM!</v>
      </c>
      <c r="AL46" s="11" t="e">
        <f t="shared" si="49"/>
        <v>#NUM!</v>
      </c>
      <c r="AM46" s="48">
        <f t="shared" si="50"/>
        <v>1.9599639845400536</v>
      </c>
      <c r="AN46" s="49" t="e">
        <f t="shared" si="51"/>
        <v>#NUM!</v>
      </c>
      <c r="AO46" s="49" t="e">
        <f t="shared" si="52"/>
        <v>#NUM!</v>
      </c>
      <c r="AP46" s="61" t="e">
        <f t="shared" si="29"/>
        <v>#NUM!</v>
      </c>
      <c r="AQ46" s="61" t="e">
        <f t="shared" si="30"/>
        <v>#NUM!</v>
      </c>
      <c r="AR46" s="30"/>
      <c r="AT46" s="62"/>
      <c r="AU46" s="62">
        <v>1</v>
      </c>
      <c r="AV46" s="63"/>
      <c r="AW46" s="63"/>
      <c r="AY46" s="43"/>
      <c r="AZ46" s="43"/>
      <c r="BA46" s="53"/>
      <c r="BB46" s="53"/>
      <c r="BC46" s="53"/>
      <c r="BD46" s="53"/>
      <c r="BE46" s="53"/>
      <c r="BF46" s="53"/>
      <c r="BG46" s="53"/>
      <c r="BH46" s="53"/>
      <c r="BI46" s="43"/>
      <c r="BJ46" s="43"/>
      <c r="BK46" s="43"/>
      <c r="BL46" s="43"/>
      <c r="BM46" s="43"/>
      <c r="BN46" s="43"/>
      <c r="BO46" s="64"/>
      <c r="BP46" s="64"/>
      <c r="BQ46" s="64"/>
      <c r="BR46" s="43"/>
      <c r="BS46" s="43"/>
    </row>
    <row r="47" spans="1:71" ht="12.75">
      <c r="A47" s="22"/>
      <c r="B47" s="44" t="s">
        <v>27</v>
      </c>
      <c r="C47" s="126"/>
      <c r="D47" s="126"/>
      <c r="E47" s="126"/>
      <c r="F47" s="45"/>
      <c r="H47" s="46" t="e">
        <f t="shared" si="31"/>
        <v>#NUM!</v>
      </c>
      <c r="I47" s="47" t="e">
        <f t="shared" si="38"/>
        <v>#NUM!</v>
      </c>
      <c r="J47" s="21" t="e">
        <f t="shared" si="32"/>
        <v>#NUM!</v>
      </c>
      <c r="K47" s="21" t="e">
        <f t="shared" si="39"/>
        <v>#NUM!</v>
      </c>
      <c r="L47" s="21" t="e">
        <f t="shared" si="33"/>
        <v>#NUM!</v>
      </c>
      <c r="M47" s="124">
        <f t="shared" si="34"/>
        <v>0</v>
      </c>
      <c r="N47" s="125" t="e">
        <f t="shared" si="35"/>
        <v>#NUM!</v>
      </c>
      <c r="O47" s="48">
        <f t="shared" si="40"/>
        <v>1.9599639845400536</v>
      </c>
      <c r="P47" s="49" t="e">
        <f t="shared" si="27"/>
        <v>#NUM!</v>
      </c>
      <c r="Q47" s="49" t="e">
        <f t="shared" si="28"/>
        <v>#NUM!</v>
      </c>
      <c r="R47" s="50">
        <f t="shared" si="36"/>
        <v>0</v>
      </c>
      <c r="S47" s="50">
        <f t="shared" si="37"/>
        <v>0</v>
      </c>
      <c r="T47" s="5"/>
      <c r="V47" s="51" t="e">
        <f>(J47-L51)^2</f>
        <v>#NUM!</v>
      </c>
      <c r="W47" s="52" t="e">
        <f t="shared" si="41"/>
        <v>#NUM!</v>
      </c>
      <c r="X47" s="53">
        <v>1</v>
      </c>
      <c r="Y47" s="43"/>
      <c r="Z47" s="43"/>
      <c r="AA47" s="47" t="e">
        <f t="shared" si="42"/>
        <v>#NUM!</v>
      </c>
      <c r="AB47" s="54"/>
      <c r="AC47" s="55" t="e">
        <f>AC51</f>
        <v>#NUM!</v>
      </c>
      <c r="AD47" s="55" t="e">
        <f>AD51</f>
        <v>#NUM!</v>
      </c>
      <c r="AE47" s="52" t="e">
        <f t="shared" si="43"/>
        <v>#NUM!</v>
      </c>
      <c r="AF47" s="56" t="e">
        <f t="shared" si="44"/>
        <v>#NUM!</v>
      </c>
      <c r="AG47" s="57" t="e">
        <f>AF47/AF51</f>
        <v>#NUM!</v>
      </c>
      <c r="AH47" s="58" t="e">
        <f t="shared" si="45"/>
        <v>#NUM!</v>
      </c>
      <c r="AI47" s="59" t="e">
        <f t="shared" si="46"/>
        <v>#NUM!</v>
      </c>
      <c r="AJ47" s="11" t="e">
        <f t="shared" si="47"/>
        <v>#NUM!</v>
      </c>
      <c r="AK47" s="60" t="e">
        <f t="shared" si="48"/>
        <v>#NUM!</v>
      </c>
      <c r="AL47" s="11" t="e">
        <f t="shared" si="49"/>
        <v>#NUM!</v>
      </c>
      <c r="AM47" s="48">
        <f t="shared" si="50"/>
        <v>1.9599639845400536</v>
      </c>
      <c r="AN47" s="49" t="e">
        <f t="shared" si="51"/>
        <v>#NUM!</v>
      </c>
      <c r="AO47" s="49" t="e">
        <f t="shared" si="52"/>
        <v>#NUM!</v>
      </c>
      <c r="AP47" s="61" t="e">
        <f t="shared" si="29"/>
        <v>#NUM!</v>
      </c>
      <c r="AQ47" s="61" t="e">
        <f t="shared" si="30"/>
        <v>#NUM!</v>
      </c>
      <c r="AR47" s="30"/>
      <c r="AT47" s="62"/>
      <c r="AU47" s="62">
        <v>1</v>
      </c>
      <c r="AV47" s="63"/>
      <c r="AW47" s="63"/>
      <c r="AY47" s="43"/>
      <c r="AZ47" s="43"/>
      <c r="BA47" s="53"/>
      <c r="BB47" s="53"/>
      <c r="BC47" s="53"/>
      <c r="BD47" s="53"/>
      <c r="BE47" s="53"/>
      <c r="BF47" s="53"/>
      <c r="BG47" s="53"/>
      <c r="BH47" s="53"/>
      <c r="BI47" s="43"/>
      <c r="BJ47" s="43"/>
      <c r="BK47" s="43"/>
      <c r="BL47" s="43"/>
      <c r="BM47" s="43"/>
      <c r="BN47" s="43"/>
      <c r="BO47" s="64"/>
      <c r="BP47" s="64"/>
      <c r="BQ47" s="64"/>
      <c r="BR47" s="43"/>
      <c r="BS47" s="43"/>
    </row>
    <row r="48" spans="1:71" ht="12.75">
      <c r="A48" s="22"/>
      <c r="B48" s="44" t="s">
        <v>28</v>
      </c>
      <c r="C48" s="126"/>
      <c r="D48" s="126"/>
      <c r="E48" s="126"/>
      <c r="F48" s="45"/>
      <c r="H48" s="46" t="e">
        <f t="shared" si="31"/>
        <v>#NUM!</v>
      </c>
      <c r="I48" s="47" t="e">
        <f t="shared" si="38"/>
        <v>#NUM!</v>
      </c>
      <c r="J48" s="21" t="e">
        <f t="shared" si="32"/>
        <v>#NUM!</v>
      </c>
      <c r="K48" s="21" t="e">
        <f t="shared" si="39"/>
        <v>#NUM!</v>
      </c>
      <c r="L48" s="21" t="e">
        <f t="shared" si="33"/>
        <v>#NUM!</v>
      </c>
      <c r="M48" s="124">
        <f t="shared" si="34"/>
        <v>0</v>
      </c>
      <c r="N48" s="125" t="e">
        <f t="shared" si="35"/>
        <v>#NUM!</v>
      </c>
      <c r="O48" s="48">
        <f t="shared" si="40"/>
        <v>1.9599639845400536</v>
      </c>
      <c r="P48" s="49" t="e">
        <f t="shared" si="27"/>
        <v>#NUM!</v>
      </c>
      <c r="Q48" s="49" t="e">
        <f t="shared" si="28"/>
        <v>#NUM!</v>
      </c>
      <c r="R48" s="50">
        <f t="shared" si="36"/>
        <v>0</v>
      </c>
      <c r="S48" s="50">
        <f t="shared" si="37"/>
        <v>0</v>
      </c>
      <c r="T48" s="5"/>
      <c r="V48" s="51" t="e">
        <f>(J48-L51)^2</f>
        <v>#NUM!</v>
      </c>
      <c r="W48" s="52" t="e">
        <f t="shared" si="41"/>
        <v>#NUM!</v>
      </c>
      <c r="X48" s="53">
        <v>1</v>
      </c>
      <c r="Y48" s="43"/>
      <c r="Z48" s="43"/>
      <c r="AA48" s="47" t="e">
        <f t="shared" si="42"/>
        <v>#NUM!</v>
      </c>
      <c r="AB48" s="54"/>
      <c r="AC48" s="55" t="e">
        <f>AC51</f>
        <v>#NUM!</v>
      </c>
      <c r="AD48" s="55" t="e">
        <f>AD51</f>
        <v>#NUM!</v>
      </c>
      <c r="AE48" s="52" t="e">
        <f t="shared" si="43"/>
        <v>#NUM!</v>
      </c>
      <c r="AF48" s="56" t="e">
        <f t="shared" si="44"/>
        <v>#NUM!</v>
      </c>
      <c r="AG48" s="57" t="e">
        <f>AF48/AF51</f>
        <v>#NUM!</v>
      </c>
      <c r="AH48" s="58" t="e">
        <f t="shared" si="45"/>
        <v>#NUM!</v>
      </c>
      <c r="AI48" s="59" t="e">
        <f t="shared" si="46"/>
        <v>#NUM!</v>
      </c>
      <c r="AJ48" s="11" t="e">
        <f t="shared" si="47"/>
        <v>#NUM!</v>
      </c>
      <c r="AK48" s="60" t="e">
        <f t="shared" si="48"/>
        <v>#NUM!</v>
      </c>
      <c r="AL48" s="11" t="e">
        <f t="shared" si="49"/>
        <v>#NUM!</v>
      </c>
      <c r="AM48" s="48">
        <f t="shared" si="50"/>
        <v>1.9599639845400536</v>
      </c>
      <c r="AN48" s="49" t="e">
        <f t="shared" si="51"/>
        <v>#NUM!</v>
      </c>
      <c r="AO48" s="49" t="e">
        <f t="shared" si="52"/>
        <v>#NUM!</v>
      </c>
      <c r="AP48" s="61" t="e">
        <f t="shared" si="29"/>
        <v>#NUM!</v>
      </c>
      <c r="AQ48" s="61" t="e">
        <f t="shared" si="30"/>
        <v>#NUM!</v>
      </c>
      <c r="AR48" s="30"/>
      <c r="AT48" s="62"/>
      <c r="AU48" s="62">
        <v>1</v>
      </c>
      <c r="AV48" s="63"/>
      <c r="AW48" s="63"/>
      <c r="AY48" s="43"/>
      <c r="AZ48" s="43"/>
      <c r="BA48" s="53"/>
      <c r="BB48" s="53"/>
      <c r="BC48" s="53"/>
      <c r="BD48" s="53"/>
      <c r="BE48" s="53"/>
      <c r="BF48" s="53"/>
      <c r="BG48" s="53"/>
      <c r="BH48" s="53"/>
      <c r="BI48" s="43"/>
      <c r="BJ48" s="43"/>
      <c r="BK48" s="43"/>
      <c r="BL48" s="43"/>
      <c r="BM48" s="43"/>
      <c r="BN48" s="43"/>
      <c r="BO48" s="64"/>
      <c r="BP48" s="64"/>
      <c r="BQ48" s="64"/>
      <c r="BR48" s="43"/>
      <c r="BS48" s="43"/>
    </row>
    <row r="49" spans="1:71" ht="12.75">
      <c r="A49" s="22"/>
      <c r="B49" s="44" t="s">
        <v>29</v>
      </c>
      <c r="C49" s="126"/>
      <c r="D49" s="126"/>
      <c r="E49" s="126"/>
      <c r="F49" s="45"/>
      <c r="H49" s="46" t="e">
        <f t="shared" si="31"/>
        <v>#NUM!</v>
      </c>
      <c r="I49" s="47" t="e">
        <f t="shared" si="38"/>
        <v>#NUM!</v>
      </c>
      <c r="J49" s="21" t="e">
        <f t="shared" si="32"/>
        <v>#NUM!</v>
      </c>
      <c r="K49" s="21" t="e">
        <f t="shared" si="39"/>
        <v>#NUM!</v>
      </c>
      <c r="L49" s="21" t="e">
        <f t="shared" si="33"/>
        <v>#NUM!</v>
      </c>
      <c r="M49" s="124">
        <f t="shared" si="34"/>
        <v>0</v>
      </c>
      <c r="N49" s="125" t="e">
        <f t="shared" si="35"/>
        <v>#NUM!</v>
      </c>
      <c r="O49" s="48">
        <f t="shared" si="40"/>
        <v>1.9599639845400536</v>
      </c>
      <c r="P49" s="49" t="e">
        <f t="shared" si="27"/>
        <v>#NUM!</v>
      </c>
      <c r="Q49" s="49" t="e">
        <f t="shared" si="28"/>
        <v>#NUM!</v>
      </c>
      <c r="R49" s="50">
        <f t="shared" si="36"/>
        <v>0</v>
      </c>
      <c r="S49" s="50">
        <f t="shared" si="37"/>
        <v>0</v>
      </c>
      <c r="T49" s="5"/>
      <c r="V49" s="51" t="e">
        <f>(J49-L51)^2</f>
        <v>#NUM!</v>
      </c>
      <c r="W49" s="52" t="e">
        <f t="shared" si="41"/>
        <v>#NUM!</v>
      </c>
      <c r="X49" s="53">
        <v>1</v>
      </c>
      <c r="Y49" s="43"/>
      <c r="Z49" s="43"/>
      <c r="AA49" s="47" t="e">
        <f t="shared" si="42"/>
        <v>#NUM!</v>
      </c>
      <c r="AB49" s="54"/>
      <c r="AC49" s="55" t="e">
        <f>AC51</f>
        <v>#NUM!</v>
      </c>
      <c r="AD49" s="55" t="e">
        <f>AD51</f>
        <v>#NUM!</v>
      </c>
      <c r="AE49" s="52" t="e">
        <f t="shared" si="43"/>
        <v>#NUM!</v>
      </c>
      <c r="AF49" s="56" t="e">
        <f t="shared" si="44"/>
        <v>#NUM!</v>
      </c>
      <c r="AG49" s="57" t="e">
        <f>AF49/AF51</f>
        <v>#NUM!</v>
      </c>
      <c r="AH49" s="58" t="e">
        <f t="shared" si="45"/>
        <v>#NUM!</v>
      </c>
      <c r="AI49" s="59" t="e">
        <f t="shared" si="46"/>
        <v>#NUM!</v>
      </c>
      <c r="AJ49" s="11" t="e">
        <f t="shared" si="47"/>
        <v>#NUM!</v>
      </c>
      <c r="AK49" s="60" t="e">
        <f t="shared" si="48"/>
        <v>#NUM!</v>
      </c>
      <c r="AL49" s="11" t="e">
        <f t="shared" si="49"/>
        <v>#NUM!</v>
      </c>
      <c r="AM49" s="48">
        <f t="shared" si="50"/>
        <v>1.9599639845400536</v>
      </c>
      <c r="AN49" s="49" t="e">
        <f t="shared" si="51"/>
        <v>#NUM!</v>
      </c>
      <c r="AO49" s="49" t="e">
        <f t="shared" si="52"/>
        <v>#NUM!</v>
      </c>
      <c r="AP49" s="61" t="e">
        <f t="shared" si="29"/>
        <v>#NUM!</v>
      </c>
      <c r="AQ49" s="61" t="e">
        <f t="shared" si="30"/>
        <v>#NUM!</v>
      </c>
      <c r="AR49" s="30"/>
      <c r="AT49" s="62"/>
      <c r="AU49" s="62">
        <v>1</v>
      </c>
      <c r="AV49" s="63"/>
      <c r="AW49" s="63"/>
      <c r="AY49" s="43"/>
      <c r="AZ49" s="43"/>
      <c r="BA49" s="53"/>
      <c r="BB49" s="53"/>
      <c r="BC49" s="53"/>
      <c r="BD49" s="53"/>
      <c r="BE49" s="53"/>
      <c r="BF49" s="53"/>
      <c r="BG49" s="53"/>
      <c r="BH49" s="53"/>
      <c r="BI49" s="43"/>
      <c r="BJ49" s="43"/>
      <c r="BK49" s="43"/>
      <c r="BL49" s="43"/>
      <c r="BM49" s="43"/>
      <c r="BN49" s="43"/>
      <c r="BO49" s="64"/>
      <c r="BP49" s="64"/>
      <c r="BQ49" s="64"/>
      <c r="BR49" s="43"/>
      <c r="BS49" s="43"/>
    </row>
    <row r="50" spans="1:71" ht="12.75">
      <c r="A50" s="4"/>
      <c r="B50" s="44" t="s">
        <v>30</v>
      </c>
      <c r="C50" s="126"/>
      <c r="D50" s="126"/>
      <c r="E50" s="126"/>
      <c r="F50" s="45"/>
      <c r="H50" s="46" t="e">
        <f t="shared" si="31"/>
        <v>#NUM!</v>
      </c>
      <c r="I50" s="47" t="e">
        <f t="shared" si="38"/>
        <v>#NUM!</v>
      </c>
      <c r="J50" s="21" t="e">
        <f t="shared" si="32"/>
        <v>#NUM!</v>
      </c>
      <c r="K50" s="21" t="e">
        <f t="shared" si="39"/>
        <v>#NUM!</v>
      </c>
      <c r="L50" s="21" t="e">
        <f t="shared" si="33"/>
        <v>#NUM!</v>
      </c>
      <c r="M50" s="124">
        <f t="shared" si="34"/>
        <v>0</v>
      </c>
      <c r="N50" s="125" t="e">
        <f t="shared" si="35"/>
        <v>#NUM!</v>
      </c>
      <c r="O50" s="48">
        <f t="shared" si="40"/>
        <v>1.9599639845400536</v>
      </c>
      <c r="P50" s="49" t="e">
        <f t="shared" si="27"/>
        <v>#NUM!</v>
      </c>
      <c r="Q50" s="49" t="e">
        <f t="shared" si="28"/>
        <v>#NUM!</v>
      </c>
      <c r="R50" s="50">
        <f t="shared" si="36"/>
        <v>0</v>
      </c>
      <c r="S50" s="50">
        <f t="shared" si="37"/>
        <v>0</v>
      </c>
      <c r="T50" s="5"/>
      <c r="V50" s="51" t="e">
        <f>(J50-L51)^2</f>
        <v>#NUM!</v>
      </c>
      <c r="W50" s="52" t="e">
        <f t="shared" si="41"/>
        <v>#NUM!</v>
      </c>
      <c r="X50" s="53">
        <v>1</v>
      </c>
      <c r="Y50" s="43"/>
      <c r="Z50" s="43"/>
      <c r="AA50" s="47" t="e">
        <f t="shared" si="42"/>
        <v>#NUM!</v>
      </c>
      <c r="AB50" s="54"/>
      <c r="AC50" s="55" t="e">
        <f>AC51</f>
        <v>#NUM!</v>
      </c>
      <c r="AD50" s="55" t="e">
        <f>AD51</f>
        <v>#NUM!</v>
      </c>
      <c r="AE50" s="52" t="e">
        <f t="shared" si="43"/>
        <v>#NUM!</v>
      </c>
      <c r="AF50" s="56" t="e">
        <f t="shared" si="44"/>
        <v>#NUM!</v>
      </c>
      <c r="AG50" s="57" t="e">
        <f>AF50/AF51</f>
        <v>#NUM!</v>
      </c>
      <c r="AH50" s="58" t="e">
        <f t="shared" si="45"/>
        <v>#NUM!</v>
      </c>
      <c r="AI50" s="59" t="e">
        <f t="shared" si="46"/>
        <v>#NUM!</v>
      </c>
      <c r="AJ50" s="11" t="e">
        <f t="shared" si="47"/>
        <v>#NUM!</v>
      </c>
      <c r="AK50" s="60" t="e">
        <f t="shared" si="48"/>
        <v>#NUM!</v>
      </c>
      <c r="AL50" s="11" t="e">
        <f t="shared" si="49"/>
        <v>#NUM!</v>
      </c>
      <c r="AM50" s="48">
        <f t="shared" si="50"/>
        <v>1.9599639845400536</v>
      </c>
      <c r="AN50" s="49" t="e">
        <f t="shared" si="51"/>
        <v>#NUM!</v>
      </c>
      <c r="AO50" s="49" t="e">
        <f t="shared" si="52"/>
        <v>#NUM!</v>
      </c>
      <c r="AP50" s="61" t="e">
        <f t="shared" si="29"/>
        <v>#NUM!</v>
      </c>
      <c r="AQ50" s="61" t="e">
        <f t="shared" si="30"/>
        <v>#NUM!</v>
      </c>
      <c r="AR50" s="30"/>
      <c r="AT50" s="62"/>
      <c r="AU50" s="62">
        <v>1</v>
      </c>
      <c r="AV50" s="63"/>
      <c r="AW50" s="63"/>
      <c r="AY50" s="43"/>
      <c r="AZ50" s="43"/>
      <c r="BA50" s="53"/>
      <c r="BB50" s="53"/>
      <c r="BC50" s="53"/>
      <c r="BD50" s="53"/>
      <c r="BE50" s="53"/>
      <c r="BF50" s="53"/>
      <c r="BG50" s="53"/>
      <c r="BH50" s="53"/>
      <c r="BI50" s="43"/>
      <c r="BJ50" s="43"/>
      <c r="BK50" s="43"/>
      <c r="BL50" s="43"/>
      <c r="BM50" s="43"/>
      <c r="BN50" s="43"/>
      <c r="BO50" s="64"/>
      <c r="BP50" s="64"/>
      <c r="BQ50" s="64"/>
      <c r="BR50" s="43"/>
      <c r="BS50" s="43"/>
    </row>
    <row r="51" spans="1:71" ht="12.75">
      <c r="A51" s="22"/>
      <c r="B51" s="65">
        <f>COUNT(C34:C50)</f>
        <v>0</v>
      </c>
      <c r="C51" s="115"/>
      <c r="D51" s="115"/>
      <c r="E51" s="115"/>
      <c r="F51" s="67"/>
      <c r="H51" s="68"/>
      <c r="I51" s="69" t="e">
        <f>SUM(I34:I50)</f>
        <v>#NUM!</v>
      </c>
      <c r="J51" s="70"/>
      <c r="K51" s="71" t="e">
        <f>SUM(K34:K50)</f>
        <v>#NUM!</v>
      </c>
      <c r="L51" s="10" t="e">
        <f>K51/I51</f>
        <v>#NUM!</v>
      </c>
      <c r="M51" s="121" t="e">
        <f>EXP(L51)</f>
        <v>#NUM!</v>
      </c>
      <c r="N51" s="66" t="e">
        <f>SQRT(1/I51)</f>
        <v>#NUM!</v>
      </c>
      <c r="O51" s="48">
        <f t="shared" si="40"/>
        <v>1.9599639845400536</v>
      </c>
      <c r="P51" s="72" t="e">
        <f>L51-(N51*O51)</f>
        <v>#NUM!</v>
      </c>
      <c r="Q51" s="72" t="e">
        <f>L51+(N51*O51)</f>
        <v>#NUM!</v>
      </c>
      <c r="R51" s="122" t="e">
        <f>EXP(P51)</f>
        <v>#NUM!</v>
      </c>
      <c r="S51" s="123" t="e">
        <f>EXP(Q51)</f>
        <v>#NUM!</v>
      </c>
      <c r="T51" s="73"/>
      <c r="U51" s="73"/>
      <c r="V51" s="74"/>
      <c r="W51" s="75" t="e">
        <f>SUM(W34:W50)</f>
        <v>#NUM!</v>
      </c>
      <c r="X51" s="76">
        <f>SUM(X34:X50)</f>
        <v>17</v>
      </c>
      <c r="Y51" s="77" t="e">
        <f>W51-(X51-1)</f>
        <v>#NUM!</v>
      </c>
      <c r="Z51" s="69" t="e">
        <f>I51</f>
        <v>#NUM!</v>
      </c>
      <c r="AA51" s="69" t="e">
        <f>SUM(AA34:AA50)</f>
        <v>#NUM!</v>
      </c>
      <c r="AB51" s="78" t="e">
        <f>AA51/Z51</f>
        <v>#NUM!</v>
      </c>
      <c r="AC51" s="79" t="e">
        <f>Y51/(Z51-AB51)</f>
        <v>#NUM!</v>
      </c>
      <c r="AD51" s="79" t="e">
        <f>IF(W51&lt;X51-1,"0",AC51)</f>
        <v>#NUM!</v>
      </c>
      <c r="AE51" s="74"/>
      <c r="AF51" s="69" t="e">
        <f>SUM(AF34:AF50)</f>
        <v>#NUM!</v>
      </c>
      <c r="AG51" s="80" t="e">
        <f>SUM(AG34:AG50)</f>
        <v>#NUM!</v>
      </c>
      <c r="AH51" s="77" t="e">
        <f>SUM(AH34:AH50)</f>
        <v>#NUM!</v>
      </c>
      <c r="AI51" s="77" t="e">
        <f>AH51/AF51</f>
        <v>#NUM!</v>
      </c>
      <c r="AJ51" s="123" t="e">
        <f>EXP(AI51)</f>
        <v>#NUM!</v>
      </c>
      <c r="AK51" s="81" t="e">
        <f>1/AF51</f>
        <v>#NUM!</v>
      </c>
      <c r="AL51" s="82" t="e">
        <f>SQRT(AK51)</f>
        <v>#NUM!</v>
      </c>
      <c r="AM51" s="48">
        <f t="shared" si="50"/>
        <v>1.9599639845400536</v>
      </c>
      <c r="AN51" s="72" t="e">
        <f>AI51-(AM51*AL51)</f>
        <v>#NUM!</v>
      </c>
      <c r="AO51" s="72" t="e">
        <f t="shared" si="52"/>
        <v>#NUM!</v>
      </c>
      <c r="AP51" s="127" t="e">
        <f>EXP(AN51)</f>
        <v>#NUM!</v>
      </c>
      <c r="AQ51" s="127" t="e">
        <f>EXP(AO51)</f>
        <v>#NUM!</v>
      </c>
      <c r="AR51" s="107"/>
      <c r="AS51" s="6"/>
      <c r="AT51" s="83" t="e">
        <f>W51</f>
        <v>#NUM!</v>
      </c>
      <c r="AU51" s="65">
        <f>SUM(AU34:AU50)</f>
        <v>17</v>
      </c>
      <c r="AV51" s="84" t="e">
        <f>(AT51-(AU51-1))/AT51</f>
        <v>#NUM!</v>
      </c>
      <c r="AW51" s="85" t="e">
        <f>IF(W51&lt;X51-1,"0%",AV51)</f>
        <v>#NUM!</v>
      </c>
      <c r="AX51" s="19"/>
      <c r="AY51" s="71" t="e">
        <f>AT51/(AU51-1)</f>
        <v>#NUM!</v>
      </c>
      <c r="AZ51" s="86" t="e">
        <f>LN(AY51)</f>
        <v>#NUM!</v>
      </c>
      <c r="BA51" s="71" t="e">
        <f>LN(AT51)</f>
        <v>#NUM!</v>
      </c>
      <c r="BB51" s="71">
        <f>LN(AU51-1)</f>
        <v>2.772588722239781</v>
      </c>
      <c r="BC51" s="71" t="e">
        <f>SQRT(2*AT51)</f>
        <v>#NUM!</v>
      </c>
      <c r="BD51" s="71">
        <f>SQRT(2*AU51-3)</f>
        <v>5.5677643628300215</v>
      </c>
      <c r="BE51" s="71">
        <f>2*(AU51-2)</f>
        <v>30</v>
      </c>
      <c r="BF51" s="71">
        <f>3*(AU51-2)^2</f>
        <v>675</v>
      </c>
      <c r="BG51" s="71">
        <f>1/BE51</f>
        <v>0.03333333333333333</v>
      </c>
      <c r="BH51" s="87">
        <f>1/BF51</f>
        <v>0.0014814814814814814</v>
      </c>
      <c r="BI51" s="87">
        <f>SQRT(BG51*(1-BH51))</f>
        <v>0.1824388955713226</v>
      </c>
      <c r="BJ51" s="88" t="e">
        <f>0.5*(BA51-BB51)/(BC51-BD51)</f>
        <v>#NUM!</v>
      </c>
      <c r="BK51" s="88" t="e">
        <f>IF(W51&lt;=X51,BI51,BJ51)</f>
        <v>#NUM!</v>
      </c>
      <c r="BL51" s="89" t="e">
        <f>AZ51-(1.96*BK51)</f>
        <v>#NUM!</v>
      </c>
      <c r="BM51" s="89" t="e">
        <f>AZ51+(1.96*BK51)</f>
        <v>#NUM!</v>
      </c>
      <c r="BN51" s="89"/>
      <c r="BO51" s="86" t="e">
        <f>EXP(BL51)</f>
        <v>#NUM!</v>
      </c>
      <c r="BP51" s="86" t="e">
        <f>EXP(BM51)</f>
        <v>#NUM!</v>
      </c>
      <c r="BQ51" s="90" t="e">
        <f>AW51</f>
        <v>#NUM!</v>
      </c>
      <c r="BR51" s="90" t="e">
        <f>(BO51-1)/BO51</f>
        <v>#NUM!</v>
      </c>
      <c r="BS51" s="90" t="e">
        <f>(BP51-1)/BP51</f>
        <v>#NUM!</v>
      </c>
    </row>
    <row r="52" spans="1:71" ht="12.75">
      <c r="A52" s="4"/>
      <c r="B52" s="4"/>
      <c r="C52" s="116"/>
      <c r="D52" s="116"/>
      <c r="E52" s="116"/>
      <c r="F52" s="91"/>
      <c r="G52" s="4"/>
      <c r="H52" s="1"/>
      <c r="I52" s="1"/>
      <c r="J52" s="1"/>
      <c r="K52" s="1"/>
      <c r="L52" s="1"/>
      <c r="M52" s="1"/>
      <c r="N52" s="92"/>
      <c r="O52" s="92"/>
      <c r="P52" s="92"/>
      <c r="Q52" s="92"/>
      <c r="R52" s="92"/>
      <c r="S52" s="92"/>
      <c r="T52" s="92"/>
      <c r="V52" s="1"/>
      <c r="W52" s="1"/>
      <c r="X52" s="93"/>
      <c r="Y52" s="94"/>
      <c r="Z52" s="94"/>
      <c r="AA52" s="94"/>
      <c r="AB52" s="95"/>
      <c r="AC52" s="95"/>
      <c r="AD52" s="95"/>
      <c r="AE52" s="95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96"/>
      <c r="AQ52" s="96"/>
      <c r="AR52" s="96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9"/>
      <c r="BD52" s="1"/>
      <c r="BE52" s="1"/>
      <c r="BF52" s="1"/>
      <c r="BG52" s="1"/>
      <c r="BJ52" s="94" t="s">
        <v>79</v>
      </c>
      <c r="BP52" s="97" t="s">
        <v>32</v>
      </c>
      <c r="BQ52" s="128" t="e">
        <f>BQ51</f>
        <v>#NUM!</v>
      </c>
      <c r="BR52" s="128" t="e">
        <f>IF(BR51&lt;0,"0%",BR51)</f>
        <v>#NUM!</v>
      </c>
      <c r="BS52" s="129" t="e">
        <f>IF(BS51&lt;0,"0%",BS51)</f>
        <v>#NUM!</v>
      </c>
    </row>
    <row r="53" spans="1:65" ht="25.5">
      <c r="A53" s="22"/>
      <c r="B53" s="22"/>
      <c r="C53" s="117"/>
      <c r="D53" s="117"/>
      <c r="E53" s="117"/>
      <c r="F53" s="98"/>
      <c r="G53" s="22"/>
      <c r="H53" s="22"/>
      <c r="I53" s="1"/>
      <c r="J53" s="1"/>
      <c r="K53" s="1"/>
      <c r="L53" s="1"/>
      <c r="M53" s="1"/>
      <c r="N53" s="99"/>
      <c r="O53" s="99"/>
      <c r="P53" s="99"/>
      <c r="Q53" s="99"/>
      <c r="R53" s="99"/>
      <c r="S53" s="99"/>
      <c r="T53" s="99"/>
      <c r="V53" s="1"/>
      <c r="W53" s="1"/>
      <c r="X53" s="1"/>
      <c r="Y53" s="1"/>
      <c r="Z53" s="1"/>
      <c r="AA53" s="1"/>
      <c r="AB53" s="1"/>
      <c r="AC53" s="1"/>
      <c r="AD53" s="1"/>
      <c r="AE53" s="9"/>
      <c r="AF53" s="12"/>
      <c r="AG53" s="12"/>
      <c r="AH53" s="100"/>
      <c r="AI53" s="14"/>
      <c r="AJ53" s="133"/>
      <c r="AK53" s="134" t="s">
        <v>74</v>
      </c>
      <c r="AL53" s="135">
        <f>TINV((1-$E$1),(X51-2))</f>
        <v>2.131449545559774</v>
      </c>
      <c r="AM53" s="1"/>
      <c r="AN53" s="131" t="s">
        <v>34</v>
      </c>
      <c r="AO53" s="132">
        <f>$E$1</f>
        <v>0.95</v>
      </c>
      <c r="AP53" s="130" t="e">
        <f>EXP(AI51-AL53*SQRT((1/Z51)+AD51))</f>
        <v>#NUM!</v>
      </c>
      <c r="AQ53" s="130" t="e">
        <f>EXP(AI51+AL53*SQRT((1/Z51)+AD51))</f>
        <v>#NUM!</v>
      </c>
      <c r="AR53" s="30"/>
      <c r="AS53" s="1"/>
      <c r="AT53" s="1"/>
      <c r="AU53" s="1"/>
      <c r="AV53" s="1"/>
      <c r="AX53" s="1"/>
      <c r="AY53" s="1"/>
      <c r="AZ53" s="1"/>
      <c r="BB53" s="101"/>
      <c r="BC53" s="9"/>
      <c r="BD53" s="9"/>
      <c r="BF53" s="5"/>
      <c r="BG53" s="1"/>
      <c r="BH53" s="3"/>
      <c r="BI53" s="102"/>
      <c r="BJ53" s="1"/>
      <c r="BM53" s="3"/>
    </row>
    <row r="54" spans="1:71" ht="15">
      <c r="A54" s="18"/>
      <c r="B54" s="18"/>
      <c r="C54" s="118"/>
      <c r="D54" s="118"/>
      <c r="E54" s="118"/>
      <c r="F54" s="98"/>
      <c r="G54" s="18"/>
      <c r="H54" s="18"/>
      <c r="I54" s="1"/>
      <c r="J54" s="1"/>
      <c r="K54" s="1"/>
      <c r="L54" s="1"/>
      <c r="M54" s="1"/>
      <c r="N54" s="99"/>
      <c r="O54" s="99"/>
      <c r="P54" s="99"/>
      <c r="Q54" s="99"/>
      <c r="R54" s="99"/>
      <c r="S54" s="99"/>
      <c r="T54" s="99"/>
      <c r="V54" s="1"/>
      <c r="W54" s="1"/>
      <c r="X54" s="1"/>
      <c r="Y54" s="1"/>
      <c r="Z54" s="1"/>
      <c r="AA54" s="1"/>
      <c r="AB54" s="1"/>
      <c r="AC54" s="1"/>
      <c r="AD54" s="1"/>
      <c r="AE54" s="9"/>
      <c r="AF54" s="12"/>
      <c r="AG54" s="12"/>
      <c r="AH54" s="100"/>
      <c r="AI54" s="14"/>
      <c r="AJ54" s="103"/>
      <c r="AK54" s="104"/>
      <c r="AL54" s="15"/>
      <c r="AM54" s="1"/>
      <c r="AN54" s="1"/>
      <c r="AO54" s="8"/>
      <c r="AP54" s="30"/>
      <c r="AQ54" s="30"/>
      <c r="AR54" s="30"/>
      <c r="AS54" s="1"/>
      <c r="AT54" s="1"/>
      <c r="AU54" s="1"/>
      <c r="AV54" s="1"/>
      <c r="AW54" s="2"/>
      <c r="AX54" s="1"/>
      <c r="AY54" s="1"/>
      <c r="AZ54" s="1"/>
      <c r="BA54" s="2"/>
      <c r="BB54" s="101"/>
      <c r="BC54" s="9"/>
      <c r="BD54" s="9"/>
      <c r="BE54" s="2"/>
      <c r="BF54" s="5"/>
      <c r="BG54" s="1"/>
      <c r="BH54" s="105"/>
      <c r="BI54" s="106"/>
      <c r="BJ54" s="1"/>
      <c r="BK54" s="2"/>
      <c r="BL54" s="2"/>
      <c r="BM54" s="105"/>
      <c r="BN54" s="2"/>
      <c r="BQ54" s="2"/>
      <c r="BR54" s="2"/>
      <c r="BS54" s="2"/>
    </row>
    <row r="55" spans="3:6" ht="12.75">
      <c r="C55" s="109"/>
      <c r="D55" s="109"/>
      <c r="E55" s="109"/>
      <c r="F55" s="110"/>
    </row>
    <row r="56" spans="1:71" ht="12.75">
      <c r="A56" s="4"/>
      <c r="B56" s="4"/>
      <c r="C56" s="4"/>
      <c r="D56" s="4"/>
      <c r="E56" s="4"/>
      <c r="F56" s="1"/>
      <c r="G56" s="139" t="s">
        <v>82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1"/>
      <c r="T56" s="27"/>
      <c r="U56" s="142" t="s">
        <v>83</v>
      </c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4"/>
      <c r="AR56" s="27"/>
      <c r="AS56" s="139" t="s">
        <v>1</v>
      </c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1"/>
    </row>
    <row r="57" spans="1:71" ht="12.75">
      <c r="A57" s="108"/>
      <c r="B57" s="28" t="s">
        <v>2</v>
      </c>
      <c r="C57" s="136" t="s">
        <v>78</v>
      </c>
      <c r="D57" s="137"/>
      <c r="E57" s="138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7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</row>
    <row r="58" spans="2:71" ht="65.25">
      <c r="B58" s="29"/>
      <c r="C58" s="112" t="s">
        <v>36</v>
      </c>
      <c r="D58" s="114" t="s">
        <v>76</v>
      </c>
      <c r="E58" s="114" t="s">
        <v>77</v>
      </c>
      <c r="F58" s="30"/>
      <c r="H58" s="112" t="s">
        <v>37</v>
      </c>
      <c r="I58" s="112" t="s">
        <v>38</v>
      </c>
      <c r="J58" s="31" t="s">
        <v>39</v>
      </c>
      <c r="K58" s="31" t="s">
        <v>3</v>
      </c>
      <c r="L58" s="31" t="s">
        <v>40</v>
      </c>
      <c r="M58" s="32" t="s">
        <v>41</v>
      </c>
      <c r="N58" s="38" t="s">
        <v>75</v>
      </c>
      <c r="O58" s="38" t="s">
        <v>35</v>
      </c>
      <c r="P58" s="33" t="s">
        <v>42</v>
      </c>
      <c r="Q58" s="33" t="s">
        <v>43</v>
      </c>
      <c r="R58" s="34" t="s">
        <v>76</v>
      </c>
      <c r="S58" s="35" t="s">
        <v>77</v>
      </c>
      <c r="T58" s="36"/>
      <c r="U58" s="7"/>
      <c r="V58" s="37" t="s">
        <v>44</v>
      </c>
      <c r="W58" s="31" t="s">
        <v>45</v>
      </c>
      <c r="X58" s="38" t="s">
        <v>4</v>
      </c>
      <c r="Y58" s="38" t="s">
        <v>5</v>
      </c>
      <c r="Z58" s="38" t="s">
        <v>46</v>
      </c>
      <c r="AA58" s="31" t="s">
        <v>47</v>
      </c>
      <c r="AB58" s="31" t="s">
        <v>48</v>
      </c>
      <c r="AC58" s="41" t="s">
        <v>49</v>
      </c>
      <c r="AD58" s="41" t="s">
        <v>50</v>
      </c>
      <c r="AE58" s="38" t="s">
        <v>51</v>
      </c>
      <c r="AF58" s="31" t="s">
        <v>52</v>
      </c>
      <c r="AG58" s="31" t="s">
        <v>53</v>
      </c>
      <c r="AH58" s="31" t="s">
        <v>54</v>
      </c>
      <c r="AI58" s="38" t="s">
        <v>55</v>
      </c>
      <c r="AJ58" s="39" t="s">
        <v>56</v>
      </c>
      <c r="AK58" s="31" t="s">
        <v>57</v>
      </c>
      <c r="AL58" s="31" t="s">
        <v>58</v>
      </c>
      <c r="AM58" s="38" t="s">
        <v>35</v>
      </c>
      <c r="AN58" s="33" t="s">
        <v>59</v>
      </c>
      <c r="AO58" s="33" t="s">
        <v>60</v>
      </c>
      <c r="AP58" s="34" t="s">
        <v>76</v>
      </c>
      <c r="AQ58" s="35" t="s">
        <v>77</v>
      </c>
      <c r="AR58" s="36"/>
      <c r="AT58" s="113" t="s">
        <v>6</v>
      </c>
      <c r="AU58" s="113" t="s">
        <v>4</v>
      </c>
      <c r="AV58" s="40" t="s">
        <v>61</v>
      </c>
      <c r="AW58" s="41" t="s">
        <v>62</v>
      </c>
      <c r="AY58" s="38" t="s">
        <v>63</v>
      </c>
      <c r="AZ58" s="38" t="s">
        <v>64</v>
      </c>
      <c r="BA58" s="38" t="s">
        <v>7</v>
      </c>
      <c r="BB58" s="38" t="s">
        <v>8</v>
      </c>
      <c r="BC58" s="38" t="s">
        <v>9</v>
      </c>
      <c r="BD58" s="38" t="s">
        <v>10</v>
      </c>
      <c r="BE58" s="38" t="s">
        <v>11</v>
      </c>
      <c r="BF58" s="38" t="s">
        <v>65</v>
      </c>
      <c r="BG58" s="38" t="s">
        <v>12</v>
      </c>
      <c r="BH58" s="38" t="s">
        <v>13</v>
      </c>
      <c r="BI58" s="42" t="s">
        <v>66</v>
      </c>
      <c r="BJ58" s="42" t="s">
        <v>67</v>
      </c>
      <c r="BK58" s="42" t="s">
        <v>68</v>
      </c>
      <c r="BL58" s="42" t="s">
        <v>69</v>
      </c>
      <c r="BM58" s="42" t="s">
        <v>70</v>
      </c>
      <c r="BN58" s="43"/>
      <c r="BO58" s="33" t="s">
        <v>71</v>
      </c>
      <c r="BP58" s="33" t="s">
        <v>72</v>
      </c>
      <c r="BQ58" s="32" t="s">
        <v>73</v>
      </c>
      <c r="BR58" s="34" t="s">
        <v>80</v>
      </c>
      <c r="BS58" s="35" t="s">
        <v>81</v>
      </c>
    </row>
    <row r="59" spans="2:71" ht="12.75">
      <c r="B59" s="44" t="s">
        <v>14</v>
      </c>
      <c r="C59" s="126"/>
      <c r="D59" s="126"/>
      <c r="E59" s="126"/>
      <c r="F59" s="45"/>
      <c r="H59" s="46" t="e">
        <f>N59^2</f>
        <v>#NUM!</v>
      </c>
      <c r="I59" s="47" t="e">
        <f>1/H59</f>
        <v>#NUM!</v>
      </c>
      <c r="J59" s="21" t="e">
        <f>LN(M59)</f>
        <v>#NUM!</v>
      </c>
      <c r="K59" s="21" t="e">
        <f>I59*J59</f>
        <v>#NUM!</v>
      </c>
      <c r="L59" s="21" t="e">
        <f>LN(M59)</f>
        <v>#NUM!</v>
      </c>
      <c r="M59" s="124">
        <f>C59</f>
        <v>0</v>
      </c>
      <c r="N59" s="125" t="e">
        <f>(Q59-P59)/(2*O59)</f>
        <v>#NUM!</v>
      </c>
      <c r="O59" s="48">
        <f>$E$2</f>
        <v>1.9599639845400536</v>
      </c>
      <c r="P59" s="49" t="e">
        <f aca="true" t="shared" si="53" ref="P59:P74">LN(R59)</f>
        <v>#NUM!</v>
      </c>
      <c r="Q59" s="49" t="e">
        <f aca="true" t="shared" si="54" ref="Q59:Q74">LN(S59)</f>
        <v>#NUM!</v>
      </c>
      <c r="R59" s="50">
        <f>D59</f>
        <v>0</v>
      </c>
      <c r="S59" s="50">
        <f>E59</f>
        <v>0</v>
      </c>
      <c r="T59" s="5"/>
      <c r="V59" s="51" t="e">
        <f>(J59-L75)^2</f>
        <v>#NUM!</v>
      </c>
      <c r="W59" s="52" t="e">
        <f>I59*V59</f>
        <v>#NUM!</v>
      </c>
      <c r="X59" s="53">
        <v>1</v>
      </c>
      <c r="Y59" s="43"/>
      <c r="Z59" s="43"/>
      <c r="AA59" s="47" t="e">
        <f>I59^2</f>
        <v>#NUM!</v>
      </c>
      <c r="AB59" s="54"/>
      <c r="AC59" s="55" t="e">
        <f>AC75</f>
        <v>#NUM!</v>
      </c>
      <c r="AD59" s="55" t="e">
        <f>AD75</f>
        <v>#NUM!</v>
      </c>
      <c r="AE59" s="52" t="e">
        <f>1/I59</f>
        <v>#NUM!</v>
      </c>
      <c r="AF59" s="56" t="e">
        <f>1/(AD59+AE59)</f>
        <v>#NUM!</v>
      </c>
      <c r="AG59" s="57" t="e">
        <f>AF59/AF62</f>
        <v>#NUM!</v>
      </c>
      <c r="AH59" s="58" t="e">
        <f>AF59*J59</f>
        <v>#NUM!</v>
      </c>
      <c r="AI59" s="59" t="e">
        <f>AH59/AF59</f>
        <v>#NUM!</v>
      </c>
      <c r="AJ59" s="11" t="e">
        <f>EXP(AI59)</f>
        <v>#NUM!</v>
      </c>
      <c r="AK59" s="60" t="e">
        <f>1/AF59</f>
        <v>#NUM!</v>
      </c>
      <c r="AL59" s="11" t="e">
        <f>SQRT(AK59)</f>
        <v>#NUM!</v>
      </c>
      <c r="AM59" s="48">
        <f>$E$2</f>
        <v>1.9599639845400536</v>
      </c>
      <c r="AN59" s="49" t="e">
        <f>AI59-(AM59*AL59)</f>
        <v>#NUM!</v>
      </c>
      <c r="AO59" s="49" t="e">
        <f>AI59+(1.96*AL59)</f>
        <v>#NUM!</v>
      </c>
      <c r="AP59" s="61" t="e">
        <f aca="true" t="shared" si="55" ref="AP59:AP74">EXP(AN59)</f>
        <v>#NUM!</v>
      </c>
      <c r="AQ59" s="61" t="e">
        <f aca="true" t="shared" si="56" ref="AQ59:AQ74">EXP(AO59)</f>
        <v>#NUM!</v>
      </c>
      <c r="AR59" s="30"/>
      <c r="AT59" s="62"/>
      <c r="AU59" s="62">
        <v>1</v>
      </c>
      <c r="AV59" s="63"/>
      <c r="AW59" s="63"/>
      <c r="AY59" s="43"/>
      <c r="AZ59" s="43"/>
      <c r="BA59" s="53"/>
      <c r="BB59" s="53"/>
      <c r="BC59" s="53"/>
      <c r="BD59" s="53"/>
      <c r="BE59" s="53"/>
      <c r="BF59" s="53"/>
      <c r="BG59" s="53"/>
      <c r="BH59" s="53"/>
      <c r="BI59" s="43"/>
      <c r="BJ59" s="43"/>
      <c r="BK59" s="43"/>
      <c r="BL59" s="43"/>
      <c r="BM59" s="43"/>
      <c r="BN59" s="43"/>
      <c r="BO59" s="64"/>
      <c r="BP59" s="64"/>
      <c r="BQ59" s="64"/>
      <c r="BR59" s="43"/>
      <c r="BS59" s="43"/>
    </row>
    <row r="60" spans="2:71" ht="12.75">
      <c r="B60" s="44" t="s">
        <v>15</v>
      </c>
      <c r="C60" s="126"/>
      <c r="D60" s="126"/>
      <c r="E60" s="126"/>
      <c r="F60" s="45"/>
      <c r="H60" s="46" t="e">
        <f aca="true" t="shared" si="57" ref="H60:H74">N60^2</f>
        <v>#NUM!</v>
      </c>
      <c r="I60" s="47" t="e">
        <f>1/H60</f>
        <v>#NUM!</v>
      </c>
      <c r="J60" s="21" t="e">
        <f aca="true" t="shared" si="58" ref="J60:J74">LN(M60)</f>
        <v>#NUM!</v>
      </c>
      <c r="K60" s="21" t="e">
        <f>I60*J60</f>
        <v>#NUM!</v>
      </c>
      <c r="L60" s="21" t="e">
        <f aca="true" t="shared" si="59" ref="L60:L74">LN(M60)</f>
        <v>#NUM!</v>
      </c>
      <c r="M60" s="124">
        <f aca="true" t="shared" si="60" ref="M60:M74">C60</f>
        <v>0</v>
      </c>
      <c r="N60" s="125" t="e">
        <f aca="true" t="shared" si="61" ref="N60:N74">(Q60-P60)/(2*O60)</f>
        <v>#NUM!</v>
      </c>
      <c r="O60" s="48">
        <f>$E$2</f>
        <v>1.9599639845400536</v>
      </c>
      <c r="P60" s="49" t="e">
        <f t="shared" si="53"/>
        <v>#NUM!</v>
      </c>
      <c r="Q60" s="49" t="e">
        <f t="shared" si="54"/>
        <v>#NUM!</v>
      </c>
      <c r="R60" s="50">
        <f aca="true" t="shared" si="62" ref="R60:R74">D60</f>
        <v>0</v>
      </c>
      <c r="S60" s="50">
        <f aca="true" t="shared" si="63" ref="S60:S74">E60</f>
        <v>0</v>
      </c>
      <c r="T60" s="5"/>
      <c r="V60" s="51" t="e">
        <f>(J60-L75)^2</f>
        <v>#NUM!</v>
      </c>
      <c r="W60" s="52" t="e">
        <f>I60*V60</f>
        <v>#NUM!</v>
      </c>
      <c r="X60" s="53">
        <v>1</v>
      </c>
      <c r="Y60" s="43"/>
      <c r="Z60" s="43"/>
      <c r="AA60" s="47" t="e">
        <f>I60^2</f>
        <v>#NUM!</v>
      </c>
      <c r="AB60" s="54"/>
      <c r="AC60" s="55" t="e">
        <f>AC75</f>
        <v>#NUM!</v>
      </c>
      <c r="AD60" s="55" t="e">
        <f>AD75</f>
        <v>#NUM!</v>
      </c>
      <c r="AE60" s="52" t="e">
        <f>1/I60</f>
        <v>#NUM!</v>
      </c>
      <c r="AF60" s="56" t="e">
        <f>1/(AD60+AE60)</f>
        <v>#NUM!</v>
      </c>
      <c r="AG60" s="57" t="e">
        <f>AF60/AF62</f>
        <v>#NUM!</v>
      </c>
      <c r="AH60" s="58" t="e">
        <f>AF60*J60</f>
        <v>#NUM!</v>
      </c>
      <c r="AI60" s="59" t="e">
        <f>AH60/AF60</f>
        <v>#NUM!</v>
      </c>
      <c r="AJ60" s="11" t="e">
        <f>EXP(AI60)</f>
        <v>#NUM!</v>
      </c>
      <c r="AK60" s="60" t="e">
        <f>1/AF60</f>
        <v>#NUM!</v>
      </c>
      <c r="AL60" s="11" t="e">
        <f>SQRT(AK60)</f>
        <v>#NUM!</v>
      </c>
      <c r="AM60" s="48">
        <f>$E$2</f>
        <v>1.9599639845400536</v>
      </c>
      <c r="AN60" s="49" t="e">
        <f>AI60-(AM60*AL60)</f>
        <v>#NUM!</v>
      </c>
      <c r="AO60" s="49" t="e">
        <f>AI60+(1.96*AL60)</f>
        <v>#NUM!</v>
      </c>
      <c r="AP60" s="61" t="e">
        <f t="shared" si="55"/>
        <v>#NUM!</v>
      </c>
      <c r="AQ60" s="61" t="e">
        <f t="shared" si="56"/>
        <v>#NUM!</v>
      </c>
      <c r="AR60" s="30"/>
      <c r="AT60" s="62"/>
      <c r="AU60" s="62">
        <v>1</v>
      </c>
      <c r="AV60" s="63"/>
      <c r="AW60" s="63"/>
      <c r="AY60" s="43"/>
      <c r="AZ60" s="43"/>
      <c r="BA60" s="53"/>
      <c r="BB60" s="53"/>
      <c r="BC60" s="53"/>
      <c r="BD60" s="53"/>
      <c r="BE60" s="53"/>
      <c r="BF60" s="53"/>
      <c r="BG60" s="53"/>
      <c r="BH60" s="53"/>
      <c r="BI60" s="43"/>
      <c r="BJ60" s="43"/>
      <c r="BK60" s="43"/>
      <c r="BL60" s="43"/>
      <c r="BM60" s="43"/>
      <c r="BN60" s="43"/>
      <c r="BO60" s="64"/>
      <c r="BP60" s="64"/>
      <c r="BQ60" s="64"/>
      <c r="BR60" s="43"/>
      <c r="BS60" s="43"/>
    </row>
    <row r="61" spans="2:71" ht="12.75">
      <c r="B61" s="44" t="s">
        <v>16</v>
      </c>
      <c r="C61" s="126"/>
      <c r="D61" s="126"/>
      <c r="E61" s="126"/>
      <c r="F61" s="45"/>
      <c r="H61" s="46" t="e">
        <f t="shared" si="57"/>
        <v>#NUM!</v>
      </c>
      <c r="I61" s="47" t="e">
        <f>1/H61</f>
        <v>#NUM!</v>
      </c>
      <c r="J61" s="21" t="e">
        <f t="shared" si="58"/>
        <v>#NUM!</v>
      </c>
      <c r="K61" s="21" t="e">
        <f>I61*J61</f>
        <v>#NUM!</v>
      </c>
      <c r="L61" s="21" t="e">
        <f t="shared" si="59"/>
        <v>#NUM!</v>
      </c>
      <c r="M61" s="124">
        <f t="shared" si="60"/>
        <v>0</v>
      </c>
      <c r="N61" s="125" t="e">
        <f t="shared" si="61"/>
        <v>#NUM!</v>
      </c>
      <c r="O61" s="48">
        <f>$E$2</f>
        <v>1.9599639845400536</v>
      </c>
      <c r="P61" s="49" t="e">
        <f t="shared" si="53"/>
        <v>#NUM!</v>
      </c>
      <c r="Q61" s="49" t="e">
        <f t="shared" si="54"/>
        <v>#NUM!</v>
      </c>
      <c r="R61" s="50">
        <f t="shared" si="62"/>
        <v>0</v>
      </c>
      <c r="S61" s="50">
        <f t="shared" si="63"/>
        <v>0</v>
      </c>
      <c r="T61" s="5"/>
      <c r="V61" s="51" t="e">
        <f>(J61-L75)^2</f>
        <v>#NUM!</v>
      </c>
      <c r="W61" s="52" t="e">
        <f>I61*V61</f>
        <v>#NUM!</v>
      </c>
      <c r="X61" s="53">
        <v>1</v>
      </c>
      <c r="Y61" s="43"/>
      <c r="Z61" s="43"/>
      <c r="AA61" s="47" t="e">
        <f>I61^2</f>
        <v>#NUM!</v>
      </c>
      <c r="AB61" s="54"/>
      <c r="AC61" s="55" t="e">
        <f>AC75</f>
        <v>#NUM!</v>
      </c>
      <c r="AD61" s="55" t="e">
        <f>AD75</f>
        <v>#NUM!</v>
      </c>
      <c r="AE61" s="52" t="e">
        <f>1/I61</f>
        <v>#NUM!</v>
      </c>
      <c r="AF61" s="56" t="e">
        <f>1/(AD61+AE61)</f>
        <v>#NUM!</v>
      </c>
      <c r="AG61" s="57" t="e">
        <f>AF61/AF62</f>
        <v>#NUM!</v>
      </c>
      <c r="AH61" s="58" t="e">
        <f>AF61*J61</f>
        <v>#NUM!</v>
      </c>
      <c r="AI61" s="59" t="e">
        <f>AH61/AF61</f>
        <v>#NUM!</v>
      </c>
      <c r="AJ61" s="11" t="e">
        <f>EXP(AI61)</f>
        <v>#NUM!</v>
      </c>
      <c r="AK61" s="60" t="e">
        <f>1/AF61</f>
        <v>#NUM!</v>
      </c>
      <c r="AL61" s="11" t="e">
        <f>SQRT(AK61)</f>
        <v>#NUM!</v>
      </c>
      <c r="AM61" s="48">
        <f>$E$2</f>
        <v>1.9599639845400536</v>
      </c>
      <c r="AN61" s="49" t="e">
        <f>AI61-(AM61*AL61)</f>
        <v>#NUM!</v>
      </c>
      <c r="AO61" s="49" t="e">
        <f>AI61+(1.96*AL61)</f>
        <v>#NUM!</v>
      </c>
      <c r="AP61" s="61" t="e">
        <f t="shared" si="55"/>
        <v>#NUM!</v>
      </c>
      <c r="AQ61" s="61" t="e">
        <f t="shared" si="56"/>
        <v>#NUM!</v>
      </c>
      <c r="AR61" s="30"/>
      <c r="AT61" s="62"/>
      <c r="AU61" s="62">
        <v>1</v>
      </c>
      <c r="AV61" s="63"/>
      <c r="AW61" s="63"/>
      <c r="AY61" s="43"/>
      <c r="AZ61" s="43"/>
      <c r="BA61" s="53"/>
      <c r="BB61" s="53"/>
      <c r="BC61" s="53"/>
      <c r="BD61" s="53"/>
      <c r="BE61" s="53"/>
      <c r="BF61" s="53"/>
      <c r="BG61" s="53"/>
      <c r="BH61" s="53"/>
      <c r="BI61" s="43"/>
      <c r="BJ61" s="43"/>
      <c r="BK61" s="43"/>
      <c r="BL61" s="43"/>
      <c r="BM61" s="43"/>
      <c r="BN61" s="43"/>
      <c r="BO61" s="64"/>
      <c r="BP61" s="64"/>
      <c r="BQ61" s="64"/>
      <c r="BR61" s="43"/>
      <c r="BS61" s="43"/>
    </row>
    <row r="62" spans="1:71" ht="12.75">
      <c r="A62" s="22"/>
      <c r="B62" s="44" t="s">
        <v>17</v>
      </c>
      <c r="C62" s="126"/>
      <c r="D62" s="126"/>
      <c r="E62" s="126"/>
      <c r="F62" s="45"/>
      <c r="H62" s="46" t="e">
        <f t="shared" si="57"/>
        <v>#NUM!</v>
      </c>
      <c r="I62" s="47" t="e">
        <f aca="true" t="shared" si="64" ref="I62:I74">1/H62</f>
        <v>#NUM!</v>
      </c>
      <c r="J62" s="21" t="e">
        <f t="shared" si="58"/>
        <v>#NUM!</v>
      </c>
      <c r="K62" s="21" t="e">
        <f aca="true" t="shared" si="65" ref="K62:K74">I62*J62</f>
        <v>#NUM!</v>
      </c>
      <c r="L62" s="21" t="e">
        <f t="shared" si="59"/>
        <v>#NUM!</v>
      </c>
      <c r="M62" s="124">
        <f t="shared" si="60"/>
        <v>0</v>
      </c>
      <c r="N62" s="125" t="e">
        <f t="shared" si="61"/>
        <v>#NUM!</v>
      </c>
      <c r="O62" s="48">
        <f aca="true" t="shared" si="66" ref="O62:O75">$E$2</f>
        <v>1.9599639845400536</v>
      </c>
      <c r="P62" s="49" t="e">
        <f t="shared" si="53"/>
        <v>#NUM!</v>
      </c>
      <c r="Q62" s="49" t="e">
        <f t="shared" si="54"/>
        <v>#NUM!</v>
      </c>
      <c r="R62" s="50">
        <f t="shared" si="62"/>
        <v>0</v>
      </c>
      <c r="S62" s="50">
        <f t="shared" si="63"/>
        <v>0</v>
      </c>
      <c r="T62" s="5"/>
      <c r="V62" s="51" t="e">
        <f>(J62-L75)^2</f>
        <v>#NUM!</v>
      </c>
      <c r="W62" s="52" t="e">
        <f aca="true" t="shared" si="67" ref="W62:W74">I62*V62</f>
        <v>#NUM!</v>
      </c>
      <c r="X62" s="53">
        <v>1</v>
      </c>
      <c r="Y62" s="43"/>
      <c r="Z62" s="43"/>
      <c r="AA62" s="47" t="e">
        <f aca="true" t="shared" si="68" ref="AA62:AA74">I62^2</f>
        <v>#NUM!</v>
      </c>
      <c r="AB62" s="54"/>
      <c r="AC62" s="55" t="e">
        <f>AC75</f>
        <v>#NUM!</v>
      </c>
      <c r="AD62" s="55" t="e">
        <f>AD75</f>
        <v>#NUM!</v>
      </c>
      <c r="AE62" s="52" t="e">
        <f aca="true" t="shared" si="69" ref="AE62:AE74">1/I62</f>
        <v>#NUM!</v>
      </c>
      <c r="AF62" s="56" t="e">
        <f aca="true" t="shared" si="70" ref="AF62:AF74">1/(AD62+AE62)</f>
        <v>#NUM!</v>
      </c>
      <c r="AG62" s="57" t="e">
        <f>AF62/AF75</f>
        <v>#NUM!</v>
      </c>
      <c r="AH62" s="58" t="e">
        <f aca="true" t="shared" si="71" ref="AH62:AH74">AF62*J62</f>
        <v>#NUM!</v>
      </c>
      <c r="AI62" s="59" t="e">
        <f aca="true" t="shared" si="72" ref="AI62:AI74">AH62/AF62</f>
        <v>#NUM!</v>
      </c>
      <c r="AJ62" s="11" t="e">
        <f aca="true" t="shared" si="73" ref="AJ62:AJ74">EXP(AI62)</f>
        <v>#NUM!</v>
      </c>
      <c r="AK62" s="60" t="e">
        <f aca="true" t="shared" si="74" ref="AK62:AK74">1/AF62</f>
        <v>#NUM!</v>
      </c>
      <c r="AL62" s="11" t="e">
        <f aca="true" t="shared" si="75" ref="AL62:AL74">SQRT(AK62)</f>
        <v>#NUM!</v>
      </c>
      <c r="AM62" s="48">
        <f aca="true" t="shared" si="76" ref="AM62:AM75">$E$2</f>
        <v>1.9599639845400536</v>
      </c>
      <c r="AN62" s="49" t="e">
        <f aca="true" t="shared" si="77" ref="AN62:AN74">AI62-(AM62*AL62)</f>
        <v>#NUM!</v>
      </c>
      <c r="AO62" s="49" t="e">
        <f aca="true" t="shared" si="78" ref="AO62:AO75">AI62+(AM62*AL62)</f>
        <v>#NUM!</v>
      </c>
      <c r="AP62" s="61" t="e">
        <f t="shared" si="55"/>
        <v>#NUM!</v>
      </c>
      <c r="AQ62" s="61" t="e">
        <f t="shared" si="56"/>
        <v>#NUM!</v>
      </c>
      <c r="AR62" s="30"/>
      <c r="AT62" s="62"/>
      <c r="AU62" s="62">
        <v>1</v>
      </c>
      <c r="AV62" s="63"/>
      <c r="AW62" s="63"/>
      <c r="AY62" s="43"/>
      <c r="AZ62" s="43"/>
      <c r="BA62" s="53"/>
      <c r="BB62" s="53"/>
      <c r="BC62" s="53"/>
      <c r="BD62" s="53"/>
      <c r="BE62" s="53"/>
      <c r="BF62" s="53"/>
      <c r="BG62" s="53"/>
      <c r="BH62" s="53"/>
      <c r="BI62" s="43"/>
      <c r="BJ62" s="43"/>
      <c r="BK62" s="43"/>
      <c r="BL62" s="43"/>
      <c r="BM62" s="43"/>
      <c r="BN62" s="43"/>
      <c r="BO62" s="64"/>
      <c r="BP62" s="64"/>
      <c r="BQ62" s="64"/>
      <c r="BR62" s="43"/>
      <c r="BS62" s="43"/>
    </row>
    <row r="63" spans="1:71" ht="12.75">
      <c r="A63" s="22"/>
      <c r="B63" s="44" t="s">
        <v>18</v>
      </c>
      <c r="C63" s="126"/>
      <c r="D63" s="126"/>
      <c r="E63" s="126"/>
      <c r="F63" s="45"/>
      <c r="H63" s="46" t="e">
        <f t="shared" si="57"/>
        <v>#NUM!</v>
      </c>
      <c r="I63" s="47" t="e">
        <f t="shared" si="64"/>
        <v>#NUM!</v>
      </c>
      <c r="J63" s="21" t="e">
        <f t="shared" si="58"/>
        <v>#NUM!</v>
      </c>
      <c r="K63" s="21" t="e">
        <f t="shared" si="65"/>
        <v>#NUM!</v>
      </c>
      <c r="L63" s="21" t="e">
        <f t="shared" si="59"/>
        <v>#NUM!</v>
      </c>
      <c r="M63" s="124">
        <f t="shared" si="60"/>
        <v>0</v>
      </c>
      <c r="N63" s="125" t="e">
        <f t="shared" si="61"/>
        <v>#NUM!</v>
      </c>
      <c r="O63" s="48">
        <f t="shared" si="66"/>
        <v>1.9599639845400536</v>
      </c>
      <c r="P63" s="49" t="e">
        <f t="shared" si="53"/>
        <v>#NUM!</v>
      </c>
      <c r="Q63" s="49" t="e">
        <f t="shared" si="54"/>
        <v>#NUM!</v>
      </c>
      <c r="R63" s="50">
        <f t="shared" si="62"/>
        <v>0</v>
      </c>
      <c r="S63" s="50">
        <f t="shared" si="63"/>
        <v>0</v>
      </c>
      <c r="T63" s="5"/>
      <c r="V63" s="51" t="e">
        <f>(J63-L75)^2</f>
        <v>#NUM!</v>
      </c>
      <c r="W63" s="52" t="e">
        <f t="shared" si="67"/>
        <v>#NUM!</v>
      </c>
      <c r="X63" s="53">
        <v>1</v>
      </c>
      <c r="Y63" s="43"/>
      <c r="Z63" s="43"/>
      <c r="AA63" s="47" t="e">
        <f t="shared" si="68"/>
        <v>#NUM!</v>
      </c>
      <c r="AB63" s="54"/>
      <c r="AC63" s="55" t="e">
        <f>AC75</f>
        <v>#NUM!</v>
      </c>
      <c r="AD63" s="55" t="e">
        <f>AD75</f>
        <v>#NUM!</v>
      </c>
      <c r="AE63" s="52" t="e">
        <f t="shared" si="69"/>
        <v>#NUM!</v>
      </c>
      <c r="AF63" s="56" t="e">
        <f t="shared" si="70"/>
        <v>#NUM!</v>
      </c>
      <c r="AG63" s="57" t="e">
        <f>AF63/AF75</f>
        <v>#NUM!</v>
      </c>
      <c r="AH63" s="58" t="e">
        <f t="shared" si="71"/>
        <v>#NUM!</v>
      </c>
      <c r="AI63" s="59" t="e">
        <f t="shared" si="72"/>
        <v>#NUM!</v>
      </c>
      <c r="AJ63" s="11" t="e">
        <f t="shared" si="73"/>
        <v>#NUM!</v>
      </c>
      <c r="AK63" s="60" t="e">
        <f t="shared" si="74"/>
        <v>#NUM!</v>
      </c>
      <c r="AL63" s="11" t="e">
        <f t="shared" si="75"/>
        <v>#NUM!</v>
      </c>
      <c r="AM63" s="48">
        <f t="shared" si="76"/>
        <v>1.9599639845400536</v>
      </c>
      <c r="AN63" s="49" t="e">
        <f t="shared" si="77"/>
        <v>#NUM!</v>
      </c>
      <c r="AO63" s="49" t="e">
        <f t="shared" si="78"/>
        <v>#NUM!</v>
      </c>
      <c r="AP63" s="61" t="e">
        <f t="shared" si="55"/>
        <v>#NUM!</v>
      </c>
      <c r="AQ63" s="61" t="e">
        <f t="shared" si="56"/>
        <v>#NUM!</v>
      </c>
      <c r="AR63" s="30"/>
      <c r="AT63" s="62"/>
      <c r="AU63" s="62">
        <v>1</v>
      </c>
      <c r="AV63" s="63"/>
      <c r="AW63" s="63"/>
      <c r="AY63" s="43"/>
      <c r="AZ63" s="43"/>
      <c r="BA63" s="53"/>
      <c r="BB63" s="53"/>
      <c r="BC63" s="53"/>
      <c r="BD63" s="53"/>
      <c r="BE63" s="53"/>
      <c r="BF63" s="53"/>
      <c r="BG63" s="53"/>
      <c r="BH63" s="53"/>
      <c r="BI63" s="43"/>
      <c r="BJ63" s="43"/>
      <c r="BK63" s="43"/>
      <c r="BL63" s="43"/>
      <c r="BM63" s="43"/>
      <c r="BN63" s="43"/>
      <c r="BO63" s="64"/>
      <c r="BP63" s="64"/>
      <c r="BQ63" s="64"/>
      <c r="BR63" s="43"/>
      <c r="BS63" s="43"/>
    </row>
    <row r="64" spans="1:71" ht="12.75">
      <c r="A64" s="22"/>
      <c r="B64" s="44" t="s">
        <v>19</v>
      </c>
      <c r="C64" s="126"/>
      <c r="D64" s="126"/>
      <c r="E64" s="126"/>
      <c r="F64" s="45"/>
      <c r="H64" s="46" t="e">
        <f t="shared" si="57"/>
        <v>#NUM!</v>
      </c>
      <c r="I64" s="47" t="e">
        <f t="shared" si="64"/>
        <v>#NUM!</v>
      </c>
      <c r="J64" s="21" t="e">
        <f t="shared" si="58"/>
        <v>#NUM!</v>
      </c>
      <c r="K64" s="21" t="e">
        <f t="shared" si="65"/>
        <v>#NUM!</v>
      </c>
      <c r="L64" s="21" t="e">
        <f t="shared" si="59"/>
        <v>#NUM!</v>
      </c>
      <c r="M64" s="124">
        <f t="shared" si="60"/>
        <v>0</v>
      </c>
      <c r="N64" s="125" t="e">
        <f t="shared" si="61"/>
        <v>#NUM!</v>
      </c>
      <c r="O64" s="48">
        <f t="shared" si="66"/>
        <v>1.9599639845400536</v>
      </c>
      <c r="P64" s="49" t="e">
        <f t="shared" si="53"/>
        <v>#NUM!</v>
      </c>
      <c r="Q64" s="49" t="e">
        <f t="shared" si="54"/>
        <v>#NUM!</v>
      </c>
      <c r="R64" s="50">
        <f t="shared" si="62"/>
        <v>0</v>
      </c>
      <c r="S64" s="50">
        <f t="shared" si="63"/>
        <v>0</v>
      </c>
      <c r="T64" s="5"/>
      <c r="V64" s="51" t="e">
        <f>(J64-L75)^2</f>
        <v>#NUM!</v>
      </c>
      <c r="W64" s="52" t="e">
        <f t="shared" si="67"/>
        <v>#NUM!</v>
      </c>
      <c r="X64" s="53">
        <v>1</v>
      </c>
      <c r="Y64" s="43"/>
      <c r="Z64" s="43"/>
      <c r="AA64" s="47" t="e">
        <f t="shared" si="68"/>
        <v>#NUM!</v>
      </c>
      <c r="AB64" s="54"/>
      <c r="AC64" s="55" t="e">
        <f>AC75</f>
        <v>#NUM!</v>
      </c>
      <c r="AD64" s="55" t="e">
        <f>AD75</f>
        <v>#NUM!</v>
      </c>
      <c r="AE64" s="52" t="e">
        <f t="shared" si="69"/>
        <v>#NUM!</v>
      </c>
      <c r="AF64" s="56" t="e">
        <f t="shared" si="70"/>
        <v>#NUM!</v>
      </c>
      <c r="AG64" s="57" t="e">
        <f>AF64/AF75</f>
        <v>#NUM!</v>
      </c>
      <c r="AH64" s="58" t="e">
        <f t="shared" si="71"/>
        <v>#NUM!</v>
      </c>
      <c r="AI64" s="59" t="e">
        <f t="shared" si="72"/>
        <v>#NUM!</v>
      </c>
      <c r="AJ64" s="11" t="e">
        <f t="shared" si="73"/>
        <v>#NUM!</v>
      </c>
      <c r="AK64" s="60" t="e">
        <f t="shared" si="74"/>
        <v>#NUM!</v>
      </c>
      <c r="AL64" s="11" t="e">
        <f t="shared" si="75"/>
        <v>#NUM!</v>
      </c>
      <c r="AM64" s="48">
        <f t="shared" si="76"/>
        <v>1.9599639845400536</v>
      </c>
      <c r="AN64" s="49" t="e">
        <f t="shared" si="77"/>
        <v>#NUM!</v>
      </c>
      <c r="AO64" s="49" t="e">
        <f t="shared" si="78"/>
        <v>#NUM!</v>
      </c>
      <c r="AP64" s="61" t="e">
        <f t="shared" si="55"/>
        <v>#NUM!</v>
      </c>
      <c r="AQ64" s="61" t="e">
        <f t="shared" si="56"/>
        <v>#NUM!</v>
      </c>
      <c r="AR64" s="30"/>
      <c r="AT64" s="62"/>
      <c r="AU64" s="62">
        <v>1</v>
      </c>
      <c r="AV64" s="63"/>
      <c r="AW64" s="63"/>
      <c r="AY64" s="43"/>
      <c r="AZ64" s="43"/>
      <c r="BA64" s="53"/>
      <c r="BB64" s="53"/>
      <c r="BC64" s="53"/>
      <c r="BD64" s="53"/>
      <c r="BE64" s="53"/>
      <c r="BF64" s="53"/>
      <c r="BG64" s="53"/>
      <c r="BH64" s="53"/>
      <c r="BI64" s="43"/>
      <c r="BJ64" s="43"/>
      <c r="BK64" s="43"/>
      <c r="BL64" s="43"/>
      <c r="BM64" s="43"/>
      <c r="BN64" s="43"/>
      <c r="BO64" s="64"/>
      <c r="BP64" s="64"/>
      <c r="BQ64" s="64"/>
      <c r="BR64" s="43"/>
      <c r="BS64" s="43"/>
    </row>
    <row r="65" spans="1:71" ht="12.75">
      <c r="A65" s="22"/>
      <c r="B65" s="44" t="s">
        <v>20</v>
      </c>
      <c r="C65" s="126"/>
      <c r="D65" s="126"/>
      <c r="E65" s="126"/>
      <c r="F65" s="45"/>
      <c r="H65" s="46" t="e">
        <f t="shared" si="57"/>
        <v>#NUM!</v>
      </c>
      <c r="I65" s="47" t="e">
        <f t="shared" si="64"/>
        <v>#NUM!</v>
      </c>
      <c r="J65" s="21" t="e">
        <f t="shared" si="58"/>
        <v>#NUM!</v>
      </c>
      <c r="K65" s="21" t="e">
        <f t="shared" si="65"/>
        <v>#NUM!</v>
      </c>
      <c r="L65" s="21" t="e">
        <f t="shared" si="59"/>
        <v>#NUM!</v>
      </c>
      <c r="M65" s="124">
        <f t="shared" si="60"/>
        <v>0</v>
      </c>
      <c r="N65" s="125" t="e">
        <f t="shared" si="61"/>
        <v>#NUM!</v>
      </c>
      <c r="O65" s="48">
        <f t="shared" si="66"/>
        <v>1.9599639845400536</v>
      </c>
      <c r="P65" s="49" t="e">
        <f t="shared" si="53"/>
        <v>#NUM!</v>
      </c>
      <c r="Q65" s="49" t="e">
        <f t="shared" si="54"/>
        <v>#NUM!</v>
      </c>
      <c r="R65" s="50">
        <f t="shared" si="62"/>
        <v>0</v>
      </c>
      <c r="S65" s="50">
        <f t="shared" si="63"/>
        <v>0</v>
      </c>
      <c r="T65" s="5"/>
      <c r="V65" s="51" t="e">
        <f>(J65-L75)^2</f>
        <v>#NUM!</v>
      </c>
      <c r="W65" s="52" t="e">
        <f t="shared" si="67"/>
        <v>#NUM!</v>
      </c>
      <c r="X65" s="53">
        <v>1</v>
      </c>
      <c r="Y65" s="43"/>
      <c r="Z65" s="43"/>
      <c r="AA65" s="47" t="e">
        <f t="shared" si="68"/>
        <v>#NUM!</v>
      </c>
      <c r="AB65" s="54"/>
      <c r="AC65" s="55" t="e">
        <f>AC75</f>
        <v>#NUM!</v>
      </c>
      <c r="AD65" s="55" t="e">
        <f>AD75</f>
        <v>#NUM!</v>
      </c>
      <c r="AE65" s="52" t="e">
        <f t="shared" si="69"/>
        <v>#NUM!</v>
      </c>
      <c r="AF65" s="56" t="e">
        <f t="shared" si="70"/>
        <v>#NUM!</v>
      </c>
      <c r="AG65" s="57" t="e">
        <f>AF65/AF75</f>
        <v>#NUM!</v>
      </c>
      <c r="AH65" s="58" t="e">
        <f t="shared" si="71"/>
        <v>#NUM!</v>
      </c>
      <c r="AI65" s="59" t="e">
        <f t="shared" si="72"/>
        <v>#NUM!</v>
      </c>
      <c r="AJ65" s="11" t="e">
        <f t="shared" si="73"/>
        <v>#NUM!</v>
      </c>
      <c r="AK65" s="60" t="e">
        <f t="shared" si="74"/>
        <v>#NUM!</v>
      </c>
      <c r="AL65" s="11" t="e">
        <f t="shared" si="75"/>
        <v>#NUM!</v>
      </c>
      <c r="AM65" s="48">
        <f t="shared" si="76"/>
        <v>1.9599639845400536</v>
      </c>
      <c r="AN65" s="49" t="e">
        <f t="shared" si="77"/>
        <v>#NUM!</v>
      </c>
      <c r="AO65" s="49" t="e">
        <f t="shared" si="78"/>
        <v>#NUM!</v>
      </c>
      <c r="AP65" s="61" t="e">
        <f t="shared" si="55"/>
        <v>#NUM!</v>
      </c>
      <c r="AQ65" s="61" t="e">
        <f t="shared" si="56"/>
        <v>#NUM!</v>
      </c>
      <c r="AR65" s="30"/>
      <c r="AT65" s="62"/>
      <c r="AU65" s="62">
        <v>1</v>
      </c>
      <c r="AV65" s="63"/>
      <c r="AW65" s="63"/>
      <c r="AY65" s="43"/>
      <c r="AZ65" s="43"/>
      <c r="BA65" s="53"/>
      <c r="BB65" s="53"/>
      <c r="BC65" s="53"/>
      <c r="BD65" s="53"/>
      <c r="BE65" s="53"/>
      <c r="BF65" s="53"/>
      <c r="BG65" s="53"/>
      <c r="BH65" s="53"/>
      <c r="BI65" s="43"/>
      <c r="BJ65" s="43"/>
      <c r="BK65" s="43"/>
      <c r="BL65" s="43"/>
      <c r="BM65" s="43"/>
      <c r="BN65" s="43"/>
      <c r="BO65" s="64"/>
      <c r="BP65" s="64"/>
      <c r="BQ65" s="64"/>
      <c r="BR65" s="43"/>
      <c r="BS65" s="43"/>
    </row>
    <row r="66" spans="1:71" ht="12.75">
      <c r="A66" s="22"/>
      <c r="B66" s="44" t="s">
        <v>21</v>
      </c>
      <c r="C66" s="126"/>
      <c r="D66" s="126"/>
      <c r="E66" s="126"/>
      <c r="F66" s="45"/>
      <c r="H66" s="46" t="e">
        <f t="shared" si="57"/>
        <v>#NUM!</v>
      </c>
      <c r="I66" s="47" t="e">
        <f t="shared" si="64"/>
        <v>#NUM!</v>
      </c>
      <c r="J66" s="21" t="e">
        <f t="shared" si="58"/>
        <v>#NUM!</v>
      </c>
      <c r="K66" s="21" t="e">
        <f t="shared" si="65"/>
        <v>#NUM!</v>
      </c>
      <c r="L66" s="21" t="e">
        <f t="shared" si="59"/>
        <v>#NUM!</v>
      </c>
      <c r="M66" s="124">
        <f t="shared" si="60"/>
        <v>0</v>
      </c>
      <c r="N66" s="125" t="e">
        <f t="shared" si="61"/>
        <v>#NUM!</v>
      </c>
      <c r="O66" s="48">
        <f t="shared" si="66"/>
        <v>1.9599639845400536</v>
      </c>
      <c r="P66" s="49" t="e">
        <f t="shared" si="53"/>
        <v>#NUM!</v>
      </c>
      <c r="Q66" s="49" t="e">
        <f t="shared" si="54"/>
        <v>#NUM!</v>
      </c>
      <c r="R66" s="50">
        <f t="shared" si="62"/>
        <v>0</v>
      </c>
      <c r="S66" s="50">
        <f t="shared" si="63"/>
        <v>0</v>
      </c>
      <c r="T66" s="5"/>
      <c r="V66" s="51" t="e">
        <f>(J66-L75)^2</f>
        <v>#NUM!</v>
      </c>
      <c r="W66" s="52" t="e">
        <f t="shared" si="67"/>
        <v>#NUM!</v>
      </c>
      <c r="X66" s="53">
        <v>1</v>
      </c>
      <c r="Y66" s="43"/>
      <c r="Z66" s="43"/>
      <c r="AA66" s="47" t="e">
        <f t="shared" si="68"/>
        <v>#NUM!</v>
      </c>
      <c r="AB66" s="54"/>
      <c r="AC66" s="55" t="e">
        <f>AC75</f>
        <v>#NUM!</v>
      </c>
      <c r="AD66" s="55" t="e">
        <f>AD75</f>
        <v>#NUM!</v>
      </c>
      <c r="AE66" s="52" t="e">
        <f t="shared" si="69"/>
        <v>#NUM!</v>
      </c>
      <c r="AF66" s="56" t="e">
        <f t="shared" si="70"/>
        <v>#NUM!</v>
      </c>
      <c r="AG66" s="57" t="e">
        <f>AF66/AF75</f>
        <v>#NUM!</v>
      </c>
      <c r="AH66" s="58" t="e">
        <f t="shared" si="71"/>
        <v>#NUM!</v>
      </c>
      <c r="AI66" s="59" t="e">
        <f t="shared" si="72"/>
        <v>#NUM!</v>
      </c>
      <c r="AJ66" s="11" t="e">
        <f t="shared" si="73"/>
        <v>#NUM!</v>
      </c>
      <c r="AK66" s="60" t="e">
        <f t="shared" si="74"/>
        <v>#NUM!</v>
      </c>
      <c r="AL66" s="11" t="e">
        <f t="shared" si="75"/>
        <v>#NUM!</v>
      </c>
      <c r="AM66" s="48">
        <f t="shared" si="76"/>
        <v>1.9599639845400536</v>
      </c>
      <c r="AN66" s="49" t="e">
        <f t="shared" si="77"/>
        <v>#NUM!</v>
      </c>
      <c r="AO66" s="49" t="e">
        <f t="shared" si="78"/>
        <v>#NUM!</v>
      </c>
      <c r="AP66" s="61" t="e">
        <f t="shared" si="55"/>
        <v>#NUM!</v>
      </c>
      <c r="AQ66" s="61" t="e">
        <f t="shared" si="56"/>
        <v>#NUM!</v>
      </c>
      <c r="AR66" s="30"/>
      <c r="AT66" s="62"/>
      <c r="AU66" s="62">
        <v>1</v>
      </c>
      <c r="AV66" s="63"/>
      <c r="AW66" s="63"/>
      <c r="AY66" s="43"/>
      <c r="AZ66" s="43"/>
      <c r="BA66" s="53"/>
      <c r="BB66" s="53"/>
      <c r="BC66" s="53"/>
      <c r="BD66" s="53"/>
      <c r="BE66" s="53"/>
      <c r="BF66" s="53"/>
      <c r="BG66" s="53"/>
      <c r="BH66" s="53"/>
      <c r="BI66" s="43"/>
      <c r="BJ66" s="43"/>
      <c r="BK66" s="43"/>
      <c r="BL66" s="43"/>
      <c r="BM66" s="43"/>
      <c r="BN66" s="43"/>
      <c r="BO66" s="64"/>
      <c r="BP66" s="64"/>
      <c r="BQ66" s="64"/>
      <c r="BR66" s="43"/>
      <c r="BS66" s="43"/>
    </row>
    <row r="67" spans="1:71" ht="12.75">
      <c r="A67" s="22"/>
      <c r="B67" s="44" t="s">
        <v>22</v>
      </c>
      <c r="C67" s="126"/>
      <c r="D67" s="126"/>
      <c r="E67" s="126"/>
      <c r="F67" s="45"/>
      <c r="H67" s="46" t="e">
        <f t="shared" si="57"/>
        <v>#NUM!</v>
      </c>
      <c r="I67" s="47" t="e">
        <f t="shared" si="64"/>
        <v>#NUM!</v>
      </c>
      <c r="J67" s="21" t="e">
        <f t="shared" si="58"/>
        <v>#NUM!</v>
      </c>
      <c r="K67" s="21" t="e">
        <f t="shared" si="65"/>
        <v>#NUM!</v>
      </c>
      <c r="L67" s="21" t="e">
        <f t="shared" si="59"/>
        <v>#NUM!</v>
      </c>
      <c r="M67" s="124">
        <f t="shared" si="60"/>
        <v>0</v>
      </c>
      <c r="N67" s="125" t="e">
        <f t="shared" si="61"/>
        <v>#NUM!</v>
      </c>
      <c r="O67" s="48">
        <f t="shared" si="66"/>
        <v>1.9599639845400536</v>
      </c>
      <c r="P67" s="49" t="e">
        <f t="shared" si="53"/>
        <v>#NUM!</v>
      </c>
      <c r="Q67" s="49" t="e">
        <f t="shared" si="54"/>
        <v>#NUM!</v>
      </c>
      <c r="R67" s="50">
        <f t="shared" si="62"/>
        <v>0</v>
      </c>
      <c r="S67" s="50">
        <f t="shared" si="63"/>
        <v>0</v>
      </c>
      <c r="T67" s="5"/>
      <c r="V67" s="51" t="e">
        <f>(J67-L75)^2</f>
        <v>#NUM!</v>
      </c>
      <c r="W67" s="52" t="e">
        <f t="shared" si="67"/>
        <v>#NUM!</v>
      </c>
      <c r="X67" s="53">
        <v>1</v>
      </c>
      <c r="Y67" s="43"/>
      <c r="Z67" s="43"/>
      <c r="AA67" s="47" t="e">
        <f t="shared" si="68"/>
        <v>#NUM!</v>
      </c>
      <c r="AB67" s="54"/>
      <c r="AC67" s="55" t="e">
        <f>AC75</f>
        <v>#NUM!</v>
      </c>
      <c r="AD67" s="55" t="e">
        <f>AD75</f>
        <v>#NUM!</v>
      </c>
      <c r="AE67" s="52" t="e">
        <f t="shared" si="69"/>
        <v>#NUM!</v>
      </c>
      <c r="AF67" s="56" t="e">
        <f t="shared" si="70"/>
        <v>#NUM!</v>
      </c>
      <c r="AG67" s="57" t="e">
        <f>AF67/AF75</f>
        <v>#NUM!</v>
      </c>
      <c r="AH67" s="58" t="e">
        <f t="shared" si="71"/>
        <v>#NUM!</v>
      </c>
      <c r="AI67" s="59" t="e">
        <f t="shared" si="72"/>
        <v>#NUM!</v>
      </c>
      <c r="AJ67" s="11" t="e">
        <f t="shared" si="73"/>
        <v>#NUM!</v>
      </c>
      <c r="AK67" s="60" t="e">
        <f t="shared" si="74"/>
        <v>#NUM!</v>
      </c>
      <c r="AL67" s="11" t="e">
        <f t="shared" si="75"/>
        <v>#NUM!</v>
      </c>
      <c r="AM67" s="48">
        <f t="shared" si="76"/>
        <v>1.9599639845400536</v>
      </c>
      <c r="AN67" s="49" t="e">
        <f t="shared" si="77"/>
        <v>#NUM!</v>
      </c>
      <c r="AO67" s="49" t="e">
        <f t="shared" si="78"/>
        <v>#NUM!</v>
      </c>
      <c r="AP67" s="61" t="e">
        <f t="shared" si="55"/>
        <v>#NUM!</v>
      </c>
      <c r="AQ67" s="61" t="e">
        <f t="shared" si="56"/>
        <v>#NUM!</v>
      </c>
      <c r="AR67" s="30"/>
      <c r="AT67" s="62"/>
      <c r="AU67" s="62">
        <v>1</v>
      </c>
      <c r="AV67" s="63"/>
      <c r="AW67" s="63"/>
      <c r="AY67" s="43"/>
      <c r="AZ67" s="43"/>
      <c r="BA67" s="53"/>
      <c r="BB67" s="53"/>
      <c r="BC67" s="53"/>
      <c r="BD67" s="53"/>
      <c r="BE67" s="53"/>
      <c r="BF67" s="53"/>
      <c r="BG67" s="53"/>
      <c r="BH67" s="53"/>
      <c r="BI67" s="43"/>
      <c r="BJ67" s="43"/>
      <c r="BK67" s="43"/>
      <c r="BL67" s="43"/>
      <c r="BM67" s="43"/>
      <c r="BN67" s="43"/>
      <c r="BO67" s="64"/>
      <c r="BP67" s="64"/>
      <c r="BQ67" s="64"/>
      <c r="BR67" s="43"/>
      <c r="BS67" s="43"/>
    </row>
    <row r="68" spans="1:71" ht="12.75">
      <c r="A68" s="22"/>
      <c r="B68" s="44" t="s">
        <v>23</v>
      </c>
      <c r="C68" s="126"/>
      <c r="D68" s="126"/>
      <c r="E68" s="126"/>
      <c r="F68" s="45"/>
      <c r="H68" s="46" t="e">
        <f t="shared" si="57"/>
        <v>#NUM!</v>
      </c>
      <c r="I68" s="47" t="e">
        <f t="shared" si="64"/>
        <v>#NUM!</v>
      </c>
      <c r="J68" s="21" t="e">
        <f t="shared" si="58"/>
        <v>#NUM!</v>
      </c>
      <c r="K68" s="21" t="e">
        <f t="shared" si="65"/>
        <v>#NUM!</v>
      </c>
      <c r="L68" s="21" t="e">
        <f t="shared" si="59"/>
        <v>#NUM!</v>
      </c>
      <c r="M68" s="124">
        <f t="shared" si="60"/>
        <v>0</v>
      </c>
      <c r="N68" s="125" t="e">
        <f t="shared" si="61"/>
        <v>#NUM!</v>
      </c>
      <c r="O68" s="48">
        <f t="shared" si="66"/>
        <v>1.9599639845400536</v>
      </c>
      <c r="P68" s="49" t="e">
        <f t="shared" si="53"/>
        <v>#NUM!</v>
      </c>
      <c r="Q68" s="49" t="e">
        <f t="shared" si="54"/>
        <v>#NUM!</v>
      </c>
      <c r="R68" s="50">
        <f t="shared" si="62"/>
        <v>0</v>
      </c>
      <c r="S68" s="50">
        <f t="shared" si="63"/>
        <v>0</v>
      </c>
      <c r="T68" s="5"/>
      <c r="V68" s="51" t="e">
        <f>(J68-L75)^2</f>
        <v>#NUM!</v>
      </c>
      <c r="W68" s="52" t="e">
        <f t="shared" si="67"/>
        <v>#NUM!</v>
      </c>
      <c r="X68" s="53">
        <v>1</v>
      </c>
      <c r="Y68" s="43"/>
      <c r="Z68" s="43"/>
      <c r="AA68" s="47" t="e">
        <f t="shared" si="68"/>
        <v>#NUM!</v>
      </c>
      <c r="AB68" s="54"/>
      <c r="AC68" s="55" t="e">
        <f>AC75</f>
        <v>#NUM!</v>
      </c>
      <c r="AD68" s="55" t="e">
        <f>AD75</f>
        <v>#NUM!</v>
      </c>
      <c r="AE68" s="52" t="e">
        <f t="shared" si="69"/>
        <v>#NUM!</v>
      </c>
      <c r="AF68" s="56" t="e">
        <f t="shared" si="70"/>
        <v>#NUM!</v>
      </c>
      <c r="AG68" s="57" t="e">
        <f>AF68/AF75</f>
        <v>#NUM!</v>
      </c>
      <c r="AH68" s="58" t="e">
        <f t="shared" si="71"/>
        <v>#NUM!</v>
      </c>
      <c r="AI68" s="59" t="e">
        <f t="shared" si="72"/>
        <v>#NUM!</v>
      </c>
      <c r="AJ68" s="11" t="e">
        <f t="shared" si="73"/>
        <v>#NUM!</v>
      </c>
      <c r="AK68" s="60" t="e">
        <f t="shared" si="74"/>
        <v>#NUM!</v>
      </c>
      <c r="AL68" s="11" t="e">
        <f t="shared" si="75"/>
        <v>#NUM!</v>
      </c>
      <c r="AM68" s="48">
        <f t="shared" si="76"/>
        <v>1.9599639845400536</v>
      </c>
      <c r="AN68" s="49" t="e">
        <f t="shared" si="77"/>
        <v>#NUM!</v>
      </c>
      <c r="AO68" s="49" t="e">
        <f t="shared" si="78"/>
        <v>#NUM!</v>
      </c>
      <c r="AP68" s="61" t="e">
        <f t="shared" si="55"/>
        <v>#NUM!</v>
      </c>
      <c r="AQ68" s="61" t="e">
        <f t="shared" si="56"/>
        <v>#NUM!</v>
      </c>
      <c r="AR68" s="30"/>
      <c r="AT68" s="62"/>
      <c r="AU68" s="62">
        <v>1</v>
      </c>
      <c r="AV68" s="63"/>
      <c r="AW68" s="63"/>
      <c r="AY68" s="43"/>
      <c r="AZ68" s="43"/>
      <c r="BA68" s="53"/>
      <c r="BB68" s="53"/>
      <c r="BC68" s="53"/>
      <c r="BD68" s="53"/>
      <c r="BE68" s="53"/>
      <c r="BF68" s="53"/>
      <c r="BG68" s="53"/>
      <c r="BH68" s="53"/>
      <c r="BI68" s="43"/>
      <c r="BJ68" s="43"/>
      <c r="BK68" s="43"/>
      <c r="BL68" s="43"/>
      <c r="BM68" s="43"/>
      <c r="BN68" s="43"/>
      <c r="BO68" s="64"/>
      <c r="BP68" s="64"/>
      <c r="BQ68" s="64"/>
      <c r="BR68" s="43"/>
      <c r="BS68" s="43"/>
    </row>
    <row r="69" spans="1:71" ht="12.75">
      <c r="A69" s="22"/>
      <c r="B69" s="44" t="s">
        <v>24</v>
      </c>
      <c r="C69" s="126"/>
      <c r="D69" s="126"/>
      <c r="E69" s="126"/>
      <c r="F69" s="45"/>
      <c r="H69" s="46" t="e">
        <f t="shared" si="57"/>
        <v>#NUM!</v>
      </c>
      <c r="I69" s="47" t="e">
        <f t="shared" si="64"/>
        <v>#NUM!</v>
      </c>
      <c r="J69" s="21" t="e">
        <f t="shared" si="58"/>
        <v>#NUM!</v>
      </c>
      <c r="K69" s="21" t="e">
        <f t="shared" si="65"/>
        <v>#NUM!</v>
      </c>
      <c r="L69" s="21" t="e">
        <f t="shared" si="59"/>
        <v>#NUM!</v>
      </c>
      <c r="M69" s="124">
        <f t="shared" si="60"/>
        <v>0</v>
      </c>
      <c r="N69" s="125" t="e">
        <f t="shared" si="61"/>
        <v>#NUM!</v>
      </c>
      <c r="O69" s="48">
        <f t="shared" si="66"/>
        <v>1.9599639845400536</v>
      </c>
      <c r="P69" s="49" t="e">
        <f t="shared" si="53"/>
        <v>#NUM!</v>
      </c>
      <c r="Q69" s="49" t="e">
        <f t="shared" si="54"/>
        <v>#NUM!</v>
      </c>
      <c r="R69" s="50">
        <f t="shared" si="62"/>
        <v>0</v>
      </c>
      <c r="S69" s="50">
        <f t="shared" si="63"/>
        <v>0</v>
      </c>
      <c r="T69" s="5"/>
      <c r="V69" s="51" t="e">
        <f>(J69-L75)^2</f>
        <v>#NUM!</v>
      </c>
      <c r="W69" s="52" t="e">
        <f t="shared" si="67"/>
        <v>#NUM!</v>
      </c>
      <c r="X69" s="53">
        <v>1</v>
      </c>
      <c r="Y69" s="43"/>
      <c r="Z69" s="43"/>
      <c r="AA69" s="47" t="e">
        <f t="shared" si="68"/>
        <v>#NUM!</v>
      </c>
      <c r="AB69" s="54"/>
      <c r="AC69" s="55" t="e">
        <f>AC75</f>
        <v>#NUM!</v>
      </c>
      <c r="AD69" s="55" t="e">
        <f>AD75</f>
        <v>#NUM!</v>
      </c>
      <c r="AE69" s="52" t="e">
        <f t="shared" si="69"/>
        <v>#NUM!</v>
      </c>
      <c r="AF69" s="56" t="e">
        <f t="shared" si="70"/>
        <v>#NUM!</v>
      </c>
      <c r="AG69" s="57" t="e">
        <f>AF69/AF75</f>
        <v>#NUM!</v>
      </c>
      <c r="AH69" s="58" t="e">
        <f t="shared" si="71"/>
        <v>#NUM!</v>
      </c>
      <c r="AI69" s="59" t="e">
        <f t="shared" si="72"/>
        <v>#NUM!</v>
      </c>
      <c r="AJ69" s="11" t="e">
        <f t="shared" si="73"/>
        <v>#NUM!</v>
      </c>
      <c r="AK69" s="60" t="e">
        <f t="shared" si="74"/>
        <v>#NUM!</v>
      </c>
      <c r="AL69" s="11" t="e">
        <f t="shared" si="75"/>
        <v>#NUM!</v>
      </c>
      <c r="AM69" s="48">
        <f t="shared" si="76"/>
        <v>1.9599639845400536</v>
      </c>
      <c r="AN69" s="49" t="e">
        <f t="shared" si="77"/>
        <v>#NUM!</v>
      </c>
      <c r="AO69" s="49" t="e">
        <f t="shared" si="78"/>
        <v>#NUM!</v>
      </c>
      <c r="AP69" s="61" t="e">
        <f t="shared" si="55"/>
        <v>#NUM!</v>
      </c>
      <c r="AQ69" s="61" t="e">
        <f t="shared" si="56"/>
        <v>#NUM!</v>
      </c>
      <c r="AR69" s="30"/>
      <c r="AT69" s="62"/>
      <c r="AU69" s="62">
        <v>1</v>
      </c>
      <c r="AV69" s="63"/>
      <c r="AW69" s="63"/>
      <c r="AY69" s="43"/>
      <c r="AZ69" s="43"/>
      <c r="BA69" s="53"/>
      <c r="BB69" s="53"/>
      <c r="BC69" s="53"/>
      <c r="BD69" s="53"/>
      <c r="BE69" s="53"/>
      <c r="BF69" s="53"/>
      <c r="BG69" s="53"/>
      <c r="BH69" s="53"/>
      <c r="BI69" s="43"/>
      <c r="BJ69" s="43"/>
      <c r="BK69" s="43"/>
      <c r="BL69" s="43"/>
      <c r="BM69" s="43"/>
      <c r="BN69" s="43"/>
      <c r="BO69" s="64"/>
      <c r="BP69" s="64"/>
      <c r="BQ69" s="64"/>
      <c r="BR69" s="43"/>
      <c r="BS69" s="43"/>
    </row>
    <row r="70" spans="1:71" ht="12.75">
      <c r="A70" s="22"/>
      <c r="B70" s="44" t="s">
        <v>25</v>
      </c>
      <c r="C70" s="126"/>
      <c r="D70" s="126"/>
      <c r="E70" s="126"/>
      <c r="F70" s="45"/>
      <c r="H70" s="46" t="e">
        <f t="shared" si="57"/>
        <v>#NUM!</v>
      </c>
      <c r="I70" s="47" t="e">
        <f t="shared" si="64"/>
        <v>#NUM!</v>
      </c>
      <c r="J70" s="21" t="e">
        <f t="shared" si="58"/>
        <v>#NUM!</v>
      </c>
      <c r="K70" s="21" t="e">
        <f t="shared" si="65"/>
        <v>#NUM!</v>
      </c>
      <c r="L70" s="21" t="e">
        <f t="shared" si="59"/>
        <v>#NUM!</v>
      </c>
      <c r="M70" s="124">
        <f t="shared" si="60"/>
        <v>0</v>
      </c>
      <c r="N70" s="125" t="e">
        <f t="shared" si="61"/>
        <v>#NUM!</v>
      </c>
      <c r="O70" s="48">
        <f t="shared" si="66"/>
        <v>1.9599639845400536</v>
      </c>
      <c r="P70" s="49" t="e">
        <f t="shared" si="53"/>
        <v>#NUM!</v>
      </c>
      <c r="Q70" s="49" t="e">
        <f t="shared" si="54"/>
        <v>#NUM!</v>
      </c>
      <c r="R70" s="50">
        <f t="shared" si="62"/>
        <v>0</v>
      </c>
      <c r="S70" s="50">
        <f t="shared" si="63"/>
        <v>0</v>
      </c>
      <c r="T70" s="5"/>
      <c r="V70" s="51" t="e">
        <f>(J70-L75)^2</f>
        <v>#NUM!</v>
      </c>
      <c r="W70" s="52" t="e">
        <f t="shared" si="67"/>
        <v>#NUM!</v>
      </c>
      <c r="X70" s="53">
        <v>1</v>
      </c>
      <c r="Y70" s="43"/>
      <c r="Z70" s="43"/>
      <c r="AA70" s="47" t="e">
        <f t="shared" si="68"/>
        <v>#NUM!</v>
      </c>
      <c r="AB70" s="54"/>
      <c r="AC70" s="55" t="e">
        <f>AC75</f>
        <v>#NUM!</v>
      </c>
      <c r="AD70" s="55" t="e">
        <f>AD75</f>
        <v>#NUM!</v>
      </c>
      <c r="AE70" s="52" t="e">
        <f t="shared" si="69"/>
        <v>#NUM!</v>
      </c>
      <c r="AF70" s="56" t="e">
        <f t="shared" si="70"/>
        <v>#NUM!</v>
      </c>
      <c r="AG70" s="57" t="e">
        <f>AF70/AF75</f>
        <v>#NUM!</v>
      </c>
      <c r="AH70" s="58" t="e">
        <f t="shared" si="71"/>
        <v>#NUM!</v>
      </c>
      <c r="AI70" s="59" t="e">
        <f t="shared" si="72"/>
        <v>#NUM!</v>
      </c>
      <c r="AJ70" s="11" t="e">
        <f t="shared" si="73"/>
        <v>#NUM!</v>
      </c>
      <c r="AK70" s="60" t="e">
        <f t="shared" si="74"/>
        <v>#NUM!</v>
      </c>
      <c r="AL70" s="11" t="e">
        <f t="shared" si="75"/>
        <v>#NUM!</v>
      </c>
      <c r="AM70" s="48">
        <f t="shared" si="76"/>
        <v>1.9599639845400536</v>
      </c>
      <c r="AN70" s="49" t="e">
        <f t="shared" si="77"/>
        <v>#NUM!</v>
      </c>
      <c r="AO70" s="49" t="e">
        <f t="shared" si="78"/>
        <v>#NUM!</v>
      </c>
      <c r="AP70" s="61" t="e">
        <f t="shared" si="55"/>
        <v>#NUM!</v>
      </c>
      <c r="AQ70" s="61" t="e">
        <f t="shared" si="56"/>
        <v>#NUM!</v>
      </c>
      <c r="AR70" s="30"/>
      <c r="AT70" s="62"/>
      <c r="AU70" s="62">
        <v>1</v>
      </c>
      <c r="AV70" s="63"/>
      <c r="AW70" s="63"/>
      <c r="AY70" s="43"/>
      <c r="AZ70" s="43"/>
      <c r="BA70" s="53"/>
      <c r="BB70" s="53"/>
      <c r="BC70" s="53"/>
      <c r="BD70" s="53"/>
      <c r="BE70" s="53"/>
      <c r="BF70" s="53"/>
      <c r="BG70" s="53"/>
      <c r="BH70" s="53"/>
      <c r="BI70" s="43"/>
      <c r="BJ70" s="43"/>
      <c r="BK70" s="43"/>
      <c r="BL70" s="43"/>
      <c r="BM70" s="43"/>
      <c r="BN70" s="43"/>
      <c r="BO70" s="64"/>
      <c r="BP70" s="64"/>
      <c r="BQ70" s="64"/>
      <c r="BR70" s="43"/>
      <c r="BS70" s="43"/>
    </row>
    <row r="71" spans="1:71" ht="12.75">
      <c r="A71" s="22"/>
      <c r="B71" s="44" t="s">
        <v>26</v>
      </c>
      <c r="C71" s="126"/>
      <c r="D71" s="126"/>
      <c r="E71" s="126"/>
      <c r="F71" s="45"/>
      <c r="H71" s="46" t="e">
        <f t="shared" si="57"/>
        <v>#NUM!</v>
      </c>
      <c r="I71" s="47" t="e">
        <f t="shared" si="64"/>
        <v>#NUM!</v>
      </c>
      <c r="J71" s="21" t="e">
        <f t="shared" si="58"/>
        <v>#NUM!</v>
      </c>
      <c r="K71" s="21" t="e">
        <f t="shared" si="65"/>
        <v>#NUM!</v>
      </c>
      <c r="L71" s="21" t="e">
        <f t="shared" si="59"/>
        <v>#NUM!</v>
      </c>
      <c r="M71" s="124">
        <f t="shared" si="60"/>
        <v>0</v>
      </c>
      <c r="N71" s="125" t="e">
        <f t="shared" si="61"/>
        <v>#NUM!</v>
      </c>
      <c r="O71" s="48">
        <f t="shared" si="66"/>
        <v>1.9599639845400536</v>
      </c>
      <c r="P71" s="49" t="e">
        <f t="shared" si="53"/>
        <v>#NUM!</v>
      </c>
      <c r="Q71" s="49" t="e">
        <f t="shared" si="54"/>
        <v>#NUM!</v>
      </c>
      <c r="R71" s="50">
        <f t="shared" si="62"/>
        <v>0</v>
      </c>
      <c r="S71" s="50">
        <f t="shared" si="63"/>
        <v>0</v>
      </c>
      <c r="T71" s="5"/>
      <c r="V71" s="51" t="e">
        <f>(J71-L75)^2</f>
        <v>#NUM!</v>
      </c>
      <c r="W71" s="52" t="e">
        <f t="shared" si="67"/>
        <v>#NUM!</v>
      </c>
      <c r="X71" s="53">
        <v>1</v>
      </c>
      <c r="Y71" s="43"/>
      <c r="Z71" s="43"/>
      <c r="AA71" s="47" t="e">
        <f t="shared" si="68"/>
        <v>#NUM!</v>
      </c>
      <c r="AB71" s="54"/>
      <c r="AC71" s="55" t="e">
        <f>AC75</f>
        <v>#NUM!</v>
      </c>
      <c r="AD71" s="55" t="e">
        <f>AD75</f>
        <v>#NUM!</v>
      </c>
      <c r="AE71" s="52" t="e">
        <f t="shared" si="69"/>
        <v>#NUM!</v>
      </c>
      <c r="AF71" s="56" t="e">
        <f t="shared" si="70"/>
        <v>#NUM!</v>
      </c>
      <c r="AG71" s="57" t="e">
        <f>AF71/AF75</f>
        <v>#NUM!</v>
      </c>
      <c r="AH71" s="58" t="e">
        <f t="shared" si="71"/>
        <v>#NUM!</v>
      </c>
      <c r="AI71" s="59" t="e">
        <f t="shared" si="72"/>
        <v>#NUM!</v>
      </c>
      <c r="AJ71" s="11" t="e">
        <f t="shared" si="73"/>
        <v>#NUM!</v>
      </c>
      <c r="AK71" s="60" t="e">
        <f t="shared" si="74"/>
        <v>#NUM!</v>
      </c>
      <c r="AL71" s="11" t="e">
        <f t="shared" si="75"/>
        <v>#NUM!</v>
      </c>
      <c r="AM71" s="48">
        <f t="shared" si="76"/>
        <v>1.9599639845400536</v>
      </c>
      <c r="AN71" s="49" t="e">
        <f t="shared" si="77"/>
        <v>#NUM!</v>
      </c>
      <c r="AO71" s="49" t="e">
        <f t="shared" si="78"/>
        <v>#NUM!</v>
      </c>
      <c r="AP71" s="61" t="e">
        <f t="shared" si="55"/>
        <v>#NUM!</v>
      </c>
      <c r="AQ71" s="61" t="e">
        <f t="shared" si="56"/>
        <v>#NUM!</v>
      </c>
      <c r="AR71" s="30"/>
      <c r="AT71" s="62"/>
      <c r="AU71" s="62">
        <v>1</v>
      </c>
      <c r="AV71" s="63"/>
      <c r="AW71" s="63"/>
      <c r="AY71" s="43"/>
      <c r="AZ71" s="43"/>
      <c r="BA71" s="53"/>
      <c r="BB71" s="53"/>
      <c r="BC71" s="53"/>
      <c r="BD71" s="53"/>
      <c r="BE71" s="53"/>
      <c r="BF71" s="53"/>
      <c r="BG71" s="53"/>
      <c r="BH71" s="53"/>
      <c r="BI71" s="43"/>
      <c r="BJ71" s="43"/>
      <c r="BK71" s="43"/>
      <c r="BL71" s="43"/>
      <c r="BM71" s="43"/>
      <c r="BN71" s="43"/>
      <c r="BO71" s="64"/>
      <c r="BP71" s="64"/>
      <c r="BQ71" s="64"/>
      <c r="BR71" s="43"/>
      <c r="BS71" s="43"/>
    </row>
    <row r="72" spans="1:71" ht="12.75">
      <c r="A72" s="22"/>
      <c r="B72" s="44" t="s">
        <v>27</v>
      </c>
      <c r="C72" s="126"/>
      <c r="D72" s="126"/>
      <c r="E72" s="126"/>
      <c r="F72" s="45"/>
      <c r="H72" s="46" t="e">
        <f t="shared" si="57"/>
        <v>#NUM!</v>
      </c>
      <c r="I72" s="47" t="e">
        <f t="shared" si="64"/>
        <v>#NUM!</v>
      </c>
      <c r="J72" s="21" t="e">
        <f t="shared" si="58"/>
        <v>#NUM!</v>
      </c>
      <c r="K72" s="21" t="e">
        <f t="shared" si="65"/>
        <v>#NUM!</v>
      </c>
      <c r="L72" s="21" t="e">
        <f t="shared" si="59"/>
        <v>#NUM!</v>
      </c>
      <c r="M72" s="124">
        <f t="shared" si="60"/>
        <v>0</v>
      </c>
      <c r="N72" s="125" t="e">
        <f t="shared" si="61"/>
        <v>#NUM!</v>
      </c>
      <c r="O72" s="48">
        <f t="shared" si="66"/>
        <v>1.9599639845400536</v>
      </c>
      <c r="P72" s="49" t="e">
        <f t="shared" si="53"/>
        <v>#NUM!</v>
      </c>
      <c r="Q72" s="49" t="e">
        <f t="shared" si="54"/>
        <v>#NUM!</v>
      </c>
      <c r="R72" s="50">
        <f t="shared" si="62"/>
        <v>0</v>
      </c>
      <c r="S72" s="50">
        <f t="shared" si="63"/>
        <v>0</v>
      </c>
      <c r="T72" s="5"/>
      <c r="V72" s="51" t="e">
        <f>(J72-L75)^2</f>
        <v>#NUM!</v>
      </c>
      <c r="W72" s="52" t="e">
        <f t="shared" si="67"/>
        <v>#NUM!</v>
      </c>
      <c r="X72" s="53">
        <v>1</v>
      </c>
      <c r="Y72" s="43"/>
      <c r="Z72" s="43"/>
      <c r="AA72" s="47" t="e">
        <f t="shared" si="68"/>
        <v>#NUM!</v>
      </c>
      <c r="AB72" s="54"/>
      <c r="AC72" s="55" t="e">
        <f>AC75</f>
        <v>#NUM!</v>
      </c>
      <c r="AD72" s="55" t="e">
        <f>AD75</f>
        <v>#NUM!</v>
      </c>
      <c r="AE72" s="52" t="e">
        <f t="shared" si="69"/>
        <v>#NUM!</v>
      </c>
      <c r="AF72" s="56" t="e">
        <f t="shared" si="70"/>
        <v>#NUM!</v>
      </c>
      <c r="AG72" s="57" t="e">
        <f>AF72/AF75</f>
        <v>#NUM!</v>
      </c>
      <c r="AH72" s="58" t="e">
        <f t="shared" si="71"/>
        <v>#NUM!</v>
      </c>
      <c r="AI72" s="59" t="e">
        <f t="shared" si="72"/>
        <v>#NUM!</v>
      </c>
      <c r="AJ72" s="11" t="e">
        <f t="shared" si="73"/>
        <v>#NUM!</v>
      </c>
      <c r="AK72" s="60" t="e">
        <f t="shared" si="74"/>
        <v>#NUM!</v>
      </c>
      <c r="AL72" s="11" t="e">
        <f t="shared" si="75"/>
        <v>#NUM!</v>
      </c>
      <c r="AM72" s="48">
        <f t="shared" si="76"/>
        <v>1.9599639845400536</v>
      </c>
      <c r="AN72" s="49" t="e">
        <f t="shared" si="77"/>
        <v>#NUM!</v>
      </c>
      <c r="AO72" s="49" t="e">
        <f t="shared" si="78"/>
        <v>#NUM!</v>
      </c>
      <c r="AP72" s="61" t="e">
        <f t="shared" si="55"/>
        <v>#NUM!</v>
      </c>
      <c r="AQ72" s="61" t="e">
        <f t="shared" si="56"/>
        <v>#NUM!</v>
      </c>
      <c r="AR72" s="30"/>
      <c r="AT72" s="62"/>
      <c r="AU72" s="62">
        <v>1</v>
      </c>
      <c r="AV72" s="63"/>
      <c r="AW72" s="63"/>
      <c r="AY72" s="43"/>
      <c r="AZ72" s="43"/>
      <c r="BA72" s="53"/>
      <c r="BB72" s="53"/>
      <c r="BC72" s="53"/>
      <c r="BD72" s="53"/>
      <c r="BE72" s="53"/>
      <c r="BF72" s="53"/>
      <c r="BG72" s="53"/>
      <c r="BH72" s="53"/>
      <c r="BI72" s="43"/>
      <c r="BJ72" s="43"/>
      <c r="BK72" s="43"/>
      <c r="BL72" s="43"/>
      <c r="BM72" s="43"/>
      <c r="BN72" s="43"/>
      <c r="BO72" s="64"/>
      <c r="BP72" s="64"/>
      <c r="BQ72" s="64"/>
      <c r="BR72" s="43"/>
      <c r="BS72" s="43"/>
    </row>
    <row r="73" spans="1:71" ht="12.75">
      <c r="A73" s="22"/>
      <c r="B73" s="44" t="s">
        <v>28</v>
      </c>
      <c r="C73" s="126"/>
      <c r="D73" s="126"/>
      <c r="E73" s="126"/>
      <c r="F73" s="45"/>
      <c r="H73" s="46" t="e">
        <f t="shared" si="57"/>
        <v>#NUM!</v>
      </c>
      <c r="I73" s="47" t="e">
        <f t="shared" si="64"/>
        <v>#NUM!</v>
      </c>
      <c r="J73" s="21" t="e">
        <f t="shared" si="58"/>
        <v>#NUM!</v>
      </c>
      <c r="K73" s="21" t="e">
        <f t="shared" si="65"/>
        <v>#NUM!</v>
      </c>
      <c r="L73" s="21" t="e">
        <f t="shared" si="59"/>
        <v>#NUM!</v>
      </c>
      <c r="M73" s="124">
        <f t="shared" si="60"/>
        <v>0</v>
      </c>
      <c r="N73" s="125" t="e">
        <f t="shared" si="61"/>
        <v>#NUM!</v>
      </c>
      <c r="O73" s="48">
        <f t="shared" si="66"/>
        <v>1.9599639845400536</v>
      </c>
      <c r="P73" s="49" t="e">
        <f t="shared" si="53"/>
        <v>#NUM!</v>
      </c>
      <c r="Q73" s="49" t="e">
        <f t="shared" si="54"/>
        <v>#NUM!</v>
      </c>
      <c r="R73" s="50">
        <f t="shared" si="62"/>
        <v>0</v>
      </c>
      <c r="S73" s="50">
        <f t="shared" si="63"/>
        <v>0</v>
      </c>
      <c r="T73" s="5"/>
      <c r="V73" s="51" t="e">
        <f>(J73-L75)^2</f>
        <v>#NUM!</v>
      </c>
      <c r="W73" s="52" t="e">
        <f t="shared" si="67"/>
        <v>#NUM!</v>
      </c>
      <c r="X73" s="53">
        <v>1</v>
      </c>
      <c r="Y73" s="43"/>
      <c r="Z73" s="43"/>
      <c r="AA73" s="47" t="e">
        <f t="shared" si="68"/>
        <v>#NUM!</v>
      </c>
      <c r="AB73" s="54"/>
      <c r="AC73" s="55" t="e">
        <f>AC75</f>
        <v>#NUM!</v>
      </c>
      <c r="AD73" s="55" t="e">
        <f>AD75</f>
        <v>#NUM!</v>
      </c>
      <c r="AE73" s="52" t="e">
        <f t="shared" si="69"/>
        <v>#NUM!</v>
      </c>
      <c r="AF73" s="56" t="e">
        <f t="shared" si="70"/>
        <v>#NUM!</v>
      </c>
      <c r="AG73" s="57" t="e">
        <f>AF73/AF75</f>
        <v>#NUM!</v>
      </c>
      <c r="AH73" s="58" t="e">
        <f t="shared" si="71"/>
        <v>#NUM!</v>
      </c>
      <c r="AI73" s="59" t="e">
        <f t="shared" si="72"/>
        <v>#NUM!</v>
      </c>
      <c r="AJ73" s="11" t="e">
        <f t="shared" si="73"/>
        <v>#NUM!</v>
      </c>
      <c r="AK73" s="60" t="e">
        <f t="shared" si="74"/>
        <v>#NUM!</v>
      </c>
      <c r="AL73" s="11" t="e">
        <f t="shared" si="75"/>
        <v>#NUM!</v>
      </c>
      <c r="AM73" s="48">
        <f t="shared" si="76"/>
        <v>1.9599639845400536</v>
      </c>
      <c r="AN73" s="49" t="e">
        <f t="shared" si="77"/>
        <v>#NUM!</v>
      </c>
      <c r="AO73" s="49" t="e">
        <f t="shared" si="78"/>
        <v>#NUM!</v>
      </c>
      <c r="AP73" s="61" t="e">
        <f t="shared" si="55"/>
        <v>#NUM!</v>
      </c>
      <c r="AQ73" s="61" t="e">
        <f t="shared" si="56"/>
        <v>#NUM!</v>
      </c>
      <c r="AR73" s="30"/>
      <c r="AT73" s="62"/>
      <c r="AU73" s="62">
        <v>1</v>
      </c>
      <c r="AV73" s="63"/>
      <c r="AW73" s="63"/>
      <c r="AY73" s="43"/>
      <c r="AZ73" s="43"/>
      <c r="BA73" s="53"/>
      <c r="BB73" s="53"/>
      <c r="BC73" s="53"/>
      <c r="BD73" s="53"/>
      <c r="BE73" s="53"/>
      <c r="BF73" s="53"/>
      <c r="BG73" s="53"/>
      <c r="BH73" s="53"/>
      <c r="BI73" s="43"/>
      <c r="BJ73" s="43"/>
      <c r="BK73" s="43"/>
      <c r="BL73" s="43"/>
      <c r="BM73" s="43"/>
      <c r="BN73" s="43"/>
      <c r="BO73" s="64"/>
      <c r="BP73" s="64"/>
      <c r="BQ73" s="64"/>
      <c r="BR73" s="43"/>
      <c r="BS73" s="43"/>
    </row>
    <row r="74" spans="1:71" ht="12.75">
      <c r="A74" s="22"/>
      <c r="B74" s="44" t="s">
        <v>29</v>
      </c>
      <c r="C74" s="126"/>
      <c r="D74" s="126"/>
      <c r="E74" s="126"/>
      <c r="F74" s="45"/>
      <c r="H74" s="46" t="e">
        <f t="shared" si="57"/>
        <v>#NUM!</v>
      </c>
      <c r="I74" s="47" t="e">
        <f t="shared" si="64"/>
        <v>#NUM!</v>
      </c>
      <c r="J74" s="21" t="e">
        <f t="shared" si="58"/>
        <v>#NUM!</v>
      </c>
      <c r="K74" s="21" t="e">
        <f t="shared" si="65"/>
        <v>#NUM!</v>
      </c>
      <c r="L74" s="21" t="e">
        <f t="shared" si="59"/>
        <v>#NUM!</v>
      </c>
      <c r="M74" s="124">
        <f t="shared" si="60"/>
        <v>0</v>
      </c>
      <c r="N74" s="125" t="e">
        <f t="shared" si="61"/>
        <v>#NUM!</v>
      </c>
      <c r="O74" s="48">
        <f t="shared" si="66"/>
        <v>1.9599639845400536</v>
      </c>
      <c r="P74" s="49" t="e">
        <f t="shared" si="53"/>
        <v>#NUM!</v>
      </c>
      <c r="Q74" s="49" t="e">
        <f t="shared" si="54"/>
        <v>#NUM!</v>
      </c>
      <c r="R74" s="50">
        <f t="shared" si="62"/>
        <v>0</v>
      </c>
      <c r="S74" s="50">
        <f t="shared" si="63"/>
        <v>0</v>
      </c>
      <c r="T74" s="5"/>
      <c r="V74" s="51" t="e">
        <f>(J74-L75)^2</f>
        <v>#NUM!</v>
      </c>
      <c r="W74" s="52" t="e">
        <f t="shared" si="67"/>
        <v>#NUM!</v>
      </c>
      <c r="X74" s="53">
        <v>1</v>
      </c>
      <c r="Y74" s="43"/>
      <c r="Z74" s="43"/>
      <c r="AA74" s="47" t="e">
        <f t="shared" si="68"/>
        <v>#NUM!</v>
      </c>
      <c r="AB74" s="54"/>
      <c r="AC74" s="55" t="e">
        <f>AC75</f>
        <v>#NUM!</v>
      </c>
      <c r="AD74" s="55" t="e">
        <f>AD75</f>
        <v>#NUM!</v>
      </c>
      <c r="AE74" s="52" t="e">
        <f t="shared" si="69"/>
        <v>#NUM!</v>
      </c>
      <c r="AF74" s="56" t="e">
        <f t="shared" si="70"/>
        <v>#NUM!</v>
      </c>
      <c r="AG74" s="57" t="e">
        <f>AF74/AF75</f>
        <v>#NUM!</v>
      </c>
      <c r="AH74" s="58" t="e">
        <f t="shared" si="71"/>
        <v>#NUM!</v>
      </c>
      <c r="AI74" s="59" t="e">
        <f t="shared" si="72"/>
        <v>#NUM!</v>
      </c>
      <c r="AJ74" s="11" t="e">
        <f t="shared" si="73"/>
        <v>#NUM!</v>
      </c>
      <c r="AK74" s="60" t="e">
        <f t="shared" si="74"/>
        <v>#NUM!</v>
      </c>
      <c r="AL74" s="11" t="e">
        <f t="shared" si="75"/>
        <v>#NUM!</v>
      </c>
      <c r="AM74" s="48">
        <f t="shared" si="76"/>
        <v>1.9599639845400536</v>
      </c>
      <c r="AN74" s="49" t="e">
        <f t="shared" si="77"/>
        <v>#NUM!</v>
      </c>
      <c r="AO74" s="49" t="e">
        <f t="shared" si="78"/>
        <v>#NUM!</v>
      </c>
      <c r="AP74" s="61" t="e">
        <f t="shared" si="55"/>
        <v>#NUM!</v>
      </c>
      <c r="AQ74" s="61" t="e">
        <f t="shared" si="56"/>
        <v>#NUM!</v>
      </c>
      <c r="AR74" s="30"/>
      <c r="AT74" s="62"/>
      <c r="AU74" s="62">
        <v>1</v>
      </c>
      <c r="AV74" s="63"/>
      <c r="AW74" s="63"/>
      <c r="AY74" s="43"/>
      <c r="AZ74" s="43"/>
      <c r="BA74" s="53"/>
      <c r="BB74" s="53"/>
      <c r="BC74" s="53"/>
      <c r="BD74" s="53"/>
      <c r="BE74" s="53"/>
      <c r="BF74" s="53"/>
      <c r="BG74" s="53"/>
      <c r="BH74" s="53"/>
      <c r="BI74" s="43"/>
      <c r="BJ74" s="43"/>
      <c r="BK74" s="43"/>
      <c r="BL74" s="43"/>
      <c r="BM74" s="43"/>
      <c r="BN74" s="43"/>
      <c r="BO74" s="64"/>
      <c r="BP74" s="64"/>
      <c r="BQ74" s="64"/>
      <c r="BR74" s="43"/>
      <c r="BS74" s="43"/>
    </row>
    <row r="75" spans="1:71" ht="12.75">
      <c r="A75" s="22"/>
      <c r="B75" s="65">
        <f>COUNT(C59:C74)</f>
        <v>0</v>
      </c>
      <c r="C75" s="115"/>
      <c r="D75" s="115"/>
      <c r="E75" s="115"/>
      <c r="F75" s="67"/>
      <c r="H75" s="68"/>
      <c r="I75" s="69" t="e">
        <f>SUM(I59:I74)</f>
        <v>#NUM!</v>
      </c>
      <c r="J75" s="70"/>
      <c r="K75" s="71" t="e">
        <f>SUM(K59:K74)</f>
        <v>#NUM!</v>
      </c>
      <c r="L75" s="10" t="e">
        <f>K75/I75</f>
        <v>#NUM!</v>
      </c>
      <c r="M75" s="121" t="e">
        <f>EXP(L75)</f>
        <v>#NUM!</v>
      </c>
      <c r="N75" s="66" t="e">
        <f>SQRT(1/I75)</f>
        <v>#NUM!</v>
      </c>
      <c r="O75" s="48">
        <f t="shared" si="66"/>
        <v>1.9599639845400536</v>
      </c>
      <c r="P75" s="72" t="e">
        <f>L75-(N75*O75)</f>
        <v>#NUM!</v>
      </c>
      <c r="Q75" s="72" t="e">
        <f>L75+(N75*O75)</f>
        <v>#NUM!</v>
      </c>
      <c r="R75" s="122" t="e">
        <f>EXP(P75)</f>
        <v>#NUM!</v>
      </c>
      <c r="S75" s="123" t="e">
        <f>EXP(Q75)</f>
        <v>#NUM!</v>
      </c>
      <c r="T75" s="73"/>
      <c r="U75" s="73"/>
      <c r="V75" s="74"/>
      <c r="W75" s="75" t="e">
        <f>SUM(W59:W74)</f>
        <v>#NUM!</v>
      </c>
      <c r="X75" s="76">
        <f>SUM(X59:X74)</f>
        <v>16</v>
      </c>
      <c r="Y75" s="77" t="e">
        <f>W75-(X75-1)</f>
        <v>#NUM!</v>
      </c>
      <c r="Z75" s="69" t="e">
        <f>I75</f>
        <v>#NUM!</v>
      </c>
      <c r="AA75" s="69" t="e">
        <f>SUM(AA59:AA74)</f>
        <v>#NUM!</v>
      </c>
      <c r="AB75" s="78" t="e">
        <f>AA75/Z75</f>
        <v>#NUM!</v>
      </c>
      <c r="AC75" s="79" t="e">
        <f>Y75/(Z75-AB75)</f>
        <v>#NUM!</v>
      </c>
      <c r="AD75" s="79" t="e">
        <f>IF(W75&lt;X75-1,"0",AC75)</f>
        <v>#NUM!</v>
      </c>
      <c r="AE75" s="74"/>
      <c r="AF75" s="69" t="e">
        <f>SUM(AF59:AF74)</f>
        <v>#NUM!</v>
      </c>
      <c r="AG75" s="80" t="e">
        <f>SUM(AG59:AG74)</f>
        <v>#NUM!</v>
      </c>
      <c r="AH75" s="77" t="e">
        <f>SUM(AH59:AH74)</f>
        <v>#NUM!</v>
      </c>
      <c r="AI75" s="77" t="e">
        <f>AH75/AF75</f>
        <v>#NUM!</v>
      </c>
      <c r="AJ75" s="123" t="e">
        <f>EXP(AI75)</f>
        <v>#NUM!</v>
      </c>
      <c r="AK75" s="81" t="e">
        <f>1/AF75</f>
        <v>#NUM!</v>
      </c>
      <c r="AL75" s="82" t="e">
        <f>SQRT(AK75)</f>
        <v>#NUM!</v>
      </c>
      <c r="AM75" s="48">
        <f t="shared" si="76"/>
        <v>1.9599639845400536</v>
      </c>
      <c r="AN75" s="72" t="e">
        <f>AI75-(AM75*AL75)</f>
        <v>#NUM!</v>
      </c>
      <c r="AO75" s="72" t="e">
        <f t="shared" si="78"/>
        <v>#NUM!</v>
      </c>
      <c r="AP75" s="127" t="e">
        <f>EXP(AN75)</f>
        <v>#NUM!</v>
      </c>
      <c r="AQ75" s="127" t="e">
        <f>EXP(AO75)</f>
        <v>#NUM!</v>
      </c>
      <c r="AR75" s="107"/>
      <c r="AS75" s="6"/>
      <c r="AT75" s="83" t="e">
        <f>W75</f>
        <v>#NUM!</v>
      </c>
      <c r="AU75" s="65">
        <f>SUM(AU59:AU74)</f>
        <v>16</v>
      </c>
      <c r="AV75" s="84" t="e">
        <f>(AT75-(AU75-1))/AT75</f>
        <v>#NUM!</v>
      </c>
      <c r="AW75" s="85" t="e">
        <f>IF(W75&lt;X75-1,"0%",AV75)</f>
        <v>#NUM!</v>
      </c>
      <c r="AX75" s="19"/>
      <c r="AY75" s="71" t="e">
        <f>AT75/(AU75-1)</f>
        <v>#NUM!</v>
      </c>
      <c r="AZ75" s="86" t="e">
        <f>LN(AY75)</f>
        <v>#NUM!</v>
      </c>
      <c r="BA75" s="71" t="e">
        <f>LN(AT75)</f>
        <v>#NUM!</v>
      </c>
      <c r="BB75" s="71">
        <f>LN(AU75-1)</f>
        <v>2.70805020110221</v>
      </c>
      <c r="BC75" s="71" t="e">
        <f>SQRT(2*AT75)</f>
        <v>#NUM!</v>
      </c>
      <c r="BD75" s="71">
        <f>SQRT(2*AU75-3)</f>
        <v>5.385164807134504</v>
      </c>
      <c r="BE75" s="71">
        <f>2*(AU75-2)</f>
        <v>28</v>
      </c>
      <c r="BF75" s="71">
        <f>3*(AU75-2)^2</f>
        <v>588</v>
      </c>
      <c r="BG75" s="71">
        <f>1/BE75</f>
        <v>0.03571428571428571</v>
      </c>
      <c r="BH75" s="87">
        <f>1/BF75</f>
        <v>0.0017006802721088435</v>
      </c>
      <c r="BI75" s="87">
        <f>SQRT(BG75*(1-BH75))</f>
        <v>0.18882146894126994</v>
      </c>
      <c r="BJ75" s="88" t="e">
        <f>0.5*(BA75-BB75)/(BC75-BD75)</f>
        <v>#NUM!</v>
      </c>
      <c r="BK75" s="88" t="e">
        <f>IF(W75&lt;=X75,BI75,BJ75)</f>
        <v>#NUM!</v>
      </c>
      <c r="BL75" s="89" t="e">
        <f>AZ75-(1.96*BK75)</f>
        <v>#NUM!</v>
      </c>
      <c r="BM75" s="89" t="e">
        <f>AZ75+(1.96*BK75)</f>
        <v>#NUM!</v>
      </c>
      <c r="BN75" s="89"/>
      <c r="BO75" s="86" t="e">
        <f>EXP(BL75)</f>
        <v>#NUM!</v>
      </c>
      <c r="BP75" s="86" t="e">
        <f>EXP(BM75)</f>
        <v>#NUM!</v>
      </c>
      <c r="BQ75" s="90" t="e">
        <f>AW75</f>
        <v>#NUM!</v>
      </c>
      <c r="BR75" s="90" t="e">
        <f>(BO75-1)/BO75</f>
        <v>#NUM!</v>
      </c>
      <c r="BS75" s="90" t="e">
        <f>(BP75-1)/BP75</f>
        <v>#NUM!</v>
      </c>
    </row>
    <row r="76" spans="1:71" ht="12.75">
      <c r="A76" s="4"/>
      <c r="B76" s="4"/>
      <c r="C76" s="116"/>
      <c r="D76" s="116"/>
      <c r="E76" s="116"/>
      <c r="F76" s="91"/>
      <c r="G76" s="4"/>
      <c r="H76" s="1"/>
      <c r="I76" s="1"/>
      <c r="J76" s="1"/>
      <c r="K76" s="1"/>
      <c r="L76" s="1"/>
      <c r="M76" s="1"/>
      <c r="N76" s="92"/>
      <c r="O76" s="92"/>
      <c r="P76" s="92"/>
      <c r="Q76" s="92"/>
      <c r="R76" s="92"/>
      <c r="S76" s="92"/>
      <c r="T76" s="92"/>
      <c r="V76" s="1"/>
      <c r="W76" s="1"/>
      <c r="X76" s="93"/>
      <c r="Y76" s="94"/>
      <c r="Z76" s="94"/>
      <c r="AA76" s="94"/>
      <c r="AB76" s="95"/>
      <c r="AC76" s="95"/>
      <c r="AD76" s="95"/>
      <c r="AE76" s="95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96"/>
      <c r="AQ76" s="96"/>
      <c r="AR76" s="96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9"/>
      <c r="BD76" s="1"/>
      <c r="BE76" s="1"/>
      <c r="BF76" s="1"/>
      <c r="BG76" s="1"/>
      <c r="BJ76" s="94" t="s">
        <v>79</v>
      </c>
      <c r="BP76" s="97" t="s">
        <v>32</v>
      </c>
      <c r="BQ76" s="128" t="e">
        <f>BQ75</f>
        <v>#NUM!</v>
      </c>
      <c r="BR76" s="128" t="e">
        <f>IF(BR75&lt;0,"0%",BR75)</f>
        <v>#NUM!</v>
      </c>
      <c r="BS76" s="129" t="e">
        <f>IF(BS75&lt;0,"0%",BS75)</f>
        <v>#NUM!</v>
      </c>
    </row>
    <row r="77" spans="1:65" ht="25.5">
      <c r="A77" s="22"/>
      <c r="B77" s="22"/>
      <c r="C77" s="117"/>
      <c r="D77" s="117"/>
      <c r="E77" s="117"/>
      <c r="F77" s="98"/>
      <c r="G77" s="22"/>
      <c r="H77" s="22"/>
      <c r="I77" s="1"/>
      <c r="J77" s="1"/>
      <c r="K77" s="1"/>
      <c r="L77" s="1"/>
      <c r="M77" s="1"/>
      <c r="N77" s="99"/>
      <c r="O77" s="99"/>
      <c r="P77" s="99"/>
      <c r="Q77" s="99"/>
      <c r="R77" s="99"/>
      <c r="S77" s="99"/>
      <c r="T77" s="99"/>
      <c r="V77" s="1"/>
      <c r="W77" s="1"/>
      <c r="X77" s="1"/>
      <c r="Y77" s="1"/>
      <c r="Z77" s="1"/>
      <c r="AA77" s="1"/>
      <c r="AB77" s="1"/>
      <c r="AC77" s="1"/>
      <c r="AD77" s="1"/>
      <c r="AE77" s="9"/>
      <c r="AF77" s="12"/>
      <c r="AG77" s="12"/>
      <c r="AH77" s="100"/>
      <c r="AI77" s="14"/>
      <c r="AJ77" s="133"/>
      <c r="AK77" s="134" t="s">
        <v>74</v>
      </c>
      <c r="AL77" s="135">
        <f>TINV((1-$E$1),(X75-2))</f>
        <v>2.1447866879178035</v>
      </c>
      <c r="AM77" s="1"/>
      <c r="AN77" s="131" t="s">
        <v>34</v>
      </c>
      <c r="AO77" s="132">
        <f>$E$1</f>
        <v>0.95</v>
      </c>
      <c r="AP77" s="130" t="e">
        <f>EXP(AI75-AL77*SQRT((1/Z75)+AD75))</f>
        <v>#NUM!</v>
      </c>
      <c r="AQ77" s="130" t="e">
        <f>EXP(AI75+AL77*SQRT((1/Z75)+AD75))</f>
        <v>#NUM!</v>
      </c>
      <c r="AR77" s="30"/>
      <c r="AS77" s="1"/>
      <c r="AT77" s="1"/>
      <c r="AU77" s="1"/>
      <c r="AV77" s="1"/>
      <c r="AX77" s="1"/>
      <c r="AY77" s="1"/>
      <c r="AZ77" s="1"/>
      <c r="BB77" s="101"/>
      <c r="BC77" s="9"/>
      <c r="BD77" s="9"/>
      <c r="BF77" s="5"/>
      <c r="BG77" s="1"/>
      <c r="BH77" s="3"/>
      <c r="BI77" s="102"/>
      <c r="BJ77" s="1"/>
      <c r="BM77" s="3"/>
    </row>
    <row r="78" spans="1:71" ht="15">
      <c r="A78" s="18"/>
      <c r="B78" s="18"/>
      <c r="C78" s="118"/>
      <c r="D78" s="118"/>
      <c r="E78" s="118"/>
      <c r="F78" s="98"/>
      <c r="G78" s="18"/>
      <c r="H78" s="18"/>
      <c r="I78" s="1"/>
      <c r="J78" s="1"/>
      <c r="K78" s="1"/>
      <c r="L78" s="1"/>
      <c r="M78" s="1"/>
      <c r="N78" s="99"/>
      <c r="O78" s="99"/>
      <c r="P78" s="99"/>
      <c r="Q78" s="99"/>
      <c r="R78" s="99"/>
      <c r="S78" s="99"/>
      <c r="T78" s="99"/>
      <c r="V78" s="1"/>
      <c r="W78" s="1"/>
      <c r="X78" s="1"/>
      <c r="Y78" s="1"/>
      <c r="Z78" s="1"/>
      <c r="AA78" s="1"/>
      <c r="AB78" s="1"/>
      <c r="AC78" s="1"/>
      <c r="AD78" s="1"/>
      <c r="AE78" s="9"/>
      <c r="AF78" s="12"/>
      <c r="AG78" s="12"/>
      <c r="AH78" s="100"/>
      <c r="AI78" s="14"/>
      <c r="AJ78" s="103"/>
      <c r="AK78" s="104"/>
      <c r="AL78" s="15"/>
      <c r="AM78" s="1"/>
      <c r="AN78" s="1"/>
      <c r="AO78" s="8"/>
      <c r="AP78" s="30"/>
      <c r="AQ78" s="30"/>
      <c r="AR78" s="30"/>
      <c r="AS78" s="1"/>
      <c r="AT78" s="1"/>
      <c r="AU78" s="1"/>
      <c r="AV78" s="1"/>
      <c r="AW78" s="2"/>
      <c r="AX78" s="1"/>
      <c r="AY78" s="1"/>
      <c r="AZ78" s="1"/>
      <c r="BA78" s="2"/>
      <c r="BB78" s="101"/>
      <c r="BC78" s="9"/>
      <c r="BD78" s="9"/>
      <c r="BE78" s="2"/>
      <c r="BF78" s="5"/>
      <c r="BG78" s="1"/>
      <c r="BH78" s="105"/>
      <c r="BI78" s="106"/>
      <c r="BJ78" s="1"/>
      <c r="BK78" s="2"/>
      <c r="BL78" s="2"/>
      <c r="BM78" s="105"/>
      <c r="BN78" s="2"/>
      <c r="BQ78" s="2"/>
      <c r="BR78" s="2"/>
      <c r="BS78" s="2"/>
    </row>
    <row r="79" spans="3:6" ht="12.75">
      <c r="C79" s="109"/>
      <c r="D79" s="109"/>
      <c r="E79" s="109"/>
      <c r="F79" s="110"/>
    </row>
    <row r="80" spans="1:71" ht="12.75">
      <c r="A80" s="4"/>
      <c r="B80" s="4"/>
      <c r="C80" s="4"/>
      <c r="D80" s="4"/>
      <c r="E80" s="4"/>
      <c r="F80" s="1"/>
      <c r="G80" s="139" t="s">
        <v>82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1"/>
      <c r="T80" s="27"/>
      <c r="U80" s="142" t="s">
        <v>83</v>
      </c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4"/>
      <c r="AR80" s="27"/>
      <c r="AS80" s="139" t="s">
        <v>1</v>
      </c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1"/>
    </row>
    <row r="81" spans="1:71" ht="12.75">
      <c r="A81" s="108"/>
      <c r="B81" s="28" t="s">
        <v>2</v>
      </c>
      <c r="C81" s="136" t="s">
        <v>78</v>
      </c>
      <c r="D81" s="137"/>
      <c r="E81" s="138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7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2:71" ht="65.25">
      <c r="B82" s="29"/>
      <c r="C82" s="112" t="s">
        <v>36</v>
      </c>
      <c r="D82" s="114" t="s">
        <v>76</v>
      </c>
      <c r="E82" s="114" t="s">
        <v>77</v>
      </c>
      <c r="F82" s="30"/>
      <c r="H82" s="112" t="s">
        <v>37</v>
      </c>
      <c r="I82" s="112" t="s">
        <v>38</v>
      </c>
      <c r="J82" s="31" t="s">
        <v>39</v>
      </c>
      <c r="K82" s="31" t="s">
        <v>3</v>
      </c>
      <c r="L82" s="31" t="s">
        <v>40</v>
      </c>
      <c r="M82" s="32" t="s">
        <v>41</v>
      </c>
      <c r="N82" s="38" t="s">
        <v>75</v>
      </c>
      <c r="O82" s="38" t="s">
        <v>35</v>
      </c>
      <c r="P82" s="33" t="s">
        <v>42</v>
      </c>
      <c r="Q82" s="33" t="s">
        <v>43</v>
      </c>
      <c r="R82" s="34" t="s">
        <v>76</v>
      </c>
      <c r="S82" s="35" t="s">
        <v>77</v>
      </c>
      <c r="T82" s="36"/>
      <c r="U82" s="7"/>
      <c r="V82" s="37" t="s">
        <v>44</v>
      </c>
      <c r="W82" s="31" t="s">
        <v>45</v>
      </c>
      <c r="X82" s="38" t="s">
        <v>4</v>
      </c>
      <c r="Y82" s="38" t="s">
        <v>5</v>
      </c>
      <c r="Z82" s="38" t="s">
        <v>46</v>
      </c>
      <c r="AA82" s="31" t="s">
        <v>47</v>
      </c>
      <c r="AB82" s="31" t="s">
        <v>48</v>
      </c>
      <c r="AC82" s="41" t="s">
        <v>49</v>
      </c>
      <c r="AD82" s="41" t="s">
        <v>50</v>
      </c>
      <c r="AE82" s="38" t="s">
        <v>51</v>
      </c>
      <c r="AF82" s="31" t="s">
        <v>52</v>
      </c>
      <c r="AG82" s="31" t="s">
        <v>53</v>
      </c>
      <c r="AH82" s="31" t="s">
        <v>54</v>
      </c>
      <c r="AI82" s="38" t="s">
        <v>55</v>
      </c>
      <c r="AJ82" s="39" t="s">
        <v>56</v>
      </c>
      <c r="AK82" s="31" t="s">
        <v>57</v>
      </c>
      <c r="AL82" s="31" t="s">
        <v>58</v>
      </c>
      <c r="AM82" s="38" t="s">
        <v>35</v>
      </c>
      <c r="AN82" s="33" t="s">
        <v>59</v>
      </c>
      <c r="AO82" s="33" t="s">
        <v>60</v>
      </c>
      <c r="AP82" s="34" t="s">
        <v>76</v>
      </c>
      <c r="AQ82" s="35" t="s">
        <v>77</v>
      </c>
      <c r="AR82" s="36"/>
      <c r="AT82" s="113" t="s">
        <v>6</v>
      </c>
      <c r="AU82" s="113" t="s">
        <v>4</v>
      </c>
      <c r="AV82" s="40" t="s">
        <v>61</v>
      </c>
      <c r="AW82" s="41" t="s">
        <v>62</v>
      </c>
      <c r="AY82" s="38" t="s">
        <v>63</v>
      </c>
      <c r="AZ82" s="38" t="s">
        <v>64</v>
      </c>
      <c r="BA82" s="38" t="s">
        <v>7</v>
      </c>
      <c r="BB82" s="38" t="s">
        <v>8</v>
      </c>
      <c r="BC82" s="38" t="s">
        <v>9</v>
      </c>
      <c r="BD82" s="38" t="s">
        <v>10</v>
      </c>
      <c r="BE82" s="38" t="s">
        <v>11</v>
      </c>
      <c r="BF82" s="38" t="s">
        <v>65</v>
      </c>
      <c r="BG82" s="38" t="s">
        <v>12</v>
      </c>
      <c r="BH82" s="38" t="s">
        <v>13</v>
      </c>
      <c r="BI82" s="42" t="s">
        <v>66</v>
      </c>
      <c r="BJ82" s="42" t="s">
        <v>67</v>
      </c>
      <c r="BK82" s="42" t="s">
        <v>68</v>
      </c>
      <c r="BL82" s="42" t="s">
        <v>69</v>
      </c>
      <c r="BM82" s="42" t="s">
        <v>70</v>
      </c>
      <c r="BN82" s="43"/>
      <c r="BO82" s="33" t="s">
        <v>71</v>
      </c>
      <c r="BP82" s="33" t="s">
        <v>72</v>
      </c>
      <c r="BQ82" s="32" t="s">
        <v>73</v>
      </c>
      <c r="BR82" s="34" t="s">
        <v>80</v>
      </c>
      <c r="BS82" s="35" t="s">
        <v>81</v>
      </c>
    </row>
    <row r="83" spans="2:71" ht="12.75">
      <c r="B83" s="44" t="s">
        <v>14</v>
      </c>
      <c r="C83" s="126"/>
      <c r="D83" s="126"/>
      <c r="E83" s="126"/>
      <c r="F83" s="45"/>
      <c r="H83" s="46" t="e">
        <f>N83^2</f>
        <v>#NUM!</v>
      </c>
      <c r="I83" s="47" t="e">
        <f>1/H83</f>
        <v>#NUM!</v>
      </c>
      <c r="J83" s="21" t="e">
        <f>LN(M83)</f>
        <v>#NUM!</v>
      </c>
      <c r="K83" s="21" t="e">
        <f>I83*J83</f>
        <v>#NUM!</v>
      </c>
      <c r="L83" s="21" t="e">
        <f>LN(M83)</f>
        <v>#NUM!</v>
      </c>
      <c r="M83" s="124">
        <f>C83</f>
        <v>0</v>
      </c>
      <c r="N83" s="125" t="e">
        <f>(Q83-P83)/(2*O83)</f>
        <v>#NUM!</v>
      </c>
      <c r="O83" s="48">
        <f>$E$2</f>
        <v>1.9599639845400536</v>
      </c>
      <c r="P83" s="49" t="e">
        <f aca="true" t="shared" si="79" ref="P83:P97">LN(R83)</f>
        <v>#NUM!</v>
      </c>
      <c r="Q83" s="49" t="e">
        <f aca="true" t="shared" si="80" ref="Q83:Q97">LN(S83)</f>
        <v>#NUM!</v>
      </c>
      <c r="R83" s="50">
        <f>D83</f>
        <v>0</v>
      </c>
      <c r="S83" s="50">
        <f>E83</f>
        <v>0</v>
      </c>
      <c r="T83" s="5"/>
      <c r="V83" s="51" t="e">
        <f>(J83-L98)^2</f>
        <v>#NUM!</v>
      </c>
      <c r="W83" s="52" t="e">
        <f>I83*V83</f>
        <v>#NUM!</v>
      </c>
      <c r="X83" s="53">
        <v>1</v>
      </c>
      <c r="Y83" s="43"/>
      <c r="Z83" s="43"/>
      <c r="AA83" s="47" t="e">
        <f>I83^2</f>
        <v>#NUM!</v>
      </c>
      <c r="AB83" s="54"/>
      <c r="AC83" s="55" t="e">
        <f>AC98</f>
        <v>#NUM!</v>
      </c>
      <c r="AD83" s="55" t="e">
        <f>AD98</f>
        <v>#NUM!</v>
      </c>
      <c r="AE83" s="52" t="e">
        <f>1/I83</f>
        <v>#NUM!</v>
      </c>
      <c r="AF83" s="56" t="e">
        <f>1/(AD83+AE83)</f>
        <v>#NUM!</v>
      </c>
      <c r="AG83" s="57" t="e">
        <f>AF83/AF86</f>
        <v>#NUM!</v>
      </c>
      <c r="AH83" s="58" t="e">
        <f>AF83*J83</f>
        <v>#NUM!</v>
      </c>
      <c r="AI83" s="59" t="e">
        <f>AH83/AF83</f>
        <v>#NUM!</v>
      </c>
      <c r="AJ83" s="11" t="e">
        <f>EXP(AI83)</f>
        <v>#NUM!</v>
      </c>
      <c r="AK83" s="60" t="e">
        <f>1/AF83</f>
        <v>#NUM!</v>
      </c>
      <c r="AL83" s="11" t="e">
        <f>SQRT(AK83)</f>
        <v>#NUM!</v>
      </c>
      <c r="AM83" s="48">
        <f>$E$2</f>
        <v>1.9599639845400536</v>
      </c>
      <c r="AN83" s="49" t="e">
        <f>AI83-(AM83*AL83)</f>
        <v>#NUM!</v>
      </c>
      <c r="AO83" s="49" t="e">
        <f>AI83+(1.96*AL83)</f>
        <v>#NUM!</v>
      </c>
      <c r="AP83" s="61" t="e">
        <f aca="true" t="shared" si="81" ref="AP83:AP97">EXP(AN83)</f>
        <v>#NUM!</v>
      </c>
      <c r="AQ83" s="61" t="e">
        <f aca="true" t="shared" si="82" ref="AQ83:AQ97">EXP(AO83)</f>
        <v>#NUM!</v>
      </c>
      <c r="AR83" s="30"/>
      <c r="AT83" s="62"/>
      <c r="AU83" s="62">
        <v>1</v>
      </c>
      <c r="AV83" s="63"/>
      <c r="AW83" s="63"/>
      <c r="AY83" s="43"/>
      <c r="AZ83" s="43"/>
      <c r="BA83" s="53"/>
      <c r="BB83" s="53"/>
      <c r="BC83" s="53"/>
      <c r="BD83" s="53"/>
      <c r="BE83" s="53"/>
      <c r="BF83" s="53"/>
      <c r="BG83" s="53"/>
      <c r="BH83" s="53"/>
      <c r="BI83" s="43"/>
      <c r="BJ83" s="43"/>
      <c r="BK83" s="43"/>
      <c r="BL83" s="43"/>
      <c r="BM83" s="43"/>
      <c r="BN83" s="43"/>
      <c r="BO83" s="64"/>
      <c r="BP83" s="64"/>
      <c r="BQ83" s="64"/>
      <c r="BR83" s="43"/>
      <c r="BS83" s="43"/>
    </row>
    <row r="84" spans="2:71" ht="12.75">
      <c r="B84" s="44" t="s">
        <v>15</v>
      </c>
      <c r="C84" s="126"/>
      <c r="D84" s="126"/>
      <c r="E84" s="126"/>
      <c r="F84" s="45"/>
      <c r="H84" s="46" t="e">
        <f aca="true" t="shared" si="83" ref="H84:H97">N84^2</f>
        <v>#NUM!</v>
      </c>
      <c r="I84" s="47" t="e">
        <f>1/H84</f>
        <v>#NUM!</v>
      </c>
      <c r="J84" s="21" t="e">
        <f aca="true" t="shared" si="84" ref="J84:J97">LN(M84)</f>
        <v>#NUM!</v>
      </c>
      <c r="K84" s="21" t="e">
        <f>I84*J84</f>
        <v>#NUM!</v>
      </c>
      <c r="L84" s="21" t="e">
        <f aca="true" t="shared" si="85" ref="L84:L97">LN(M84)</f>
        <v>#NUM!</v>
      </c>
      <c r="M84" s="124">
        <f aca="true" t="shared" si="86" ref="M84:M97">C84</f>
        <v>0</v>
      </c>
      <c r="N84" s="125" t="e">
        <f aca="true" t="shared" si="87" ref="N84:N97">(Q84-P84)/(2*O84)</f>
        <v>#NUM!</v>
      </c>
      <c r="O84" s="48">
        <f>$E$2</f>
        <v>1.9599639845400536</v>
      </c>
      <c r="P84" s="49" t="e">
        <f t="shared" si="79"/>
        <v>#NUM!</v>
      </c>
      <c r="Q84" s="49" t="e">
        <f t="shared" si="80"/>
        <v>#NUM!</v>
      </c>
      <c r="R84" s="50">
        <f aca="true" t="shared" si="88" ref="R84:R97">D84</f>
        <v>0</v>
      </c>
      <c r="S84" s="50">
        <f aca="true" t="shared" si="89" ref="S84:S97">E84</f>
        <v>0</v>
      </c>
      <c r="T84" s="5"/>
      <c r="V84" s="51" t="e">
        <f>(J84-L98)^2</f>
        <v>#NUM!</v>
      </c>
      <c r="W84" s="52" t="e">
        <f>I84*V84</f>
        <v>#NUM!</v>
      </c>
      <c r="X84" s="53">
        <v>1</v>
      </c>
      <c r="Y84" s="43"/>
      <c r="Z84" s="43"/>
      <c r="AA84" s="47" t="e">
        <f>I84^2</f>
        <v>#NUM!</v>
      </c>
      <c r="AB84" s="54"/>
      <c r="AC84" s="55" t="e">
        <f>AC98</f>
        <v>#NUM!</v>
      </c>
      <c r="AD84" s="55" t="e">
        <f>AD98</f>
        <v>#NUM!</v>
      </c>
      <c r="AE84" s="52" t="e">
        <f>1/I84</f>
        <v>#NUM!</v>
      </c>
      <c r="AF84" s="56" t="e">
        <f>1/(AD84+AE84)</f>
        <v>#NUM!</v>
      </c>
      <c r="AG84" s="57" t="e">
        <f>AF84/AF86</f>
        <v>#NUM!</v>
      </c>
      <c r="AH84" s="58" t="e">
        <f>AF84*J84</f>
        <v>#NUM!</v>
      </c>
      <c r="AI84" s="59" t="e">
        <f>AH84/AF84</f>
        <v>#NUM!</v>
      </c>
      <c r="AJ84" s="11" t="e">
        <f>EXP(AI84)</f>
        <v>#NUM!</v>
      </c>
      <c r="AK84" s="60" t="e">
        <f>1/AF84</f>
        <v>#NUM!</v>
      </c>
      <c r="AL84" s="11" t="e">
        <f>SQRT(AK84)</f>
        <v>#NUM!</v>
      </c>
      <c r="AM84" s="48">
        <f>$E$2</f>
        <v>1.9599639845400536</v>
      </c>
      <c r="AN84" s="49" t="e">
        <f>AI84-(AM84*AL84)</f>
        <v>#NUM!</v>
      </c>
      <c r="AO84" s="49" t="e">
        <f>AI84+(1.96*AL84)</f>
        <v>#NUM!</v>
      </c>
      <c r="AP84" s="61" t="e">
        <f t="shared" si="81"/>
        <v>#NUM!</v>
      </c>
      <c r="AQ84" s="61" t="e">
        <f t="shared" si="82"/>
        <v>#NUM!</v>
      </c>
      <c r="AR84" s="30"/>
      <c r="AT84" s="62"/>
      <c r="AU84" s="62">
        <v>1</v>
      </c>
      <c r="AV84" s="63"/>
      <c r="AW84" s="63"/>
      <c r="AY84" s="43"/>
      <c r="AZ84" s="43"/>
      <c r="BA84" s="53"/>
      <c r="BB84" s="53"/>
      <c r="BC84" s="53"/>
      <c r="BD84" s="53"/>
      <c r="BE84" s="53"/>
      <c r="BF84" s="53"/>
      <c r="BG84" s="53"/>
      <c r="BH84" s="53"/>
      <c r="BI84" s="43"/>
      <c r="BJ84" s="43"/>
      <c r="BK84" s="43"/>
      <c r="BL84" s="43"/>
      <c r="BM84" s="43"/>
      <c r="BN84" s="43"/>
      <c r="BO84" s="64"/>
      <c r="BP84" s="64"/>
      <c r="BQ84" s="64"/>
      <c r="BR84" s="43"/>
      <c r="BS84" s="43"/>
    </row>
    <row r="85" spans="2:71" ht="12.75">
      <c r="B85" s="44" t="s">
        <v>16</v>
      </c>
      <c r="C85" s="126"/>
      <c r="D85" s="126"/>
      <c r="E85" s="126"/>
      <c r="F85" s="45"/>
      <c r="H85" s="46" t="e">
        <f t="shared" si="83"/>
        <v>#NUM!</v>
      </c>
      <c r="I85" s="47" t="e">
        <f>1/H85</f>
        <v>#NUM!</v>
      </c>
      <c r="J85" s="21" t="e">
        <f t="shared" si="84"/>
        <v>#NUM!</v>
      </c>
      <c r="K85" s="21" t="e">
        <f>I85*J85</f>
        <v>#NUM!</v>
      </c>
      <c r="L85" s="21" t="e">
        <f t="shared" si="85"/>
        <v>#NUM!</v>
      </c>
      <c r="M85" s="124">
        <f t="shared" si="86"/>
        <v>0</v>
      </c>
      <c r="N85" s="125" t="e">
        <f t="shared" si="87"/>
        <v>#NUM!</v>
      </c>
      <c r="O85" s="48">
        <f>$E$2</f>
        <v>1.9599639845400536</v>
      </c>
      <c r="P85" s="49" t="e">
        <f t="shared" si="79"/>
        <v>#NUM!</v>
      </c>
      <c r="Q85" s="49" t="e">
        <f t="shared" si="80"/>
        <v>#NUM!</v>
      </c>
      <c r="R85" s="50">
        <f t="shared" si="88"/>
        <v>0</v>
      </c>
      <c r="S85" s="50">
        <f t="shared" si="89"/>
        <v>0</v>
      </c>
      <c r="T85" s="5"/>
      <c r="V85" s="51" t="e">
        <f>(J85-L98)^2</f>
        <v>#NUM!</v>
      </c>
      <c r="W85" s="52" t="e">
        <f>I85*V85</f>
        <v>#NUM!</v>
      </c>
      <c r="X85" s="53">
        <v>1</v>
      </c>
      <c r="Y85" s="43"/>
      <c r="Z85" s="43"/>
      <c r="AA85" s="47" t="e">
        <f>I85^2</f>
        <v>#NUM!</v>
      </c>
      <c r="AB85" s="54"/>
      <c r="AC85" s="55" t="e">
        <f>AC98</f>
        <v>#NUM!</v>
      </c>
      <c r="AD85" s="55" t="e">
        <f>AD98</f>
        <v>#NUM!</v>
      </c>
      <c r="AE85" s="52" t="e">
        <f>1/I85</f>
        <v>#NUM!</v>
      </c>
      <c r="AF85" s="56" t="e">
        <f>1/(AD85+AE85)</f>
        <v>#NUM!</v>
      </c>
      <c r="AG85" s="57" t="e">
        <f>AF85/AF86</f>
        <v>#NUM!</v>
      </c>
      <c r="AH85" s="58" t="e">
        <f>AF85*J85</f>
        <v>#NUM!</v>
      </c>
      <c r="AI85" s="59" t="e">
        <f>AH85/AF85</f>
        <v>#NUM!</v>
      </c>
      <c r="AJ85" s="11" t="e">
        <f>EXP(AI85)</f>
        <v>#NUM!</v>
      </c>
      <c r="AK85" s="60" t="e">
        <f>1/AF85</f>
        <v>#NUM!</v>
      </c>
      <c r="AL85" s="11" t="e">
        <f>SQRT(AK85)</f>
        <v>#NUM!</v>
      </c>
      <c r="AM85" s="48">
        <f>$E$2</f>
        <v>1.9599639845400536</v>
      </c>
      <c r="AN85" s="49" t="e">
        <f>AI85-(AM85*AL85)</f>
        <v>#NUM!</v>
      </c>
      <c r="AO85" s="49" t="e">
        <f>AI85+(1.96*AL85)</f>
        <v>#NUM!</v>
      </c>
      <c r="AP85" s="61" t="e">
        <f t="shared" si="81"/>
        <v>#NUM!</v>
      </c>
      <c r="AQ85" s="61" t="e">
        <f t="shared" si="82"/>
        <v>#NUM!</v>
      </c>
      <c r="AR85" s="30"/>
      <c r="AT85" s="62"/>
      <c r="AU85" s="62">
        <v>1</v>
      </c>
      <c r="AV85" s="63"/>
      <c r="AW85" s="63"/>
      <c r="AY85" s="43"/>
      <c r="AZ85" s="43"/>
      <c r="BA85" s="53"/>
      <c r="BB85" s="53"/>
      <c r="BC85" s="53"/>
      <c r="BD85" s="53"/>
      <c r="BE85" s="53"/>
      <c r="BF85" s="53"/>
      <c r="BG85" s="53"/>
      <c r="BH85" s="53"/>
      <c r="BI85" s="43"/>
      <c r="BJ85" s="43"/>
      <c r="BK85" s="43"/>
      <c r="BL85" s="43"/>
      <c r="BM85" s="43"/>
      <c r="BN85" s="43"/>
      <c r="BO85" s="64"/>
      <c r="BP85" s="64"/>
      <c r="BQ85" s="64"/>
      <c r="BR85" s="43"/>
      <c r="BS85" s="43"/>
    </row>
    <row r="86" spans="1:71" ht="12.75">
      <c r="A86" s="22"/>
      <c r="B86" s="44" t="s">
        <v>17</v>
      </c>
      <c r="C86" s="126"/>
      <c r="D86" s="126"/>
      <c r="E86" s="126"/>
      <c r="F86" s="45"/>
      <c r="H86" s="46" t="e">
        <f t="shared" si="83"/>
        <v>#NUM!</v>
      </c>
      <c r="I86" s="47" t="e">
        <f aca="true" t="shared" si="90" ref="I86:I97">1/H86</f>
        <v>#NUM!</v>
      </c>
      <c r="J86" s="21" t="e">
        <f t="shared" si="84"/>
        <v>#NUM!</v>
      </c>
      <c r="K86" s="21" t="e">
        <f aca="true" t="shared" si="91" ref="K86:K97">I86*J86</f>
        <v>#NUM!</v>
      </c>
      <c r="L86" s="21" t="e">
        <f t="shared" si="85"/>
        <v>#NUM!</v>
      </c>
      <c r="M86" s="124">
        <f t="shared" si="86"/>
        <v>0</v>
      </c>
      <c r="N86" s="125" t="e">
        <f t="shared" si="87"/>
        <v>#NUM!</v>
      </c>
      <c r="O86" s="48">
        <f aca="true" t="shared" si="92" ref="O86:O98">$E$2</f>
        <v>1.9599639845400536</v>
      </c>
      <c r="P86" s="49" t="e">
        <f t="shared" si="79"/>
        <v>#NUM!</v>
      </c>
      <c r="Q86" s="49" t="e">
        <f t="shared" si="80"/>
        <v>#NUM!</v>
      </c>
      <c r="R86" s="50">
        <f t="shared" si="88"/>
        <v>0</v>
      </c>
      <c r="S86" s="50">
        <f t="shared" si="89"/>
        <v>0</v>
      </c>
      <c r="T86" s="5"/>
      <c r="V86" s="51" t="e">
        <f>(J86-L98)^2</f>
        <v>#NUM!</v>
      </c>
      <c r="W86" s="52" t="e">
        <f aca="true" t="shared" si="93" ref="W86:W97">I86*V86</f>
        <v>#NUM!</v>
      </c>
      <c r="X86" s="53">
        <v>1</v>
      </c>
      <c r="Y86" s="43"/>
      <c r="Z86" s="43"/>
      <c r="AA86" s="47" t="e">
        <f aca="true" t="shared" si="94" ref="AA86:AA97">I86^2</f>
        <v>#NUM!</v>
      </c>
      <c r="AB86" s="54"/>
      <c r="AC86" s="55" t="e">
        <f>AC98</f>
        <v>#NUM!</v>
      </c>
      <c r="AD86" s="55" t="e">
        <f>AD98</f>
        <v>#NUM!</v>
      </c>
      <c r="AE86" s="52" t="e">
        <f aca="true" t="shared" si="95" ref="AE86:AE97">1/I86</f>
        <v>#NUM!</v>
      </c>
      <c r="AF86" s="56" t="e">
        <f aca="true" t="shared" si="96" ref="AF86:AF97">1/(AD86+AE86)</f>
        <v>#NUM!</v>
      </c>
      <c r="AG86" s="57" t="e">
        <f>AF86/AF98</f>
        <v>#NUM!</v>
      </c>
      <c r="AH86" s="58" t="e">
        <f aca="true" t="shared" si="97" ref="AH86:AH97">AF86*J86</f>
        <v>#NUM!</v>
      </c>
      <c r="AI86" s="59" t="e">
        <f aca="true" t="shared" si="98" ref="AI86:AI97">AH86/AF86</f>
        <v>#NUM!</v>
      </c>
      <c r="AJ86" s="11" t="e">
        <f aca="true" t="shared" si="99" ref="AJ86:AJ97">EXP(AI86)</f>
        <v>#NUM!</v>
      </c>
      <c r="AK86" s="60" t="e">
        <f aca="true" t="shared" si="100" ref="AK86:AK97">1/AF86</f>
        <v>#NUM!</v>
      </c>
      <c r="AL86" s="11" t="e">
        <f aca="true" t="shared" si="101" ref="AL86:AL97">SQRT(AK86)</f>
        <v>#NUM!</v>
      </c>
      <c r="AM86" s="48">
        <f aca="true" t="shared" si="102" ref="AM86:AM98">$E$2</f>
        <v>1.9599639845400536</v>
      </c>
      <c r="AN86" s="49" t="e">
        <f aca="true" t="shared" si="103" ref="AN86:AN97">AI86-(AM86*AL86)</f>
        <v>#NUM!</v>
      </c>
      <c r="AO86" s="49" t="e">
        <f aca="true" t="shared" si="104" ref="AO86:AO98">AI86+(AM86*AL86)</f>
        <v>#NUM!</v>
      </c>
      <c r="AP86" s="61" t="e">
        <f t="shared" si="81"/>
        <v>#NUM!</v>
      </c>
      <c r="AQ86" s="61" t="e">
        <f t="shared" si="82"/>
        <v>#NUM!</v>
      </c>
      <c r="AR86" s="30"/>
      <c r="AT86" s="62"/>
      <c r="AU86" s="62">
        <v>1</v>
      </c>
      <c r="AV86" s="63"/>
      <c r="AW86" s="63"/>
      <c r="AY86" s="43"/>
      <c r="AZ86" s="43"/>
      <c r="BA86" s="53"/>
      <c r="BB86" s="53"/>
      <c r="BC86" s="53"/>
      <c r="BD86" s="53"/>
      <c r="BE86" s="53"/>
      <c r="BF86" s="53"/>
      <c r="BG86" s="53"/>
      <c r="BH86" s="53"/>
      <c r="BI86" s="43"/>
      <c r="BJ86" s="43"/>
      <c r="BK86" s="43"/>
      <c r="BL86" s="43"/>
      <c r="BM86" s="43"/>
      <c r="BN86" s="43"/>
      <c r="BO86" s="64"/>
      <c r="BP86" s="64"/>
      <c r="BQ86" s="64"/>
      <c r="BR86" s="43"/>
      <c r="BS86" s="43"/>
    </row>
    <row r="87" spans="1:71" ht="12.75">
      <c r="A87" s="22"/>
      <c r="B87" s="44" t="s">
        <v>18</v>
      </c>
      <c r="C87" s="126"/>
      <c r="D87" s="126"/>
      <c r="E87" s="126"/>
      <c r="F87" s="45"/>
      <c r="H87" s="46" t="e">
        <f t="shared" si="83"/>
        <v>#NUM!</v>
      </c>
      <c r="I87" s="47" t="e">
        <f t="shared" si="90"/>
        <v>#NUM!</v>
      </c>
      <c r="J87" s="21" t="e">
        <f t="shared" si="84"/>
        <v>#NUM!</v>
      </c>
      <c r="K87" s="21" t="e">
        <f t="shared" si="91"/>
        <v>#NUM!</v>
      </c>
      <c r="L87" s="21" t="e">
        <f t="shared" si="85"/>
        <v>#NUM!</v>
      </c>
      <c r="M87" s="124">
        <f t="shared" si="86"/>
        <v>0</v>
      </c>
      <c r="N87" s="125" t="e">
        <f t="shared" si="87"/>
        <v>#NUM!</v>
      </c>
      <c r="O87" s="48">
        <f t="shared" si="92"/>
        <v>1.9599639845400536</v>
      </c>
      <c r="P87" s="49" t="e">
        <f t="shared" si="79"/>
        <v>#NUM!</v>
      </c>
      <c r="Q87" s="49" t="e">
        <f t="shared" si="80"/>
        <v>#NUM!</v>
      </c>
      <c r="R87" s="50">
        <f t="shared" si="88"/>
        <v>0</v>
      </c>
      <c r="S87" s="50">
        <f t="shared" si="89"/>
        <v>0</v>
      </c>
      <c r="T87" s="5"/>
      <c r="V87" s="51" t="e">
        <f>(J87-L98)^2</f>
        <v>#NUM!</v>
      </c>
      <c r="W87" s="52" t="e">
        <f t="shared" si="93"/>
        <v>#NUM!</v>
      </c>
      <c r="X87" s="53">
        <v>1</v>
      </c>
      <c r="Y87" s="43"/>
      <c r="Z87" s="43"/>
      <c r="AA87" s="47" t="e">
        <f t="shared" si="94"/>
        <v>#NUM!</v>
      </c>
      <c r="AB87" s="54"/>
      <c r="AC87" s="55" t="e">
        <f>AC98</f>
        <v>#NUM!</v>
      </c>
      <c r="AD87" s="55" t="e">
        <f>AD98</f>
        <v>#NUM!</v>
      </c>
      <c r="AE87" s="52" t="e">
        <f t="shared" si="95"/>
        <v>#NUM!</v>
      </c>
      <c r="AF87" s="56" t="e">
        <f t="shared" si="96"/>
        <v>#NUM!</v>
      </c>
      <c r="AG87" s="57" t="e">
        <f>AF87/AF98</f>
        <v>#NUM!</v>
      </c>
      <c r="AH87" s="58" t="e">
        <f t="shared" si="97"/>
        <v>#NUM!</v>
      </c>
      <c r="AI87" s="59" t="e">
        <f t="shared" si="98"/>
        <v>#NUM!</v>
      </c>
      <c r="AJ87" s="11" t="e">
        <f t="shared" si="99"/>
        <v>#NUM!</v>
      </c>
      <c r="AK87" s="60" t="e">
        <f t="shared" si="100"/>
        <v>#NUM!</v>
      </c>
      <c r="AL87" s="11" t="e">
        <f t="shared" si="101"/>
        <v>#NUM!</v>
      </c>
      <c r="AM87" s="48">
        <f t="shared" si="102"/>
        <v>1.9599639845400536</v>
      </c>
      <c r="AN87" s="49" t="e">
        <f t="shared" si="103"/>
        <v>#NUM!</v>
      </c>
      <c r="AO87" s="49" t="e">
        <f t="shared" si="104"/>
        <v>#NUM!</v>
      </c>
      <c r="AP87" s="61" t="e">
        <f t="shared" si="81"/>
        <v>#NUM!</v>
      </c>
      <c r="AQ87" s="61" t="e">
        <f t="shared" si="82"/>
        <v>#NUM!</v>
      </c>
      <c r="AR87" s="30"/>
      <c r="AT87" s="62"/>
      <c r="AU87" s="62">
        <v>1</v>
      </c>
      <c r="AV87" s="63"/>
      <c r="AW87" s="63"/>
      <c r="AY87" s="43"/>
      <c r="AZ87" s="43"/>
      <c r="BA87" s="53"/>
      <c r="BB87" s="53"/>
      <c r="BC87" s="53"/>
      <c r="BD87" s="53"/>
      <c r="BE87" s="53"/>
      <c r="BF87" s="53"/>
      <c r="BG87" s="53"/>
      <c r="BH87" s="53"/>
      <c r="BI87" s="43"/>
      <c r="BJ87" s="43"/>
      <c r="BK87" s="43"/>
      <c r="BL87" s="43"/>
      <c r="BM87" s="43"/>
      <c r="BN87" s="43"/>
      <c r="BO87" s="64"/>
      <c r="BP87" s="64"/>
      <c r="BQ87" s="64"/>
      <c r="BR87" s="43"/>
      <c r="BS87" s="43"/>
    </row>
    <row r="88" spans="1:71" ht="12.75">
      <c r="A88" s="22"/>
      <c r="B88" s="44" t="s">
        <v>19</v>
      </c>
      <c r="C88" s="126"/>
      <c r="D88" s="126"/>
      <c r="E88" s="126"/>
      <c r="F88" s="45"/>
      <c r="H88" s="46" t="e">
        <f t="shared" si="83"/>
        <v>#NUM!</v>
      </c>
      <c r="I88" s="47" t="e">
        <f t="shared" si="90"/>
        <v>#NUM!</v>
      </c>
      <c r="J88" s="21" t="e">
        <f t="shared" si="84"/>
        <v>#NUM!</v>
      </c>
      <c r="K88" s="21" t="e">
        <f t="shared" si="91"/>
        <v>#NUM!</v>
      </c>
      <c r="L88" s="21" t="e">
        <f t="shared" si="85"/>
        <v>#NUM!</v>
      </c>
      <c r="M88" s="124">
        <f t="shared" si="86"/>
        <v>0</v>
      </c>
      <c r="N88" s="125" t="e">
        <f t="shared" si="87"/>
        <v>#NUM!</v>
      </c>
      <c r="O88" s="48">
        <f t="shared" si="92"/>
        <v>1.9599639845400536</v>
      </c>
      <c r="P88" s="49" t="e">
        <f t="shared" si="79"/>
        <v>#NUM!</v>
      </c>
      <c r="Q88" s="49" t="e">
        <f t="shared" si="80"/>
        <v>#NUM!</v>
      </c>
      <c r="R88" s="50">
        <f t="shared" si="88"/>
        <v>0</v>
      </c>
      <c r="S88" s="50">
        <f t="shared" si="89"/>
        <v>0</v>
      </c>
      <c r="T88" s="5"/>
      <c r="V88" s="51" t="e">
        <f>(J88-L98)^2</f>
        <v>#NUM!</v>
      </c>
      <c r="W88" s="52" t="e">
        <f t="shared" si="93"/>
        <v>#NUM!</v>
      </c>
      <c r="X88" s="53">
        <v>1</v>
      </c>
      <c r="Y88" s="43"/>
      <c r="Z88" s="43"/>
      <c r="AA88" s="47" t="e">
        <f t="shared" si="94"/>
        <v>#NUM!</v>
      </c>
      <c r="AB88" s="54"/>
      <c r="AC88" s="55" t="e">
        <f>AC98</f>
        <v>#NUM!</v>
      </c>
      <c r="AD88" s="55" t="e">
        <f>AD98</f>
        <v>#NUM!</v>
      </c>
      <c r="AE88" s="52" t="e">
        <f t="shared" si="95"/>
        <v>#NUM!</v>
      </c>
      <c r="AF88" s="56" t="e">
        <f t="shared" si="96"/>
        <v>#NUM!</v>
      </c>
      <c r="AG88" s="57" t="e">
        <f>AF88/AF98</f>
        <v>#NUM!</v>
      </c>
      <c r="AH88" s="58" t="e">
        <f t="shared" si="97"/>
        <v>#NUM!</v>
      </c>
      <c r="AI88" s="59" t="e">
        <f t="shared" si="98"/>
        <v>#NUM!</v>
      </c>
      <c r="AJ88" s="11" t="e">
        <f t="shared" si="99"/>
        <v>#NUM!</v>
      </c>
      <c r="AK88" s="60" t="e">
        <f t="shared" si="100"/>
        <v>#NUM!</v>
      </c>
      <c r="AL88" s="11" t="e">
        <f t="shared" si="101"/>
        <v>#NUM!</v>
      </c>
      <c r="AM88" s="48">
        <f t="shared" si="102"/>
        <v>1.9599639845400536</v>
      </c>
      <c r="AN88" s="49" t="e">
        <f t="shared" si="103"/>
        <v>#NUM!</v>
      </c>
      <c r="AO88" s="49" t="e">
        <f t="shared" si="104"/>
        <v>#NUM!</v>
      </c>
      <c r="AP88" s="61" t="e">
        <f t="shared" si="81"/>
        <v>#NUM!</v>
      </c>
      <c r="AQ88" s="61" t="e">
        <f t="shared" si="82"/>
        <v>#NUM!</v>
      </c>
      <c r="AR88" s="30"/>
      <c r="AT88" s="62"/>
      <c r="AU88" s="62">
        <v>1</v>
      </c>
      <c r="AV88" s="63"/>
      <c r="AW88" s="63"/>
      <c r="AY88" s="43"/>
      <c r="AZ88" s="43"/>
      <c r="BA88" s="53"/>
      <c r="BB88" s="53"/>
      <c r="BC88" s="53"/>
      <c r="BD88" s="53"/>
      <c r="BE88" s="53"/>
      <c r="BF88" s="53"/>
      <c r="BG88" s="53"/>
      <c r="BH88" s="53"/>
      <c r="BI88" s="43"/>
      <c r="BJ88" s="43"/>
      <c r="BK88" s="43"/>
      <c r="BL88" s="43"/>
      <c r="BM88" s="43"/>
      <c r="BN88" s="43"/>
      <c r="BO88" s="64"/>
      <c r="BP88" s="64"/>
      <c r="BQ88" s="64"/>
      <c r="BR88" s="43"/>
      <c r="BS88" s="43"/>
    </row>
    <row r="89" spans="1:71" ht="12.75">
      <c r="A89" s="22"/>
      <c r="B89" s="44" t="s">
        <v>20</v>
      </c>
      <c r="C89" s="126"/>
      <c r="D89" s="126"/>
      <c r="E89" s="126"/>
      <c r="F89" s="45"/>
      <c r="H89" s="46" t="e">
        <f t="shared" si="83"/>
        <v>#NUM!</v>
      </c>
      <c r="I89" s="47" t="e">
        <f t="shared" si="90"/>
        <v>#NUM!</v>
      </c>
      <c r="J89" s="21" t="e">
        <f t="shared" si="84"/>
        <v>#NUM!</v>
      </c>
      <c r="K89" s="21" t="e">
        <f t="shared" si="91"/>
        <v>#NUM!</v>
      </c>
      <c r="L89" s="21" t="e">
        <f t="shared" si="85"/>
        <v>#NUM!</v>
      </c>
      <c r="M89" s="124">
        <f t="shared" si="86"/>
        <v>0</v>
      </c>
      <c r="N89" s="125" t="e">
        <f t="shared" si="87"/>
        <v>#NUM!</v>
      </c>
      <c r="O89" s="48">
        <f t="shared" si="92"/>
        <v>1.9599639845400536</v>
      </c>
      <c r="P89" s="49" t="e">
        <f t="shared" si="79"/>
        <v>#NUM!</v>
      </c>
      <c r="Q89" s="49" t="e">
        <f t="shared" si="80"/>
        <v>#NUM!</v>
      </c>
      <c r="R89" s="50">
        <f t="shared" si="88"/>
        <v>0</v>
      </c>
      <c r="S89" s="50">
        <f t="shared" si="89"/>
        <v>0</v>
      </c>
      <c r="T89" s="5"/>
      <c r="V89" s="51" t="e">
        <f>(J89-L98)^2</f>
        <v>#NUM!</v>
      </c>
      <c r="W89" s="52" t="e">
        <f t="shared" si="93"/>
        <v>#NUM!</v>
      </c>
      <c r="X89" s="53">
        <v>1</v>
      </c>
      <c r="Y89" s="43"/>
      <c r="Z89" s="43"/>
      <c r="AA89" s="47" t="e">
        <f t="shared" si="94"/>
        <v>#NUM!</v>
      </c>
      <c r="AB89" s="54"/>
      <c r="AC89" s="55" t="e">
        <f>AC98</f>
        <v>#NUM!</v>
      </c>
      <c r="AD89" s="55" t="e">
        <f>AD98</f>
        <v>#NUM!</v>
      </c>
      <c r="AE89" s="52" t="e">
        <f t="shared" si="95"/>
        <v>#NUM!</v>
      </c>
      <c r="AF89" s="56" t="e">
        <f t="shared" si="96"/>
        <v>#NUM!</v>
      </c>
      <c r="AG89" s="57" t="e">
        <f>AF89/AF98</f>
        <v>#NUM!</v>
      </c>
      <c r="AH89" s="58" t="e">
        <f t="shared" si="97"/>
        <v>#NUM!</v>
      </c>
      <c r="AI89" s="59" t="e">
        <f t="shared" si="98"/>
        <v>#NUM!</v>
      </c>
      <c r="AJ89" s="11" t="e">
        <f t="shared" si="99"/>
        <v>#NUM!</v>
      </c>
      <c r="AK89" s="60" t="e">
        <f t="shared" si="100"/>
        <v>#NUM!</v>
      </c>
      <c r="AL89" s="11" t="e">
        <f t="shared" si="101"/>
        <v>#NUM!</v>
      </c>
      <c r="AM89" s="48">
        <f t="shared" si="102"/>
        <v>1.9599639845400536</v>
      </c>
      <c r="AN89" s="49" t="e">
        <f t="shared" si="103"/>
        <v>#NUM!</v>
      </c>
      <c r="AO89" s="49" t="e">
        <f t="shared" si="104"/>
        <v>#NUM!</v>
      </c>
      <c r="AP89" s="61" t="e">
        <f t="shared" si="81"/>
        <v>#NUM!</v>
      </c>
      <c r="AQ89" s="61" t="e">
        <f t="shared" si="82"/>
        <v>#NUM!</v>
      </c>
      <c r="AR89" s="30"/>
      <c r="AT89" s="62"/>
      <c r="AU89" s="62">
        <v>1</v>
      </c>
      <c r="AV89" s="63"/>
      <c r="AW89" s="63"/>
      <c r="AY89" s="43"/>
      <c r="AZ89" s="43"/>
      <c r="BA89" s="53"/>
      <c r="BB89" s="53"/>
      <c r="BC89" s="53"/>
      <c r="BD89" s="53"/>
      <c r="BE89" s="53"/>
      <c r="BF89" s="53"/>
      <c r="BG89" s="53"/>
      <c r="BH89" s="53"/>
      <c r="BI89" s="43"/>
      <c r="BJ89" s="43"/>
      <c r="BK89" s="43"/>
      <c r="BL89" s="43"/>
      <c r="BM89" s="43"/>
      <c r="BN89" s="43"/>
      <c r="BO89" s="64"/>
      <c r="BP89" s="64"/>
      <c r="BQ89" s="64"/>
      <c r="BR89" s="43"/>
      <c r="BS89" s="43"/>
    </row>
    <row r="90" spans="1:71" ht="12.75">
      <c r="A90" s="22"/>
      <c r="B90" s="44" t="s">
        <v>21</v>
      </c>
      <c r="C90" s="126"/>
      <c r="D90" s="126"/>
      <c r="E90" s="126"/>
      <c r="F90" s="45"/>
      <c r="H90" s="46" t="e">
        <f t="shared" si="83"/>
        <v>#NUM!</v>
      </c>
      <c r="I90" s="47" t="e">
        <f t="shared" si="90"/>
        <v>#NUM!</v>
      </c>
      <c r="J90" s="21" t="e">
        <f t="shared" si="84"/>
        <v>#NUM!</v>
      </c>
      <c r="K90" s="21" t="e">
        <f t="shared" si="91"/>
        <v>#NUM!</v>
      </c>
      <c r="L90" s="21" t="e">
        <f t="shared" si="85"/>
        <v>#NUM!</v>
      </c>
      <c r="M90" s="124">
        <f t="shared" si="86"/>
        <v>0</v>
      </c>
      <c r="N90" s="125" t="e">
        <f t="shared" si="87"/>
        <v>#NUM!</v>
      </c>
      <c r="O90" s="48">
        <f t="shared" si="92"/>
        <v>1.9599639845400536</v>
      </c>
      <c r="P90" s="49" t="e">
        <f t="shared" si="79"/>
        <v>#NUM!</v>
      </c>
      <c r="Q90" s="49" t="e">
        <f t="shared" si="80"/>
        <v>#NUM!</v>
      </c>
      <c r="R90" s="50">
        <f t="shared" si="88"/>
        <v>0</v>
      </c>
      <c r="S90" s="50">
        <f t="shared" si="89"/>
        <v>0</v>
      </c>
      <c r="T90" s="5"/>
      <c r="V90" s="51" t="e">
        <f>(J90-L98)^2</f>
        <v>#NUM!</v>
      </c>
      <c r="W90" s="52" t="e">
        <f t="shared" si="93"/>
        <v>#NUM!</v>
      </c>
      <c r="X90" s="53">
        <v>1</v>
      </c>
      <c r="Y90" s="43"/>
      <c r="Z90" s="43"/>
      <c r="AA90" s="47" t="e">
        <f t="shared" si="94"/>
        <v>#NUM!</v>
      </c>
      <c r="AB90" s="54"/>
      <c r="AC90" s="55" t="e">
        <f>AC98</f>
        <v>#NUM!</v>
      </c>
      <c r="AD90" s="55" t="e">
        <f>AD98</f>
        <v>#NUM!</v>
      </c>
      <c r="AE90" s="52" t="e">
        <f t="shared" si="95"/>
        <v>#NUM!</v>
      </c>
      <c r="AF90" s="56" t="e">
        <f t="shared" si="96"/>
        <v>#NUM!</v>
      </c>
      <c r="AG90" s="57" t="e">
        <f>AF90/AF98</f>
        <v>#NUM!</v>
      </c>
      <c r="AH90" s="58" t="e">
        <f t="shared" si="97"/>
        <v>#NUM!</v>
      </c>
      <c r="AI90" s="59" t="e">
        <f t="shared" si="98"/>
        <v>#NUM!</v>
      </c>
      <c r="AJ90" s="11" t="e">
        <f t="shared" si="99"/>
        <v>#NUM!</v>
      </c>
      <c r="AK90" s="60" t="e">
        <f t="shared" si="100"/>
        <v>#NUM!</v>
      </c>
      <c r="AL90" s="11" t="e">
        <f t="shared" si="101"/>
        <v>#NUM!</v>
      </c>
      <c r="AM90" s="48">
        <f t="shared" si="102"/>
        <v>1.9599639845400536</v>
      </c>
      <c r="AN90" s="49" t="e">
        <f t="shared" si="103"/>
        <v>#NUM!</v>
      </c>
      <c r="AO90" s="49" t="e">
        <f t="shared" si="104"/>
        <v>#NUM!</v>
      </c>
      <c r="AP90" s="61" t="e">
        <f t="shared" si="81"/>
        <v>#NUM!</v>
      </c>
      <c r="AQ90" s="61" t="e">
        <f t="shared" si="82"/>
        <v>#NUM!</v>
      </c>
      <c r="AR90" s="30"/>
      <c r="AT90" s="62"/>
      <c r="AU90" s="62">
        <v>1</v>
      </c>
      <c r="AV90" s="63"/>
      <c r="AW90" s="63"/>
      <c r="AY90" s="43"/>
      <c r="AZ90" s="43"/>
      <c r="BA90" s="53"/>
      <c r="BB90" s="53"/>
      <c r="BC90" s="53"/>
      <c r="BD90" s="53"/>
      <c r="BE90" s="53"/>
      <c r="BF90" s="53"/>
      <c r="BG90" s="53"/>
      <c r="BH90" s="53"/>
      <c r="BI90" s="43"/>
      <c r="BJ90" s="43"/>
      <c r="BK90" s="43"/>
      <c r="BL90" s="43"/>
      <c r="BM90" s="43"/>
      <c r="BN90" s="43"/>
      <c r="BO90" s="64"/>
      <c r="BP90" s="64"/>
      <c r="BQ90" s="64"/>
      <c r="BR90" s="43"/>
      <c r="BS90" s="43"/>
    </row>
    <row r="91" spans="1:71" ht="12.75">
      <c r="A91" s="22"/>
      <c r="B91" s="44" t="s">
        <v>22</v>
      </c>
      <c r="C91" s="126"/>
      <c r="D91" s="126"/>
      <c r="E91" s="126"/>
      <c r="F91" s="45"/>
      <c r="H91" s="46" t="e">
        <f t="shared" si="83"/>
        <v>#NUM!</v>
      </c>
      <c r="I91" s="47" t="e">
        <f t="shared" si="90"/>
        <v>#NUM!</v>
      </c>
      <c r="J91" s="21" t="e">
        <f t="shared" si="84"/>
        <v>#NUM!</v>
      </c>
      <c r="K91" s="21" t="e">
        <f t="shared" si="91"/>
        <v>#NUM!</v>
      </c>
      <c r="L91" s="21" t="e">
        <f t="shared" si="85"/>
        <v>#NUM!</v>
      </c>
      <c r="M91" s="124">
        <f t="shared" si="86"/>
        <v>0</v>
      </c>
      <c r="N91" s="125" t="e">
        <f t="shared" si="87"/>
        <v>#NUM!</v>
      </c>
      <c r="O91" s="48">
        <f t="shared" si="92"/>
        <v>1.9599639845400536</v>
      </c>
      <c r="P91" s="49" t="e">
        <f t="shared" si="79"/>
        <v>#NUM!</v>
      </c>
      <c r="Q91" s="49" t="e">
        <f t="shared" si="80"/>
        <v>#NUM!</v>
      </c>
      <c r="R91" s="50">
        <f t="shared" si="88"/>
        <v>0</v>
      </c>
      <c r="S91" s="50">
        <f t="shared" si="89"/>
        <v>0</v>
      </c>
      <c r="T91" s="5"/>
      <c r="V91" s="51" t="e">
        <f>(J91-L98)^2</f>
        <v>#NUM!</v>
      </c>
      <c r="W91" s="52" t="e">
        <f t="shared" si="93"/>
        <v>#NUM!</v>
      </c>
      <c r="X91" s="53">
        <v>1</v>
      </c>
      <c r="Y91" s="43"/>
      <c r="Z91" s="43"/>
      <c r="AA91" s="47" t="e">
        <f t="shared" si="94"/>
        <v>#NUM!</v>
      </c>
      <c r="AB91" s="54"/>
      <c r="AC91" s="55" t="e">
        <f>AC98</f>
        <v>#NUM!</v>
      </c>
      <c r="AD91" s="55" t="e">
        <f>AD98</f>
        <v>#NUM!</v>
      </c>
      <c r="AE91" s="52" t="e">
        <f t="shared" si="95"/>
        <v>#NUM!</v>
      </c>
      <c r="AF91" s="56" t="e">
        <f t="shared" si="96"/>
        <v>#NUM!</v>
      </c>
      <c r="AG91" s="57" t="e">
        <f>AF91/AF98</f>
        <v>#NUM!</v>
      </c>
      <c r="AH91" s="58" t="e">
        <f t="shared" si="97"/>
        <v>#NUM!</v>
      </c>
      <c r="AI91" s="59" t="e">
        <f t="shared" si="98"/>
        <v>#NUM!</v>
      </c>
      <c r="AJ91" s="11" t="e">
        <f t="shared" si="99"/>
        <v>#NUM!</v>
      </c>
      <c r="AK91" s="60" t="e">
        <f t="shared" si="100"/>
        <v>#NUM!</v>
      </c>
      <c r="AL91" s="11" t="e">
        <f t="shared" si="101"/>
        <v>#NUM!</v>
      </c>
      <c r="AM91" s="48">
        <f t="shared" si="102"/>
        <v>1.9599639845400536</v>
      </c>
      <c r="AN91" s="49" t="e">
        <f t="shared" si="103"/>
        <v>#NUM!</v>
      </c>
      <c r="AO91" s="49" t="e">
        <f t="shared" si="104"/>
        <v>#NUM!</v>
      </c>
      <c r="AP91" s="61" t="e">
        <f t="shared" si="81"/>
        <v>#NUM!</v>
      </c>
      <c r="AQ91" s="61" t="e">
        <f t="shared" si="82"/>
        <v>#NUM!</v>
      </c>
      <c r="AR91" s="30"/>
      <c r="AT91" s="62"/>
      <c r="AU91" s="62">
        <v>1</v>
      </c>
      <c r="AV91" s="63"/>
      <c r="AW91" s="63"/>
      <c r="AY91" s="43"/>
      <c r="AZ91" s="43"/>
      <c r="BA91" s="53"/>
      <c r="BB91" s="53"/>
      <c r="BC91" s="53"/>
      <c r="BD91" s="53"/>
      <c r="BE91" s="53"/>
      <c r="BF91" s="53"/>
      <c r="BG91" s="53"/>
      <c r="BH91" s="53"/>
      <c r="BI91" s="43"/>
      <c r="BJ91" s="43"/>
      <c r="BK91" s="43"/>
      <c r="BL91" s="43"/>
      <c r="BM91" s="43"/>
      <c r="BN91" s="43"/>
      <c r="BO91" s="64"/>
      <c r="BP91" s="64"/>
      <c r="BQ91" s="64"/>
      <c r="BR91" s="43"/>
      <c r="BS91" s="43"/>
    </row>
    <row r="92" spans="1:71" ht="12.75">
      <c r="A92" s="22"/>
      <c r="B92" s="44" t="s">
        <v>23</v>
      </c>
      <c r="C92" s="126"/>
      <c r="D92" s="126"/>
      <c r="E92" s="126"/>
      <c r="F92" s="45"/>
      <c r="H92" s="46" t="e">
        <f t="shared" si="83"/>
        <v>#NUM!</v>
      </c>
      <c r="I92" s="47" t="e">
        <f t="shared" si="90"/>
        <v>#NUM!</v>
      </c>
      <c r="J92" s="21" t="e">
        <f t="shared" si="84"/>
        <v>#NUM!</v>
      </c>
      <c r="K92" s="21" t="e">
        <f t="shared" si="91"/>
        <v>#NUM!</v>
      </c>
      <c r="L92" s="21" t="e">
        <f t="shared" si="85"/>
        <v>#NUM!</v>
      </c>
      <c r="M92" s="124">
        <f t="shared" si="86"/>
        <v>0</v>
      </c>
      <c r="N92" s="125" t="e">
        <f t="shared" si="87"/>
        <v>#NUM!</v>
      </c>
      <c r="O92" s="48">
        <f t="shared" si="92"/>
        <v>1.9599639845400536</v>
      </c>
      <c r="P92" s="49" t="e">
        <f t="shared" si="79"/>
        <v>#NUM!</v>
      </c>
      <c r="Q92" s="49" t="e">
        <f t="shared" si="80"/>
        <v>#NUM!</v>
      </c>
      <c r="R92" s="50">
        <f t="shared" si="88"/>
        <v>0</v>
      </c>
      <c r="S92" s="50">
        <f t="shared" si="89"/>
        <v>0</v>
      </c>
      <c r="T92" s="5"/>
      <c r="V92" s="51" t="e">
        <f>(J92-L98)^2</f>
        <v>#NUM!</v>
      </c>
      <c r="W92" s="52" t="e">
        <f t="shared" si="93"/>
        <v>#NUM!</v>
      </c>
      <c r="X92" s="53">
        <v>1</v>
      </c>
      <c r="Y92" s="43"/>
      <c r="Z92" s="43"/>
      <c r="AA92" s="47" t="e">
        <f t="shared" si="94"/>
        <v>#NUM!</v>
      </c>
      <c r="AB92" s="54"/>
      <c r="AC92" s="55" t="e">
        <f>AC98</f>
        <v>#NUM!</v>
      </c>
      <c r="AD92" s="55" t="e">
        <f>AD98</f>
        <v>#NUM!</v>
      </c>
      <c r="AE92" s="52" t="e">
        <f t="shared" si="95"/>
        <v>#NUM!</v>
      </c>
      <c r="AF92" s="56" t="e">
        <f t="shared" si="96"/>
        <v>#NUM!</v>
      </c>
      <c r="AG92" s="57" t="e">
        <f>AF92/AF98</f>
        <v>#NUM!</v>
      </c>
      <c r="AH92" s="58" t="e">
        <f t="shared" si="97"/>
        <v>#NUM!</v>
      </c>
      <c r="AI92" s="59" t="e">
        <f t="shared" si="98"/>
        <v>#NUM!</v>
      </c>
      <c r="AJ92" s="11" t="e">
        <f t="shared" si="99"/>
        <v>#NUM!</v>
      </c>
      <c r="AK92" s="60" t="e">
        <f t="shared" si="100"/>
        <v>#NUM!</v>
      </c>
      <c r="AL92" s="11" t="e">
        <f t="shared" si="101"/>
        <v>#NUM!</v>
      </c>
      <c r="AM92" s="48">
        <f t="shared" si="102"/>
        <v>1.9599639845400536</v>
      </c>
      <c r="AN92" s="49" t="e">
        <f t="shared" si="103"/>
        <v>#NUM!</v>
      </c>
      <c r="AO92" s="49" t="e">
        <f t="shared" si="104"/>
        <v>#NUM!</v>
      </c>
      <c r="AP92" s="61" t="e">
        <f t="shared" si="81"/>
        <v>#NUM!</v>
      </c>
      <c r="AQ92" s="61" t="e">
        <f t="shared" si="82"/>
        <v>#NUM!</v>
      </c>
      <c r="AR92" s="30"/>
      <c r="AT92" s="62"/>
      <c r="AU92" s="62">
        <v>1</v>
      </c>
      <c r="AV92" s="63"/>
      <c r="AW92" s="63"/>
      <c r="AY92" s="43"/>
      <c r="AZ92" s="43"/>
      <c r="BA92" s="53"/>
      <c r="BB92" s="53"/>
      <c r="BC92" s="53"/>
      <c r="BD92" s="53"/>
      <c r="BE92" s="53"/>
      <c r="BF92" s="53"/>
      <c r="BG92" s="53"/>
      <c r="BH92" s="53"/>
      <c r="BI92" s="43"/>
      <c r="BJ92" s="43"/>
      <c r="BK92" s="43"/>
      <c r="BL92" s="43"/>
      <c r="BM92" s="43"/>
      <c r="BN92" s="43"/>
      <c r="BO92" s="64"/>
      <c r="BP92" s="64"/>
      <c r="BQ92" s="64"/>
      <c r="BR92" s="43"/>
      <c r="BS92" s="43"/>
    </row>
    <row r="93" spans="1:71" ht="12.75">
      <c r="A93" s="22"/>
      <c r="B93" s="44" t="s">
        <v>24</v>
      </c>
      <c r="C93" s="126"/>
      <c r="D93" s="126"/>
      <c r="E93" s="126"/>
      <c r="F93" s="45"/>
      <c r="H93" s="46" t="e">
        <f t="shared" si="83"/>
        <v>#NUM!</v>
      </c>
      <c r="I93" s="47" t="e">
        <f t="shared" si="90"/>
        <v>#NUM!</v>
      </c>
      <c r="J93" s="21" t="e">
        <f t="shared" si="84"/>
        <v>#NUM!</v>
      </c>
      <c r="K93" s="21" t="e">
        <f t="shared" si="91"/>
        <v>#NUM!</v>
      </c>
      <c r="L93" s="21" t="e">
        <f t="shared" si="85"/>
        <v>#NUM!</v>
      </c>
      <c r="M93" s="124">
        <f t="shared" si="86"/>
        <v>0</v>
      </c>
      <c r="N93" s="125" t="e">
        <f t="shared" si="87"/>
        <v>#NUM!</v>
      </c>
      <c r="O93" s="48">
        <f t="shared" si="92"/>
        <v>1.9599639845400536</v>
      </c>
      <c r="P93" s="49" t="e">
        <f t="shared" si="79"/>
        <v>#NUM!</v>
      </c>
      <c r="Q93" s="49" t="e">
        <f t="shared" si="80"/>
        <v>#NUM!</v>
      </c>
      <c r="R93" s="50">
        <f t="shared" si="88"/>
        <v>0</v>
      </c>
      <c r="S93" s="50">
        <f t="shared" si="89"/>
        <v>0</v>
      </c>
      <c r="T93" s="5"/>
      <c r="V93" s="51" t="e">
        <f>(J93-L98)^2</f>
        <v>#NUM!</v>
      </c>
      <c r="W93" s="52" t="e">
        <f t="shared" si="93"/>
        <v>#NUM!</v>
      </c>
      <c r="X93" s="53">
        <v>1</v>
      </c>
      <c r="Y93" s="43"/>
      <c r="Z93" s="43"/>
      <c r="AA93" s="47" t="e">
        <f t="shared" si="94"/>
        <v>#NUM!</v>
      </c>
      <c r="AB93" s="54"/>
      <c r="AC93" s="55" t="e">
        <f>AC98</f>
        <v>#NUM!</v>
      </c>
      <c r="AD93" s="55" t="e">
        <f>AD98</f>
        <v>#NUM!</v>
      </c>
      <c r="AE93" s="52" t="e">
        <f t="shared" si="95"/>
        <v>#NUM!</v>
      </c>
      <c r="AF93" s="56" t="e">
        <f t="shared" si="96"/>
        <v>#NUM!</v>
      </c>
      <c r="AG93" s="57" t="e">
        <f>AF93/AF98</f>
        <v>#NUM!</v>
      </c>
      <c r="AH93" s="58" t="e">
        <f t="shared" si="97"/>
        <v>#NUM!</v>
      </c>
      <c r="AI93" s="59" t="e">
        <f t="shared" si="98"/>
        <v>#NUM!</v>
      </c>
      <c r="AJ93" s="11" t="e">
        <f t="shared" si="99"/>
        <v>#NUM!</v>
      </c>
      <c r="AK93" s="60" t="e">
        <f t="shared" si="100"/>
        <v>#NUM!</v>
      </c>
      <c r="AL93" s="11" t="e">
        <f t="shared" si="101"/>
        <v>#NUM!</v>
      </c>
      <c r="AM93" s="48">
        <f t="shared" si="102"/>
        <v>1.9599639845400536</v>
      </c>
      <c r="AN93" s="49" t="e">
        <f t="shared" si="103"/>
        <v>#NUM!</v>
      </c>
      <c r="AO93" s="49" t="e">
        <f t="shared" si="104"/>
        <v>#NUM!</v>
      </c>
      <c r="AP93" s="61" t="e">
        <f t="shared" si="81"/>
        <v>#NUM!</v>
      </c>
      <c r="AQ93" s="61" t="e">
        <f t="shared" si="82"/>
        <v>#NUM!</v>
      </c>
      <c r="AR93" s="30"/>
      <c r="AT93" s="62"/>
      <c r="AU93" s="62">
        <v>1</v>
      </c>
      <c r="AV93" s="63"/>
      <c r="AW93" s="63"/>
      <c r="AY93" s="43"/>
      <c r="AZ93" s="43"/>
      <c r="BA93" s="53"/>
      <c r="BB93" s="53"/>
      <c r="BC93" s="53"/>
      <c r="BD93" s="53"/>
      <c r="BE93" s="53"/>
      <c r="BF93" s="53"/>
      <c r="BG93" s="53"/>
      <c r="BH93" s="53"/>
      <c r="BI93" s="43"/>
      <c r="BJ93" s="43"/>
      <c r="BK93" s="43"/>
      <c r="BL93" s="43"/>
      <c r="BM93" s="43"/>
      <c r="BN93" s="43"/>
      <c r="BO93" s="64"/>
      <c r="BP93" s="64"/>
      <c r="BQ93" s="64"/>
      <c r="BR93" s="43"/>
      <c r="BS93" s="43"/>
    </row>
    <row r="94" spans="1:71" ht="12.75">
      <c r="A94" s="22"/>
      <c r="B94" s="44" t="s">
        <v>25</v>
      </c>
      <c r="C94" s="126"/>
      <c r="D94" s="126"/>
      <c r="E94" s="126"/>
      <c r="F94" s="45"/>
      <c r="H94" s="46" t="e">
        <f t="shared" si="83"/>
        <v>#NUM!</v>
      </c>
      <c r="I94" s="47" t="e">
        <f t="shared" si="90"/>
        <v>#NUM!</v>
      </c>
      <c r="J94" s="21" t="e">
        <f t="shared" si="84"/>
        <v>#NUM!</v>
      </c>
      <c r="K94" s="21" t="e">
        <f t="shared" si="91"/>
        <v>#NUM!</v>
      </c>
      <c r="L94" s="21" t="e">
        <f t="shared" si="85"/>
        <v>#NUM!</v>
      </c>
      <c r="M94" s="124">
        <f t="shared" si="86"/>
        <v>0</v>
      </c>
      <c r="N94" s="125" t="e">
        <f t="shared" si="87"/>
        <v>#NUM!</v>
      </c>
      <c r="O94" s="48">
        <f t="shared" si="92"/>
        <v>1.9599639845400536</v>
      </c>
      <c r="P94" s="49" t="e">
        <f t="shared" si="79"/>
        <v>#NUM!</v>
      </c>
      <c r="Q94" s="49" t="e">
        <f t="shared" si="80"/>
        <v>#NUM!</v>
      </c>
      <c r="R94" s="50">
        <f t="shared" si="88"/>
        <v>0</v>
      </c>
      <c r="S94" s="50">
        <f t="shared" si="89"/>
        <v>0</v>
      </c>
      <c r="T94" s="5"/>
      <c r="V94" s="51" t="e">
        <f>(J94-L98)^2</f>
        <v>#NUM!</v>
      </c>
      <c r="W94" s="52" t="e">
        <f t="shared" si="93"/>
        <v>#NUM!</v>
      </c>
      <c r="X94" s="53">
        <v>1</v>
      </c>
      <c r="Y94" s="43"/>
      <c r="Z94" s="43"/>
      <c r="AA94" s="47" t="e">
        <f t="shared" si="94"/>
        <v>#NUM!</v>
      </c>
      <c r="AB94" s="54"/>
      <c r="AC94" s="55" t="e">
        <f>AC98</f>
        <v>#NUM!</v>
      </c>
      <c r="AD94" s="55" t="e">
        <f>AD98</f>
        <v>#NUM!</v>
      </c>
      <c r="AE94" s="52" t="e">
        <f t="shared" si="95"/>
        <v>#NUM!</v>
      </c>
      <c r="AF94" s="56" t="e">
        <f t="shared" si="96"/>
        <v>#NUM!</v>
      </c>
      <c r="AG94" s="57" t="e">
        <f>AF94/AF98</f>
        <v>#NUM!</v>
      </c>
      <c r="AH94" s="58" t="e">
        <f t="shared" si="97"/>
        <v>#NUM!</v>
      </c>
      <c r="AI94" s="59" t="e">
        <f t="shared" si="98"/>
        <v>#NUM!</v>
      </c>
      <c r="AJ94" s="11" t="e">
        <f t="shared" si="99"/>
        <v>#NUM!</v>
      </c>
      <c r="AK94" s="60" t="e">
        <f t="shared" si="100"/>
        <v>#NUM!</v>
      </c>
      <c r="AL94" s="11" t="e">
        <f t="shared" si="101"/>
        <v>#NUM!</v>
      </c>
      <c r="AM94" s="48">
        <f t="shared" si="102"/>
        <v>1.9599639845400536</v>
      </c>
      <c r="AN94" s="49" t="e">
        <f t="shared" si="103"/>
        <v>#NUM!</v>
      </c>
      <c r="AO94" s="49" t="e">
        <f t="shared" si="104"/>
        <v>#NUM!</v>
      </c>
      <c r="AP94" s="61" t="e">
        <f t="shared" si="81"/>
        <v>#NUM!</v>
      </c>
      <c r="AQ94" s="61" t="e">
        <f t="shared" si="82"/>
        <v>#NUM!</v>
      </c>
      <c r="AR94" s="30"/>
      <c r="AT94" s="62"/>
      <c r="AU94" s="62">
        <v>1</v>
      </c>
      <c r="AV94" s="63"/>
      <c r="AW94" s="63"/>
      <c r="AY94" s="43"/>
      <c r="AZ94" s="43"/>
      <c r="BA94" s="53"/>
      <c r="BB94" s="53"/>
      <c r="BC94" s="53"/>
      <c r="BD94" s="53"/>
      <c r="BE94" s="53"/>
      <c r="BF94" s="53"/>
      <c r="BG94" s="53"/>
      <c r="BH94" s="53"/>
      <c r="BI94" s="43"/>
      <c r="BJ94" s="43"/>
      <c r="BK94" s="43"/>
      <c r="BL94" s="43"/>
      <c r="BM94" s="43"/>
      <c r="BN94" s="43"/>
      <c r="BO94" s="64"/>
      <c r="BP94" s="64"/>
      <c r="BQ94" s="64"/>
      <c r="BR94" s="43"/>
      <c r="BS94" s="43"/>
    </row>
    <row r="95" spans="1:71" ht="12.75">
      <c r="A95" s="22"/>
      <c r="B95" s="44" t="s">
        <v>26</v>
      </c>
      <c r="C95" s="126"/>
      <c r="D95" s="126"/>
      <c r="E95" s="126"/>
      <c r="F95" s="45"/>
      <c r="H95" s="46" t="e">
        <f t="shared" si="83"/>
        <v>#NUM!</v>
      </c>
      <c r="I95" s="47" t="e">
        <f t="shared" si="90"/>
        <v>#NUM!</v>
      </c>
      <c r="J95" s="21" t="e">
        <f t="shared" si="84"/>
        <v>#NUM!</v>
      </c>
      <c r="K95" s="21" t="e">
        <f t="shared" si="91"/>
        <v>#NUM!</v>
      </c>
      <c r="L95" s="21" t="e">
        <f t="shared" si="85"/>
        <v>#NUM!</v>
      </c>
      <c r="M95" s="124">
        <f t="shared" si="86"/>
        <v>0</v>
      </c>
      <c r="N95" s="125" t="e">
        <f t="shared" si="87"/>
        <v>#NUM!</v>
      </c>
      <c r="O95" s="48">
        <f t="shared" si="92"/>
        <v>1.9599639845400536</v>
      </c>
      <c r="P95" s="49" t="e">
        <f t="shared" si="79"/>
        <v>#NUM!</v>
      </c>
      <c r="Q95" s="49" t="e">
        <f t="shared" si="80"/>
        <v>#NUM!</v>
      </c>
      <c r="R95" s="50">
        <f t="shared" si="88"/>
        <v>0</v>
      </c>
      <c r="S95" s="50">
        <f t="shared" si="89"/>
        <v>0</v>
      </c>
      <c r="T95" s="5"/>
      <c r="V95" s="51" t="e">
        <f>(J95-L98)^2</f>
        <v>#NUM!</v>
      </c>
      <c r="W95" s="52" t="e">
        <f t="shared" si="93"/>
        <v>#NUM!</v>
      </c>
      <c r="X95" s="53">
        <v>1</v>
      </c>
      <c r="Y95" s="43"/>
      <c r="Z95" s="43"/>
      <c r="AA95" s="47" t="e">
        <f t="shared" si="94"/>
        <v>#NUM!</v>
      </c>
      <c r="AB95" s="54"/>
      <c r="AC95" s="55" t="e">
        <f>AC98</f>
        <v>#NUM!</v>
      </c>
      <c r="AD95" s="55" t="e">
        <f>AD98</f>
        <v>#NUM!</v>
      </c>
      <c r="AE95" s="52" t="e">
        <f t="shared" si="95"/>
        <v>#NUM!</v>
      </c>
      <c r="AF95" s="56" t="e">
        <f t="shared" si="96"/>
        <v>#NUM!</v>
      </c>
      <c r="AG95" s="57" t="e">
        <f>AF95/AF98</f>
        <v>#NUM!</v>
      </c>
      <c r="AH95" s="58" t="e">
        <f t="shared" si="97"/>
        <v>#NUM!</v>
      </c>
      <c r="AI95" s="59" t="e">
        <f t="shared" si="98"/>
        <v>#NUM!</v>
      </c>
      <c r="AJ95" s="11" t="e">
        <f t="shared" si="99"/>
        <v>#NUM!</v>
      </c>
      <c r="AK95" s="60" t="e">
        <f t="shared" si="100"/>
        <v>#NUM!</v>
      </c>
      <c r="AL95" s="11" t="e">
        <f t="shared" si="101"/>
        <v>#NUM!</v>
      </c>
      <c r="AM95" s="48">
        <f t="shared" si="102"/>
        <v>1.9599639845400536</v>
      </c>
      <c r="AN95" s="49" t="e">
        <f t="shared" si="103"/>
        <v>#NUM!</v>
      </c>
      <c r="AO95" s="49" t="e">
        <f t="shared" si="104"/>
        <v>#NUM!</v>
      </c>
      <c r="AP95" s="61" t="e">
        <f t="shared" si="81"/>
        <v>#NUM!</v>
      </c>
      <c r="AQ95" s="61" t="e">
        <f t="shared" si="82"/>
        <v>#NUM!</v>
      </c>
      <c r="AR95" s="30"/>
      <c r="AT95" s="62"/>
      <c r="AU95" s="62">
        <v>1</v>
      </c>
      <c r="AV95" s="63"/>
      <c r="AW95" s="63"/>
      <c r="AY95" s="43"/>
      <c r="AZ95" s="43"/>
      <c r="BA95" s="53"/>
      <c r="BB95" s="53"/>
      <c r="BC95" s="53"/>
      <c r="BD95" s="53"/>
      <c r="BE95" s="53"/>
      <c r="BF95" s="53"/>
      <c r="BG95" s="53"/>
      <c r="BH95" s="53"/>
      <c r="BI95" s="43"/>
      <c r="BJ95" s="43"/>
      <c r="BK95" s="43"/>
      <c r="BL95" s="43"/>
      <c r="BM95" s="43"/>
      <c r="BN95" s="43"/>
      <c r="BO95" s="64"/>
      <c r="BP95" s="64"/>
      <c r="BQ95" s="64"/>
      <c r="BR95" s="43"/>
      <c r="BS95" s="43"/>
    </row>
    <row r="96" spans="1:71" ht="12.75">
      <c r="A96" s="22"/>
      <c r="B96" s="44" t="s">
        <v>27</v>
      </c>
      <c r="C96" s="126"/>
      <c r="D96" s="126"/>
      <c r="E96" s="126"/>
      <c r="F96" s="45"/>
      <c r="H96" s="46" t="e">
        <f t="shared" si="83"/>
        <v>#NUM!</v>
      </c>
      <c r="I96" s="47" t="e">
        <f t="shared" si="90"/>
        <v>#NUM!</v>
      </c>
      <c r="J96" s="21" t="e">
        <f t="shared" si="84"/>
        <v>#NUM!</v>
      </c>
      <c r="K96" s="21" t="e">
        <f t="shared" si="91"/>
        <v>#NUM!</v>
      </c>
      <c r="L96" s="21" t="e">
        <f t="shared" si="85"/>
        <v>#NUM!</v>
      </c>
      <c r="M96" s="124">
        <f t="shared" si="86"/>
        <v>0</v>
      </c>
      <c r="N96" s="125" t="e">
        <f t="shared" si="87"/>
        <v>#NUM!</v>
      </c>
      <c r="O96" s="48">
        <f t="shared" si="92"/>
        <v>1.9599639845400536</v>
      </c>
      <c r="P96" s="49" t="e">
        <f t="shared" si="79"/>
        <v>#NUM!</v>
      </c>
      <c r="Q96" s="49" t="e">
        <f t="shared" si="80"/>
        <v>#NUM!</v>
      </c>
      <c r="R96" s="50">
        <f t="shared" si="88"/>
        <v>0</v>
      </c>
      <c r="S96" s="50">
        <f t="shared" si="89"/>
        <v>0</v>
      </c>
      <c r="T96" s="5"/>
      <c r="V96" s="51" t="e">
        <f>(J96-L98)^2</f>
        <v>#NUM!</v>
      </c>
      <c r="W96" s="52" t="e">
        <f t="shared" si="93"/>
        <v>#NUM!</v>
      </c>
      <c r="X96" s="53">
        <v>1</v>
      </c>
      <c r="Y96" s="43"/>
      <c r="Z96" s="43"/>
      <c r="AA96" s="47" t="e">
        <f t="shared" si="94"/>
        <v>#NUM!</v>
      </c>
      <c r="AB96" s="54"/>
      <c r="AC96" s="55" t="e">
        <f>AC98</f>
        <v>#NUM!</v>
      </c>
      <c r="AD96" s="55" t="e">
        <f>AD98</f>
        <v>#NUM!</v>
      </c>
      <c r="AE96" s="52" t="e">
        <f t="shared" si="95"/>
        <v>#NUM!</v>
      </c>
      <c r="AF96" s="56" t="e">
        <f t="shared" si="96"/>
        <v>#NUM!</v>
      </c>
      <c r="AG96" s="57" t="e">
        <f>AF96/AF98</f>
        <v>#NUM!</v>
      </c>
      <c r="AH96" s="58" t="e">
        <f t="shared" si="97"/>
        <v>#NUM!</v>
      </c>
      <c r="AI96" s="59" t="e">
        <f t="shared" si="98"/>
        <v>#NUM!</v>
      </c>
      <c r="AJ96" s="11" t="e">
        <f t="shared" si="99"/>
        <v>#NUM!</v>
      </c>
      <c r="AK96" s="60" t="e">
        <f t="shared" si="100"/>
        <v>#NUM!</v>
      </c>
      <c r="AL96" s="11" t="e">
        <f t="shared" si="101"/>
        <v>#NUM!</v>
      </c>
      <c r="AM96" s="48">
        <f t="shared" si="102"/>
        <v>1.9599639845400536</v>
      </c>
      <c r="AN96" s="49" t="e">
        <f t="shared" si="103"/>
        <v>#NUM!</v>
      </c>
      <c r="AO96" s="49" t="e">
        <f t="shared" si="104"/>
        <v>#NUM!</v>
      </c>
      <c r="AP96" s="61" t="e">
        <f t="shared" si="81"/>
        <v>#NUM!</v>
      </c>
      <c r="AQ96" s="61" t="e">
        <f t="shared" si="82"/>
        <v>#NUM!</v>
      </c>
      <c r="AR96" s="30"/>
      <c r="AT96" s="62"/>
      <c r="AU96" s="62">
        <v>1</v>
      </c>
      <c r="AV96" s="63"/>
      <c r="AW96" s="63"/>
      <c r="AY96" s="43"/>
      <c r="AZ96" s="43"/>
      <c r="BA96" s="53"/>
      <c r="BB96" s="53"/>
      <c r="BC96" s="53"/>
      <c r="BD96" s="53"/>
      <c r="BE96" s="53"/>
      <c r="BF96" s="53"/>
      <c r="BG96" s="53"/>
      <c r="BH96" s="53"/>
      <c r="BI96" s="43"/>
      <c r="BJ96" s="43"/>
      <c r="BK96" s="43"/>
      <c r="BL96" s="43"/>
      <c r="BM96" s="43"/>
      <c r="BN96" s="43"/>
      <c r="BO96" s="64"/>
      <c r="BP96" s="64"/>
      <c r="BQ96" s="64"/>
      <c r="BR96" s="43"/>
      <c r="BS96" s="43"/>
    </row>
    <row r="97" spans="1:71" ht="12.75">
      <c r="A97" s="22"/>
      <c r="B97" s="44" t="s">
        <v>28</v>
      </c>
      <c r="C97" s="126"/>
      <c r="D97" s="126"/>
      <c r="E97" s="126"/>
      <c r="F97" s="45"/>
      <c r="H97" s="46" t="e">
        <f t="shared" si="83"/>
        <v>#NUM!</v>
      </c>
      <c r="I97" s="47" t="e">
        <f t="shared" si="90"/>
        <v>#NUM!</v>
      </c>
      <c r="J97" s="21" t="e">
        <f t="shared" si="84"/>
        <v>#NUM!</v>
      </c>
      <c r="K97" s="21" t="e">
        <f t="shared" si="91"/>
        <v>#NUM!</v>
      </c>
      <c r="L97" s="21" t="e">
        <f t="shared" si="85"/>
        <v>#NUM!</v>
      </c>
      <c r="M97" s="124">
        <f t="shared" si="86"/>
        <v>0</v>
      </c>
      <c r="N97" s="125" t="e">
        <f t="shared" si="87"/>
        <v>#NUM!</v>
      </c>
      <c r="O97" s="48">
        <f t="shared" si="92"/>
        <v>1.9599639845400536</v>
      </c>
      <c r="P97" s="49" t="e">
        <f t="shared" si="79"/>
        <v>#NUM!</v>
      </c>
      <c r="Q97" s="49" t="e">
        <f t="shared" si="80"/>
        <v>#NUM!</v>
      </c>
      <c r="R97" s="50">
        <f t="shared" si="88"/>
        <v>0</v>
      </c>
      <c r="S97" s="50">
        <f t="shared" si="89"/>
        <v>0</v>
      </c>
      <c r="T97" s="5"/>
      <c r="V97" s="51" t="e">
        <f>(J97-L98)^2</f>
        <v>#NUM!</v>
      </c>
      <c r="W97" s="52" t="e">
        <f t="shared" si="93"/>
        <v>#NUM!</v>
      </c>
      <c r="X97" s="53">
        <v>1</v>
      </c>
      <c r="Y97" s="43"/>
      <c r="Z97" s="43"/>
      <c r="AA97" s="47" t="e">
        <f t="shared" si="94"/>
        <v>#NUM!</v>
      </c>
      <c r="AB97" s="54"/>
      <c r="AC97" s="55" t="e">
        <f>AC98</f>
        <v>#NUM!</v>
      </c>
      <c r="AD97" s="55" t="e">
        <f>AD98</f>
        <v>#NUM!</v>
      </c>
      <c r="AE97" s="52" t="e">
        <f t="shared" si="95"/>
        <v>#NUM!</v>
      </c>
      <c r="AF97" s="56" t="e">
        <f t="shared" si="96"/>
        <v>#NUM!</v>
      </c>
      <c r="AG97" s="57" t="e">
        <f>AF97/AF98</f>
        <v>#NUM!</v>
      </c>
      <c r="AH97" s="58" t="e">
        <f t="shared" si="97"/>
        <v>#NUM!</v>
      </c>
      <c r="AI97" s="59" t="e">
        <f t="shared" si="98"/>
        <v>#NUM!</v>
      </c>
      <c r="AJ97" s="11" t="e">
        <f t="shared" si="99"/>
        <v>#NUM!</v>
      </c>
      <c r="AK97" s="60" t="e">
        <f t="shared" si="100"/>
        <v>#NUM!</v>
      </c>
      <c r="AL97" s="11" t="e">
        <f t="shared" si="101"/>
        <v>#NUM!</v>
      </c>
      <c r="AM97" s="48">
        <f t="shared" si="102"/>
        <v>1.9599639845400536</v>
      </c>
      <c r="AN97" s="49" t="e">
        <f t="shared" si="103"/>
        <v>#NUM!</v>
      </c>
      <c r="AO97" s="49" t="e">
        <f t="shared" si="104"/>
        <v>#NUM!</v>
      </c>
      <c r="AP97" s="61" t="e">
        <f t="shared" si="81"/>
        <v>#NUM!</v>
      </c>
      <c r="AQ97" s="61" t="e">
        <f t="shared" si="82"/>
        <v>#NUM!</v>
      </c>
      <c r="AR97" s="30"/>
      <c r="AT97" s="62"/>
      <c r="AU97" s="62">
        <v>1</v>
      </c>
      <c r="AV97" s="63"/>
      <c r="AW97" s="63"/>
      <c r="AY97" s="43"/>
      <c r="AZ97" s="43"/>
      <c r="BA97" s="53"/>
      <c r="BB97" s="53"/>
      <c r="BC97" s="53"/>
      <c r="BD97" s="53"/>
      <c r="BE97" s="53"/>
      <c r="BF97" s="53"/>
      <c r="BG97" s="53"/>
      <c r="BH97" s="53"/>
      <c r="BI97" s="43"/>
      <c r="BJ97" s="43"/>
      <c r="BK97" s="43"/>
      <c r="BL97" s="43"/>
      <c r="BM97" s="43"/>
      <c r="BN97" s="43"/>
      <c r="BO97" s="64"/>
      <c r="BP97" s="64"/>
      <c r="BQ97" s="64"/>
      <c r="BR97" s="43"/>
      <c r="BS97" s="43"/>
    </row>
    <row r="98" spans="1:71" ht="12.75">
      <c r="A98" s="22"/>
      <c r="B98" s="65">
        <f>COUNT(C83:C97)</f>
        <v>0</v>
      </c>
      <c r="C98" s="115"/>
      <c r="D98" s="115"/>
      <c r="E98" s="115"/>
      <c r="F98" s="67"/>
      <c r="H98" s="68"/>
      <c r="I98" s="69" t="e">
        <f>SUM(I83:I97)</f>
        <v>#NUM!</v>
      </c>
      <c r="J98" s="70"/>
      <c r="K98" s="71" t="e">
        <f>SUM(K83:K97)</f>
        <v>#NUM!</v>
      </c>
      <c r="L98" s="10" t="e">
        <f>K98/I98</f>
        <v>#NUM!</v>
      </c>
      <c r="M98" s="121" t="e">
        <f>EXP(L98)</f>
        <v>#NUM!</v>
      </c>
      <c r="N98" s="66" t="e">
        <f>SQRT(1/I98)</f>
        <v>#NUM!</v>
      </c>
      <c r="O98" s="48">
        <f t="shared" si="92"/>
        <v>1.9599639845400536</v>
      </c>
      <c r="P98" s="72" t="e">
        <f>L98-(N98*O98)</f>
        <v>#NUM!</v>
      </c>
      <c r="Q98" s="72" t="e">
        <f>L98+(N98*O98)</f>
        <v>#NUM!</v>
      </c>
      <c r="R98" s="122" t="e">
        <f>EXP(P98)</f>
        <v>#NUM!</v>
      </c>
      <c r="S98" s="123" t="e">
        <f>EXP(Q98)</f>
        <v>#NUM!</v>
      </c>
      <c r="T98" s="73"/>
      <c r="U98" s="73"/>
      <c r="V98" s="74"/>
      <c r="W98" s="75" t="e">
        <f>SUM(W83:W97)</f>
        <v>#NUM!</v>
      </c>
      <c r="X98" s="76">
        <f>SUM(X83:X97)</f>
        <v>15</v>
      </c>
      <c r="Y98" s="77" t="e">
        <f>W98-(X98-1)</f>
        <v>#NUM!</v>
      </c>
      <c r="Z98" s="69" t="e">
        <f>I98</f>
        <v>#NUM!</v>
      </c>
      <c r="AA98" s="69" t="e">
        <f>SUM(AA83:AA97)</f>
        <v>#NUM!</v>
      </c>
      <c r="AB98" s="78" t="e">
        <f>AA98/Z98</f>
        <v>#NUM!</v>
      </c>
      <c r="AC98" s="79" t="e">
        <f>Y98/(Z98-AB98)</f>
        <v>#NUM!</v>
      </c>
      <c r="AD98" s="79" t="e">
        <f>IF(W98&lt;X98-1,"0",AC98)</f>
        <v>#NUM!</v>
      </c>
      <c r="AE98" s="74"/>
      <c r="AF98" s="69" t="e">
        <f>SUM(AF83:AF97)</f>
        <v>#NUM!</v>
      </c>
      <c r="AG98" s="80" t="e">
        <f>SUM(AG83:AG97)</f>
        <v>#NUM!</v>
      </c>
      <c r="AH98" s="77" t="e">
        <f>SUM(AH83:AH97)</f>
        <v>#NUM!</v>
      </c>
      <c r="AI98" s="77" t="e">
        <f>AH98/AF98</f>
        <v>#NUM!</v>
      </c>
      <c r="AJ98" s="123" t="e">
        <f>EXP(AI98)</f>
        <v>#NUM!</v>
      </c>
      <c r="AK98" s="81" t="e">
        <f>1/AF98</f>
        <v>#NUM!</v>
      </c>
      <c r="AL98" s="82" t="e">
        <f>SQRT(AK98)</f>
        <v>#NUM!</v>
      </c>
      <c r="AM98" s="48">
        <f t="shared" si="102"/>
        <v>1.9599639845400536</v>
      </c>
      <c r="AN98" s="72" t="e">
        <f>AI98-(AM98*AL98)</f>
        <v>#NUM!</v>
      </c>
      <c r="AO98" s="72" t="e">
        <f t="shared" si="104"/>
        <v>#NUM!</v>
      </c>
      <c r="AP98" s="127" t="e">
        <f>EXP(AN98)</f>
        <v>#NUM!</v>
      </c>
      <c r="AQ98" s="127" t="e">
        <f>EXP(AO98)</f>
        <v>#NUM!</v>
      </c>
      <c r="AR98" s="107"/>
      <c r="AS98" s="6"/>
      <c r="AT98" s="83" t="e">
        <f>W98</f>
        <v>#NUM!</v>
      </c>
      <c r="AU98" s="65">
        <f>SUM(AU83:AU97)</f>
        <v>15</v>
      </c>
      <c r="AV98" s="84" t="e">
        <f>(AT98-(AU98-1))/AT98</f>
        <v>#NUM!</v>
      </c>
      <c r="AW98" s="85" t="e">
        <f>IF(W98&lt;X98-1,"0%",AV98)</f>
        <v>#NUM!</v>
      </c>
      <c r="AX98" s="19"/>
      <c r="AY98" s="71" t="e">
        <f>AT98/(AU98-1)</f>
        <v>#NUM!</v>
      </c>
      <c r="AZ98" s="86" t="e">
        <f>LN(AY98)</f>
        <v>#NUM!</v>
      </c>
      <c r="BA98" s="71" t="e">
        <f>LN(AT98)</f>
        <v>#NUM!</v>
      </c>
      <c r="BB98" s="71">
        <f>LN(AU98-1)</f>
        <v>2.6390573296152584</v>
      </c>
      <c r="BC98" s="71" t="e">
        <f>SQRT(2*AT98)</f>
        <v>#NUM!</v>
      </c>
      <c r="BD98" s="71">
        <f>SQRT(2*AU98-3)</f>
        <v>5.196152422706632</v>
      </c>
      <c r="BE98" s="71">
        <f>2*(AU98-2)</f>
        <v>26</v>
      </c>
      <c r="BF98" s="71">
        <f>3*(AU98-2)^2</f>
        <v>507</v>
      </c>
      <c r="BG98" s="71">
        <f>1/BE98</f>
        <v>0.038461538461538464</v>
      </c>
      <c r="BH98" s="87">
        <f>1/BF98</f>
        <v>0.0019723865877712033</v>
      </c>
      <c r="BI98" s="87">
        <f>SQRT(BG98*(1-BH98))</f>
        <v>0.19592263125767753</v>
      </c>
      <c r="BJ98" s="88" t="e">
        <f>0.5*(BA98-BB98)/(BC98-BD98)</f>
        <v>#NUM!</v>
      </c>
      <c r="BK98" s="88" t="e">
        <f>IF(W98&lt;=X98,BI98,BJ98)</f>
        <v>#NUM!</v>
      </c>
      <c r="BL98" s="89" t="e">
        <f>AZ98-(1.96*BK98)</f>
        <v>#NUM!</v>
      </c>
      <c r="BM98" s="89" t="e">
        <f>AZ98+(1.96*BK98)</f>
        <v>#NUM!</v>
      </c>
      <c r="BN98" s="89"/>
      <c r="BO98" s="86" t="e">
        <f>EXP(BL98)</f>
        <v>#NUM!</v>
      </c>
      <c r="BP98" s="86" t="e">
        <f>EXP(BM98)</f>
        <v>#NUM!</v>
      </c>
      <c r="BQ98" s="90" t="e">
        <f>AW98</f>
        <v>#NUM!</v>
      </c>
      <c r="BR98" s="90" t="e">
        <f>(BO98-1)/BO98</f>
        <v>#NUM!</v>
      </c>
      <c r="BS98" s="90" t="e">
        <f>(BP98-1)/BP98</f>
        <v>#NUM!</v>
      </c>
    </row>
    <row r="99" spans="1:71" ht="12.75">
      <c r="A99" s="4"/>
      <c r="B99" s="4"/>
      <c r="C99" s="116"/>
      <c r="D99" s="116"/>
      <c r="E99" s="116"/>
      <c r="F99" s="91"/>
      <c r="G99" s="4"/>
      <c r="H99" s="1"/>
      <c r="I99" s="1"/>
      <c r="J99" s="1"/>
      <c r="K99" s="1"/>
      <c r="L99" s="1"/>
      <c r="M99" s="1"/>
      <c r="N99" s="92"/>
      <c r="O99" s="92"/>
      <c r="P99" s="92"/>
      <c r="Q99" s="92"/>
      <c r="R99" s="92"/>
      <c r="S99" s="92"/>
      <c r="T99" s="92"/>
      <c r="V99" s="1"/>
      <c r="W99" s="1"/>
      <c r="X99" s="93"/>
      <c r="Y99" s="94"/>
      <c r="Z99" s="94"/>
      <c r="AA99" s="94"/>
      <c r="AB99" s="95"/>
      <c r="AC99" s="95"/>
      <c r="AD99" s="95"/>
      <c r="AE99" s="95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96"/>
      <c r="AQ99" s="96"/>
      <c r="AR99" s="96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9"/>
      <c r="BD99" s="1"/>
      <c r="BE99" s="1"/>
      <c r="BF99" s="1"/>
      <c r="BG99" s="1"/>
      <c r="BJ99" s="94" t="s">
        <v>79</v>
      </c>
      <c r="BP99" s="97" t="s">
        <v>32</v>
      </c>
      <c r="BQ99" s="128" t="e">
        <f>BQ98</f>
        <v>#NUM!</v>
      </c>
      <c r="BR99" s="128" t="e">
        <f>IF(BR98&lt;0,"0%",BR98)</f>
        <v>#NUM!</v>
      </c>
      <c r="BS99" s="129" t="e">
        <f>IF(BS98&lt;0,"0%",BS98)</f>
        <v>#NUM!</v>
      </c>
    </row>
    <row r="100" spans="1:65" ht="25.5">
      <c r="A100" s="22"/>
      <c r="B100" s="22"/>
      <c r="C100" s="117"/>
      <c r="D100" s="117"/>
      <c r="E100" s="117"/>
      <c r="F100" s="98"/>
      <c r="G100" s="22"/>
      <c r="H100" s="22"/>
      <c r="I100" s="1"/>
      <c r="J100" s="1"/>
      <c r="K100" s="1"/>
      <c r="L100" s="1"/>
      <c r="M100" s="1"/>
      <c r="N100" s="99"/>
      <c r="O100" s="99"/>
      <c r="P100" s="99"/>
      <c r="Q100" s="99"/>
      <c r="R100" s="99"/>
      <c r="S100" s="99"/>
      <c r="T100" s="99"/>
      <c r="V100" s="1"/>
      <c r="W100" s="1"/>
      <c r="X100" s="1"/>
      <c r="Y100" s="1"/>
      <c r="Z100" s="1"/>
      <c r="AA100" s="1"/>
      <c r="AB100" s="1"/>
      <c r="AC100" s="1"/>
      <c r="AD100" s="1"/>
      <c r="AE100" s="9"/>
      <c r="AF100" s="12"/>
      <c r="AG100" s="12"/>
      <c r="AH100" s="100"/>
      <c r="AI100" s="14"/>
      <c r="AJ100" s="133"/>
      <c r="AK100" s="134" t="s">
        <v>74</v>
      </c>
      <c r="AL100" s="135">
        <f>TINV((1-$E$1),(X98-2))</f>
        <v>2.1603686564627917</v>
      </c>
      <c r="AM100" s="1"/>
      <c r="AN100" s="131" t="s">
        <v>34</v>
      </c>
      <c r="AO100" s="132">
        <f>$E$1</f>
        <v>0.95</v>
      </c>
      <c r="AP100" s="130" t="e">
        <f>EXP(AI98-AL100*SQRT((1/Z98)+AD98))</f>
        <v>#NUM!</v>
      </c>
      <c r="AQ100" s="130" t="e">
        <f>EXP(AI98+AL100*SQRT((1/Z98)+AD98))</f>
        <v>#NUM!</v>
      </c>
      <c r="AR100" s="30"/>
      <c r="AS100" s="1"/>
      <c r="AT100" s="1"/>
      <c r="AU100" s="1"/>
      <c r="AV100" s="1"/>
      <c r="AX100" s="1"/>
      <c r="AY100" s="1"/>
      <c r="AZ100" s="1"/>
      <c r="BB100" s="101"/>
      <c r="BC100" s="9"/>
      <c r="BD100" s="9"/>
      <c r="BF100" s="5"/>
      <c r="BG100" s="1"/>
      <c r="BH100" s="3"/>
      <c r="BI100" s="102"/>
      <c r="BJ100" s="1"/>
      <c r="BM100" s="3"/>
    </row>
    <row r="101" spans="1:71" ht="15">
      <c r="A101" s="18"/>
      <c r="B101" s="18"/>
      <c r="C101" s="118"/>
      <c r="D101" s="118"/>
      <c r="E101" s="118"/>
      <c r="F101" s="98"/>
      <c r="G101" s="18"/>
      <c r="H101" s="18"/>
      <c r="I101" s="1"/>
      <c r="J101" s="1"/>
      <c r="K101" s="1"/>
      <c r="L101" s="1"/>
      <c r="M101" s="1"/>
      <c r="N101" s="99"/>
      <c r="O101" s="99"/>
      <c r="P101" s="99"/>
      <c r="Q101" s="99"/>
      <c r="R101" s="99"/>
      <c r="S101" s="99"/>
      <c r="T101" s="99"/>
      <c r="V101" s="1"/>
      <c r="W101" s="1"/>
      <c r="X101" s="1"/>
      <c r="Y101" s="1"/>
      <c r="Z101" s="1"/>
      <c r="AA101" s="1"/>
      <c r="AB101" s="1"/>
      <c r="AC101" s="1"/>
      <c r="AD101" s="1"/>
      <c r="AE101" s="9"/>
      <c r="AF101" s="12"/>
      <c r="AG101" s="12"/>
      <c r="AH101" s="100"/>
      <c r="AI101" s="14"/>
      <c r="AJ101" s="103"/>
      <c r="AK101" s="104"/>
      <c r="AL101" s="15"/>
      <c r="AM101" s="1"/>
      <c r="AN101" s="1"/>
      <c r="AO101" s="8"/>
      <c r="AP101" s="30"/>
      <c r="AQ101" s="30"/>
      <c r="AR101" s="30"/>
      <c r="AS101" s="1"/>
      <c r="AT101" s="1"/>
      <c r="AU101" s="1"/>
      <c r="AV101" s="1"/>
      <c r="AW101" s="2"/>
      <c r="AX101" s="1"/>
      <c r="AY101" s="1"/>
      <c r="AZ101" s="1"/>
      <c r="BA101" s="2"/>
      <c r="BB101" s="101"/>
      <c r="BC101" s="9"/>
      <c r="BD101" s="9"/>
      <c r="BE101" s="2"/>
      <c r="BF101" s="5"/>
      <c r="BG101" s="1"/>
      <c r="BH101" s="105"/>
      <c r="BI101" s="106"/>
      <c r="BJ101" s="1"/>
      <c r="BK101" s="2"/>
      <c r="BL101" s="2"/>
      <c r="BM101" s="105"/>
      <c r="BN101" s="2"/>
      <c r="BQ101" s="2"/>
      <c r="BR101" s="2"/>
      <c r="BS101" s="2"/>
    </row>
    <row r="102" spans="3:6" ht="12.75">
      <c r="C102" s="109"/>
      <c r="D102" s="109"/>
      <c r="E102" s="109"/>
      <c r="F102" s="110"/>
    </row>
    <row r="103" spans="1:71" ht="12.75">
      <c r="A103" s="4"/>
      <c r="B103" s="4"/>
      <c r="C103" s="4"/>
      <c r="D103" s="4"/>
      <c r="E103" s="4"/>
      <c r="F103" s="1"/>
      <c r="G103" s="139" t="s">
        <v>82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1"/>
      <c r="T103" s="27"/>
      <c r="U103" s="142" t="s">
        <v>83</v>
      </c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4"/>
      <c r="AR103" s="27"/>
      <c r="AS103" s="139" t="s">
        <v>1</v>
      </c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1"/>
    </row>
    <row r="104" spans="1:71" ht="12.75">
      <c r="A104" s="108"/>
      <c r="B104" s="28" t="s">
        <v>2</v>
      </c>
      <c r="C104" s="136" t="s">
        <v>78</v>
      </c>
      <c r="D104" s="137"/>
      <c r="E104" s="138"/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7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</row>
    <row r="105" spans="2:71" ht="65.25">
      <c r="B105" s="29"/>
      <c r="C105" s="112" t="s">
        <v>36</v>
      </c>
      <c r="D105" s="114" t="s">
        <v>76</v>
      </c>
      <c r="E105" s="114" t="s">
        <v>77</v>
      </c>
      <c r="F105" s="30"/>
      <c r="H105" s="112" t="s">
        <v>37</v>
      </c>
      <c r="I105" s="112" t="s">
        <v>38</v>
      </c>
      <c r="J105" s="31" t="s">
        <v>39</v>
      </c>
      <c r="K105" s="31" t="s">
        <v>3</v>
      </c>
      <c r="L105" s="31" t="s">
        <v>40</v>
      </c>
      <c r="M105" s="32" t="s">
        <v>41</v>
      </c>
      <c r="N105" s="38" t="s">
        <v>75</v>
      </c>
      <c r="O105" s="38" t="s">
        <v>35</v>
      </c>
      <c r="P105" s="33" t="s">
        <v>42</v>
      </c>
      <c r="Q105" s="33" t="s">
        <v>43</v>
      </c>
      <c r="R105" s="34" t="s">
        <v>76</v>
      </c>
      <c r="S105" s="35" t="s">
        <v>77</v>
      </c>
      <c r="T105" s="36"/>
      <c r="U105" s="7"/>
      <c r="V105" s="37" t="s">
        <v>44</v>
      </c>
      <c r="W105" s="31" t="s">
        <v>45</v>
      </c>
      <c r="X105" s="38" t="s">
        <v>4</v>
      </c>
      <c r="Y105" s="38" t="s">
        <v>5</v>
      </c>
      <c r="Z105" s="38" t="s">
        <v>46</v>
      </c>
      <c r="AA105" s="31" t="s">
        <v>47</v>
      </c>
      <c r="AB105" s="31" t="s">
        <v>48</v>
      </c>
      <c r="AC105" s="41" t="s">
        <v>49</v>
      </c>
      <c r="AD105" s="41" t="s">
        <v>50</v>
      </c>
      <c r="AE105" s="38" t="s">
        <v>51</v>
      </c>
      <c r="AF105" s="31" t="s">
        <v>52</v>
      </c>
      <c r="AG105" s="31" t="s">
        <v>53</v>
      </c>
      <c r="AH105" s="31" t="s">
        <v>54</v>
      </c>
      <c r="AI105" s="38" t="s">
        <v>55</v>
      </c>
      <c r="AJ105" s="39" t="s">
        <v>56</v>
      </c>
      <c r="AK105" s="31" t="s">
        <v>57</v>
      </c>
      <c r="AL105" s="31" t="s">
        <v>58</v>
      </c>
      <c r="AM105" s="38" t="s">
        <v>35</v>
      </c>
      <c r="AN105" s="33" t="s">
        <v>59</v>
      </c>
      <c r="AO105" s="33" t="s">
        <v>60</v>
      </c>
      <c r="AP105" s="34" t="s">
        <v>76</v>
      </c>
      <c r="AQ105" s="35" t="s">
        <v>77</v>
      </c>
      <c r="AR105" s="36"/>
      <c r="AT105" s="113" t="s">
        <v>6</v>
      </c>
      <c r="AU105" s="113" t="s">
        <v>4</v>
      </c>
      <c r="AV105" s="40" t="s">
        <v>61</v>
      </c>
      <c r="AW105" s="41" t="s">
        <v>62</v>
      </c>
      <c r="AY105" s="38" t="s">
        <v>63</v>
      </c>
      <c r="AZ105" s="38" t="s">
        <v>64</v>
      </c>
      <c r="BA105" s="38" t="s">
        <v>7</v>
      </c>
      <c r="BB105" s="38" t="s">
        <v>8</v>
      </c>
      <c r="BC105" s="38" t="s">
        <v>9</v>
      </c>
      <c r="BD105" s="38" t="s">
        <v>10</v>
      </c>
      <c r="BE105" s="38" t="s">
        <v>11</v>
      </c>
      <c r="BF105" s="38" t="s">
        <v>65</v>
      </c>
      <c r="BG105" s="38" t="s">
        <v>12</v>
      </c>
      <c r="BH105" s="38" t="s">
        <v>13</v>
      </c>
      <c r="BI105" s="42" t="s">
        <v>66</v>
      </c>
      <c r="BJ105" s="42" t="s">
        <v>67</v>
      </c>
      <c r="BK105" s="42" t="s">
        <v>68</v>
      </c>
      <c r="BL105" s="42" t="s">
        <v>69</v>
      </c>
      <c r="BM105" s="42" t="s">
        <v>70</v>
      </c>
      <c r="BN105" s="43"/>
      <c r="BO105" s="33" t="s">
        <v>71</v>
      </c>
      <c r="BP105" s="33" t="s">
        <v>72</v>
      </c>
      <c r="BQ105" s="32" t="s">
        <v>73</v>
      </c>
      <c r="BR105" s="34" t="s">
        <v>80</v>
      </c>
      <c r="BS105" s="35" t="s">
        <v>81</v>
      </c>
    </row>
    <row r="106" spans="2:71" ht="12.75">
      <c r="B106" s="44" t="s">
        <v>14</v>
      </c>
      <c r="C106" s="126"/>
      <c r="D106" s="126"/>
      <c r="E106" s="126"/>
      <c r="F106" s="45"/>
      <c r="H106" s="46" t="e">
        <f>N106^2</f>
        <v>#NUM!</v>
      </c>
      <c r="I106" s="47" t="e">
        <f>1/H106</f>
        <v>#NUM!</v>
      </c>
      <c r="J106" s="21" t="e">
        <f>LN(M106)</f>
        <v>#NUM!</v>
      </c>
      <c r="K106" s="21" t="e">
        <f>I106*J106</f>
        <v>#NUM!</v>
      </c>
      <c r="L106" s="21" t="e">
        <f>LN(M106)</f>
        <v>#NUM!</v>
      </c>
      <c r="M106" s="124">
        <f>C106</f>
        <v>0</v>
      </c>
      <c r="N106" s="125" t="e">
        <f>(Q106-P106)/(2*O106)</f>
        <v>#NUM!</v>
      </c>
      <c r="O106" s="48">
        <f>$E$2</f>
        <v>1.9599639845400536</v>
      </c>
      <c r="P106" s="49" t="e">
        <f aca="true" t="shared" si="105" ref="P106:P119">LN(R106)</f>
        <v>#NUM!</v>
      </c>
      <c r="Q106" s="49" t="e">
        <f aca="true" t="shared" si="106" ref="Q106:Q119">LN(S106)</f>
        <v>#NUM!</v>
      </c>
      <c r="R106" s="50">
        <f>D106</f>
        <v>0</v>
      </c>
      <c r="S106" s="50">
        <f>E106</f>
        <v>0</v>
      </c>
      <c r="T106" s="5"/>
      <c r="V106" s="51" t="e">
        <f>(J106-L120)^2</f>
        <v>#NUM!</v>
      </c>
      <c r="W106" s="52" t="e">
        <f>I106*V106</f>
        <v>#NUM!</v>
      </c>
      <c r="X106" s="53">
        <v>1</v>
      </c>
      <c r="Y106" s="43"/>
      <c r="Z106" s="43"/>
      <c r="AA106" s="47" t="e">
        <f>I106^2</f>
        <v>#NUM!</v>
      </c>
      <c r="AB106" s="54"/>
      <c r="AC106" s="55" t="e">
        <f>AC120</f>
        <v>#NUM!</v>
      </c>
      <c r="AD106" s="55" t="e">
        <f>AD120</f>
        <v>#NUM!</v>
      </c>
      <c r="AE106" s="52" t="e">
        <f>1/I106</f>
        <v>#NUM!</v>
      </c>
      <c r="AF106" s="56" t="e">
        <f>1/(AD106+AE106)</f>
        <v>#NUM!</v>
      </c>
      <c r="AG106" s="57" t="e">
        <f>AF106/AF109</f>
        <v>#NUM!</v>
      </c>
      <c r="AH106" s="58" t="e">
        <f>AF106*J106</f>
        <v>#NUM!</v>
      </c>
      <c r="AI106" s="59" t="e">
        <f>AH106/AF106</f>
        <v>#NUM!</v>
      </c>
      <c r="AJ106" s="11" t="e">
        <f>EXP(AI106)</f>
        <v>#NUM!</v>
      </c>
      <c r="AK106" s="60" t="e">
        <f>1/AF106</f>
        <v>#NUM!</v>
      </c>
      <c r="AL106" s="11" t="e">
        <f>SQRT(AK106)</f>
        <v>#NUM!</v>
      </c>
      <c r="AM106" s="48">
        <f>$E$2</f>
        <v>1.9599639845400536</v>
      </c>
      <c r="AN106" s="49" t="e">
        <f>AI106-(AM106*AL106)</f>
        <v>#NUM!</v>
      </c>
      <c r="AO106" s="49" t="e">
        <f>AI106+(1.96*AL106)</f>
        <v>#NUM!</v>
      </c>
      <c r="AP106" s="61" t="e">
        <f aca="true" t="shared" si="107" ref="AP106:AP119">EXP(AN106)</f>
        <v>#NUM!</v>
      </c>
      <c r="AQ106" s="61" t="e">
        <f aca="true" t="shared" si="108" ref="AQ106:AQ119">EXP(AO106)</f>
        <v>#NUM!</v>
      </c>
      <c r="AR106" s="30"/>
      <c r="AT106" s="62"/>
      <c r="AU106" s="62">
        <v>1</v>
      </c>
      <c r="AV106" s="63"/>
      <c r="AW106" s="63"/>
      <c r="AY106" s="43"/>
      <c r="AZ106" s="43"/>
      <c r="BA106" s="53"/>
      <c r="BB106" s="53"/>
      <c r="BC106" s="53"/>
      <c r="BD106" s="53"/>
      <c r="BE106" s="53"/>
      <c r="BF106" s="53"/>
      <c r="BG106" s="53"/>
      <c r="BH106" s="53"/>
      <c r="BI106" s="43"/>
      <c r="BJ106" s="43"/>
      <c r="BK106" s="43"/>
      <c r="BL106" s="43"/>
      <c r="BM106" s="43"/>
      <c r="BN106" s="43"/>
      <c r="BO106" s="64"/>
      <c r="BP106" s="64"/>
      <c r="BQ106" s="64"/>
      <c r="BR106" s="43"/>
      <c r="BS106" s="43"/>
    </row>
    <row r="107" spans="2:71" ht="12.75">
      <c r="B107" s="44" t="s">
        <v>15</v>
      </c>
      <c r="C107" s="126"/>
      <c r="D107" s="126"/>
      <c r="E107" s="126"/>
      <c r="F107" s="45"/>
      <c r="H107" s="46" t="e">
        <f aca="true" t="shared" si="109" ref="H107:H119">N107^2</f>
        <v>#NUM!</v>
      </c>
      <c r="I107" s="47" t="e">
        <f>1/H107</f>
        <v>#NUM!</v>
      </c>
      <c r="J107" s="21" t="e">
        <f aca="true" t="shared" si="110" ref="J107:J119">LN(M107)</f>
        <v>#NUM!</v>
      </c>
      <c r="K107" s="21" t="e">
        <f>I107*J107</f>
        <v>#NUM!</v>
      </c>
      <c r="L107" s="21" t="e">
        <f aca="true" t="shared" si="111" ref="L107:L119">LN(M107)</f>
        <v>#NUM!</v>
      </c>
      <c r="M107" s="124">
        <f aca="true" t="shared" si="112" ref="M107:M119">C107</f>
        <v>0</v>
      </c>
      <c r="N107" s="125" t="e">
        <f aca="true" t="shared" si="113" ref="N107:N119">(Q107-P107)/(2*O107)</f>
        <v>#NUM!</v>
      </c>
      <c r="O107" s="48">
        <f>$E$2</f>
        <v>1.9599639845400536</v>
      </c>
      <c r="P107" s="49" t="e">
        <f t="shared" si="105"/>
        <v>#NUM!</v>
      </c>
      <c r="Q107" s="49" t="e">
        <f t="shared" si="106"/>
        <v>#NUM!</v>
      </c>
      <c r="R107" s="50">
        <f aca="true" t="shared" si="114" ref="R107:R119">D107</f>
        <v>0</v>
      </c>
      <c r="S107" s="50">
        <f aca="true" t="shared" si="115" ref="S107:S119">E107</f>
        <v>0</v>
      </c>
      <c r="T107" s="5"/>
      <c r="V107" s="51" t="e">
        <f>(J107-L120)^2</f>
        <v>#NUM!</v>
      </c>
      <c r="W107" s="52" t="e">
        <f>I107*V107</f>
        <v>#NUM!</v>
      </c>
      <c r="X107" s="53">
        <v>1</v>
      </c>
      <c r="Y107" s="43"/>
      <c r="Z107" s="43"/>
      <c r="AA107" s="47" t="e">
        <f>I107^2</f>
        <v>#NUM!</v>
      </c>
      <c r="AB107" s="54"/>
      <c r="AC107" s="55" t="e">
        <f>AC120</f>
        <v>#NUM!</v>
      </c>
      <c r="AD107" s="55" t="e">
        <f>AD120</f>
        <v>#NUM!</v>
      </c>
      <c r="AE107" s="52" t="e">
        <f>1/I107</f>
        <v>#NUM!</v>
      </c>
      <c r="AF107" s="56" t="e">
        <f>1/(AD107+AE107)</f>
        <v>#NUM!</v>
      </c>
      <c r="AG107" s="57" t="e">
        <f>AF107/AF109</f>
        <v>#NUM!</v>
      </c>
      <c r="AH107" s="58" t="e">
        <f>AF107*J107</f>
        <v>#NUM!</v>
      </c>
      <c r="AI107" s="59" t="e">
        <f>AH107/AF107</f>
        <v>#NUM!</v>
      </c>
      <c r="AJ107" s="11" t="e">
        <f>EXP(AI107)</f>
        <v>#NUM!</v>
      </c>
      <c r="AK107" s="60" t="e">
        <f>1/AF107</f>
        <v>#NUM!</v>
      </c>
      <c r="AL107" s="11" t="e">
        <f>SQRT(AK107)</f>
        <v>#NUM!</v>
      </c>
      <c r="AM107" s="48">
        <f>$E$2</f>
        <v>1.9599639845400536</v>
      </c>
      <c r="AN107" s="49" t="e">
        <f>AI107-(AM107*AL107)</f>
        <v>#NUM!</v>
      </c>
      <c r="AO107" s="49" t="e">
        <f>AI107+(1.96*AL107)</f>
        <v>#NUM!</v>
      </c>
      <c r="AP107" s="61" t="e">
        <f t="shared" si="107"/>
        <v>#NUM!</v>
      </c>
      <c r="AQ107" s="61" t="e">
        <f t="shared" si="108"/>
        <v>#NUM!</v>
      </c>
      <c r="AR107" s="30"/>
      <c r="AT107" s="62"/>
      <c r="AU107" s="62">
        <v>1</v>
      </c>
      <c r="AV107" s="63"/>
      <c r="AW107" s="63"/>
      <c r="AY107" s="43"/>
      <c r="AZ107" s="43"/>
      <c r="BA107" s="53"/>
      <c r="BB107" s="53"/>
      <c r="BC107" s="53"/>
      <c r="BD107" s="53"/>
      <c r="BE107" s="53"/>
      <c r="BF107" s="53"/>
      <c r="BG107" s="53"/>
      <c r="BH107" s="53"/>
      <c r="BI107" s="43"/>
      <c r="BJ107" s="43"/>
      <c r="BK107" s="43"/>
      <c r="BL107" s="43"/>
      <c r="BM107" s="43"/>
      <c r="BN107" s="43"/>
      <c r="BO107" s="64"/>
      <c r="BP107" s="64"/>
      <c r="BQ107" s="64"/>
      <c r="BR107" s="43"/>
      <c r="BS107" s="43"/>
    </row>
    <row r="108" spans="2:71" ht="12.75">
      <c r="B108" s="44" t="s">
        <v>16</v>
      </c>
      <c r="C108" s="126"/>
      <c r="D108" s="126"/>
      <c r="E108" s="126"/>
      <c r="F108" s="45"/>
      <c r="H108" s="46" t="e">
        <f t="shared" si="109"/>
        <v>#NUM!</v>
      </c>
      <c r="I108" s="47" t="e">
        <f>1/H108</f>
        <v>#NUM!</v>
      </c>
      <c r="J108" s="21" t="e">
        <f t="shared" si="110"/>
        <v>#NUM!</v>
      </c>
      <c r="K108" s="21" t="e">
        <f>I108*J108</f>
        <v>#NUM!</v>
      </c>
      <c r="L108" s="21" t="e">
        <f t="shared" si="111"/>
        <v>#NUM!</v>
      </c>
      <c r="M108" s="124">
        <f t="shared" si="112"/>
        <v>0</v>
      </c>
      <c r="N108" s="125" t="e">
        <f t="shared" si="113"/>
        <v>#NUM!</v>
      </c>
      <c r="O108" s="48">
        <f>$E$2</f>
        <v>1.9599639845400536</v>
      </c>
      <c r="P108" s="49" t="e">
        <f t="shared" si="105"/>
        <v>#NUM!</v>
      </c>
      <c r="Q108" s="49" t="e">
        <f t="shared" si="106"/>
        <v>#NUM!</v>
      </c>
      <c r="R108" s="50">
        <f t="shared" si="114"/>
        <v>0</v>
      </c>
      <c r="S108" s="50">
        <f t="shared" si="115"/>
        <v>0</v>
      </c>
      <c r="T108" s="5"/>
      <c r="V108" s="51" t="e">
        <f>(J108-L120)^2</f>
        <v>#NUM!</v>
      </c>
      <c r="W108" s="52" t="e">
        <f>I108*V108</f>
        <v>#NUM!</v>
      </c>
      <c r="X108" s="53">
        <v>1</v>
      </c>
      <c r="Y108" s="43"/>
      <c r="Z108" s="43"/>
      <c r="AA108" s="47" t="e">
        <f>I108^2</f>
        <v>#NUM!</v>
      </c>
      <c r="AB108" s="54"/>
      <c r="AC108" s="55" t="e">
        <f>AC120</f>
        <v>#NUM!</v>
      </c>
      <c r="AD108" s="55" t="e">
        <f>AD120</f>
        <v>#NUM!</v>
      </c>
      <c r="AE108" s="52" t="e">
        <f>1/I108</f>
        <v>#NUM!</v>
      </c>
      <c r="AF108" s="56" t="e">
        <f>1/(AD108+AE108)</f>
        <v>#NUM!</v>
      </c>
      <c r="AG108" s="57" t="e">
        <f>AF108/AF109</f>
        <v>#NUM!</v>
      </c>
      <c r="AH108" s="58" t="e">
        <f>AF108*J108</f>
        <v>#NUM!</v>
      </c>
      <c r="AI108" s="59" t="e">
        <f>AH108/AF108</f>
        <v>#NUM!</v>
      </c>
      <c r="AJ108" s="11" t="e">
        <f>EXP(AI108)</f>
        <v>#NUM!</v>
      </c>
      <c r="AK108" s="60" t="e">
        <f>1/AF108</f>
        <v>#NUM!</v>
      </c>
      <c r="AL108" s="11" t="e">
        <f>SQRT(AK108)</f>
        <v>#NUM!</v>
      </c>
      <c r="AM108" s="48">
        <f>$E$2</f>
        <v>1.9599639845400536</v>
      </c>
      <c r="AN108" s="49" t="e">
        <f>AI108-(AM108*AL108)</f>
        <v>#NUM!</v>
      </c>
      <c r="AO108" s="49" t="e">
        <f>AI108+(1.96*AL108)</f>
        <v>#NUM!</v>
      </c>
      <c r="AP108" s="61" t="e">
        <f t="shared" si="107"/>
        <v>#NUM!</v>
      </c>
      <c r="AQ108" s="61" t="e">
        <f t="shared" si="108"/>
        <v>#NUM!</v>
      </c>
      <c r="AR108" s="30"/>
      <c r="AT108" s="62"/>
      <c r="AU108" s="62">
        <v>1</v>
      </c>
      <c r="AV108" s="63"/>
      <c r="AW108" s="63"/>
      <c r="AY108" s="43"/>
      <c r="AZ108" s="43"/>
      <c r="BA108" s="53"/>
      <c r="BB108" s="53"/>
      <c r="BC108" s="53"/>
      <c r="BD108" s="53"/>
      <c r="BE108" s="53"/>
      <c r="BF108" s="53"/>
      <c r="BG108" s="53"/>
      <c r="BH108" s="53"/>
      <c r="BI108" s="43"/>
      <c r="BJ108" s="43"/>
      <c r="BK108" s="43"/>
      <c r="BL108" s="43"/>
      <c r="BM108" s="43"/>
      <c r="BN108" s="43"/>
      <c r="BO108" s="64"/>
      <c r="BP108" s="64"/>
      <c r="BQ108" s="64"/>
      <c r="BR108" s="43"/>
      <c r="BS108" s="43"/>
    </row>
    <row r="109" spans="1:71" ht="12.75">
      <c r="A109" s="22"/>
      <c r="B109" s="44" t="s">
        <v>17</v>
      </c>
      <c r="C109" s="126"/>
      <c r="D109" s="126"/>
      <c r="E109" s="126"/>
      <c r="F109" s="45"/>
      <c r="H109" s="46" t="e">
        <f t="shared" si="109"/>
        <v>#NUM!</v>
      </c>
      <c r="I109" s="47" t="e">
        <f aca="true" t="shared" si="116" ref="I109:I119">1/H109</f>
        <v>#NUM!</v>
      </c>
      <c r="J109" s="21" t="e">
        <f t="shared" si="110"/>
        <v>#NUM!</v>
      </c>
      <c r="K109" s="21" t="e">
        <f aca="true" t="shared" si="117" ref="K109:K119">I109*J109</f>
        <v>#NUM!</v>
      </c>
      <c r="L109" s="21" t="e">
        <f t="shared" si="111"/>
        <v>#NUM!</v>
      </c>
      <c r="M109" s="124">
        <f t="shared" si="112"/>
        <v>0</v>
      </c>
      <c r="N109" s="125" t="e">
        <f t="shared" si="113"/>
        <v>#NUM!</v>
      </c>
      <c r="O109" s="48">
        <f aca="true" t="shared" si="118" ref="O109:O120">$E$2</f>
        <v>1.9599639845400536</v>
      </c>
      <c r="P109" s="49" t="e">
        <f t="shared" si="105"/>
        <v>#NUM!</v>
      </c>
      <c r="Q109" s="49" t="e">
        <f t="shared" si="106"/>
        <v>#NUM!</v>
      </c>
      <c r="R109" s="50">
        <f t="shared" si="114"/>
        <v>0</v>
      </c>
      <c r="S109" s="50">
        <f t="shared" si="115"/>
        <v>0</v>
      </c>
      <c r="T109" s="5"/>
      <c r="V109" s="51" t="e">
        <f>(J109-L120)^2</f>
        <v>#NUM!</v>
      </c>
      <c r="W109" s="52" t="e">
        <f aca="true" t="shared" si="119" ref="W109:W119">I109*V109</f>
        <v>#NUM!</v>
      </c>
      <c r="X109" s="53">
        <v>1</v>
      </c>
      <c r="Y109" s="43"/>
      <c r="Z109" s="43"/>
      <c r="AA109" s="47" t="e">
        <f aca="true" t="shared" si="120" ref="AA109:AA119">I109^2</f>
        <v>#NUM!</v>
      </c>
      <c r="AB109" s="54"/>
      <c r="AC109" s="55" t="e">
        <f>AC120</f>
        <v>#NUM!</v>
      </c>
      <c r="AD109" s="55" t="e">
        <f>AD120</f>
        <v>#NUM!</v>
      </c>
      <c r="AE109" s="52" t="e">
        <f aca="true" t="shared" si="121" ref="AE109:AE119">1/I109</f>
        <v>#NUM!</v>
      </c>
      <c r="AF109" s="56" t="e">
        <f aca="true" t="shared" si="122" ref="AF109:AF119">1/(AD109+AE109)</f>
        <v>#NUM!</v>
      </c>
      <c r="AG109" s="57" t="e">
        <f>AF109/AF120</f>
        <v>#NUM!</v>
      </c>
      <c r="AH109" s="58" t="e">
        <f aca="true" t="shared" si="123" ref="AH109:AH119">AF109*J109</f>
        <v>#NUM!</v>
      </c>
      <c r="AI109" s="59" t="e">
        <f aca="true" t="shared" si="124" ref="AI109:AI119">AH109/AF109</f>
        <v>#NUM!</v>
      </c>
      <c r="AJ109" s="11" t="e">
        <f aca="true" t="shared" si="125" ref="AJ109:AJ119">EXP(AI109)</f>
        <v>#NUM!</v>
      </c>
      <c r="AK109" s="60" t="e">
        <f aca="true" t="shared" si="126" ref="AK109:AK119">1/AF109</f>
        <v>#NUM!</v>
      </c>
      <c r="AL109" s="11" t="e">
        <f aca="true" t="shared" si="127" ref="AL109:AL119">SQRT(AK109)</f>
        <v>#NUM!</v>
      </c>
      <c r="AM109" s="48">
        <f aca="true" t="shared" si="128" ref="AM109:AM120">$E$2</f>
        <v>1.9599639845400536</v>
      </c>
      <c r="AN109" s="49" t="e">
        <f aca="true" t="shared" si="129" ref="AN109:AN119">AI109-(AM109*AL109)</f>
        <v>#NUM!</v>
      </c>
      <c r="AO109" s="49" t="e">
        <f aca="true" t="shared" si="130" ref="AO109:AO120">AI109+(AM109*AL109)</f>
        <v>#NUM!</v>
      </c>
      <c r="AP109" s="61" t="e">
        <f t="shared" si="107"/>
        <v>#NUM!</v>
      </c>
      <c r="AQ109" s="61" t="e">
        <f t="shared" si="108"/>
        <v>#NUM!</v>
      </c>
      <c r="AR109" s="30"/>
      <c r="AT109" s="62"/>
      <c r="AU109" s="62">
        <v>1</v>
      </c>
      <c r="AV109" s="63"/>
      <c r="AW109" s="63"/>
      <c r="AY109" s="43"/>
      <c r="AZ109" s="43"/>
      <c r="BA109" s="53"/>
      <c r="BB109" s="53"/>
      <c r="BC109" s="53"/>
      <c r="BD109" s="53"/>
      <c r="BE109" s="53"/>
      <c r="BF109" s="53"/>
      <c r="BG109" s="53"/>
      <c r="BH109" s="53"/>
      <c r="BI109" s="43"/>
      <c r="BJ109" s="43"/>
      <c r="BK109" s="43"/>
      <c r="BL109" s="43"/>
      <c r="BM109" s="43"/>
      <c r="BN109" s="43"/>
      <c r="BO109" s="64"/>
      <c r="BP109" s="64"/>
      <c r="BQ109" s="64"/>
      <c r="BR109" s="43"/>
      <c r="BS109" s="43"/>
    </row>
    <row r="110" spans="1:71" ht="12.75">
      <c r="A110" s="22"/>
      <c r="B110" s="44" t="s">
        <v>18</v>
      </c>
      <c r="C110" s="126"/>
      <c r="D110" s="126"/>
      <c r="E110" s="126"/>
      <c r="F110" s="45"/>
      <c r="H110" s="46" t="e">
        <f t="shared" si="109"/>
        <v>#NUM!</v>
      </c>
      <c r="I110" s="47" t="e">
        <f t="shared" si="116"/>
        <v>#NUM!</v>
      </c>
      <c r="J110" s="21" t="e">
        <f t="shared" si="110"/>
        <v>#NUM!</v>
      </c>
      <c r="K110" s="21" t="e">
        <f t="shared" si="117"/>
        <v>#NUM!</v>
      </c>
      <c r="L110" s="21" t="e">
        <f t="shared" si="111"/>
        <v>#NUM!</v>
      </c>
      <c r="M110" s="124">
        <f t="shared" si="112"/>
        <v>0</v>
      </c>
      <c r="N110" s="125" t="e">
        <f t="shared" si="113"/>
        <v>#NUM!</v>
      </c>
      <c r="O110" s="48">
        <f t="shared" si="118"/>
        <v>1.9599639845400536</v>
      </c>
      <c r="P110" s="49" t="e">
        <f t="shared" si="105"/>
        <v>#NUM!</v>
      </c>
      <c r="Q110" s="49" t="e">
        <f t="shared" si="106"/>
        <v>#NUM!</v>
      </c>
      <c r="R110" s="50">
        <f t="shared" si="114"/>
        <v>0</v>
      </c>
      <c r="S110" s="50">
        <f t="shared" si="115"/>
        <v>0</v>
      </c>
      <c r="T110" s="5"/>
      <c r="V110" s="51" t="e">
        <f>(J110-L120)^2</f>
        <v>#NUM!</v>
      </c>
      <c r="W110" s="52" t="e">
        <f t="shared" si="119"/>
        <v>#NUM!</v>
      </c>
      <c r="X110" s="53">
        <v>1</v>
      </c>
      <c r="Y110" s="43"/>
      <c r="Z110" s="43"/>
      <c r="AA110" s="47" t="e">
        <f t="shared" si="120"/>
        <v>#NUM!</v>
      </c>
      <c r="AB110" s="54"/>
      <c r="AC110" s="55" t="e">
        <f>AC120</f>
        <v>#NUM!</v>
      </c>
      <c r="AD110" s="55" t="e">
        <f>AD120</f>
        <v>#NUM!</v>
      </c>
      <c r="AE110" s="52" t="e">
        <f t="shared" si="121"/>
        <v>#NUM!</v>
      </c>
      <c r="AF110" s="56" t="e">
        <f t="shared" si="122"/>
        <v>#NUM!</v>
      </c>
      <c r="AG110" s="57" t="e">
        <f>AF110/AF120</f>
        <v>#NUM!</v>
      </c>
      <c r="AH110" s="58" t="e">
        <f t="shared" si="123"/>
        <v>#NUM!</v>
      </c>
      <c r="AI110" s="59" t="e">
        <f t="shared" si="124"/>
        <v>#NUM!</v>
      </c>
      <c r="AJ110" s="11" t="e">
        <f t="shared" si="125"/>
        <v>#NUM!</v>
      </c>
      <c r="AK110" s="60" t="e">
        <f t="shared" si="126"/>
        <v>#NUM!</v>
      </c>
      <c r="AL110" s="11" t="e">
        <f t="shared" si="127"/>
        <v>#NUM!</v>
      </c>
      <c r="AM110" s="48">
        <f t="shared" si="128"/>
        <v>1.9599639845400536</v>
      </c>
      <c r="AN110" s="49" t="e">
        <f t="shared" si="129"/>
        <v>#NUM!</v>
      </c>
      <c r="AO110" s="49" t="e">
        <f t="shared" si="130"/>
        <v>#NUM!</v>
      </c>
      <c r="AP110" s="61" t="e">
        <f t="shared" si="107"/>
        <v>#NUM!</v>
      </c>
      <c r="AQ110" s="61" t="e">
        <f t="shared" si="108"/>
        <v>#NUM!</v>
      </c>
      <c r="AR110" s="30"/>
      <c r="AT110" s="62"/>
      <c r="AU110" s="62">
        <v>1</v>
      </c>
      <c r="AV110" s="63"/>
      <c r="AW110" s="63"/>
      <c r="AY110" s="43"/>
      <c r="AZ110" s="43"/>
      <c r="BA110" s="53"/>
      <c r="BB110" s="53"/>
      <c r="BC110" s="53"/>
      <c r="BD110" s="53"/>
      <c r="BE110" s="53"/>
      <c r="BF110" s="53"/>
      <c r="BG110" s="53"/>
      <c r="BH110" s="53"/>
      <c r="BI110" s="43"/>
      <c r="BJ110" s="43"/>
      <c r="BK110" s="43"/>
      <c r="BL110" s="43"/>
      <c r="BM110" s="43"/>
      <c r="BN110" s="43"/>
      <c r="BO110" s="64"/>
      <c r="BP110" s="64"/>
      <c r="BQ110" s="64"/>
      <c r="BR110" s="43"/>
      <c r="BS110" s="43"/>
    </row>
    <row r="111" spans="1:71" ht="12.75">
      <c r="A111" s="22"/>
      <c r="B111" s="44" t="s">
        <v>19</v>
      </c>
      <c r="C111" s="126"/>
      <c r="D111" s="126"/>
      <c r="E111" s="126"/>
      <c r="F111" s="45"/>
      <c r="H111" s="46" t="e">
        <f t="shared" si="109"/>
        <v>#NUM!</v>
      </c>
      <c r="I111" s="47" t="e">
        <f t="shared" si="116"/>
        <v>#NUM!</v>
      </c>
      <c r="J111" s="21" t="e">
        <f t="shared" si="110"/>
        <v>#NUM!</v>
      </c>
      <c r="K111" s="21" t="e">
        <f t="shared" si="117"/>
        <v>#NUM!</v>
      </c>
      <c r="L111" s="21" t="e">
        <f t="shared" si="111"/>
        <v>#NUM!</v>
      </c>
      <c r="M111" s="124">
        <f t="shared" si="112"/>
        <v>0</v>
      </c>
      <c r="N111" s="125" t="e">
        <f t="shared" si="113"/>
        <v>#NUM!</v>
      </c>
      <c r="O111" s="48">
        <f t="shared" si="118"/>
        <v>1.9599639845400536</v>
      </c>
      <c r="P111" s="49" t="e">
        <f t="shared" si="105"/>
        <v>#NUM!</v>
      </c>
      <c r="Q111" s="49" t="e">
        <f t="shared" si="106"/>
        <v>#NUM!</v>
      </c>
      <c r="R111" s="50">
        <f t="shared" si="114"/>
        <v>0</v>
      </c>
      <c r="S111" s="50">
        <f t="shared" si="115"/>
        <v>0</v>
      </c>
      <c r="T111" s="5"/>
      <c r="V111" s="51" t="e">
        <f>(J111-L120)^2</f>
        <v>#NUM!</v>
      </c>
      <c r="W111" s="52" t="e">
        <f t="shared" si="119"/>
        <v>#NUM!</v>
      </c>
      <c r="X111" s="53">
        <v>1</v>
      </c>
      <c r="Y111" s="43"/>
      <c r="Z111" s="43"/>
      <c r="AA111" s="47" t="e">
        <f t="shared" si="120"/>
        <v>#NUM!</v>
      </c>
      <c r="AB111" s="54"/>
      <c r="AC111" s="55" t="e">
        <f>AC120</f>
        <v>#NUM!</v>
      </c>
      <c r="AD111" s="55" t="e">
        <f>AD120</f>
        <v>#NUM!</v>
      </c>
      <c r="AE111" s="52" t="e">
        <f t="shared" si="121"/>
        <v>#NUM!</v>
      </c>
      <c r="AF111" s="56" t="e">
        <f t="shared" si="122"/>
        <v>#NUM!</v>
      </c>
      <c r="AG111" s="57" t="e">
        <f>AF111/AF120</f>
        <v>#NUM!</v>
      </c>
      <c r="AH111" s="58" t="e">
        <f t="shared" si="123"/>
        <v>#NUM!</v>
      </c>
      <c r="AI111" s="59" t="e">
        <f t="shared" si="124"/>
        <v>#NUM!</v>
      </c>
      <c r="AJ111" s="11" t="e">
        <f t="shared" si="125"/>
        <v>#NUM!</v>
      </c>
      <c r="AK111" s="60" t="e">
        <f t="shared" si="126"/>
        <v>#NUM!</v>
      </c>
      <c r="AL111" s="11" t="e">
        <f t="shared" si="127"/>
        <v>#NUM!</v>
      </c>
      <c r="AM111" s="48">
        <f t="shared" si="128"/>
        <v>1.9599639845400536</v>
      </c>
      <c r="AN111" s="49" t="e">
        <f t="shared" si="129"/>
        <v>#NUM!</v>
      </c>
      <c r="AO111" s="49" t="e">
        <f t="shared" si="130"/>
        <v>#NUM!</v>
      </c>
      <c r="AP111" s="61" t="e">
        <f t="shared" si="107"/>
        <v>#NUM!</v>
      </c>
      <c r="AQ111" s="61" t="e">
        <f t="shared" si="108"/>
        <v>#NUM!</v>
      </c>
      <c r="AR111" s="30"/>
      <c r="AT111" s="62"/>
      <c r="AU111" s="62">
        <v>1</v>
      </c>
      <c r="AV111" s="63"/>
      <c r="AW111" s="63"/>
      <c r="AY111" s="43"/>
      <c r="AZ111" s="43"/>
      <c r="BA111" s="53"/>
      <c r="BB111" s="53"/>
      <c r="BC111" s="53"/>
      <c r="BD111" s="53"/>
      <c r="BE111" s="53"/>
      <c r="BF111" s="53"/>
      <c r="BG111" s="53"/>
      <c r="BH111" s="53"/>
      <c r="BI111" s="43"/>
      <c r="BJ111" s="43"/>
      <c r="BK111" s="43"/>
      <c r="BL111" s="43"/>
      <c r="BM111" s="43"/>
      <c r="BN111" s="43"/>
      <c r="BO111" s="64"/>
      <c r="BP111" s="64"/>
      <c r="BQ111" s="64"/>
      <c r="BR111" s="43"/>
      <c r="BS111" s="43"/>
    </row>
    <row r="112" spans="1:71" ht="12.75">
      <c r="A112" s="22"/>
      <c r="B112" s="44" t="s">
        <v>20</v>
      </c>
      <c r="C112" s="126"/>
      <c r="D112" s="126"/>
      <c r="E112" s="126"/>
      <c r="F112" s="45"/>
      <c r="H112" s="46" t="e">
        <f t="shared" si="109"/>
        <v>#NUM!</v>
      </c>
      <c r="I112" s="47" t="e">
        <f t="shared" si="116"/>
        <v>#NUM!</v>
      </c>
      <c r="J112" s="21" t="e">
        <f t="shared" si="110"/>
        <v>#NUM!</v>
      </c>
      <c r="K112" s="21" t="e">
        <f t="shared" si="117"/>
        <v>#NUM!</v>
      </c>
      <c r="L112" s="21" t="e">
        <f t="shared" si="111"/>
        <v>#NUM!</v>
      </c>
      <c r="M112" s="124">
        <f t="shared" si="112"/>
        <v>0</v>
      </c>
      <c r="N112" s="125" t="e">
        <f t="shared" si="113"/>
        <v>#NUM!</v>
      </c>
      <c r="O112" s="48">
        <f t="shared" si="118"/>
        <v>1.9599639845400536</v>
      </c>
      <c r="P112" s="49" t="e">
        <f t="shared" si="105"/>
        <v>#NUM!</v>
      </c>
      <c r="Q112" s="49" t="e">
        <f t="shared" si="106"/>
        <v>#NUM!</v>
      </c>
      <c r="R112" s="50">
        <f t="shared" si="114"/>
        <v>0</v>
      </c>
      <c r="S112" s="50">
        <f t="shared" si="115"/>
        <v>0</v>
      </c>
      <c r="T112" s="5"/>
      <c r="V112" s="51" t="e">
        <f>(J112-L120)^2</f>
        <v>#NUM!</v>
      </c>
      <c r="W112" s="52" t="e">
        <f t="shared" si="119"/>
        <v>#NUM!</v>
      </c>
      <c r="X112" s="53">
        <v>1</v>
      </c>
      <c r="Y112" s="43"/>
      <c r="Z112" s="43"/>
      <c r="AA112" s="47" t="e">
        <f t="shared" si="120"/>
        <v>#NUM!</v>
      </c>
      <c r="AB112" s="54"/>
      <c r="AC112" s="55" t="e">
        <f>AC120</f>
        <v>#NUM!</v>
      </c>
      <c r="AD112" s="55" t="e">
        <f>AD120</f>
        <v>#NUM!</v>
      </c>
      <c r="AE112" s="52" t="e">
        <f t="shared" si="121"/>
        <v>#NUM!</v>
      </c>
      <c r="AF112" s="56" t="e">
        <f t="shared" si="122"/>
        <v>#NUM!</v>
      </c>
      <c r="AG112" s="57" t="e">
        <f>AF112/AF120</f>
        <v>#NUM!</v>
      </c>
      <c r="AH112" s="58" t="e">
        <f t="shared" si="123"/>
        <v>#NUM!</v>
      </c>
      <c r="AI112" s="59" t="e">
        <f t="shared" si="124"/>
        <v>#NUM!</v>
      </c>
      <c r="AJ112" s="11" t="e">
        <f t="shared" si="125"/>
        <v>#NUM!</v>
      </c>
      <c r="AK112" s="60" t="e">
        <f t="shared" si="126"/>
        <v>#NUM!</v>
      </c>
      <c r="AL112" s="11" t="e">
        <f t="shared" si="127"/>
        <v>#NUM!</v>
      </c>
      <c r="AM112" s="48">
        <f t="shared" si="128"/>
        <v>1.9599639845400536</v>
      </c>
      <c r="AN112" s="49" t="e">
        <f t="shared" si="129"/>
        <v>#NUM!</v>
      </c>
      <c r="AO112" s="49" t="e">
        <f t="shared" si="130"/>
        <v>#NUM!</v>
      </c>
      <c r="AP112" s="61" t="e">
        <f t="shared" si="107"/>
        <v>#NUM!</v>
      </c>
      <c r="AQ112" s="61" t="e">
        <f t="shared" si="108"/>
        <v>#NUM!</v>
      </c>
      <c r="AR112" s="30"/>
      <c r="AT112" s="62"/>
      <c r="AU112" s="62">
        <v>1</v>
      </c>
      <c r="AV112" s="63"/>
      <c r="AW112" s="63"/>
      <c r="AY112" s="43"/>
      <c r="AZ112" s="43"/>
      <c r="BA112" s="53"/>
      <c r="BB112" s="53"/>
      <c r="BC112" s="53"/>
      <c r="BD112" s="53"/>
      <c r="BE112" s="53"/>
      <c r="BF112" s="53"/>
      <c r="BG112" s="53"/>
      <c r="BH112" s="53"/>
      <c r="BI112" s="43"/>
      <c r="BJ112" s="43"/>
      <c r="BK112" s="43"/>
      <c r="BL112" s="43"/>
      <c r="BM112" s="43"/>
      <c r="BN112" s="43"/>
      <c r="BO112" s="64"/>
      <c r="BP112" s="64"/>
      <c r="BQ112" s="64"/>
      <c r="BR112" s="43"/>
      <c r="BS112" s="43"/>
    </row>
    <row r="113" spans="1:71" ht="12.75">
      <c r="A113" s="22"/>
      <c r="B113" s="44" t="s">
        <v>21</v>
      </c>
      <c r="C113" s="126"/>
      <c r="D113" s="126"/>
      <c r="E113" s="126"/>
      <c r="F113" s="45"/>
      <c r="H113" s="46" t="e">
        <f t="shared" si="109"/>
        <v>#NUM!</v>
      </c>
      <c r="I113" s="47" t="e">
        <f t="shared" si="116"/>
        <v>#NUM!</v>
      </c>
      <c r="J113" s="21" t="e">
        <f t="shared" si="110"/>
        <v>#NUM!</v>
      </c>
      <c r="K113" s="21" t="e">
        <f t="shared" si="117"/>
        <v>#NUM!</v>
      </c>
      <c r="L113" s="21" t="e">
        <f t="shared" si="111"/>
        <v>#NUM!</v>
      </c>
      <c r="M113" s="124">
        <f t="shared" si="112"/>
        <v>0</v>
      </c>
      <c r="N113" s="125" t="e">
        <f t="shared" si="113"/>
        <v>#NUM!</v>
      </c>
      <c r="O113" s="48">
        <f t="shared" si="118"/>
        <v>1.9599639845400536</v>
      </c>
      <c r="P113" s="49" t="e">
        <f t="shared" si="105"/>
        <v>#NUM!</v>
      </c>
      <c r="Q113" s="49" t="e">
        <f t="shared" si="106"/>
        <v>#NUM!</v>
      </c>
      <c r="R113" s="50">
        <f t="shared" si="114"/>
        <v>0</v>
      </c>
      <c r="S113" s="50">
        <f t="shared" si="115"/>
        <v>0</v>
      </c>
      <c r="T113" s="5"/>
      <c r="V113" s="51" t="e">
        <f>(J113-L120)^2</f>
        <v>#NUM!</v>
      </c>
      <c r="W113" s="52" t="e">
        <f t="shared" si="119"/>
        <v>#NUM!</v>
      </c>
      <c r="X113" s="53">
        <v>1</v>
      </c>
      <c r="Y113" s="43"/>
      <c r="Z113" s="43"/>
      <c r="AA113" s="47" t="e">
        <f t="shared" si="120"/>
        <v>#NUM!</v>
      </c>
      <c r="AB113" s="54"/>
      <c r="AC113" s="55" t="e">
        <f>AC120</f>
        <v>#NUM!</v>
      </c>
      <c r="AD113" s="55" t="e">
        <f>AD120</f>
        <v>#NUM!</v>
      </c>
      <c r="AE113" s="52" t="e">
        <f t="shared" si="121"/>
        <v>#NUM!</v>
      </c>
      <c r="AF113" s="56" t="e">
        <f t="shared" si="122"/>
        <v>#NUM!</v>
      </c>
      <c r="AG113" s="57" t="e">
        <f>AF113/AF120</f>
        <v>#NUM!</v>
      </c>
      <c r="AH113" s="58" t="e">
        <f t="shared" si="123"/>
        <v>#NUM!</v>
      </c>
      <c r="AI113" s="59" t="e">
        <f t="shared" si="124"/>
        <v>#NUM!</v>
      </c>
      <c r="AJ113" s="11" t="e">
        <f t="shared" si="125"/>
        <v>#NUM!</v>
      </c>
      <c r="AK113" s="60" t="e">
        <f t="shared" si="126"/>
        <v>#NUM!</v>
      </c>
      <c r="AL113" s="11" t="e">
        <f t="shared" si="127"/>
        <v>#NUM!</v>
      </c>
      <c r="AM113" s="48">
        <f t="shared" si="128"/>
        <v>1.9599639845400536</v>
      </c>
      <c r="AN113" s="49" t="e">
        <f t="shared" si="129"/>
        <v>#NUM!</v>
      </c>
      <c r="AO113" s="49" t="e">
        <f t="shared" si="130"/>
        <v>#NUM!</v>
      </c>
      <c r="AP113" s="61" t="e">
        <f t="shared" si="107"/>
        <v>#NUM!</v>
      </c>
      <c r="AQ113" s="61" t="e">
        <f t="shared" si="108"/>
        <v>#NUM!</v>
      </c>
      <c r="AR113" s="30"/>
      <c r="AT113" s="62"/>
      <c r="AU113" s="62">
        <v>1</v>
      </c>
      <c r="AV113" s="63"/>
      <c r="AW113" s="63"/>
      <c r="AY113" s="43"/>
      <c r="AZ113" s="43"/>
      <c r="BA113" s="53"/>
      <c r="BB113" s="53"/>
      <c r="BC113" s="53"/>
      <c r="BD113" s="53"/>
      <c r="BE113" s="53"/>
      <c r="BF113" s="53"/>
      <c r="BG113" s="53"/>
      <c r="BH113" s="53"/>
      <c r="BI113" s="43"/>
      <c r="BJ113" s="43"/>
      <c r="BK113" s="43"/>
      <c r="BL113" s="43"/>
      <c r="BM113" s="43"/>
      <c r="BN113" s="43"/>
      <c r="BO113" s="64"/>
      <c r="BP113" s="64"/>
      <c r="BQ113" s="64"/>
      <c r="BR113" s="43"/>
      <c r="BS113" s="43"/>
    </row>
    <row r="114" spans="1:71" ht="12.75">
      <c r="A114" s="22"/>
      <c r="B114" s="44" t="s">
        <v>22</v>
      </c>
      <c r="C114" s="126"/>
      <c r="D114" s="126"/>
      <c r="E114" s="126"/>
      <c r="F114" s="45"/>
      <c r="H114" s="46" t="e">
        <f t="shared" si="109"/>
        <v>#NUM!</v>
      </c>
      <c r="I114" s="47" t="e">
        <f t="shared" si="116"/>
        <v>#NUM!</v>
      </c>
      <c r="J114" s="21" t="e">
        <f t="shared" si="110"/>
        <v>#NUM!</v>
      </c>
      <c r="K114" s="21" t="e">
        <f t="shared" si="117"/>
        <v>#NUM!</v>
      </c>
      <c r="L114" s="21" t="e">
        <f t="shared" si="111"/>
        <v>#NUM!</v>
      </c>
      <c r="M114" s="124">
        <f t="shared" si="112"/>
        <v>0</v>
      </c>
      <c r="N114" s="125" t="e">
        <f t="shared" si="113"/>
        <v>#NUM!</v>
      </c>
      <c r="O114" s="48">
        <f t="shared" si="118"/>
        <v>1.9599639845400536</v>
      </c>
      <c r="P114" s="49" t="e">
        <f t="shared" si="105"/>
        <v>#NUM!</v>
      </c>
      <c r="Q114" s="49" t="e">
        <f t="shared" si="106"/>
        <v>#NUM!</v>
      </c>
      <c r="R114" s="50">
        <f t="shared" si="114"/>
        <v>0</v>
      </c>
      <c r="S114" s="50">
        <f t="shared" si="115"/>
        <v>0</v>
      </c>
      <c r="T114" s="5"/>
      <c r="V114" s="51" t="e">
        <f>(J114-L120)^2</f>
        <v>#NUM!</v>
      </c>
      <c r="W114" s="52" t="e">
        <f t="shared" si="119"/>
        <v>#NUM!</v>
      </c>
      <c r="X114" s="53">
        <v>1</v>
      </c>
      <c r="Y114" s="43"/>
      <c r="Z114" s="43"/>
      <c r="AA114" s="47" t="e">
        <f t="shared" si="120"/>
        <v>#NUM!</v>
      </c>
      <c r="AB114" s="54"/>
      <c r="AC114" s="55" t="e">
        <f>AC120</f>
        <v>#NUM!</v>
      </c>
      <c r="AD114" s="55" t="e">
        <f>AD120</f>
        <v>#NUM!</v>
      </c>
      <c r="AE114" s="52" t="e">
        <f t="shared" si="121"/>
        <v>#NUM!</v>
      </c>
      <c r="AF114" s="56" t="e">
        <f t="shared" si="122"/>
        <v>#NUM!</v>
      </c>
      <c r="AG114" s="57" t="e">
        <f>AF114/AF120</f>
        <v>#NUM!</v>
      </c>
      <c r="AH114" s="58" t="e">
        <f t="shared" si="123"/>
        <v>#NUM!</v>
      </c>
      <c r="AI114" s="59" t="e">
        <f t="shared" si="124"/>
        <v>#NUM!</v>
      </c>
      <c r="AJ114" s="11" t="e">
        <f t="shared" si="125"/>
        <v>#NUM!</v>
      </c>
      <c r="AK114" s="60" t="e">
        <f t="shared" si="126"/>
        <v>#NUM!</v>
      </c>
      <c r="AL114" s="11" t="e">
        <f t="shared" si="127"/>
        <v>#NUM!</v>
      </c>
      <c r="AM114" s="48">
        <f t="shared" si="128"/>
        <v>1.9599639845400536</v>
      </c>
      <c r="AN114" s="49" t="e">
        <f t="shared" si="129"/>
        <v>#NUM!</v>
      </c>
      <c r="AO114" s="49" t="e">
        <f t="shared" si="130"/>
        <v>#NUM!</v>
      </c>
      <c r="AP114" s="61" t="e">
        <f t="shared" si="107"/>
        <v>#NUM!</v>
      </c>
      <c r="AQ114" s="61" t="e">
        <f t="shared" si="108"/>
        <v>#NUM!</v>
      </c>
      <c r="AR114" s="30"/>
      <c r="AT114" s="62"/>
      <c r="AU114" s="62">
        <v>1</v>
      </c>
      <c r="AV114" s="63"/>
      <c r="AW114" s="63"/>
      <c r="AY114" s="43"/>
      <c r="AZ114" s="43"/>
      <c r="BA114" s="53"/>
      <c r="BB114" s="53"/>
      <c r="BC114" s="53"/>
      <c r="BD114" s="53"/>
      <c r="BE114" s="53"/>
      <c r="BF114" s="53"/>
      <c r="BG114" s="53"/>
      <c r="BH114" s="53"/>
      <c r="BI114" s="43"/>
      <c r="BJ114" s="43"/>
      <c r="BK114" s="43"/>
      <c r="BL114" s="43"/>
      <c r="BM114" s="43"/>
      <c r="BN114" s="43"/>
      <c r="BO114" s="64"/>
      <c r="BP114" s="64"/>
      <c r="BQ114" s="64"/>
      <c r="BR114" s="43"/>
      <c r="BS114" s="43"/>
    </row>
    <row r="115" spans="1:71" ht="12.75">
      <c r="A115" s="22"/>
      <c r="B115" s="44" t="s">
        <v>23</v>
      </c>
      <c r="C115" s="126"/>
      <c r="D115" s="126"/>
      <c r="E115" s="126"/>
      <c r="F115" s="45"/>
      <c r="H115" s="46" t="e">
        <f t="shared" si="109"/>
        <v>#NUM!</v>
      </c>
      <c r="I115" s="47" t="e">
        <f t="shared" si="116"/>
        <v>#NUM!</v>
      </c>
      <c r="J115" s="21" t="e">
        <f t="shared" si="110"/>
        <v>#NUM!</v>
      </c>
      <c r="K115" s="21" t="e">
        <f t="shared" si="117"/>
        <v>#NUM!</v>
      </c>
      <c r="L115" s="21" t="e">
        <f t="shared" si="111"/>
        <v>#NUM!</v>
      </c>
      <c r="M115" s="124">
        <f t="shared" si="112"/>
        <v>0</v>
      </c>
      <c r="N115" s="125" t="e">
        <f t="shared" si="113"/>
        <v>#NUM!</v>
      </c>
      <c r="O115" s="48">
        <f t="shared" si="118"/>
        <v>1.9599639845400536</v>
      </c>
      <c r="P115" s="49" t="e">
        <f t="shared" si="105"/>
        <v>#NUM!</v>
      </c>
      <c r="Q115" s="49" t="e">
        <f t="shared" si="106"/>
        <v>#NUM!</v>
      </c>
      <c r="R115" s="50">
        <f t="shared" si="114"/>
        <v>0</v>
      </c>
      <c r="S115" s="50">
        <f t="shared" si="115"/>
        <v>0</v>
      </c>
      <c r="T115" s="5"/>
      <c r="V115" s="51" t="e">
        <f>(J115-L120)^2</f>
        <v>#NUM!</v>
      </c>
      <c r="W115" s="52" t="e">
        <f t="shared" si="119"/>
        <v>#NUM!</v>
      </c>
      <c r="X115" s="53">
        <v>1</v>
      </c>
      <c r="Y115" s="43"/>
      <c r="Z115" s="43"/>
      <c r="AA115" s="47" t="e">
        <f t="shared" si="120"/>
        <v>#NUM!</v>
      </c>
      <c r="AB115" s="54"/>
      <c r="AC115" s="55" t="e">
        <f>AC120</f>
        <v>#NUM!</v>
      </c>
      <c r="AD115" s="55" t="e">
        <f>AD120</f>
        <v>#NUM!</v>
      </c>
      <c r="AE115" s="52" t="e">
        <f t="shared" si="121"/>
        <v>#NUM!</v>
      </c>
      <c r="AF115" s="56" t="e">
        <f t="shared" si="122"/>
        <v>#NUM!</v>
      </c>
      <c r="AG115" s="57" t="e">
        <f>AF115/AF120</f>
        <v>#NUM!</v>
      </c>
      <c r="AH115" s="58" t="e">
        <f t="shared" si="123"/>
        <v>#NUM!</v>
      </c>
      <c r="AI115" s="59" t="e">
        <f t="shared" si="124"/>
        <v>#NUM!</v>
      </c>
      <c r="AJ115" s="11" t="e">
        <f t="shared" si="125"/>
        <v>#NUM!</v>
      </c>
      <c r="AK115" s="60" t="e">
        <f t="shared" si="126"/>
        <v>#NUM!</v>
      </c>
      <c r="AL115" s="11" t="e">
        <f t="shared" si="127"/>
        <v>#NUM!</v>
      </c>
      <c r="AM115" s="48">
        <f t="shared" si="128"/>
        <v>1.9599639845400536</v>
      </c>
      <c r="AN115" s="49" t="e">
        <f t="shared" si="129"/>
        <v>#NUM!</v>
      </c>
      <c r="AO115" s="49" t="e">
        <f t="shared" si="130"/>
        <v>#NUM!</v>
      </c>
      <c r="AP115" s="61" t="e">
        <f t="shared" si="107"/>
        <v>#NUM!</v>
      </c>
      <c r="AQ115" s="61" t="e">
        <f t="shared" si="108"/>
        <v>#NUM!</v>
      </c>
      <c r="AR115" s="30"/>
      <c r="AT115" s="62"/>
      <c r="AU115" s="62">
        <v>1</v>
      </c>
      <c r="AV115" s="63"/>
      <c r="AW115" s="63"/>
      <c r="AY115" s="43"/>
      <c r="AZ115" s="43"/>
      <c r="BA115" s="53"/>
      <c r="BB115" s="53"/>
      <c r="BC115" s="53"/>
      <c r="BD115" s="53"/>
      <c r="BE115" s="53"/>
      <c r="BF115" s="53"/>
      <c r="BG115" s="53"/>
      <c r="BH115" s="53"/>
      <c r="BI115" s="43"/>
      <c r="BJ115" s="43"/>
      <c r="BK115" s="43"/>
      <c r="BL115" s="43"/>
      <c r="BM115" s="43"/>
      <c r="BN115" s="43"/>
      <c r="BO115" s="64"/>
      <c r="BP115" s="64"/>
      <c r="BQ115" s="64"/>
      <c r="BR115" s="43"/>
      <c r="BS115" s="43"/>
    </row>
    <row r="116" spans="1:71" ht="12.75">
      <c r="A116" s="22"/>
      <c r="B116" s="44" t="s">
        <v>24</v>
      </c>
      <c r="C116" s="126"/>
      <c r="D116" s="126"/>
      <c r="E116" s="126"/>
      <c r="F116" s="45"/>
      <c r="H116" s="46" t="e">
        <f t="shared" si="109"/>
        <v>#NUM!</v>
      </c>
      <c r="I116" s="47" t="e">
        <f t="shared" si="116"/>
        <v>#NUM!</v>
      </c>
      <c r="J116" s="21" t="e">
        <f t="shared" si="110"/>
        <v>#NUM!</v>
      </c>
      <c r="K116" s="21" t="e">
        <f t="shared" si="117"/>
        <v>#NUM!</v>
      </c>
      <c r="L116" s="21" t="e">
        <f t="shared" si="111"/>
        <v>#NUM!</v>
      </c>
      <c r="M116" s="124">
        <f t="shared" si="112"/>
        <v>0</v>
      </c>
      <c r="N116" s="125" t="e">
        <f t="shared" si="113"/>
        <v>#NUM!</v>
      </c>
      <c r="O116" s="48">
        <f t="shared" si="118"/>
        <v>1.9599639845400536</v>
      </c>
      <c r="P116" s="49" t="e">
        <f t="shared" si="105"/>
        <v>#NUM!</v>
      </c>
      <c r="Q116" s="49" t="e">
        <f t="shared" si="106"/>
        <v>#NUM!</v>
      </c>
      <c r="R116" s="50">
        <f t="shared" si="114"/>
        <v>0</v>
      </c>
      <c r="S116" s="50">
        <f t="shared" si="115"/>
        <v>0</v>
      </c>
      <c r="T116" s="5"/>
      <c r="V116" s="51" t="e">
        <f>(J116-L120)^2</f>
        <v>#NUM!</v>
      </c>
      <c r="W116" s="52" t="e">
        <f t="shared" si="119"/>
        <v>#NUM!</v>
      </c>
      <c r="X116" s="53">
        <v>1</v>
      </c>
      <c r="Y116" s="43"/>
      <c r="Z116" s="43"/>
      <c r="AA116" s="47" t="e">
        <f t="shared" si="120"/>
        <v>#NUM!</v>
      </c>
      <c r="AB116" s="54"/>
      <c r="AC116" s="55" t="e">
        <f>AC120</f>
        <v>#NUM!</v>
      </c>
      <c r="AD116" s="55" t="e">
        <f>AD120</f>
        <v>#NUM!</v>
      </c>
      <c r="AE116" s="52" t="e">
        <f t="shared" si="121"/>
        <v>#NUM!</v>
      </c>
      <c r="AF116" s="56" t="e">
        <f t="shared" si="122"/>
        <v>#NUM!</v>
      </c>
      <c r="AG116" s="57" t="e">
        <f>AF116/AF120</f>
        <v>#NUM!</v>
      </c>
      <c r="AH116" s="58" t="e">
        <f t="shared" si="123"/>
        <v>#NUM!</v>
      </c>
      <c r="AI116" s="59" t="e">
        <f t="shared" si="124"/>
        <v>#NUM!</v>
      </c>
      <c r="AJ116" s="11" t="e">
        <f t="shared" si="125"/>
        <v>#NUM!</v>
      </c>
      <c r="AK116" s="60" t="e">
        <f t="shared" si="126"/>
        <v>#NUM!</v>
      </c>
      <c r="AL116" s="11" t="e">
        <f t="shared" si="127"/>
        <v>#NUM!</v>
      </c>
      <c r="AM116" s="48">
        <f t="shared" si="128"/>
        <v>1.9599639845400536</v>
      </c>
      <c r="AN116" s="49" t="e">
        <f t="shared" si="129"/>
        <v>#NUM!</v>
      </c>
      <c r="AO116" s="49" t="e">
        <f t="shared" si="130"/>
        <v>#NUM!</v>
      </c>
      <c r="AP116" s="61" t="e">
        <f t="shared" si="107"/>
        <v>#NUM!</v>
      </c>
      <c r="AQ116" s="61" t="e">
        <f t="shared" si="108"/>
        <v>#NUM!</v>
      </c>
      <c r="AR116" s="30"/>
      <c r="AT116" s="62"/>
      <c r="AU116" s="62">
        <v>1</v>
      </c>
      <c r="AV116" s="63"/>
      <c r="AW116" s="63"/>
      <c r="AY116" s="43"/>
      <c r="AZ116" s="43"/>
      <c r="BA116" s="53"/>
      <c r="BB116" s="53"/>
      <c r="BC116" s="53"/>
      <c r="BD116" s="53"/>
      <c r="BE116" s="53"/>
      <c r="BF116" s="53"/>
      <c r="BG116" s="53"/>
      <c r="BH116" s="53"/>
      <c r="BI116" s="43"/>
      <c r="BJ116" s="43"/>
      <c r="BK116" s="43"/>
      <c r="BL116" s="43"/>
      <c r="BM116" s="43"/>
      <c r="BN116" s="43"/>
      <c r="BO116" s="64"/>
      <c r="BP116" s="64"/>
      <c r="BQ116" s="64"/>
      <c r="BR116" s="43"/>
      <c r="BS116" s="43"/>
    </row>
    <row r="117" spans="1:71" ht="12.75">
      <c r="A117" s="22"/>
      <c r="B117" s="44" t="s">
        <v>25</v>
      </c>
      <c r="C117" s="126"/>
      <c r="D117" s="126"/>
      <c r="E117" s="126"/>
      <c r="F117" s="45"/>
      <c r="H117" s="46" t="e">
        <f t="shared" si="109"/>
        <v>#NUM!</v>
      </c>
      <c r="I117" s="47" t="e">
        <f t="shared" si="116"/>
        <v>#NUM!</v>
      </c>
      <c r="J117" s="21" t="e">
        <f t="shared" si="110"/>
        <v>#NUM!</v>
      </c>
      <c r="K117" s="21" t="e">
        <f t="shared" si="117"/>
        <v>#NUM!</v>
      </c>
      <c r="L117" s="21" t="e">
        <f t="shared" si="111"/>
        <v>#NUM!</v>
      </c>
      <c r="M117" s="124">
        <f t="shared" si="112"/>
        <v>0</v>
      </c>
      <c r="N117" s="125" t="e">
        <f t="shared" si="113"/>
        <v>#NUM!</v>
      </c>
      <c r="O117" s="48">
        <f t="shared" si="118"/>
        <v>1.9599639845400536</v>
      </c>
      <c r="P117" s="49" t="e">
        <f t="shared" si="105"/>
        <v>#NUM!</v>
      </c>
      <c r="Q117" s="49" t="e">
        <f t="shared" si="106"/>
        <v>#NUM!</v>
      </c>
      <c r="R117" s="50">
        <f t="shared" si="114"/>
        <v>0</v>
      </c>
      <c r="S117" s="50">
        <f t="shared" si="115"/>
        <v>0</v>
      </c>
      <c r="T117" s="5"/>
      <c r="V117" s="51" t="e">
        <f>(J117-L120)^2</f>
        <v>#NUM!</v>
      </c>
      <c r="W117" s="52" t="e">
        <f t="shared" si="119"/>
        <v>#NUM!</v>
      </c>
      <c r="X117" s="53">
        <v>1</v>
      </c>
      <c r="Y117" s="43"/>
      <c r="Z117" s="43"/>
      <c r="AA117" s="47" t="e">
        <f t="shared" si="120"/>
        <v>#NUM!</v>
      </c>
      <c r="AB117" s="54"/>
      <c r="AC117" s="55" t="e">
        <f>AC120</f>
        <v>#NUM!</v>
      </c>
      <c r="AD117" s="55" t="e">
        <f>AD120</f>
        <v>#NUM!</v>
      </c>
      <c r="AE117" s="52" t="e">
        <f t="shared" si="121"/>
        <v>#NUM!</v>
      </c>
      <c r="AF117" s="56" t="e">
        <f t="shared" si="122"/>
        <v>#NUM!</v>
      </c>
      <c r="AG117" s="57" t="e">
        <f>AF117/AF120</f>
        <v>#NUM!</v>
      </c>
      <c r="AH117" s="58" t="e">
        <f t="shared" si="123"/>
        <v>#NUM!</v>
      </c>
      <c r="AI117" s="59" t="e">
        <f t="shared" si="124"/>
        <v>#NUM!</v>
      </c>
      <c r="AJ117" s="11" t="e">
        <f t="shared" si="125"/>
        <v>#NUM!</v>
      </c>
      <c r="AK117" s="60" t="e">
        <f t="shared" si="126"/>
        <v>#NUM!</v>
      </c>
      <c r="AL117" s="11" t="e">
        <f t="shared" si="127"/>
        <v>#NUM!</v>
      </c>
      <c r="AM117" s="48">
        <f t="shared" si="128"/>
        <v>1.9599639845400536</v>
      </c>
      <c r="AN117" s="49" t="e">
        <f t="shared" si="129"/>
        <v>#NUM!</v>
      </c>
      <c r="AO117" s="49" t="e">
        <f t="shared" si="130"/>
        <v>#NUM!</v>
      </c>
      <c r="AP117" s="61" t="e">
        <f t="shared" si="107"/>
        <v>#NUM!</v>
      </c>
      <c r="AQ117" s="61" t="e">
        <f t="shared" si="108"/>
        <v>#NUM!</v>
      </c>
      <c r="AR117" s="30"/>
      <c r="AT117" s="62"/>
      <c r="AU117" s="62">
        <v>1</v>
      </c>
      <c r="AV117" s="63"/>
      <c r="AW117" s="63"/>
      <c r="AY117" s="43"/>
      <c r="AZ117" s="43"/>
      <c r="BA117" s="53"/>
      <c r="BB117" s="53"/>
      <c r="BC117" s="53"/>
      <c r="BD117" s="53"/>
      <c r="BE117" s="53"/>
      <c r="BF117" s="53"/>
      <c r="BG117" s="53"/>
      <c r="BH117" s="53"/>
      <c r="BI117" s="43"/>
      <c r="BJ117" s="43"/>
      <c r="BK117" s="43"/>
      <c r="BL117" s="43"/>
      <c r="BM117" s="43"/>
      <c r="BN117" s="43"/>
      <c r="BO117" s="64"/>
      <c r="BP117" s="64"/>
      <c r="BQ117" s="64"/>
      <c r="BR117" s="43"/>
      <c r="BS117" s="43"/>
    </row>
    <row r="118" spans="1:71" ht="12.75">
      <c r="A118" s="22"/>
      <c r="B118" s="44" t="s">
        <v>26</v>
      </c>
      <c r="C118" s="126"/>
      <c r="D118" s="126"/>
      <c r="E118" s="126"/>
      <c r="F118" s="45"/>
      <c r="H118" s="46" t="e">
        <f t="shared" si="109"/>
        <v>#NUM!</v>
      </c>
      <c r="I118" s="47" t="e">
        <f t="shared" si="116"/>
        <v>#NUM!</v>
      </c>
      <c r="J118" s="21" t="e">
        <f t="shared" si="110"/>
        <v>#NUM!</v>
      </c>
      <c r="K118" s="21" t="e">
        <f t="shared" si="117"/>
        <v>#NUM!</v>
      </c>
      <c r="L118" s="21" t="e">
        <f t="shared" si="111"/>
        <v>#NUM!</v>
      </c>
      <c r="M118" s="124">
        <f t="shared" si="112"/>
        <v>0</v>
      </c>
      <c r="N118" s="125" t="e">
        <f t="shared" si="113"/>
        <v>#NUM!</v>
      </c>
      <c r="O118" s="48">
        <f t="shared" si="118"/>
        <v>1.9599639845400536</v>
      </c>
      <c r="P118" s="49" t="e">
        <f t="shared" si="105"/>
        <v>#NUM!</v>
      </c>
      <c r="Q118" s="49" t="e">
        <f t="shared" si="106"/>
        <v>#NUM!</v>
      </c>
      <c r="R118" s="50">
        <f t="shared" si="114"/>
        <v>0</v>
      </c>
      <c r="S118" s="50">
        <f t="shared" si="115"/>
        <v>0</v>
      </c>
      <c r="T118" s="5"/>
      <c r="V118" s="51" t="e">
        <f>(J118-L120)^2</f>
        <v>#NUM!</v>
      </c>
      <c r="W118" s="52" t="e">
        <f t="shared" si="119"/>
        <v>#NUM!</v>
      </c>
      <c r="X118" s="53">
        <v>1</v>
      </c>
      <c r="Y118" s="43"/>
      <c r="Z118" s="43"/>
      <c r="AA118" s="47" t="e">
        <f t="shared" si="120"/>
        <v>#NUM!</v>
      </c>
      <c r="AB118" s="54"/>
      <c r="AC118" s="55" t="e">
        <f>AC120</f>
        <v>#NUM!</v>
      </c>
      <c r="AD118" s="55" t="e">
        <f>AD120</f>
        <v>#NUM!</v>
      </c>
      <c r="AE118" s="52" t="e">
        <f t="shared" si="121"/>
        <v>#NUM!</v>
      </c>
      <c r="AF118" s="56" t="e">
        <f t="shared" si="122"/>
        <v>#NUM!</v>
      </c>
      <c r="AG118" s="57" t="e">
        <f>AF118/AF120</f>
        <v>#NUM!</v>
      </c>
      <c r="AH118" s="58" t="e">
        <f t="shared" si="123"/>
        <v>#NUM!</v>
      </c>
      <c r="AI118" s="59" t="e">
        <f t="shared" si="124"/>
        <v>#NUM!</v>
      </c>
      <c r="AJ118" s="11" t="e">
        <f t="shared" si="125"/>
        <v>#NUM!</v>
      </c>
      <c r="AK118" s="60" t="e">
        <f t="shared" si="126"/>
        <v>#NUM!</v>
      </c>
      <c r="AL118" s="11" t="e">
        <f t="shared" si="127"/>
        <v>#NUM!</v>
      </c>
      <c r="AM118" s="48">
        <f t="shared" si="128"/>
        <v>1.9599639845400536</v>
      </c>
      <c r="AN118" s="49" t="e">
        <f t="shared" si="129"/>
        <v>#NUM!</v>
      </c>
      <c r="AO118" s="49" t="e">
        <f t="shared" si="130"/>
        <v>#NUM!</v>
      </c>
      <c r="AP118" s="61" t="e">
        <f t="shared" si="107"/>
        <v>#NUM!</v>
      </c>
      <c r="AQ118" s="61" t="e">
        <f t="shared" si="108"/>
        <v>#NUM!</v>
      </c>
      <c r="AR118" s="30"/>
      <c r="AT118" s="62"/>
      <c r="AU118" s="62">
        <v>1</v>
      </c>
      <c r="AV118" s="63"/>
      <c r="AW118" s="63"/>
      <c r="AY118" s="43"/>
      <c r="AZ118" s="43"/>
      <c r="BA118" s="53"/>
      <c r="BB118" s="53"/>
      <c r="BC118" s="53"/>
      <c r="BD118" s="53"/>
      <c r="BE118" s="53"/>
      <c r="BF118" s="53"/>
      <c r="BG118" s="53"/>
      <c r="BH118" s="53"/>
      <c r="BI118" s="43"/>
      <c r="BJ118" s="43"/>
      <c r="BK118" s="43"/>
      <c r="BL118" s="43"/>
      <c r="BM118" s="43"/>
      <c r="BN118" s="43"/>
      <c r="BO118" s="64"/>
      <c r="BP118" s="64"/>
      <c r="BQ118" s="64"/>
      <c r="BR118" s="43"/>
      <c r="BS118" s="43"/>
    </row>
    <row r="119" spans="1:71" ht="12.75">
      <c r="A119" s="22"/>
      <c r="B119" s="44" t="s">
        <v>27</v>
      </c>
      <c r="C119" s="126"/>
      <c r="D119" s="126"/>
      <c r="E119" s="126"/>
      <c r="F119" s="45"/>
      <c r="H119" s="46" t="e">
        <f t="shared" si="109"/>
        <v>#NUM!</v>
      </c>
      <c r="I119" s="47" t="e">
        <f t="shared" si="116"/>
        <v>#NUM!</v>
      </c>
      <c r="J119" s="21" t="e">
        <f t="shared" si="110"/>
        <v>#NUM!</v>
      </c>
      <c r="K119" s="21" t="e">
        <f t="shared" si="117"/>
        <v>#NUM!</v>
      </c>
      <c r="L119" s="21" t="e">
        <f t="shared" si="111"/>
        <v>#NUM!</v>
      </c>
      <c r="M119" s="124">
        <f t="shared" si="112"/>
        <v>0</v>
      </c>
      <c r="N119" s="125" t="e">
        <f t="shared" si="113"/>
        <v>#NUM!</v>
      </c>
      <c r="O119" s="48">
        <f t="shared" si="118"/>
        <v>1.9599639845400536</v>
      </c>
      <c r="P119" s="49" t="e">
        <f t="shared" si="105"/>
        <v>#NUM!</v>
      </c>
      <c r="Q119" s="49" t="e">
        <f t="shared" si="106"/>
        <v>#NUM!</v>
      </c>
      <c r="R119" s="50">
        <f t="shared" si="114"/>
        <v>0</v>
      </c>
      <c r="S119" s="50">
        <f t="shared" si="115"/>
        <v>0</v>
      </c>
      <c r="T119" s="5"/>
      <c r="V119" s="51" t="e">
        <f>(J119-L120)^2</f>
        <v>#NUM!</v>
      </c>
      <c r="W119" s="52" t="e">
        <f t="shared" si="119"/>
        <v>#NUM!</v>
      </c>
      <c r="X119" s="53">
        <v>1</v>
      </c>
      <c r="Y119" s="43"/>
      <c r="Z119" s="43"/>
      <c r="AA119" s="47" t="e">
        <f t="shared" si="120"/>
        <v>#NUM!</v>
      </c>
      <c r="AB119" s="54"/>
      <c r="AC119" s="55" t="e">
        <f>AC120</f>
        <v>#NUM!</v>
      </c>
      <c r="AD119" s="55" t="e">
        <f>AD120</f>
        <v>#NUM!</v>
      </c>
      <c r="AE119" s="52" t="e">
        <f t="shared" si="121"/>
        <v>#NUM!</v>
      </c>
      <c r="AF119" s="56" t="e">
        <f t="shared" si="122"/>
        <v>#NUM!</v>
      </c>
      <c r="AG119" s="57" t="e">
        <f>AF119/AF120</f>
        <v>#NUM!</v>
      </c>
      <c r="AH119" s="58" t="e">
        <f t="shared" si="123"/>
        <v>#NUM!</v>
      </c>
      <c r="AI119" s="59" t="e">
        <f t="shared" si="124"/>
        <v>#NUM!</v>
      </c>
      <c r="AJ119" s="11" t="e">
        <f t="shared" si="125"/>
        <v>#NUM!</v>
      </c>
      <c r="AK119" s="60" t="e">
        <f t="shared" si="126"/>
        <v>#NUM!</v>
      </c>
      <c r="AL119" s="11" t="e">
        <f t="shared" si="127"/>
        <v>#NUM!</v>
      </c>
      <c r="AM119" s="48">
        <f t="shared" si="128"/>
        <v>1.9599639845400536</v>
      </c>
      <c r="AN119" s="49" t="e">
        <f t="shared" si="129"/>
        <v>#NUM!</v>
      </c>
      <c r="AO119" s="49" t="e">
        <f t="shared" si="130"/>
        <v>#NUM!</v>
      </c>
      <c r="AP119" s="61" t="e">
        <f t="shared" si="107"/>
        <v>#NUM!</v>
      </c>
      <c r="AQ119" s="61" t="e">
        <f t="shared" si="108"/>
        <v>#NUM!</v>
      </c>
      <c r="AR119" s="30"/>
      <c r="AT119" s="62"/>
      <c r="AU119" s="62">
        <v>1</v>
      </c>
      <c r="AV119" s="63"/>
      <c r="AW119" s="63"/>
      <c r="AY119" s="43"/>
      <c r="AZ119" s="43"/>
      <c r="BA119" s="53"/>
      <c r="BB119" s="53"/>
      <c r="BC119" s="53"/>
      <c r="BD119" s="53"/>
      <c r="BE119" s="53"/>
      <c r="BF119" s="53"/>
      <c r="BG119" s="53"/>
      <c r="BH119" s="53"/>
      <c r="BI119" s="43"/>
      <c r="BJ119" s="43"/>
      <c r="BK119" s="43"/>
      <c r="BL119" s="43"/>
      <c r="BM119" s="43"/>
      <c r="BN119" s="43"/>
      <c r="BO119" s="64"/>
      <c r="BP119" s="64"/>
      <c r="BQ119" s="64"/>
      <c r="BR119" s="43"/>
      <c r="BS119" s="43"/>
    </row>
    <row r="120" spans="1:71" ht="12.75">
      <c r="A120" s="22"/>
      <c r="B120" s="65">
        <f>COUNT(C106:C119)</f>
        <v>0</v>
      </c>
      <c r="C120" s="115"/>
      <c r="D120" s="115"/>
      <c r="E120" s="115"/>
      <c r="F120" s="67"/>
      <c r="H120" s="68"/>
      <c r="I120" s="69" t="e">
        <f>SUM(I106:I119)</f>
        <v>#NUM!</v>
      </c>
      <c r="J120" s="70"/>
      <c r="K120" s="71" t="e">
        <f>SUM(K106:K119)</f>
        <v>#NUM!</v>
      </c>
      <c r="L120" s="10" t="e">
        <f>K120/I120</f>
        <v>#NUM!</v>
      </c>
      <c r="M120" s="121" t="e">
        <f>EXP(L120)</f>
        <v>#NUM!</v>
      </c>
      <c r="N120" s="66" t="e">
        <f>SQRT(1/I120)</f>
        <v>#NUM!</v>
      </c>
      <c r="O120" s="48">
        <f t="shared" si="118"/>
        <v>1.9599639845400536</v>
      </c>
      <c r="P120" s="72" t="e">
        <f>L120-(N120*O120)</f>
        <v>#NUM!</v>
      </c>
      <c r="Q120" s="72" t="e">
        <f>L120+(N120*O120)</f>
        <v>#NUM!</v>
      </c>
      <c r="R120" s="122" t="e">
        <f>EXP(P120)</f>
        <v>#NUM!</v>
      </c>
      <c r="S120" s="123" t="e">
        <f>EXP(Q120)</f>
        <v>#NUM!</v>
      </c>
      <c r="T120" s="73"/>
      <c r="U120" s="73"/>
      <c r="V120" s="74"/>
      <c r="W120" s="75" t="e">
        <f>SUM(W106:W119)</f>
        <v>#NUM!</v>
      </c>
      <c r="X120" s="76">
        <f>SUM(X106:X119)</f>
        <v>14</v>
      </c>
      <c r="Y120" s="77" t="e">
        <f>W120-(X120-1)</f>
        <v>#NUM!</v>
      </c>
      <c r="Z120" s="69" t="e">
        <f>I120</f>
        <v>#NUM!</v>
      </c>
      <c r="AA120" s="69" t="e">
        <f>SUM(AA106:AA119)</f>
        <v>#NUM!</v>
      </c>
      <c r="AB120" s="78" t="e">
        <f>AA120/Z120</f>
        <v>#NUM!</v>
      </c>
      <c r="AC120" s="79" t="e">
        <f>Y120/(Z120-AB120)</f>
        <v>#NUM!</v>
      </c>
      <c r="AD120" s="79" t="e">
        <f>IF(W120&lt;X120-1,"0",AC120)</f>
        <v>#NUM!</v>
      </c>
      <c r="AE120" s="74"/>
      <c r="AF120" s="69" t="e">
        <f>SUM(AF106:AF119)</f>
        <v>#NUM!</v>
      </c>
      <c r="AG120" s="80" t="e">
        <f>SUM(AG106:AG119)</f>
        <v>#NUM!</v>
      </c>
      <c r="AH120" s="77" t="e">
        <f>SUM(AH106:AH119)</f>
        <v>#NUM!</v>
      </c>
      <c r="AI120" s="77" t="e">
        <f>AH120/AF120</f>
        <v>#NUM!</v>
      </c>
      <c r="AJ120" s="123" t="e">
        <f>EXP(AI120)</f>
        <v>#NUM!</v>
      </c>
      <c r="AK120" s="81" t="e">
        <f>1/AF120</f>
        <v>#NUM!</v>
      </c>
      <c r="AL120" s="82" t="e">
        <f>SQRT(AK120)</f>
        <v>#NUM!</v>
      </c>
      <c r="AM120" s="48">
        <f t="shared" si="128"/>
        <v>1.9599639845400536</v>
      </c>
      <c r="AN120" s="72" t="e">
        <f>AI120-(AM120*AL120)</f>
        <v>#NUM!</v>
      </c>
      <c r="AO120" s="72" t="e">
        <f t="shared" si="130"/>
        <v>#NUM!</v>
      </c>
      <c r="AP120" s="127" t="e">
        <f>EXP(AN120)</f>
        <v>#NUM!</v>
      </c>
      <c r="AQ120" s="127" t="e">
        <f>EXP(AO120)</f>
        <v>#NUM!</v>
      </c>
      <c r="AR120" s="107"/>
      <c r="AS120" s="6"/>
      <c r="AT120" s="83" t="e">
        <f>W120</f>
        <v>#NUM!</v>
      </c>
      <c r="AU120" s="65">
        <f>SUM(AU106:AU119)</f>
        <v>14</v>
      </c>
      <c r="AV120" s="84" t="e">
        <f>(AT120-(AU120-1))/AT120</f>
        <v>#NUM!</v>
      </c>
      <c r="AW120" s="85" t="e">
        <f>IF(W120&lt;X120-1,"0%",AV120)</f>
        <v>#NUM!</v>
      </c>
      <c r="AX120" s="19"/>
      <c r="AY120" s="71" t="e">
        <f>AT120/(AU120-1)</f>
        <v>#NUM!</v>
      </c>
      <c r="AZ120" s="86" t="e">
        <f>LN(AY120)</f>
        <v>#NUM!</v>
      </c>
      <c r="BA120" s="71" t="e">
        <f>LN(AT120)</f>
        <v>#NUM!</v>
      </c>
      <c r="BB120" s="71">
        <f>LN(AU120-1)</f>
        <v>2.5649493574615367</v>
      </c>
      <c r="BC120" s="71" t="e">
        <f>SQRT(2*AT120)</f>
        <v>#NUM!</v>
      </c>
      <c r="BD120" s="71">
        <f>SQRT(2*AU120-3)</f>
        <v>5</v>
      </c>
      <c r="BE120" s="71">
        <f>2*(AU120-2)</f>
        <v>24</v>
      </c>
      <c r="BF120" s="71">
        <f>3*(AU120-2)^2</f>
        <v>432</v>
      </c>
      <c r="BG120" s="71">
        <f>1/BE120</f>
        <v>0.041666666666666664</v>
      </c>
      <c r="BH120" s="87">
        <f>1/BF120</f>
        <v>0.0023148148148148147</v>
      </c>
      <c r="BI120" s="87">
        <f>SQRT(BG120*(1-BH120))</f>
        <v>0.20388775355421107</v>
      </c>
      <c r="BJ120" s="88" t="e">
        <f>0.5*(BA120-BB120)/(BC120-BD120)</f>
        <v>#NUM!</v>
      </c>
      <c r="BK120" s="88" t="e">
        <f>IF(W120&lt;=X120,BI120,BJ120)</f>
        <v>#NUM!</v>
      </c>
      <c r="BL120" s="89" t="e">
        <f>AZ120-(1.96*BK120)</f>
        <v>#NUM!</v>
      </c>
      <c r="BM120" s="89" t="e">
        <f>AZ120+(1.96*BK120)</f>
        <v>#NUM!</v>
      </c>
      <c r="BN120" s="89"/>
      <c r="BO120" s="86" t="e">
        <f>EXP(BL120)</f>
        <v>#NUM!</v>
      </c>
      <c r="BP120" s="86" t="e">
        <f>EXP(BM120)</f>
        <v>#NUM!</v>
      </c>
      <c r="BQ120" s="90" t="e">
        <f>AW120</f>
        <v>#NUM!</v>
      </c>
      <c r="BR120" s="90" t="e">
        <f>(BO120-1)/BO120</f>
        <v>#NUM!</v>
      </c>
      <c r="BS120" s="90" t="e">
        <f>(BP120-1)/BP120</f>
        <v>#NUM!</v>
      </c>
    </row>
    <row r="121" spans="1:71" ht="12.75">
      <c r="A121" s="4"/>
      <c r="B121" s="4"/>
      <c r="C121" s="116"/>
      <c r="D121" s="116"/>
      <c r="E121" s="116"/>
      <c r="F121" s="91"/>
      <c r="G121" s="4"/>
      <c r="H121" s="1"/>
      <c r="I121" s="1"/>
      <c r="J121" s="1"/>
      <c r="K121" s="1"/>
      <c r="L121" s="1"/>
      <c r="M121" s="1"/>
      <c r="N121" s="92"/>
      <c r="O121" s="92"/>
      <c r="P121" s="92"/>
      <c r="Q121" s="92"/>
      <c r="R121" s="92"/>
      <c r="S121" s="92"/>
      <c r="T121" s="92"/>
      <c r="V121" s="1"/>
      <c r="W121" s="1"/>
      <c r="X121" s="93"/>
      <c r="Y121" s="94"/>
      <c r="Z121" s="94"/>
      <c r="AA121" s="94"/>
      <c r="AB121" s="95"/>
      <c r="AC121" s="95"/>
      <c r="AD121" s="95"/>
      <c r="AE121" s="95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96"/>
      <c r="AQ121" s="96"/>
      <c r="AR121" s="96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9"/>
      <c r="BD121" s="1"/>
      <c r="BE121" s="1"/>
      <c r="BF121" s="1"/>
      <c r="BG121" s="1"/>
      <c r="BJ121" s="94" t="s">
        <v>79</v>
      </c>
      <c r="BP121" s="97" t="s">
        <v>32</v>
      </c>
      <c r="BQ121" s="128" t="e">
        <f>BQ120</f>
        <v>#NUM!</v>
      </c>
      <c r="BR121" s="128" t="e">
        <f>IF(BR120&lt;0,"0%",BR120)</f>
        <v>#NUM!</v>
      </c>
      <c r="BS121" s="129" t="e">
        <f>IF(BS120&lt;0,"0%",BS120)</f>
        <v>#NUM!</v>
      </c>
    </row>
    <row r="122" spans="1:65" ht="25.5">
      <c r="A122" s="22"/>
      <c r="B122" s="22"/>
      <c r="C122" s="117"/>
      <c r="D122" s="117"/>
      <c r="E122" s="117"/>
      <c r="F122" s="98"/>
      <c r="G122" s="22"/>
      <c r="H122" s="22"/>
      <c r="I122" s="1"/>
      <c r="J122" s="1"/>
      <c r="K122" s="1"/>
      <c r="L122" s="1"/>
      <c r="M122" s="1"/>
      <c r="N122" s="99"/>
      <c r="O122" s="99"/>
      <c r="P122" s="99"/>
      <c r="Q122" s="99"/>
      <c r="R122" s="99"/>
      <c r="S122" s="99"/>
      <c r="T122" s="99"/>
      <c r="V122" s="1"/>
      <c r="W122" s="1"/>
      <c r="X122" s="1"/>
      <c r="Y122" s="1"/>
      <c r="Z122" s="1"/>
      <c r="AA122" s="1"/>
      <c r="AB122" s="1"/>
      <c r="AC122" s="1"/>
      <c r="AD122" s="1"/>
      <c r="AE122" s="9"/>
      <c r="AF122" s="12"/>
      <c r="AG122" s="12"/>
      <c r="AH122" s="100"/>
      <c r="AI122" s="14"/>
      <c r="AJ122" s="133"/>
      <c r="AK122" s="134" t="s">
        <v>74</v>
      </c>
      <c r="AL122" s="135">
        <f>TINV((1-$E$1),(X120-2))</f>
        <v>2.178812829667228</v>
      </c>
      <c r="AM122" s="1"/>
      <c r="AN122" s="131" t="s">
        <v>34</v>
      </c>
      <c r="AO122" s="132">
        <f>$E$1</f>
        <v>0.95</v>
      </c>
      <c r="AP122" s="130" t="e">
        <f>EXP(AI120-AL122*SQRT((1/Z120)+AD120))</f>
        <v>#NUM!</v>
      </c>
      <c r="AQ122" s="130" t="e">
        <f>EXP(AI120+AL122*SQRT((1/Z120)+AD120))</f>
        <v>#NUM!</v>
      </c>
      <c r="AR122" s="30"/>
      <c r="AS122" s="1"/>
      <c r="AT122" s="1"/>
      <c r="AU122" s="1"/>
      <c r="AV122" s="1"/>
      <c r="AX122" s="1"/>
      <c r="AY122" s="1"/>
      <c r="AZ122" s="1"/>
      <c r="BB122" s="101"/>
      <c r="BC122" s="9"/>
      <c r="BD122" s="9"/>
      <c r="BF122" s="5"/>
      <c r="BG122" s="1"/>
      <c r="BH122" s="3"/>
      <c r="BI122" s="102"/>
      <c r="BJ122" s="1"/>
      <c r="BM122" s="3"/>
    </row>
    <row r="123" spans="1:71" ht="15">
      <c r="A123" s="18"/>
      <c r="B123" s="18"/>
      <c r="C123" s="118"/>
      <c r="D123" s="118"/>
      <c r="E123" s="118"/>
      <c r="F123" s="98"/>
      <c r="G123" s="18"/>
      <c r="H123" s="18"/>
      <c r="I123" s="1"/>
      <c r="J123" s="1"/>
      <c r="K123" s="1"/>
      <c r="L123" s="1"/>
      <c r="M123" s="1"/>
      <c r="N123" s="99"/>
      <c r="O123" s="99"/>
      <c r="P123" s="99"/>
      <c r="Q123" s="99"/>
      <c r="R123" s="99"/>
      <c r="S123" s="99"/>
      <c r="T123" s="99"/>
      <c r="V123" s="1"/>
      <c r="W123" s="1"/>
      <c r="X123" s="1"/>
      <c r="Y123" s="1"/>
      <c r="Z123" s="1"/>
      <c r="AA123" s="1"/>
      <c r="AB123" s="1"/>
      <c r="AC123" s="1"/>
      <c r="AD123" s="1"/>
      <c r="AE123" s="9"/>
      <c r="AF123" s="12"/>
      <c r="AG123" s="12"/>
      <c r="AH123" s="100"/>
      <c r="AI123" s="14"/>
      <c r="AJ123" s="103"/>
      <c r="AK123" s="104"/>
      <c r="AL123" s="15"/>
      <c r="AM123" s="1"/>
      <c r="AN123" s="1"/>
      <c r="AO123" s="8"/>
      <c r="AP123" s="30"/>
      <c r="AQ123" s="30"/>
      <c r="AR123" s="30"/>
      <c r="AS123" s="1"/>
      <c r="AT123" s="1"/>
      <c r="AU123" s="1"/>
      <c r="AV123" s="1"/>
      <c r="AW123" s="2"/>
      <c r="AX123" s="1"/>
      <c r="AY123" s="1"/>
      <c r="AZ123" s="1"/>
      <c r="BA123" s="2"/>
      <c r="BB123" s="101"/>
      <c r="BC123" s="9"/>
      <c r="BD123" s="9"/>
      <c r="BE123" s="2"/>
      <c r="BF123" s="5"/>
      <c r="BG123" s="1"/>
      <c r="BH123" s="105"/>
      <c r="BI123" s="106"/>
      <c r="BJ123" s="1"/>
      <c r="BK123" s="2"/>
      <c r="BL123" s="2"/>
      <c r="BM123" s="105"/>
      <c r="BN123" s="2"/>
      <c r="BQ123" s="2"/>
      <c r="BR123" s="2"/>
      <c r="BS123" s="2"/>
    </row>
    <row r="124" spans="3:6" ht="12.75">
      <c r="C124" s="109"/>
      <c r="D124" s="109"/>
      <c r="E124" s="109"/>
      <c r="F124" s="110"/>
    </row>
    <row r="125" spans="1:71" ht="12.75">
      <c r="A125" s="4"/>
      <c r="B125" s="4"/>
      <c r="C125" s="4"/>
      <c r="D125" s="4"/>
      <c r="E125" s="4"/>
      <c r="F125" s="1"/>
      <c r="G125" s="139" t="s">
        <v>82</v>
      </c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1"/>
      <c r="T125" s="27"/>
      <c r="U125" s="142" t="s">
        <v>83</v>
      </c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4"/>
      <c r="AR125" s="27"/>
      <c r="AS125" s="139" t="s">
        <v>1</v>
      </c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1"/>
    </row>
    <row r="126" spans="1:71" ht="12.75">
      <c r="A126" s="108"/>
      <c r="B126" s="28" t="s">
        <v>2</v>
      </c>
      <c r="C126" s="136" t="s">
        <v>78</v>
      </c>
      <c r="D126" s="137"/>
      <c r="E126" s="13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7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7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</row>
    <row r="127" spans="2:71" ht="65.25">
      <c r="B127" s="29"/>
      <c r="C127" s="112" t="s">
        <v>36</v>
      </c>
      <c r="D127" s="114" t="s">
        <v>76</v>
      </c>
      <c r="E127" s="114" t="s">
        <v>77</v>
      </c>
      <c r="F127" s="30"/>
      <c r="H127" s="112" t="s">
        <v>37</v>
      </c>
      <c r="I127" s="112" t="s">
        <v>38</v>
      </c>
      <c r="J127" s="31" t="s">
        <v>39</v>
      </c>
      <c r="K127" s="31" t="s">
        <v>3</v>
      </c>
      <c r="L127" s="31" t="s">
        <v>40</v>
      </c>
      <c r="M127" s="32" t="s">
        <v>41</v>
      </c>
      <c r="N127" s="38" t="s">
        <v>75</v>
      </c>
      <c r="O127" s="38" t="s">
        <v>35</v>
      </c>
      <c r="P127" s="33" t="s">
        <v>42</v>
      </c>
      <c r="Q127" s="33" t="s">
        <v>43</v>
      </c>
      <c r="R127" s="34" t="s">
        <v>76</v>
      </c>
      <c r="S127" s="35" t="s">
        <v>77</v>
      </c>
      <c r="T127" s="36"/>
      <c r="U127" s="7"/>
      <c r="V127" s="37" t="s">
        <v>44</v>
      </c>
      <c r="W127" s="31" t="s">
        <v>45</v>
      </c>
      <c r="X127" s="38" t="s">
        <v>4</v>
      </c>
      <c r="Y127" s="38" t="s">
        <v>5</v>
      </c>
      <c r="Z127" s="38" t="s">
        <v>46</v>
      </c>
      <c r="AA127" s="31" t="s">
        <v>47</v>
      </c>
      <c r="AB127" s="31" t="s">
        <v>48</v>
      </c>
      <c r="AC127" s="41" t="s">
        <v>49</v>
      </c>
      <c r="AD127" s="41" t="s">
        <v>50</v>
      </c>
      <c r="AE127" s="38" t="s">
        <v>51</v>
      </c>
      <c r="AF127" s="31" t="s">
        <v>52</v>
      </c>
      <c r="AG127" s="31" t="s">
        <v>53</v>
      </c>
      <c r="AH127" s="31" t="s">
        <v>54</v>
      </c>
      <c r="AI127" s="38" t="s">
        <v>55</v>
      </c>
      <c r="AJ127" s="39" t="s">
        <v>56</v>
      </c>
      <c r="AK127" s="31" t="s">
        <v>57</v>
      </c>
      <c r="AL127" s="31" t="s">
        <v>58</v>
      </c>
      <c r="AM127" s="38" t="s">
        <v>35</v>
      </c>
      <c r="AN127" s="33" t="s">
        <v>59</v>
      </c>
      <c r="AO127" s="33" t="s">
        <v>60</v>
      </c>
      <c r="AP127" s="34" t="s">
        <v>76</v>
      </c>
      <c r="AQ127" s="35" t="s">
        <v>77</v>
      </c>
      <c r="AR127" s="36"/>
      <c r="AT127" s="113" t="s">
        <v>6</v>
      </c>
      <c r="AU127" s="113" t="s">
        <v>4</v>
      </c>
      <c r="AV127" s="40" t="s">
        <v>61</v>
      </c>
      <c r="AW127" s="41" t="s">
        <v>62</v>
      </c>
      <c r="AY127" s="38" t="s">
        <v>63</v>
      </c>
      <c r="AZ127" s="38" t="s">
        <v>64</v>
      </c>
      <c r="BA127" s="38" t="s">
        <v>7</v>
      </c>
      <c r="BB127" s="38" t="s">
        <v>8</v>
      </c>
      <c r="BC127" s="38" t="s">
        <v>9</v>
      </c>
      <c r="BD127" s="38" t="s">
        <v>10</v>
      </c>
      <c r="BE127" s="38" t="s">
        <v>11</v>
      </c>
      <c r="BF127" s="38" t="s">
        <v>65</v>
      </c>
      <c r="BG127" s="38" t="s">
        <v>12</v>
      </c>
      <c r="BH127" s="38" t="s">
        <v>13</v>
      </c>
      <c r="BI127" s="42" t="s">
        <v>66</v>
      </c>
      <c r="BJ127" s="42" t="s">
        <v>67</v>
      </c>
      <c r="BK127" s="42" t="s">
        <v>68</v>
      </c>
      <c r="BL127" s="42" t="s">
        <v>69</v>
      </c>
      <c r="BM127" s="42" t="s">
        <v>70</v>
      </c>
      <c r="BN127" s="43"/>
      <c r="BO127" s="33" t="s">
        <v>71</v>
      </c>
      <c r="BP127" s="33" t="s">
        <v>72</v>
      </c>
      <c r="BQ127" s="32" t="s">
        <v>73</v>
      </c>
      <c r="BR127" s="34" t="s">
        <v>80</v>
      </c>
      <c r="BS127" s="35" t="s">
        <v>81</v>
      </c>
    </row>
    <row r="128" spans="2:71" ht="12.75">
      <c r="B128" s="44" t="s">
        <v>14</v>
      </c>
      <c r="C128" s="126"/>
      <c r="D128" s="126"/>
      <c r="E128" s="126"/>
      <c r="F128" s="45"/>
      <c r="H128" s="46" t="e">
        <f>N128^2</f>
        <v>#NUM!</v>
      </c>
      <c r="I128" s="47" t="e">
        <f>1/H128</f>
        <v>#NUM!</v>
      </c>
      <c r="J128" s="21" t="e">
        <f>LN(M128)</f>
        <v>#NUM!</v>
      </c>
      <c r="K128" s="21" t="e">
        <f>I128*J128</f>
        <v>#NUM!</v>
      </c>
      <c r="L128" s="21" t="e">
        <f>LN(M128)</f>
        <v>#NUM!</v>
      </c>
      <c r="M128" s="124">
        <f>C128</f>
        <v>0</v>
      </c>
      <c r="N128" s="125" t="e">
        <f>(Q128-P128)/(2*O128)</f>
        <v>#NUM!</v>
      </c>
      <c r="O128" s="48">
        <f>$E$2</f>
        <v>1.9599639845400536</v>
      </c>
      <c r="P128" s="49" t="e">
        <f aca="true" t="shared" si="131" ref="P128:P140">LN(R128)</f>
        <v>#NUM!</v>
      </c>
      <c r="Q128" s="49" t="e">
        <f aca="true" t="shared" si="132" ref="Q128:Q140">LN(S128)</f>
        <v>#NUM!</v>
      </c>
      <c r="R128" s="50">
        <f>D128</f>
        <v>0</v>
      </c>
      <c r="S128" s="50">
        <f>E128</f>
        <v>0</v>
      </c>
      <c r="T128" s="5"/>
      <c r="V128" s="51" t="e">
        <f>(J128-L141)^2</f>
        <v>#NUM!</v>
      </c>
      <c r="W128" s="52" t="e">
        <f>I128*V128</f>
        <v>#NUM!</v>
      </c>
      <c r="X128" s="53">
        <v>1</v>
      </c>
      <c r="Y128" s="43"/>
      <c r="Z128" s="43"/>
      <c r="AA128" s="47" t="e">
        <f>I128^2</f>
        <v>#NUM!</v>
      </c>
      <c r="AB128" s="54"/>
      <c r="AC128" s="55" t="e">
        <f>AC141</f>
        <v>#NUM!</v>
      </c>
      <c r="AD128" s="55" t="e">
        <f>AD141</f>
        <v>#NUM!</v>
      </c>
      <c r="AE128" s="52" t="e">
        <f>1/I128</f>
        <v>#NUM!</v>
      </c>
      <c r="AF128" s="56" t="e">
        <f>1/(AD128+AE128)</f>
        <v>#NUM!</v>
      </c>
      <c r="AG128" s="57" t="e">
        <f>AF128/AF131</f>
        <v>#NUM!</v>
      </c>
      <c r="AH128" s="58" t="e">
        <f>AF128*J128</f>
        <v>#NUM!</v>
      </c>
      <c r="AI128" s="59" t="e">
        <f>AH128/AF128</f>
        <v>#NUM!</v>
      </c>
      <c r="AJ128" s="11" t="e">
        <f>EXP(AI128)</f>
        <v>#NUM!</v>
      </c>
      <c r="AK128" s="60" t="e">
        <f>1/AF128</f>
        <v>#NUM!</v>
      </c>
      <c r="AL128" s="11" t="e">
        <f>SQRT(AK128)</f>
        <v>#NUM!</v>
      </c>
      <c r="AM128" s="48">
        <f>$E$2</f>
        <v>1.9599639845400536</v>
      </c>
      <c r="AN128" s="49" t="e">
        <f>AI128-(AM128*AL128)</f>
        <v>#NUM!</v>
      </c>
      <c r="AO128" s="49" t="e">
        <f>AI128+(1.96*AL128)</f>
        <v>#NUM!</v>
      </c>
      <c r="AP128" s="61" t="e">
        <f aca="true" t="shared" si="133" ref="AP128:AP140">EXP(AN128)</f>
        <v>#NUM!</v>
      </c>
      <c r="AQ128" s="61" t="e">
        <f aca="true" t="shared" si="134" ref="AQ128:AQ140">EXP(AO128)</f>
        <v>#NUM!</v>
      </c>
      <c r="AR128" s="30"/>
      <c r="AT128" s="62"/>
      <c r="AU128" s="62">
        <v>1</v>
      </c>
      <c r="AV128" s="63"/>
      <c r="AW128" s="63"/>
      <c r="AY128" s="43"/>
      <c r="AZ128" s="43"/>
      <c r="BA128" s="53"/>
      <c r="BB128" s="53"/>
      <c r="BC128" s="53"/>
      <c r="BD128" s="53"/>
      <c r="BE128" s="53"/>
      <c r="BF128" s="53"/>
      <c r="BG128" s="53"/>
      <c r="BH128" s="53"/>
      <c r="BI128" s="43"/>
      <c r="BJ128" s="43"/>
      <c r="BK128" s="43"/>
      <c r="BL128" s="43"/>
      <c r="BM128" s="43"/>
      <c r="BN128" s="43"/>
      <c r="BO128" s="64"/>
      <c r="BP128" s="64"/>
      <c r="BQ128" s="64"/>
      <c r="BR128" s="43"/>
      <c r="BS128" s="43"/>
    </row>
    <row r="129" spans="2:71" ht="12.75">
      <c r="B129" s="44" t="s">
        <v>15</v>
      </c>
      <c r="C129" s="126"/>
      <c r="D129" s="126"/>
      <c r="E129" s="126"/>
      <c r="F129" s="45"/>
      <c r="H129" s="46" t="e">
        <f aca="true" t="shared" si="135" ref="H129:H140">N129^2</f>
        <v>#NUM!</v>
      </c>
      <c r="I129" s="47" t="e">
        <f>1/H129</f>
        <v>#NUM!</v>
      </c>
      <c r="J129" s="21" t="e">
        <f aca="true" t="shared" si="136" ref="J129:J140">LN(M129)</f>
        <v>#NUM!</v>
      </c>
      <c r="K129" s="21" t="e">
        <f>I129*J129</f>
        <v>#NUM!</v>
      </c>
      <c r="L129" s="21" t="e">
        <f aca="true" t="shared" si="137" ref="L129:L140">LN(M129)</f>
        <v>#NUM!</v>
      </c>
      <c r="M129" s="124">
        <f aca="true" t="shared" si="138" ref="M129:M140">C129</f>
        <v>0</v>
      </c>
      <c r="N129" s="125" t="e">
        <f aca="true" t="shared" si="139" ref="N129:N140">(Q129-P129)/(2*O129)</f>
        <v>#NUM!</v>
      </c>
      <c r="O129" s="48">
        <f>$E$2</f>
        <v>1.9599639845400536</v>
      </c>
      <c r="P129" s="49" t="e">
        <f t="shared" si="131"/>
        <v>#NUM!</v>
      </c>
      <c r="Q129" s="49" t="e">
        <f t="shared" si="132"/>
        <v>#NUM!</v>
      </c>
      <c r="R129" s="50">
        <f aca="true" t="shared" si="140" ref="R129:R140">D129</f>
        <v>0</v>
      </c>
      <c r="S129" s="50">
        <f aca="true" t="shared" si="141" ref="S129:S140">E129</f>
        <v>0</v>
      </c>
      <c r="T129" s="5"/>
      <c r="V129" s="51" t="e">
        <f>(J129-L141)^2</f>
        <v>#NUM!</v>
      </c>
      <c r="W129" s="52" t="e">
        <f>I129*V129</f>
        <v>#NUM!</v>
      </c>
      <c r="X129" s="53">
        <v>1</v>
      </c>
      <c r="Y129" s="43"/>
      <c r="Z129" s="43"/>
      <c r="AA129" s="47" t="e">
        <f>I129^2</f>
        <v>#NUM!</v>
      </c>
      <c r="AB129" s="54"/>
      <c r="AC129" s="55" t="e">
        <f>AC141</f>
        <v>#NUM!</v>
      </c>
      <c r="AD129" s="55" t="e">
        <f>AD141</f>
        <v>#NUM!</v>
      </c>
      <c r="AE129" s="52" t="e">
        <f>1/I129</f>
        <v>#NUM!</v>
      </c>
      <c r="AF129" s="56" t="e">
        <f>1/(AD129+AE129)</f>
        <v>#NUM!</v>
      </c>
      <c r="AG129" s="57" t="e">
        <f>AF129/AF131</f>
        <v>#NUM!</v>
      </c>
      <c r="AH129" s="58" t="e">
        <f>AF129*J129</f>
        <v>#NUM!</v>
      </c>
      <c r="AI129" s="59" t="e">
        <f>AH129/AF129</f>
        <v>#NUM!</v>
      </c>
      <c r="AJ129" s="11" t="e">
        <f>EXP(AI129)</f>
        <v>#NUM!</v>
      </c>
      <c r="AK129" s="60" t="e">
        <f>1/AF129</f>
        <v>#NUM!</v>
      </c>
      <c r="AL129" s="11" t="e">
        <f>SQRT(AK129)</f>
        <v>#NUM!</v>
      </c>
      <c r="AM129" s="48">
        <f>$E$2</f>
        <v>1.9599639845400536</v>
      </c>
      <c r="AN129" s="49" t="e">
        <f>AI129-(AM129*AL129)</f>
        <v>#NUM!</v>
      </c>
      <c r="AO129" s="49" t="e">
        <f>AI129+(1.96*AL129)</f>
        <v>#NUM!</v>
      </c>
      <c r="AP129" s="61" t="e">
        <f t="shared" si="133"/>
        <v>#NUM!</v>
      </c>
      <c r="AQ129" s="61" t="e">
        <f t="shared" si="134"/>
        <v>#NUM!</v>
      </c>
      <c r="AR129" s="30"/>
      <c r="AT129" s="62"/>
      <c r="AU129" s="62">
        <v>1</v>
      </c>
      <c r="AV129" s="63"/>
      <c r="AW129" s="63"/>
      <c r="AY129" s="43"/>
      <c r="AZ129" s="43"/>
      <c r="BA129" s="53"/>
      <c r="BB129" s="53"/>
      <c r="BC129" s="53"/>
      <c r="BD129" s="53"/>
      <c r="BE129" s="53"/>
      <c r="BF129" s="53"/>
      <c r="BG129" s="53"/>
      <c r="BH129" s="53"/>
      <c r="BI129" s="43"/>
      <c r="BJ129" s="43"/>
      <c r="BK129" s="43"/>
      <c r="BL129" s="43"/>
      <c r="BM129" s="43"/>
      <c r="BN129" s="43"/>
      <c r="BO129" s="64"/>
      <c r="BP129" s="64"/>
      <c r="BQ129" s="64"/>
      <c r="BR129" s="43"/>
      <c r="BS129" s="43"/>
    </row>
    <row r="130" spans="2:71" ht="12.75">
      <c r="B130" s="44" t="s">
        <v>16</v>
      </c>
      <c r="C130" s="126"/>
      <c r="D130" s="126"/>
      <c r="E130" s="126"/>
      <c r="F130" s="45"/>
      <c r="H130" s="46" t="e">
        <f t="shared" si="135"/>
        <v>#NUM!</v>
      </c>
      <c r="I130" s="47" t="e">
        <f>1/H130</f>
        <v>#NUM!</v>
      </c>
      <c r="J130" s="21" t="e">
        <f t="shared" si="136"/>
        <v>#NUM!</v>
      </c>
      <c r="K130" s="21" t="e">
        <f>I130*J130</f>
        <v>#NUM!</v>
      </c>
      <c r="L130" s="21" t="e">
        <f t="shared" si="137"/>
        <v>#NUM!</v>
      </c>
      <c r="M130" s="124">
        <f t="shared" si="138"/>
        <v>0</v>
      </c>
      <c r="N130" s="125" t="e">
        <f t="shared" si="139"/>
        <v>#NUM!</v>
      </c>
      <c r="O130" s="48">
        <f>$E$2</f>
        <v>1.9599639845400536</v>
      </c>
      <c r="P130" s="49" t="e">
        <f t="shared" si="131"/>
        <v>#NUM!</v>
      </c>
      <c r="Q130" s="49" t="e">
        <f t="shared" si="132"/>
        <v>#NUM!</v>
      </c>
      <c r="R130" s="50">
        <f t="shared" si="140"/>
        <v>0</v>
      </c>
      <c r="S130" s="50">
        <f t="shared" si="141"/>
        <v>0</v>
      </c>
      <c r="T130" s="5"/>
      <c r="V130" s="51" t="e">
        <f>(J130-L141)^2</f>
        <v>#NUM!</v>
      </c>
      <c r="W130" s="52" t="e">
        <f>I130*V130</f>
        <v>#NUM!</v>
      </c>
      <c r="X130" s="53">
        <v>1</v>
      </c>
      <c r="Y130" s="43"/>
      <c r="Z130" s="43"/>
      <c r="AA130" s="47" t="e">
        <f>I130^2</f>
        <v>#NUM!</v>
      </c>
      <c r="AB130" s="54"/>
      <c r="AC130" s="55" t="e">
        <f>AC141</f>
        <v>#NUM!</v>
      </c>
      <c r="AD130" s="55" t="e">
        <f>AD141</f>
        <v>#NUM!</v>
      </c>
      <c r="AE130" s="52" t="e">
        <f>1/I130</f>
        <v>#NUM!</v>
      </c>
      <c r="AF130" s="56" t="e">
        <f>1/(AD130+AE130)</f>
        <v>#NUM!</v>
      </c>
      <c r="AG130" s="57" t="e">
        <f>AF130/AF131</f>
        <v>#NUM!</v>
      </c>
      <c r="AH130" s="58" t="e">
        <f>AF130*J130</f>
        <v>#NUM!</v>
      </c>
      <c r="AI130" s="59" t="e">
        <f>AH130/AF130</f>
        <v>#NUM!</v>
      </c>
      <c r="AJ130" s="11" t="e">
        <f>EXP(AI130)</f>
        <v>#NUM!</v>
      </c>
      <c r="AK130" s="60" t="e">
        <f>1/AF130</f>
        <v>#NUM!</v>
      </c>
      <c r="AL130" s="11" t="e">
        <f>SQRT(AK130)</f>
        <v>#NUM!</v>
      </c>
      <c r="AM130" s="48">
        <f>$E$2</f>
        <v>1.9599639845400536</v>
      </c>
      <c r="AN130" s="49" t="e">
        <f>AI130-(AM130*AL130)</f>
        <v>#NUM!</v>
      </c>
      <c r="AO130" s="49" t="e">
        <f>AI130+(1.96*AL130)</f>
        <v>#NUM!</v>
      </c>
      <c r="AP130" s="61" t="e">
        <f t="shared" si="133"/>
        <v>#NUM!</v>
      </c>
      <c r="AQ130" s="61" t="e">
        <f t="shared" si="134"/>
        <v>#NUM!</v>
      </c>
      <c r="AR130" s="30"/>
      <c r="AT130" s="62"/>
      <c r="AU130" s="62">
        <v>1</v>
      </c>
      <c r="AV130" s="63"/>
      <c r="AW130" s="63"/>
      <c r="AY130" s="43"/>
      <c r="AZ130" s="43"/>
      <c r="BA130" s="53"/>
      <c r="BB130" s="53"/>
      <c r="BC130" s="53"/>
      <c r="BD130" s="53"/>
      <c r="BE130" s="53"/>
      <c r="BF130" s="53"/>
      <c r="BG130" s="53"/>
      <c r="BH130" s="53"/>
      <c r="BI130" s="43"/>
      <c r="BJ130" s="43"/>
      <c r="BK130" s="43"/>
      <c r="BL130" s="43"/>
      <c r="BM130" s="43"/>
      <c r="BN130" s="43"/>
      <c r="BO130" s="64"/>
      <c r="BP130" s="64"/>
      <c r="BQ130" s="64"/>
      <c r="BR130" s="43"/>
      <c r="BS130" s="43"/>
    </row>
    <row r="131" spans="1:71" ht="12.75">
      <c r="A131" s="22"/>
      <c r="B131" s="44" t="s">
        <v>17</v>
      </c>
      <c r="C131" s="126"/>
      <c r="D131" s="126"/>
      <c r="E131" s="126"/>
      <c r="F131" s="45"/>
      <c r="H131" s="46" t="e">
        <f t="shared" si="135"/>
        <v>#NUM!</v>
      </c>
      <c r="I131" s="47" t="e">
        <f aca="true" t="shared" si="142" ref="I131:I140">1/H131</f>
        <v>#NUM!</v>
      </c>
      <c r="J131" s="21" t="e">
        <f t="shared" si="136"/>
        <v>#NUM!</v>
      </c>
      <c r="K131" s="21" t="e">
        <f aca="true" t="shared" si="143" ref="K131:K140">I131*J131</f>
        <v>#NUM!</v>
      </c>
      <c r="L131" s="21" t="e">
        <f t="shared" si="137"/>
        <v>#NUM!</v>
      </c>
      <c r="M131" s="124">
        <f t="shared" si="138"/>
        <v>0</v>
      </c>
      <c r="N131" s="125" t="e">
        <f t="shared" si="139"/>
        <v>#NUM!</v>
      </c>
      <c r="O131" s="48">
        <f aca="true" t="shared" si="144" ref="O131:O141">$E$2</f>
        <v>1.9599639845400536</v>
      </c>
      <c r="P131" s="49" t="e">
        <f t="shared" si="131"/>
        <v>#NUM!</v>
      </c>
      <c r="Q131" s="49" t="e">
        <f t="shared" si="132"/>
        <v>#NUM!</v>
      </c>
      <c r="R131" s="50">
        <f t="shared" si="140"/>
        <v>0</v>
      </c>
      <c r="S131" s="50">
        <f t="shared" si="141"/>
        <v>0</v>
      </c>
      <c r="T131" s="5"/>
      <c r="V131" s="51" t="e">
        <f>(J131-L141)^2</f>
        <v>#NUM!</v>
      </c>
      <c r="W131" s="52" t="e">
        <f aca="true" t="shared" si="145" ref="W131:W140">I131*V131</f>
        <v>#NUM!</v>
      </c>
      <c r="X131" s="53">
        <v>1</v>
      </c>
      <c r="Y131" s="43"/>
      <c r="Z131" s="43"/>
      <c r="AA131" s="47" t="e">
        <f aca="true" t="shared" si="146" ref="AA131:AA140">I131^2</f>
        <v>#NUM!</v>
      </c>
      <c r="AB131" s="54"/>
      <c r="AC131" s="55" t="e">
        <f>AC141</f>
        <v>#NUM!</v>
      </c>
      <c r="AD131" s="55" t="e">
        <f>AD141</f>
        <v>#NUM!</v>
      </c>
      <c r="AE131" s="52" t="e">
        <f aca="true" t="shared" si="147" ref="AE131:AE140">1/I131</f>
        <v>#NUM!</v>
      </c>
      <c r="AF131" s="56" t="e">
        <f aca="true" t="shared" si="148" ref="AF131:AF140">1/(AD131+AE131)</f>
        <v>#NUM!</v>
      </c>
      <c r="AG131" s="57" t="e">
        <f>AF131/AF141</f>
        <v>#NUM!</v>
      </c>
      <c r="AH131" s="58" t="e">
        <f aca="true" t="shared" si="149" ref="AH131:AH140">AF131*J131</f>
        <v>#NUM!</v>
      </c>
      <c r="AI131" s="59" t="e">
        <f aca="true" t="shared" si="150" ref="AI131:AI140">AH131/AF131</f>
        <v>#NUM!</v>
      </c>
      <c r="AJ131" s="11" t="e">
        <f aca="true" t="shared" si="151" ref="AJ131:AJ140">EXP(AI131)</f>
        <v>#NUM!</v>
      </c>
      <c r="AK131" s="60" t="e">
        <f aca="true" t="shared" si="152" ref="AK131:AK140">1/AF131</f>
        <v>#NUM!</v>
      </c>
      <c r="AL131" s="11" t="e">
        <f aca="true" t="shared" si="153" ref="AL131:AL140">SQRT(AK131)</f>
        <v>#NUM!</v>
      </c>
      <c r="AM131" s="48">
        <f aca="true" t="shared" si="154" ref="AM131:AM141">$E$2</f>
        <v>1.9599639845400536</v>
      </c>
      <c r="AN131" s="49" t="e">
        <f aca="true" t="shared" si="155" ref="AN131:AN140">AI131-(AM131*AL131)</f>
        <v>#NUM!</v>
      </c>
      <c r="AO131" s="49" t="e">
        <f aca="true" t="shared" si="156" ref="AO131:AO141">AI131+(AM131*AL131)</f>
        <v>#NUM!</v>
      </c>
      <c r="AP131" s="61" t="e">
        <f t="shared" si="133"/>
        <v>#NUM!</v>
      </c>
      <c r="AQ131" s="61" t="e">
        <f t="shared" si="134"/>
        <v>#NUM!</v>
      </c>
      <c r="AR131" s="30"/>
      <c r="AT131" s="62"/>
      <c r="AU131" s="62">
        <v>1</v>
      </c>
      <c r="AV131" s="63"/>
      <c r="AW131" s="63"/>
      <c r="AY131" s="43"/>
      <c r="AZ131" s="43"/>
      <c r="BA131" s="53"/>
      <c r="BB131" s="53"/>
      <c r="BC131" s="53"/>
      <c r="BD131" s="53"/>
      <c r="BE131" s="53"/>
      <c r="BF131" s="53"/>
      <c r="BG131" s="53"/>
      <c r="BH131" s="53"/>
      <c r="BI131" s="43"/>
      <c r="BJ131" s="43"/>
      <c r="BK131" s="43"/>
      <c r="BL131" s="43"/>
      <c r="BM131" s="43"/>
      <c r="BN131" s="43"/>
      <c r="BO131" s="64"/>
      <c r="BP131" s="64"/>
      <c r="BQ131" s="64"/>
      <c r="BR131" s="43"/>
      <c r="BS131" s="43"/>
    </row>
    <row r="132" spans="1:71" ht="12.75">
      <c r="A132" s="22"/>
      <c r="B132" s="44" t="s">
        <v>18</v>
      </c>
      <c r="C132" s="126"/>
      <c r="D132" s="126"/>
      <c r="E132" s="126"/>
      <c r="F132" s="45"/>
      <c r="H132" s="46" t="e">
        <f t="shared" si="135"/>
        <v>#NUM!</v>
      </c>
      <c r="I132" s="47" t="e">
        <f t="shared" si="142"/>
        <v>#NUM!</v>
      </c>
      <c r="J132" s="21" t="e">
        <f t="shared" si="136"/>
        <v>#NUM!</v>
      </c>
      <c r="K132" s="21" t="e">
        <f t="shared" si="143"/>
        <v>#NUM!</v>
      </c>
      <c r="L132" s="21" t="e">
        <f t="shared" si="137"/>
        <v>#NUM!</v>
      </c>
      <c r="M132" s="124">
        <f t="shared" si="138"/>
        <v>0</v>
      </c>
      <c r="N132" s="125" t="e">
        <f t="shared" si="139"/>
        <v>#NUM!</v>
      </c>
      <c r="O132" s="48">
        <f t="shared" si="144"/>
        <v>1.9599639845400536</v>
      </c>
      <c r="P132" s="49" t="e">
        <f t="shared" si="131"/>
        <v>#NUM!</v>
      </c>
      <c r="Q132" s="49" t="e">
        <f t="shared" si="132"/>
        <v>#NUM!</v>
      </c>
      <c r="R132" s="50">
        <f t="shared" si="140"/>
        <v>0</v>
      </c>
      <c r="S132" s="50">
        <f t="shared" si="141"/>
        <v>0</v>
      </c>
      <c r="T132" s="5"/>
      <c r="V132" s="51" t="e">
        <f>(J132-L141)^2</f>
        <v>#NUM!</v>
      </c>
      <c r="W132" s="52" t="e">
        <f t="shared" si="145"/>
        <v>#NUM!</v>
      </c>
      <c r="X132" s="53">
        <v>1</v>
      </c>
      <c r="Y132" s="43"/>
      <c r="Z132" s="43"/>
      <c r="AA132" s="47" t="e">
        <f t="shared" si="146"/>
        <v>#NUM!</v>
      </c>
      <c r="AB132" s="54"/>
      <c r="AC132" s="55" t="e">
        <f>AC141</f>
        <v>#NUM!</v>
      </c>
      <c r="AD132" s="55" t="e">
        <f>AD141</f>
        <v>#NUM!</v>
      </c>
      <c r="AE132" s="52" t="e">
        <f t="shared" si="147"/>
        <v>#NUM!</v>
      </c>
      <c r="AF132" s="56" t="e">
        <f t="shared" si="148"/>
        <v>#NUM!</v>
      </c>
      <c r="AG132" s="57" t="e">
        <f>AF132/AF141</f>
        <v>#NUM!</v>
      </c>
      <c r="AH132" s="58" t="e">
        <f t="shared" si="149"/>
        <v>#NUM!</v>
      </c>
      <c r="AI132" s="59" t="e">
        <f t="shared" si="150"/>
        <v>#NUM!</v>
      </c>
      <c r="AJ132" s="11" t="e">
        <f t="shared" si="151"/>
        <v>#NUM!</v>
      </c>
      <c r="AK132" s="60" t="e">
        <f t="shared" si="152"/>
        <v>#NUM!</v>
      </c>
      <c r="AL132" s="11" t="e">
        <f t="shared" si="153"/>
        <v>#NUM!</v>
      </c>
      <c r="AM132" s="48">
        <f t="shared" si="154"/>
        <v>1.9599639845400536</v>
      </c>
      <c r="AN132" s="49" t="e">
        <f t="shared" si="155"/>
        <v>#NUM!</v>
      </c>
      <c r="AO132" s="49" t="e">
        <f t="shared" si="156"/>
        <v>#NUM!</v>
      </c>
      <c r="AP132" s="61" t="e">
        <f t="shared" si="133"/>
        <v>#NUM!</v>
      </c>
      <c r="AQ132" s="61" t="e">
        <f t="shared" si="134"/>
        <v>#NUM!</v>
      </c>
      <c r="AR132" s="30"/>
      <c r="AT132" s="62"/>
      <c r="AU132" s="62">
        <v>1</v>
      </c>
      <c r="AV132" s="63"/>
      <c r="AW132" s="63"/>
      <c r="AY132" s="43"/>
      <c r="AZ132" s="43"/>
      <c r="BA132" s="53"/>
      <c r="BB132" s="53"/>
      <c r="BC132" s="53"/>
      <c r="BD132" s="53"/>
      <c r="BE132" s="53"/>
      <c r="BF132" s="53"/>
      <c r="BG132" s="53"/>
      <c r="BH132" s="53"/>
      <c r="BI132" s="43"/>
      <c r="BJ132" s="43"/>
      <c r="BK132" s="43"/>
      <c r="BL132" s="43"/>
      <c r="BM132" s="43"/>
      <c r="BN132" s="43"/>
      <c r="BO132" s="64"/>
      <c r="BP132" s="64"/>
      <c r="BQ132" s="64"/>
      <c r="BR132" s="43"/>
      <c r="BS132" s="43"/>
    </row>
    <row r="133" spans="1:71" ht="12.75">
      <c r="A133" s="22"/>
      <c r="B133" s="44" t="s">
        <v>19</v>
      </c>
      <c r="C133" s="126"/>
      <c r="D133" s="126"/>
      <c r="E133" s="126"/>
      <c r="F133" s="45"/>
      <c r="H133" s="46" t="e">
        <f t="shared" si="135"/>
        <v>#NUM!</v>
      </c>
      <c r="I133" s="47" t="e">
        <f t="shared" si="142"/>
        <v>#NUM!</v>
      </c>
      <c r="J133" s="21" t="e">
        <f t="shared" si="136"/>
        <v>#NUM!</v>
      </c>
      <c r="K133" s="21" t="e">
        <f t="shared" si="143"/>
        <v>#NUM!</v>
      </c>
      <c r="L133" s="21" t="e">
        <f t="shared" si="137"/>
        <v>#NUM!</v>
      </c>
      <c r="M133" s="124">
        <f t="shared" si="138"/>
        <v>0</v>
      </c>
      <c r="N133" s="125" t="e">
        <f t="shared" si="139"/>
        <v>#NUM!</v>
      </c>
      <c r="O133" s="48">
        <f t="shared" si="144"/>
        <v>1.9599639845400536</v>
      </c>
      <c r="P133" s="49" t="e">
        <f t="shared" si="131"/>
        <v>#NUM!</v>
      </c>
      <c r="Q133" s="49" t="e">
        <f t="shared" si="132"/>
        <v>#NUM!</v>
      </c>
      <c r="R133" s="50">
        <f t="shared" si="140"/>
        <v>0</v>
      </c>
      <c r="S133" s="50">
        <f t="shared" si="141"/>
        <v>0</v>
      </c>
      <c r="T133" s="5"/>
      <c r="V133" s="51" t="e">
        <f>(J133-L141)^2</f>
        <v>#NUM!</v>
      </c>
      <c r="W133" s="52" t="e">
        <f t="shared" si="145"/>
        <v>#NUM!</v>
      </c>
      <c r="X133" s="53">
        <v>1</v>
      </c>
      <c r="Y133" s="43"/>
      <c r="Z133" s="43"/>
      <c r="AA133" s="47" t="e">
        <f t="shared" si="146"/>
        <v>#NUM!</v>
      </c>
      <c r="AB133" s="54"/>
      <c r="AC133" s="55" t="e">
        <f>AC141</f>
        <v>#NUM!</v>
      </c>
      <c r="AD133" s="55" t="e">
        <f>AD141</f>
        <v>#NUM!</v>
      </c>
      <c r="AE133" s="52" t="e">
        <f t="shared" si="147"/>
        <v>#NUM!</v>
      </c>
      <c r="AF133" s="56" t="e">
        <f t="shared" si="148"/>
        <v>#NUM!</v>
      </c>
      <c r="AG133" s="57" t="e">
        <f>AF133/AF141</f>
        <v>#NUM!</v>
      </c>
      <c r="AH133" s="58" t="e">
        <f t="shared" si="149"/>
        <v>#NUM!</v>
      </c>
      <c r="AI133" s="59" t="e">
        <f t="shared" si="150"/>
        <v>#NUM!</v>
      </c>
      <c r="AJ133" s="11" t="e">
        <f t="shared" si="151"/>
        <v>#NUM!</v>
      </c>
      <c r="AK133" s="60" t="e">
        <f t="shared" si="152"/>
        <v>#NUM!</v>
      </c>
      <c r="AL133" s="11" t="e">
        <f t="shared" si="153"/>
        <v>#NUM!</v>
      </c>
      <c r="AM133" s="48">
        <f t="shared" si="154"/>
        <v>1.9599639845400536</v>
      </c>
      <c r="AN133" s="49" t="e">
        <f t="shared" si="155"/>
        <v>#NUM!</v>
      </c>
      <c r="AO133" s="49" t="e">
        <f t="shared" si="156"/>
        <v>#NUM!</v>
      </c>
      <c r="AP133" s="61" t="e">
        <f t="shared" si="133"/>
        <v>#NUM!</v>
      </c>
      <c r="AQ133" s="61" t="e">
        <f t="shared" si="134"/>
        <v>#NUM!</v>
      </c>
      <c r="AR133" s="30"/>
      <c r="AT133" s="62"/>
      <c r="AU133" s="62">
        <v>1</v>
      </c>
      <c r="AV133" s="63"/>
      <c r="AW133" s="63"/>
      <c r="AY133" s="43"/>
      <c r="AZ133" s="43"/>
      <c r="BA133" s="53"/>
      <c r="BB133" s="53"/>
      <c r="BC133" s="53"/>
      <c r="BD133" s="53"/>
      <c r="BE133" s="53"/>
      <c r="BF133" s="53"/>
      <c r="BG133" s="53"/>
      <c r="BH133" s="53"/>
      <c r="BI133" s="43"/>
      <c r="BJ133" s="43"/>
      <c r="BK133" s="43"/>
      <c r="BL133" s="43"/>
      <c r="BM133" s="43"/>
      <c r="BN133" s="43"/>
      <c r="BO133" s="64"/>
      <c r="BP133" s="64"/>
      <c r="BQ133" s="64"/>
      <c r="BR133" s="43"/>
      <c r="BS133" s="43"/>
    </row>
    <row r="134" spans="1:71" ht="12.75">
      <c r="A134" s="22"/>
      <c r="B134" s="44" t="s">
        <v>20</v>
      </c>
      <c r="C134" s="126"/>
      <c r="D134" s="126"/>
      <c r="E134" s="126"/>
      <c r="F134" s="45"/>
      <c r="H134" s="46" t="e">
        <f t="shared" si="135"/>
        <v>#NUM!</v>
      </c>
      <c r="I134" s="47" t="e">
        <f t="shared" si="142"/>
        <v>#NUM!</v>
      </c>
      <c r="J134" s="21" t="e">
        <f t="shared" si="136"/>
        <v>#NUM!</v>
      </c>
      <c r="K134" s="21" t="e">
        <f t="shared" si="143"/>
        <v>#NUM!</v>
      </c>
      <c r="L134" s="21" t="e">
        <f t="shared" si="137"/>
        <v>#NUM!</v>
      </c>
      <c r="M134" s="124">
        <f t="shared" si="138"/>
        <v>0</v>
      </c>
      <c r="N134" s="125" t="e">
        <f t="shared" si="139"/>
        <v>#NUM!</v>
      </c>
      <c r="O134" s="48">
        <f t="shared" si="144"/>
        <v>1.9599639845400536</v>
      </c>
      <c r="P134" s="49" t="e">
        <f t="shared" si="131"/>
        <v>#NUM!</v>
      </c>
      <c r="Q134" s="49" t="e">
        <f t="shared" si="132"/>
        <v>#NUM!</v>
      </c>
      <c r="R134" s="50">
        <f t="shared" si="140"/>
        <v>0</v>
      </c>
      <c r="S134" s="50">
        <f t="shared" si="141"/>
        <v>0</v>
      </c>
      <c r="T134" s="5"/>
      <c r="V134" s="51" t="e">
        <f>(J134-L141)^2</f>
        <v>#NUM!</v>
      </c>
      <c r="W134" s="52" t="e">
        <f t="shared" si="145"/>
        <v>#NUM!</v>
      </c>
      <c r="X134" s="53">
        <v>1</v>
      </c>
      <c r="Y134" s="43"/>
      <c r="Z134" s="43"/>
      <c r="AA134" s="47" t="e">
        <f t="shared" si="146"/>
        <v>#NUM!</v>
      </c>
      <c r="AB134" s="54"/>
      <c r="AC134" s="55" t="e">
        <f>AC141</f>
        <v>#NUM!</v>
      </c>
      <c r="AD134" s="55" t="e">
        <f>AD141</f>
        <v>#NUM!</v>
      </c>
      <c r="AE134" s="52" t="e">
        <f t="shared" si="147"/>
        <v>#NUM!</v>
      </c>
      <c r="AF134" s="56" t="e">
        <f t="shared" si="148"/>
        <v>#NUM!</v>
      </c>
      <c r="AG134" s="57" t="e">
        <f>AF134/AF141</f>
        <v>#NUM!</v>
      </c>
      <c r="AH134" s="58" t="e">
        <f t="shared" si="149"/>
        <v>#NUM!</v>
      </c>
      <c r="AI134" s="59" t="e">
        <f t="shared" si="150"/>
        <v>#NUM!</v>
      </c>
      <c r="AJ134" s="11" t="e">
        <f t="shared" si="151"/>
        <v>#NUM!</v>
      </c>
      <c r="AK134" s="60" t="e">
        <f t="shared" si="152"/>
        <v>#NUM!</v>
      </c>
      <c r="AL134" s="11" t="e">
        <f t="shared" si="153"/>
        <v>#NUM!</v>
      </c>
      <c r="AM134" s="48">
        <f t="shared" si="154"/>
        <v>1.9599639845400536</v>
      </c>
      <c r="AN134" s="49" t="e">
        <f t="shared" si="155"/>
        <v>#NUM!</v>
      </c>
      <c r="AO134" s="49" t="e">
        <f t="shared" si="156"/>
        <v>#NUM!</v>
      </c>
      <c r="AP134" s="61" t="e">
        <f t="shared" si="133"/>
        <v>#NUM!</v>
      </c>
      <c r="AQ134" s="61" t="e">
        <f t="shared" si="134"/>
        <v>#NUM!</v>
      </c>
      <c r="AR134" s="30"/>
      <c r="AT134" s="62"/>
      <c r="AU134" s="62">
        <v>1</v>
      </c>
      <c r="AV134" s="63"/>
      <c r="AW134" s="63"/>
      <c r="AY134" s="43"/>
      <c r="AZ134" s="43"/>
      <c r="BA134" s="53"/>
      <c r="BB134" s="53"/>
      <c r="BC134" s="53"/>
      <c r="BD134" s="53"/>
      <c r="BE134" s="53"/>
      <c r="BF134" s="53"/>
      <c r="BG134" s="53"/>
      <c r="BH134" s="53"/>
      <c r="BI134" s="43"/>
      <c r="BJ134" s="43"/>
      <c r="BK134" s="43"/>
      <c r="BL134" s="43"/>
      <c r="BM134" s="43"/>
      <c r="BN134" s="43"/>
      <c r="BO134" s="64"/>
      <c r="BP134" s="64"/>
      <c r="BQ134" s="64"/>
      <c r="BR134" s="43"/>
      <c r="BS134" s="43"/>
    </row>
    <row r="135" spans="1:71" ht="12.75">
      <c r="A135" s="22"/>
      <c r="B135" s="44" t="s">
        <v>21</v>
      </c>
      <c r="C135" s="126"/>
      <c r="D135" s="126"/>
      <c r="E135" s="126"/>
      <c r="F135" s="45"/>
      <c r="H135" s="46" t="e">
        <f t="shared" si="135"/>
        <v>#NUM!</v>
      </c>
      <c r="I135" s="47" t="e">
        <f t="shared" si="142"/>
        <v>#NUM!</v>
      </c>
      <c r="J135" s="21" t="e">
        <f t="shared" si="136"/>
        <v>#NUM!</v>
      </c>
      <c r="K135" s="21" t="e">
        <f t="shared" si="143"/>
        <v>#NUM!</v>
      </c>
      <c r="L135" s="21" t="e">
        <f t="shared" si="137"/>
        <v>#NUM!</v>
      </c>
      <c r="M135" s="124">
        <f t="shared" si="138"/>
        <v>0</v>
      </c>
      <c r="N135" s="125" t="e">
        <f t="shared" si="139"/>
        <v>#NUM!</v>
      </c>
      <c r="O135" s="48">
        <f t="shared" si="144"/>
        <v>1.9599639845400536</v>
      </c>
      <c r="P135" s="49" t="e">
        <f t="shared" si="131"/>
        <v>#NUM!</v>
      </c>
      <c r="Q135" s="49" t="e">
        <f t="shared" si="132"/>
        <v>#NUM!</v>
      </c>
      <c r="R135" s="50">
        <f t="shared" si="140"/>
        <v>0</v>
      </c>
      <c r="S135" s="50">
        <f t="shared" si="141"/>
        <v>0</v>
      </c>
      <c r="T135" s="5"/>
      <c r="V135" s="51" t="e">
        <f>(J135-L141)^2</f>
        <v>#NUM!</v>
      </c>
      <c r="W135" s="52" t="e">
        <f t="shared" si="145"/>
        <v>#NUM!</v>
      </c>
      <c r="X135" s="53">
        <v>1</v>
      </c>
      <c r="Y135" s="43"/>
      <c r="Z135" s="43"/>
      <c r="AA135" s="47" t="e">
        <f t="shared" si="146"/>
        <v>#NUM!</v>
      </c>
      <c r="AB135" s="54"/>
      <c r="AC135" s="55" t="e">
        <f>AC141</f>
        <v>#NUM!</v>
      </c>
      <c r="AD135" s="55" t="e">
        <f>AD141</f>
        <v>#NUM!</v>
      </c>
      <c r="AE135" s="52" t="e">
        <f t="shared" si="147"/>
        <v>#NUM!</v>
      </c>
      <c r="AF135" s="56" t="e">
        <f t="shared" si="148"/>
        <v>#NUM!</v>
      </c>
      <c r="AG135" s="57" t="e">
        <f>AF135/AF141</f>
        <v>#NUM!</v>
      </c>
      <c r="AH135" s="58" t="e">
        <f t="shared" si="149"/>
        <v>#NUM!</v>
      </c>
      <c r="AI135" s="59" t="e">
        <f t="shared" si="150"/>
        <v>#NUM!</v>
      </c>
      <c r="AJ135" s="11" t="e">
        <f t="shared" si="151"/>
        <v>#NUM!</v>
      </c>
      <c r="AK135" s="60" t="e">
        <f t="shared" si="152"/>
        <v>#NUM!</v>
      </c>
      <c r="AL135" s="11" t="e">
        <f t="shared" si="153"/>
        <v>#NUM!</v>
      </c>
      <c r="AM135" s="48">
        <f t="shared" si="154"/>
        <v>1.9599639845400536</v>
      </c>
      <c r="AN135" s="49" t="e">
        <f t="shared" si="155"/>
        <v>#NUM!</v>
      </c>
      <c r="AO135" s="49" t="e">
        <f t="shared" si="156"/>
        <v>#NUM!</v>
      </c>
      <c r="AP135" s="61" t="e">
        <f t="shared" si="133"/>
        <v>#NUM!</v>
      </c>
      <c r="AQ135" s="61" t="e">
        <f t="shared" si="134"/>
        <v>#NUM!</v>
      </c>
      <c r="AR135" s="30"/>
      <c r="AT135" s="62"/>
      <c r="AU135" s="62">
        <v>1</v>
      </c>
      <c r="AV135" s="63"/>
      <c r="AW135" s="63"/>
      <c r="AY135" s="43"/>
      <c r="AZ135" s="43"/>
      <c r="BA135" s="53"/>
      <c r="BB135" s="53"/>
      <c r="BC135" s="53"/>
      <c r="BD135" s="53"/>
      <c r="BE135" s="53"/>
      <c r="BF135" s="53"/>
      <c r="BG135" s="53"/>
      <c r="BH135" s="53"/>
      <c r="BI135" s="43"/>
      <c r="BJ135" s="43"/>
      <c r="BK135" s="43"/>
      <c r="BL135" s="43"/>
      <c r="BM135" s="43"/>
      <c r="BN135" s="43"/>
      <c r="BO135" s="64"/>
      <c r="BP135" s="64"/>
      <c r="BQ135" s="64"/>
      <c r="BR135" s="43"/>
      <c r="BS135" s="43"/>
    </row>
    <row r="136" spans="1:71" ht="12.75">
      <c r="A136" s="22"/>
      <c r="B136" s="44" t="s">
        <v>22</v>
      </c>
      <c r="C136" s="126"/>
      <c r="D136" s="126"/>
      <c r="E136" s="126"/>
      <c r="F136" s="45"/>
      <c r="H136" s="46" t="e">
        <f t="shared" si="135"/>
        <v>#NUM!</v>
      </c>
      <c r="I136" s="47" t="e">
        <f t="shared" si="142"/>
        <v>#NUM!</v>
      </c>
      <c r="J136" s="21" t="e">
        <f t="shared" si="136"/>
        <v>#NUM!</v>
      </c>
      <c r="K136" s="21" t="e">
        <f t="shared" si="143"/>
        <v>#NUM!</v>
      </c>
      <c r="L136" s="21" t="e">
        <f t="shared" si="137"/>
        <v>#NUM!</v>
      </c>
      <c r="M136" s="124">
        <f t="shared" si="138"/>
        <v>0</v>
      </c>
      <c r="N136" s="125" t="e">
        <f t="shared" si="139"/>
        <v>#NUM!</v>
      </c>
      <c r="O136" s="48">
        <f t="shared" si="144"/>
        <v>1.9599639845400536</v>
      </c>
      <c r="P136" s="49" t="e">
        <f t="shared" si="131"/>
        <v>#NUM!</v>
      </c>
      <c r="Q136" s="49" t="e">
        <f t="shared" si="132"/>
        <v>#NUM!</v>
      </c>
      <c r="R136" s="50">
        <f t="shared" si="140"/>
        <v>0</v>
      </c>
      <c r="S136" s="50">
        <f t="shared" si="141"/>
        <v>0</v>
      </c>
      <c r="T136" s="5"/>
      <c r="V136" s="51" t="e">
        <f>(J136-L141)^2</f>
        <v>#NUM!</v>
      </c>
      <c r="W136" s="52" t="e">
        <f t="shared" si="145"/>
        <v>#NUM!</v>
      </c>
      <c r="X136" s="53">
        <v>1</v>
      </c>
      <c r="Y136" s="43"/>
      <c r="Z136" s="43"/>
      <c r="AA136" s="47" t="e">
        <f t="shared" si="146"/>
        <v>#NUM!</v>
      </c>
      <c r="AB136" s="54"/>
      <c r="AC136" s="55" t="e">
        <f>AC141</f>
        <v>#NUM!</v>
      </c>
      <c r="AD136" s="55" t="e">
        <f>AD141</f>
        <v>#NUM!</v>
      </c>
      <c r="AE136" s="52" t="e">
        <f t="shared" si="147"/>
        <v>#NUM!</v>
      </c>
      <c r="AF136" s="56" t="e">
        <f t="shared" si="148"/>
        <v>#NUM!</v>
      </c>
      <c r="AG136" s="57" t="e">
        <f>AF136/AF141</f>
        <v>#NUM!</v>
      </c>
      <c r="AH136" s="58" t="e">
        <f t="shared" si="149"/>
        <v>#NUM!</v>
      </c>
      <c r="AI136" s="59" t="e">
        <f t="shared" si="150"/>
        <v>#NUM!</v>
      </c>
      <c r="AJ136" s="11" t="e">
        <f t="shared" si="151"/>
        <v>#NUM!</v>
      </c>
      <c r="AK136" s="60" t="e">
        <f t="shared" si="152"/>
        <v>#NUM!</v>
      </c>
      <c r="AL136" s="11" t="e">
        <f t="shared" si="153"/>
        <v>#NUM!</v>
      </c>
      <c r="AM136" s="48">
        <f t="shared" si="154"/>
        <v>1.9599639845400536</v>
      </c>
      <c r="AN136" s="49" t="e">
        <f t="shared" si="155"/>
        <v>#NUM!</v>
      </c>
      <c r="AO136" s="49" t="e">
        <f t="shared" si="156"/>
        <v>#NUM!</v>
      </c>
      <c r="AP136" s="61" t="e">
        <f t="shared" si="133"/>
        <v>#NUM!</v>
      </c>
      <c r="AQ136" s="61" t="e">
        <f t="shared" si="134"/>
        <v>#NUM!</v>
      </c>
      <c r="AR136" s="30"/>
      <c r="AT136" s="62"/>
      <c r="AU136" s="62">
        <v>1</v>
      </c>
      <c r="AV136" s="63"/>
      <c r="AW136" s="63"/>
      <c r="AY136" s="43"/>
      <c r="AZ136" s="43"/>
      <c r="BA136" s="53"/>
      <c r="BB136" s="53"/>
      <c r="BC136" s="53"/>
      <c r="BD136" s="53"/>
      <c r="BE136" s="53"/>
      <c r="BF136" s="53"/>
      <c r="BG136" s="53"/>
      <c r="BH136" s="53"/>
      <c r="BI136" s="43"/>
      <c r="BJ136" s="43"/>
      <c r="BK136" s="43"/>
      <c r="BL136" s="43"/>
      <c r="BM136" s="43"/>
      <c r="BN136" s="43"/>
      <c r="BO136" s="64"/>
      <c r="BP136" s="64"/>
      <c r="BQ136" s="64"/>
      <c r="BR136" s="43"/>
      <c r="BS136" s="43"/>
    </row>
    <row r="137" spans="1:71" ht="12.75">
      <c r="A137" s="22"/>
      <c r="B137" s="44" t="s">
        <v>23</v>
      </c>
      <c r="C137" s="126"/>
      <c r="D137" s="126"/>
      <c r="E137" s="126"/>
      <c r="F137" s="45"/>
      <c r="H137" s="46" t="e">
        <f t="shared" si="135"/>
        <v>#NUM!</v>
      </c>
      <c r="I137" s="47" t="e">
        <f t="shared" si="142"/>
        <v>#NUM!</v>
      </c>
      <c r="J137" s="21" t="e">
        <f t="shared" si="136"/>
        <v>#NUM!</v>
      </c>
      <c r="K137" s="21" t="e">
        <f t="shared" si="143"/>
        <v>#NUM!</v>
      </c>
      <c r="L137" s="21" t="e">
        <f t="shared" si="137"/>
        <v>#NUM!</v>
      </c>
      <c r="M137" s="124">
        <f t="shared" si="138"/>
        <v>0</v>
      </c>
      <c r="N137" s="125" t="e">
        <f t="shared" si="139"/>
        <v>#NUM!</v>
      </c>
      <c r="O137" s="48">
        <f t="shared" si="144"/>
        <v>1.9599639845400536</v>
      </c>
      <c r="P137" s="49" t="e">
        <f t="shared" si="131"/>
        <v>#NUM!</v>
      </c>
      <c r="Q137" s="49" t="e">
        <f t="shared" si="132"/>
        <v>#NUM!</v>
      </c>
      <c r="R137" s="50">
        <f t="shared" si="140"/>
        <v>0</v>
      </c>
      <c r="S137" s="50">
        <f t="shared" si="141"/>
        <v>0</v>
      </c>
      <c r="T137" s="5"/>
      <c r="V137" s="51" t="e">
        <f>(J137-L141)^2</f>
        <v>#NUM!</v>
      </c>
      <c r="W137" s="52" t="e">
        <f t="shared" si="145"/>
        <v>#NUM!</v>
      </c>
      <c r="X137" s="53">
        <v>1</v>
      </c>
      <c r="Y137" s="43"/>
      <c r="Z137" s="43"/>
      <c r="AA137" s="47" t="e">
        <f t="shared" si="146"/>
        <v>#NUM!</v>
      </c>
      <c r="AB137" s="54"/>
      <c r="AC137" s="55" t="e">
        <f>AC141</f>
        <v>#NUM!</v>
      </c>
      <c r="AD137" s="55" t="e">
        <f>AD141</f>
        <v>#NUM!</v>
      </c>
      <c r="AE137" s="52" t="e">
        <f t="shared" si="147"/>
        <v>#NUM!</v>
      </c>
      <c r="AF137" s="56" t="e">
        <f t="shared" si="148"/>
        <v>#NUM!</v>
      </c>
      <c r="AG137" s="57" t="e">
        <f>AF137/AF141</f>
        <v>#NUM!</v>
      </c>
      <c r="AH137" s="58" t="e">
        <f t="shared" si="149"/>
        <v>#NUM!</v>
      </c>
      <c r="AI137" s="59" t="e">
        <f t="shared" si="150"/>
        <v>#NUM!</v>
      </c>
      <c r="AJ137" s="11" t="e">
        <f t="shared" si="151"/>
        <v>#NUM!</v>
      </c>
      <c r="AK137" s="60" t="e">
        <f t="shared" si="152"/>
        <v>#NUM!</v>
      </c>
      <c r="AL137" s="11" t="e">
        <f t="shared" si="153"/>
        <v>#NUM!</v>
      </c>
      <c r="AM137" s="48">
        <f t="shared" si="154"/>
        <v>1.9599639845400536</v>
      </c>
      <c r="AN137" s="49" t="e">
        <f t="shared" si="155"/>
        <v>#NUM!</v>
      </c>
      <c r="AO137" s="49" t="e">
        <f t="shared" si="156"/>
        <v>#NUM!</v>
      </c>
      <c r="AP137" s="61" t="e">
        <f t="shared" si="133"/>
        <v>#NUM!</v>
      </c>
      <c r="AQ137" s="61" t="e">
        <f t="shared" si="134"/>
        <v>#NUM!</v>
      </c>
      <c r="AR137" s="30"/>
      <c r="AT137" s="62"/>
      <c r="AU137" s="62">
        <v>1</v>
      </c>
      <c r="AV137" s="63"/>
      <c r="AW137" s="63"/>
      <c r="AY137" s="43"/>
      <c r="AZ137" s="43"/>
      <c r="BA137" s="53"/>
      <c r="BB137" s="53"/>
      <c r="BC137" s="53"/>
      <c r="BD137" s="53"/>
      <c r="BE137" s="53"/>
      <c r="BF137" s="53"/>
      <c r="BG137" s="53"/>
      <c r="BH137" s="53"/>
      <c r="BI137" s="43"/>
      <c r="BJ137" s="43"/>
      <c r="BK137" s="43"/>
      <c r="BL137" s="43"/>
      <c r="BM137" s="43"/>
      <c r="BN137" s="43"/>
      <c r="BO137" s="64"/>
      <c r="BP137" s="64"/>
      <c r="BQ137" s="64"/>
      <c r="BR137" s="43"/>
      <c r="BS137" s="43"/>
    </row>
    <row r="138" spans="1:71" ht="12.75">
      <c r="A138" s="22"/>
      <c r="B138" s="44" t="s">
        <v>24</v>
      </c>
      <c r="C138" s="126"/>
      <c r="D138" s="126"/>
      <c r="E138" s="126"/>
      <c r="F138" s="45"/>
      <c r="H138" s="46" t="e">
        <f t="shared" si="135"/>
        <v>#NUM!</v>
      </c>
      <c r="I138" s="47" t="e">
        <f t="shared" si="142"/>
        <v>#NUM!</v>
      </c>
      <c r="J138" s="21" t="e">
        <f t="shared" si="136"/>
        <v>#NUM!</v>
      </c>
      <c r="K138" s="21" t="e">
        <f t="shared" si="143"/>
        <v>#NUM!</v>
      </c>
      <c r="L138" s="21" t="e">
        <f t="shared" si="137"/>
        <v>#NUM!</v>
      </c>
      <c r="M138" s="124">
        <f t="shared" si="138"/>
        <v>0</v>
      </c>
      <c r="N138" s="125" t="e">
        <f t="shared" si="139"/>
        <v>#NUM!</v>
      </c>
      <c r="O138" s="48">
        <f t="shared" si="144"/>
        <v>1.9599639845400536</v>
      </c>
      <c r="P138" s="49" t="e">
        <f t="shared" si="131"/>
        <v>#NUM!</v>
      </c>
      <c r="Q138" s="49" t="e">
        <f t="shared" si="132"/>
        <v>#NUM!</v>
      </c>
      <c r="R138" s="50">
        <f t="shared" si="140"/>
        <v>0</v>
      </c>
      <c r="S138" s="50">
        <f t="shared" si="141"/>
        <v>0</v>
      </c>
      <c r="T138" s="5"/>
      <c r="V138" s="51" t="e">
        <f>(J138-L141)^2</f>
        <v>#NUM!</v>
      </c>
      <c r="W138" s="52" t="e">
        <f t="shared" si="145"/>
        <v>#NUM!</v>
      </c>
      <c r="X138" s="53">
        <v>1</v>
      </c>
      <c r="Y138" s="43"/>
      <c r="Z138" s="43"/>
      <c r="AA138" s="47" t="e">
        <f t="shared" si="146"/>
        <v>#NUM!</v>
      </c>
      <c r="AB138" s="54"/>
      <c r="AC138" s="55" t="e">
        <f>AC141</f>
        <v>#NUM!</v>
      </c>
      <c r="AD138" s="55" t="e">
        <f>AD141</f>
        <v>#NUM!</v>
      </c>
      <c r="AE138" s="52" t="e">
        <f t="shared" si="147"/>
        <v>#NUM!</v>
      </c>
      <c r="AF138" s="56" t="e">
        <f t="shared" si="148"/>
        <v>#NUM!</v>
      </c>
      <c r="AG138" s="57" t="e">
        <f>AF138/AF141</f>
        <v>#NUM!</v>
      </c>
      <c r="AH138" s="58" t="e">
        <f t="shared" si="149"/>
        <v>#NUM!</v>
      </c>
      <c r="AI138" s="59" t="e">
        <f t="shared" si="150"/>
        <v>#NUM!</v>
      </c>
      <c r="AJ138" s="11" t="e">
        <f t="shared" si="151"/>
        <v>#NUM!</v>
      </c>
      <c r="AK138" s="60" t="e">
        <f t="shared" si="152"/>
        <v>#NUM!</v>
      </c>
      <c r="AL138" s="11" t="e">
        <f t="shared" si="153"/>
        <v>#NUM!</v>
      </c>
      <c r="AM138" s="48">
        <f t="shared" si="154"/>
        <v>1.9599639845400536</v>
      </c>
      <c r="AN138" s="49" t="e">
        <f t="shared" si="155"/>
        <v>#NUM!</v>
      </c>
      <c r="AO138" s="49" t="e">
        <f t="shared" si="156"/>
        <v>#NUM!</v>
      </c>
      <c r="AP138" s="61" t="e">
        <f t="shared" si="133"/>
        <v>#NUM!</v>
      </c>
      <c r="AQ138" s="61" t="e">
        <f t="shared" si="134"/>
        <v>#NUM!</v>
      </c>
      <c r="AR138" s="30"/>
      <c r="AT138" s="62"/>
      <c r="AU138" s="62">
        <v>1</v>
      </c>
      <c r="AV138" s="63"/>
      <c r="AW138" s="63"/>
      <c r="AY138" s="43"/>
      <c r="AZ138" s="43"/>
      <c r="BA138" s="53"/>
      <c r="BB138" s="53"/>
      <c r="BC138" s="53"/>
      <c r="BD138" s="53"/>
      <c r="BE138" s="53"/>
      <c r="BF138" s="53"/>
      <c r="BG138" s="53"/>
      <c r="BH138" s="53"/>
      <c r="BI138" s="43"/>
      <c r="BJ138" s="43"/>
      <c r="BK138" s="43"/>
      <c r="BL138" s="43"/>
      <c r="BM138" s="43"/>
      <c r="BN138" s="43"/>
      <c r="BO138" s="64"/>
      <c r="BP138" s="64"/>
      <c r="BQ138" s="64"/>
      <c r="BR138" s="43"/>
      <c r="BS138" s="43"/>
    </row>
    <row r="139" spans="1:71" ht="12.75">
      <c r="A139" s="22"/>
      <c r="B139" s="44" t="s">
        <v>25</v>
      </c>
      <c r="C139" s="126"/>
      <c r="D139" s="126"/>
      <c r="E139" s="126"/>
      <c r="F139" s="45"/>
      <c r="H139" s="46" t="e">
        <f t="shared" si="135"/>
        <v>#NUM!</v>
      </c>
      <c r="I139" s="47" t="e">
        <f t="shared" si="142"/>
        <v>#NUM!</v>
      </c>
      <c r="J139" s="21" t="e">
        <f t="shared" si="136"/>
        <v>#NUM!</v>
      </c>
      <c r="K139" s="21" t="e">
        <f t="shared" si="143"/>
        <v>#NUM!</v>
      </c>
      <c r="L139" s="21" t="e">
        <f t="shared" si="137"/>
        <v>#NUM!</v>
      </c>
      <c r="M139" s="124">
        <f t="shared" si="138"/>
        <v>0</v>
      </c>
      <c r="N139" s="125" t="e">
        <f t="shared" si="139"/>
        <v>#NUM!</v>
      </c>
      <c r="O139" s="48">
        <f t="shared" si="144"/>
        <v>1.9599639845400536</v>
      </c>
      <c r="P139" s="49" t="e">
        <f t="shared" si="131"/>
        <v>#NUM!</v>
      </c>
      <c r="Q139" s="49" t="e">
        <f t="shared" si="132"/>
        <v>#NUM!</v>
      </c>
      <c r="R139" s="50">
        <f t="shared" si="140"/>
        <v>0</v>
      </c>
      <c r="S139" s="50">
        <f t="shared" si="141"/>
        <v>0</v>
      </c>
      <c r="T139" s="5"/>
      <c r="V139" s="51" t="e">
        <f>(J139-L141)^2</f>
        <v>#NUM!</v>
      </c>
      <c r="W139" s="52" t="e">
        <f t="shared" si="145"/>
        <v>#NUM!</v>
      </c>
      <c r="X139" s="53">
        <v>1</v>
      </c>
      <c r="Y139" s="43"/>
      <c r="Z139" s="43"/>
      <c r="AA139" s="47" t="e">
        <f t="shared" si="146"/>
        <v>#NUM!</v>
      </c>
      <c r="AB139" s="54"/>
      <c r="AC139" s="55" t="e">
        <f>AC141</f>
        <v>#NUM!</v>
      </c>
      <c r="AD139" s="55" t="e">
        <f>AD141</f>
        <v>#NUM!</v>
      </c>
      <c r="AE139" s="52" t="e">
        <f t="shared" si="147"/>
        <v>#NUM!</v>
      </c>
      <c r="AF139" s="56" t="e">
        <f t="shared" si="148"/>
        <v>#NUM!</v>
      </c>
      <c r="AG139" s="57" t="e">
        <f>AF139/AF141</f>
        <v>#NUM!</v>
      </c>
      <c r="AH139" s="58" t="e">
        <f t="shared" si="149"/>
        <v>#NUM!</v>
      </c>
      <c r="AI139" s="59" t="e">
        <f t="shared" si="150"/>
        <v>#NUM!</v>
      </c>
      <c r="AJ139" s="11" t="e">
        <f t="shared" si="151"/>
        <v>#NUM!</v>
      </c>
      <c r="AK139" s="60" t="e">
        <f t="shared" si="152"/>
        <v>#NUM!</v>
      </c>
      <c r="AL139" s="11" t="e">
        <f t="shared" si="153"/>
        <v>#NUM!</v>
      </c>
      <c r="AM139" s="48">
        <f t="shared" si="154"/>
        <v>1.9599639845400536</v>
      </c>
      <c r="AN139" s="49" t="e">
        <f t="shared" si="155"/>
        <v>#NUM!</v>
      </c>
      <c r="AO139" s="49" t="e">
        <f t="shared" si="156"/>
        <v>#NUM!</v>
      </c>
      <c r="AP139" s="61" t="e">
        <f t="shared" si="133"/>
        <v>#NUM!</v>
      </c>
      <c r="AQ139" s="61" t="e">
        <f t="shared" si="134"/>
        <v>#NUM!</v>
      </c>
      <c r="AR139" s="30"/>
      <c r="AT139" s="62"/>
      <c r="AU139" s="62">
        <v>1</v>
      </c>
      <c r="AV139" s="63"/>
      <c r="AW139" s="63"/>
      <c r="AY139" s="43"/>
      <c r="AZ139" s="43"/>
      <c r="BA139" s="53"/>
      <c r="BB139" s="53"/>
      <c r="BC139" s="53"/>
      <c r="BD139" s="53"/>
      <c r="BE139" s="53"/>
      <c r="BF139" s="53"/>
      <c r="BG139" s="53"/>
      <c r="BH139" s="53"/>
      <c r="BI139" s="43"/>
      <c r="BJ139" s="43"/>
      <c r="BK139" s="43"/>
      <c r="BL139" s="43"/>
      <c r="BM139" s="43"/>
      <c r="BN139" s="43"/>
      <c r="BO139" s="64"/>
      <c r="BP139" s="64"/>
      <c r="BQ139" s="64"/>
      <c r="BR139" s="43"/>
      <c r="BS139" s="43"/>
    </row>
    <row r="140" spans="1:71" ht="12.75">
      <c r="A140" s="22"/>
      <c r="B140" s="44" t="s">
        <v>26</v>
      </c>
      <c r="C140" s="126"/>
      <c r="D140" s="126"/>
      <c r="E140" s="126"/>
      <c r="F140" s="45"/>
      <c r="H140" s="46" t="e">
        <f t="shared" si="135"/>
        <v>#NUM!</v>
      </c>
      <c r="I140" s="47" t="e">
        <f t="shared" si="142"/>
        <v>#NUM!</v>
      </c>
      <c r="J140" s="21" t="e">
        <f t="shared" si="136"/>
        <v>#NUM!</v>
      </c>
      <c r="K140" s="21" t="e">
        <f t="shared" si="143"/>
        <v>#NUM!</v>
      </c>
      <c r="L140" s="21" t="e">
        <f t="shared" si="137"/>
        <v>#NUM!</v>
      </c>
      <c r="M140" s="124">
        <f t="shared" si="138"/>
        <v>0</v>
      </c>
      <c r="N140" s="125" t="e">
        <f t="shared" si="139"/>
        <v>#NUM!</v>
      </c>
      <c r="O140" s="48">
        <f t="shared" si="144"/>
        <v>1.9599639845400536</v>
      </c>
      <c r="P140" s="49" t="e">
        <f t="shared" si="131"/>
        <v>#NUM!</v>
      </c>
      <c r="Q140" s="49" t="e">
        <f t="shared" si="132"/>
        <v>#NUM!</v>
      </c>
      <c r="R140" s="50">
        <f t="shared" si="140"/>
        <v>0</v>
      </c>
      <c r="S140" s="50">
        <f t="shared" si="141"/>
        <v>0</v>
      </c>
      <c r="T140" s="5"/>
      <c r="V140" s="51" t="e">
        <f>(J140-L141)^2</f>
        <v>#NUM!</v>
      </c>
      <c r="W140" s="52" t="e">
        <f t="shared" si="145"/>
        <v>#NUM!</v>
      </c>
      <c r="X140" s="53">
        <v>1</v>
      </c>
      <c r="Y140" s="43"/>
      <c r="Z140" s="43"/>
      <c r="AA140" s="47" t="e">
        <f t="shared" si="146"/>
        <v>#NUM!</v>
      </c>
      <c r="AB140" s="54"/>
      <c r="AC140" s="55" t="e">
        <f>AC141</f>
        <v>#NUM!</v>
      </c>
      <c r="AD140" s="55" t="e">
        <f>AD141</f>
        <v>#NUM!</v>
      </c>
      <c r="AE140" s="52" t="e">
        <f t="shared" si="147"/>
        <v>#NUM!</v>
      </c>
      <c r="AF140" s="56" t="e">
        <f t="shared" si="148"/>
        <v>#NUM!</v>
      </c>
      <c r="AG140" s="57" t="e">
        <f>AF140/AF141</f>
        <v>#NUM!</v>
      </c>
      <c r="AH140" s="58" t="e">
        <f t="shared" si="149"/>
        <v>#NUM!</v>
      </c>
      <c r="AI140" s="59" t="e">
        <f t="shared" si="150"/>
        <v>#NUM!</v>
      </c>
      <c r="AJ140" s="11" t="e">
        <f t="shared" si="151"/>
        <v>#NUM!</v>
      </c>
      <c r="AK140" s="60" t="e">
        <f t="shared" si="152"/>
        <v>#NUM!</v>
      </c>
      <c r="AL140" s="11" t="e">
        <f t="shared" si="153"/>
        <v>#NUM!</v>
      </c>
      <c r="AM140" s="48">
        <f t="shared" si="154"/>
        <v>1.9599639845400536</v>
      </c>
      <c r="AN140" s="49" t="e">
        <f t="shared" si="155"/>
        <v>#NUM!</v>
      </c>
      <c r="AO140" s="49" t="e">
        <f t="shared" si="156"/>
        <v>#NUM!</v>
      </c>
      <c r="AP140" s="61" t="e">
        <f t="shared" si="133"/>
        <v>#NUM!</v>
      </c>
      <c r="AQ140" s="61" t="e">
        <f t="shared" si="134"/>
        <v>#NUM!</v>
      </c>
      <c r="AR140" s="30"/>
      <c r="AT140" s="62"/>
      <c r="AU140" s="62">
        <v>1</v>
      </c>
      <c r="AV140" s="63"/>
      <c r="AW140" s="63"/>
      <c r="AY140" s="43"/>
      <c r="AZ140" s="43"/>
      <c r="BA140" s="53"/>
      <c r="BB140" s="53"/>
      <c r="BC140" s="53"/>
      <c r="BD140" s="53"/>
      <c r="BE140" s="53"/>
      <c r="BF140" s="53"/>
      <c r="BG140" s="53"/>
      <c r="BH140" s="53"/>
      <c r="BI140" s="43"/>
      <c r="BJ140" s="43"/>
      <c r="BK140" s="43"/>
      <c r="BL140" s="43"/>
      <c r="BM140" s="43"/>
      <c r="BN140" s="43"/>
      <c r="BO140" s="64"/>
      <c r="BP140" s="64"/>
      <c r="BQ140" s="64"/>
      <c r="BR140" s="43"/>
      <c r="BS140" s="43"/>
    </row>
    <row r="141" spans="1:71" ht="12.75">
      <c r="A141" s="22"/>
      <c r="B141" s="65">
        <f>COUNT(C128:C140)</f>
        <v>0</v>
      </c>
      <c r="C141" s="115"/>
      <c r="D141" s="115"/>
      <c r="E141" s="115"/>
      <c r="F141" s="67"/>
      <c r="H141" s="68"/>
      <c r="I141" s="69" t="e">
        <f>SUM(I128:I140)</f>
        <v>#NUM!</v>
      </c>
      <c r="J141" s="70"/>
      <c r="K141" s="71" t="e">
        <f>SUM(K128:K140)</f>
        <v>#NUM!</v>
      </c>
      <c r="L141" s="10" t="e">
        <f>K141/I141</f>
        <v>#NUM!</v>
      </c>
      <c r="M141" s="121" t="e">
        <f>EXP(L141)</f>
        <v>#NUM!</v>
      </c>
      <c r="N141" s="66" t="e">
        <f>SQRT(1/I141)</f>
        <v>#NUM!</v>
      </c>
      <c r="O141" s="48">
        <f t="shared" si="144"/>
        <v>1.9599639845400536</v>
      </c>
      <c r="P141" s="72" t="e">
        <f>L141-(N141*O141)</f>
        <v>#NUM!</v>
      </c>
      <c r="Q141" s="72" t="e">
        <f>L141+(N141*O141)</f>
        <v>#NUM!</v>
      </c>
      <c r="R141" s="122" t="e">
        <f>EXP(P141)</f>
        <v>#NUM!</v>
      </c>
      <c r="S141" s="123" t="e">
        <f>EXP(Q141)</f>
        <v>#NUM!</v>
      </c>
      <c r="T141" s="73"/>
      <c r="U141" s="73"/>
      <c r="V141" s="74"/>
      <c r="W141" s="75" t="e">
        <f>SUM(W128:W140)</f>
        <v>#NUM!</v>
      </c>
      <c r="X141" s="76">
        <f>SUM(X128:X140)</f>
        <v>13</v>
      </c>
      <c r="Y141" s="77" t="e">
        <f>W141-(X141-1)</f>
        <v>#NUM!</v>
      </c>
      <c r="Z141" s="69" t="e">
        <f>I141</f>
        <v>#NUM!</v>
      </c>
      <c r="AA141" s="69" t="e">
        <f>SUM(AA128:AA140)</f>
        <v>#NUM!</v>
      </c>
      <c r="AB141" s="78" t="e">
        <f>AA141/Z141</f>
        <v>#NUM!</v>
      </c>
      <c r="AC141" s="79" t="e">
        <f>Y141/(Z141-AB141)</f>
        <v>#NUM!</v>
      </c>
      <c r="AD141" s="79" t="e">
        <f>IF(W141&lt;X141-1,"0",AC141)</f>
        <v>#NUM!</v>
      </c>
      <c r="AE141" s="74"/>
      <c r="AF141" s="69" t="e">
        <f>SUM(AF128:AF140)</f>
        <v>#NUM!</v>
      </c>
      <c r="AG141" s="80" t="e">
        <f>SUM(AG128:AG140)</f>
        <v>#NUM!</v>
      </c>
      <c r="AH141" s="77" t="e">
        <f>SUM(AH128:AH140)</f>
        <v>#NUM!</v>
      </c>
      <c r="AI141" s="77" t="e">
        <f>AH141/AF141</f>
        <v>#NUM!</v>
      </c>
      <c r="AJ141" s="123" t="e">
        <f>EXP(AI141)</f>
        <v>#NUM!</v>
      </c>
      <c r="AK141" s="81" t="e">
        <f>1/AF141</f>
        <v>#NUM!</v>
      </c>
      <c r="AL141" s="82" t="e">
        <f>SQRT(AK141)</f>
        <v>#NUM!</v>
      </c>
      <c r="AM141" s="48">
        <f t="shared" si="154"/>
        <v>1.9599639845400536</v>
      </c>
      <c r="AN141" s="72" t="e">
        <f>AI141-(AM141*AL141)</f>
        <v>#NUM!</v>
      </c>
      <c r="AO141" s="72" t="e">
        <f t="shared" si="156"/>
        <v>#NUM!</v>
      </c>
      <c r="AP141" s="127" t="e">
        <f>EXP(AN141)</f>
        <v>#NUM!</v>
      </c>
      <c r="AQ141" s="127" t="e">
        <f>EXP(AO141)</f>
        <v>#NUM!</v>
      </c>
      <c r="AR141" s="107"/>
      <c r="AS141" s="6"/>
      <c r="AT141" s="83" t="e">
        <f>W141</f>
        <v>#NUM!</v>
      </c>
      <c r="AU141" s="65">
        <f>SUM(AU128:AU140)</f>
        <v>13</v>
      </c>
      <c r="AV141" s="84" t="e">
        <f>(AT141-(AU141-1))/AT141</f>
        <v>#NUM!</v>
      </c>
      <c r="AW141" s="85" t="e">
        <f>IF(W141&lt;X141-1,"0%",AV141)</f>
        <v>#NUM!</v>
      </c>
      <c r="AX141" s="19"/>
      <c r="AY141" s="71" t="e">
        <f>AT141/(AU141-1)</f>
        <v>#NUM!</v>
      </c>
      <c r="AZ141" s="86" t="e">
        <f>LN(AY141)</f>
        <v>#NUM!</v>
      </c>
      <c r="BA141" s="71" t="e">
        <f>LN(AT141)</f>
        <v>#NUM!</v>
      </c>
      <c r="BB141" s="71">
        <f>LN(AU141-1)</f>
        <v>2.4849066497880004</v>
      </c>
      <c r="BC141" s="71" t="e">
        <f>SQRT(2*AT141)</f>
        <v>#NUM!</v>
      </c>
      <c r="BD141" s="71">
        <f>SQRT(2*AU141-3)</f>
        <v>4.795831523312719</v>
      </c>
      <c r="BE141" s="71">
        <f>2*(AU141-2)</f>
        <v>22</v>
      </c>
      <c r="BF141" s="71">
        <f>3*(AU141-2)^2</f>
        <v>363</v>
      </c>
      <c r="BG141" s="71">
        <f>1/BE141</f>
        <v>0.045454545454545456</v>
      </c>
      <c r="BH141" s="87">
        <f>1/BF141</f>
        <v>0.0027548209366391185</v>
      </c>
      <c r="BI141" s="87">
        <f>SQRT(BG141*(1-BH141))</f>
        <v>0.21290684892943643</v>
      </c>
      <c r="BJ141" s="88" t="e">
        <f>0.5*(BA141-BB141)/(BC141-BD141)</f>
        <v>#NUM!</v>
      </c>
      <c r="BK141" s="88" t="e">
        <f>IF(W141&lt;=X141,BI141,BJ141)</f>
        <v>#NUM!</v>
      </c>
      <c r="BL141" s="89" t="e">
        <f>AZ141-(1.96*BK141)</f>
        <v>#NUM!</v>
      </c>
      <c r="BM141" s="89" t="e">
        <f>AZ141+(1.96*BK141)</f>
        <v>#NUM!</v>
      </c>
      <c r="BN141" s="89"/>
      <c r="BO141" s="86" t="e">
        <f>EXP(BL141)</f>
        <v>#NUM!</v>
      </c>
      <c r="BP141" s="86" t="e">
        <f>EXP(BM141)</f>
        <v>#NUM!</v>
      </c>
      <c r="BQ141" s="90" t="e">
        <f>AW141</f>
        <v>#NUM!</v>
      </c>
      <c r="BR141" s="90" t="e">
        <f>(BO141-1)/BO141</f>
        <v>#NUM!</v>
      </c>
      <c r="BS141" s="90" t="e">
        <f>(BP141-1)/BP141</f>
        <v>#NUM!</v>
      </c>
    </row>
    <row r="142" spans="1:71" ht="12.75">
      <c r="A142" s="4"/>
      <c r="B142" s="4"/>
      <c r="C142" s="116"/>
      <c r="D142" s="116"/>
      <c r="E142" s="116"/>
      <c r="F142" s="91"/>
      <c r="G142" s="4"/>
      <c r="H142" s="1"/>
      <c r="I142" s="1"/>
      <c r="J142" s="1"/>
      <c r="K142" s="1"/>
      <c r="L142" s="1"/>
      <c r="M142" s="1"/>
      <c r="N142" s="92"/>
      <c r="O142" s="92"/>
      <c r="P142" s="92"/>
      <c r="Q142" s="92"/>
      <c r="R142" s="92"/>
      <c r="S142" s="92"/>
      <c r="T142" s="92"/>
      <c r="V142" s="1"/>
      <c r="W142" s="1"/>
      <c r="X142" s="93"/>
      <c r="Y142" s="94"/>
      <c r="Z142" s="94"/>
      <c r="AA142" s="94"/>
      <c r="AB142" s="95"/>
      <c r="AC142" s="95"/>
      <c r="AD142" s="95"/>
      <c r="AE142" s="95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96"/>
      <c r="AQ142" s="96"/>
      <c r="AR142" s="96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9"/>
      <c r="BD142" s="1"/>
      <c r="BE142" s="1"/>
      <c r="BF142" s="1"/>
      <c r="BG142" s="1"/>
      <c r="BJ142" s="94" t="s">
        <v>79</v>
      </c>
      <c r="BP142" s="97" t="s">
        <v>32</v>
      </c>
      <c r="BQ142" s="128" t="e">
        <f>BQ141</f>
        <v>#NUM!</v>
      </c>
      <c r="BR142" s="128" t="e">
        <f>IF(BR141&lt;0,"0%",BR141)</f>
        <v>#NUM!</v>
      </c>
      <c r="BS142" s="129" t="e">
        <f>IF(BS141&lt;0,"0%",BS141)</f>
        <v>#NUM!</v>
      </c>
    </row>
    <row r="143" spans="1:65" ht="25.5">
      <c r="A143" s="22"/>
      <c r="B143" s="22"/>
      <c r="C143" s="117"/>
      <c r="D143" s="117"/>
      <c r="E143" s="117"/>
      <c r="F143" s="98"/>
      <c r="G143" s="22"/>
      <c r="H143" s="22"/>
      <c r="I143" s="1"/>
      <c r="J143" s="1"/>
      <c r="K143" s="1"/>
      <c r="L143" s="1"/>
      <c r="M143" s="1"/>
      <c r="N143" s="99"/>
      <c r="O143" s="99"/>
      <c r="P143" s="99"/>
      <c r="Q143" s="99"/>
      <c r="R143" s="99"/>
      <c r="S143" s="99"/>
      <c r="T143" s="99"/>
      <c r="V143" s="1"/>
      <c r="W143" s="1"/>
      <c r="X143" s="1"/>
      <c r="Y143" s="1"/>
      <c r="Z143" s="1"/>
      <c r="AA143" s="1"/>
      <c r="AB143" s="1"/>
      <c r="AC143" s="1"/>
      <c r="AD143" s="1"/>
      <c r="AE143" s="9"/>
      <c r="AF143" s="12"/>
      <c r="AG143" s="12"/>
      <c r="AH143" s="100"/>
      <c r="AI143" s="14"/>
      <c r="AJ143" s="133"/>
      <c r="AK143" s="134" t="s">
        <v>74</v>
      </c>
      <c r="AL143" s="135">
        <f>TINV((1-$E$1),(X141-2))</f>
        <v>2.2009851600916384</v>
      </c>
      <c r="AM143" s="1"/>
      <c r="AN143" s="131" t="s">
        <v>34</v>
      </c>
      <c r="AO143" s="132">
        <f>$E$1</f>
        <v>0.95</v>
      </c>
      <c r="AP143" s="130" t="e">
        <f>EXP(AI141-AL143*SQRT((1/Z141)+AD141))</f>
        <v>#NUM!</v>
      </c>
      <c r="AQ143" s="130" t="e">
        <f>EXP(AI141+AL143*SQRT((1/Z141)+AD141))</f>
        <v>#NUM!</v>
      </c>
      <c r="AR143" s="30"/>
      <c r="AS143" s="1"/>
      <c r="AT143" s="1"/>
      <c r="AU143" s="1"/>
      <c r="AV143" s="1"/>
      <c r="AX143" s="1"/>
      <c r="AY143" s="1"/>
      <c r="AZ143" s="1"/>
      <c r="BB143" s="101"/>
      <c r="BC143" s="9"/>
      <c r="BD143" s="9"/>
      <c r="BF143" s="5"/>
      <c r="BG143" s="1"/>
      <c r="BH143" s="3"/>
      <c r="BI143" s="102"/>
      <c r="BJ143" s="1"/>
      <c r="BM143" s="3"/>
    </row>
    <row r="144" spans="1:71" ht="15">
      <c r="A144" s="18"/>
      <c r="B144" s="18"/>
      <c r="C144" s="118"/>
      <c r="D144" s="118"/>
      <c r="E144" s="118"/>
      <c r="F144" s="98"/>
      <c r="G144" s="18"/>
      <c r="H144" s="18"/>
      <c r="I144" s="1"/>
      <c r="J144" s="1"/>
      <c r="K144" s="1"/>
      <c r="L144" s="1"/>
      <c r="M144" s="1"/>
      <c r="N144" s="99"/>
      <c r="O144" s="99"/>
      <c r="P144" s="99"/>
      <c r="Q144" s="99"/>
      <c r="R144" s="99"/>
      <c r="S144" s="99"/>
      <c r="T144" s="99"/>
      <c r="V144" s="1"/>
      <c r="W144" s="1"/>
      <c r="X144" s="1"/>
      <c r="Y144" s="1"/>
      <c r="Z144" s="1"/>
      <c r="AA144" s="1"/>
      <c r="AB144" s="1"/>
      <c r="AC144" s="1"/>
      <c r="AD144" s="1"/>
      <c r="AE144" s="9"/>
      <c r="AF144" s="12"/>
      <c r="AG144" s="12"/>
      <c r="AH144" s="100"/>
      <c r="AI144" s="14"/>
      <c r="AJ144" s="103"/>
      <c r="AK144" s="104"/>
      <c r="AL144" s="15"/>
      <c r="AM144" s="1"/>
      <c r="AN144" s="1"/>
      <c r="AO144" s="8"/>
      <c r="AP144" s="30"/>
      <c r="AQ144" s="30"/>
      <c r="AR144" s="30"/>
      <c r="AS144" s="1"/>
      <c r="AT144" s="1"/>
      <c r="AU144" s="1"/>
      <c r="AV144" s="1"/>
      <c r="AW144" s="2"/>
      <c r="AX144" s="1"/>
      <c r="AY144" s="1"/>
      <c r="AZ144" s="1"/>
      <c r="BA144" s="2"/>
      <c r="BB144" s="101"/>
      <c r="BC144" s="9"/>
      <c r="BD144" s="9"/>
      <c r="BE144" s="2"/>
      <c r="BF144" s="5"/>
      <c r="BG144" s="1"/>
      <c r="BH144" s="105"/>
      <c r="BI144" s="106"/>
      <c r="BJ144" s="1"/>
      <c r="BK144" s="2"/>
      <c r="BL144" s="2"/>
      <c r="BM144" s="105"/>
      <c r="BN144" s="2"/>
      <c r="BQ144" s="2"/>
      <c r="BR144" s="2"/>
      <c r="BS144" s="2"/>
    </row>
    <row r="145" spans="3:6" ht="12.75">
      <c r="C145" s="109"/>
      <c r="D145" s="109"/>
      <c r="E145" s="109"/>
      <c r="F145" s="110"/>
    </row>
    <row r="146" spans="1:71" ht="12.75">
      <c r="A146" s="4"/>
      <c r="B146" s="4"/>
      <c r="C146" s="4"/>
      <c r="D146" s="4"/>
      <c r="E146" s="4"/>
      <c r="F146" s="1"/>
      <c r="G146" s="139" t="s">
        <v>82</v>
      </c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1"/>
      <c r="T146" s="27"/>
      <c r="U146" s="142" t="s">
        <v>83</v>
      </c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4"/>
      <c r="AR146" s="27"/>
      <c r="AS146" s="139" t="s">
        <v>1</v>
      </c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1"/>
    </row>
    <row r="147" spans="1:71" ht="12.75">
      <c r="A147" s="108"/>
      <c r="B147" s="28" t="s">
        <v>2</v>
      </c>
      <c r="C147" s="136" t="s">
        <v>78</v>
      </c>
      <c r="D147" s="137"/>
      <c r="E147" s="138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7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7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</row>
    <row r="148" spans="2:71" ht="65.25">
      <c r="B148" s="29"/>
      <c r="C148" s="112" t="s">
        <v>36</v>
      </c>
      <c r="D148" s="114" t="s">
        <v>76</v>
      </c>
      <c r="E148" s="114" t="s">
        <v>77</v>
      </c>
      <c r="F148" s="30"/>
      <c r="H148" s="112" t="s">
        <v>37</v>
      </c>
      <c r="I148" s="112" t="s">
        <v>38</v>
      </c>
      <c r="J148" s="31" t="s">
        <v>39</v>
      </c>
      <c r="K148" s="31" t="s">
        <v>3</v>
      </c>
      <c r="L148" s="31" t="s">
        <v>40</v>
      </c>
      <c r="M148" s="32" t="s">
        <v>41</v>
      </c>
      <c r="N148" s="38" t="s">
        <v>75</v>
      </c>
      <c r="O148" s="38" t="s">
        <v>35</v>
      </c>
      <c r="P148" s="33" t="s">
        <v>42</v>
      </c>
      <c r="Q148" s="33" t="s">
        <v>43</v>
      </c>
      <c r="R148" s="34" t="s">
        <v>76</v>
      </c>
      <c r="S148" s="35" t="s">
        <v>77</v>
      </c>
      <c r="T148" s="36"/>
      <c r="U148" s="7"/>
      <c r="V148" s="37" t="s">
        <v>44</v>
      </c>
      <c r="W148" s="31" t="s">
        <v>45</v>
      </c>
      <c r="X148" s="38" t="s">
        <v>4</v>
      </c>
      <c r="Y148" s="38" t="s">
        <v>5</v>
      </c>
      <c r="Z148" s="38" t="s">
        <v>46</v>
      </c>
      <c r="AA148" s="31" t="s">
        <v>47</v>
      </c>
      <c r="AB148" s="31" t="s">
        <v>48</v>
      </c>
      <c r="AC148" s="41" t="s">
        <v>49</v>
      </c>
      <c r="AD148" s="41" t="s">
        <v>50</v>
      </c>
      <c r="AE148" s="38" t="s">
        <v>51</v>
      </c>
      <c r="AF148" s="31" t="s">
        <v>52</v>
      </c>
      <c r="AG148" s="31" t="s">
        <v>53</v>
      </c>
      <c r="AH148" s="31" t="s">
        <v>54</v>
      </c>
      <c r="AI148" s="38" t="s">
        <v>55</v>
      </c>
      <c r="AJ148" s="39" t="s">
        <v>56</v>
      </c>
      <c r="AK148" s="31" t="s">
        <v>57</v>
      </c>
      <c r="AL148" s="31" t="s">
        <v>58</v>
      </c>
      <c r="AM148" s="38" t="s">
        <v>35</v>
      </c>
      <c r="AN148" s="33" t="s">
        <v>59</v>
      </c>
      <c r="AO148" s="33" t="s">
        <v>60</v>
      </c>
      <c r="AP148" s="34" t="s">
        <v>76</v>
      </c>
      <c r="AQ148" s="35" t="s">
        <v>77</v>
      </c>
      <c r="AR148" s="36"/>
      <c r="AT148" s="113" t="s">
        <v>6</v>
      </c>
      <c r="AU148" s="113" t="s">
        <v>4</v>
      </c>
      <c r="AV148" s="40" t="s">
        <v>61</v>
      </c>
      <c r="AW148" s="41" t="s">
        <v>62</v>
      </c>
      <c r="AY148" s="38" t="s">
        <v>63</v>
      </c>
      <c r="AZ148" s="38" t="s">
        <v>64</v>
      </c>
      <c r="BA148" s="38" t="s">
        <v>7</v>
      </c>
      <c r="BB148" s="38" t="s">
        <v>8</v>
      </c>
      <c r="BC148" s="38" t="s">
        <v>9</v>
      </c>
      <c r="BD148" s="38" t="s">
        <v>10</v>
      </c>
      <c r="BE148" s="38" t="s">
        <v>11</v>
      </c>
      <c r="BF148" s="38" t="s">
        <v>65</v>
      </c>
      <c r="BG148" s="38" t="s">
        <v>12</v>
      </c>
      <c r="BH148" s="38" t="s">
        <v>13</v>
      </c>
      <c r="BI148" s="42" t="s">
        <v>66</v>
      </c>
      <c r="BJ148" s="42" t="s">
        <v>67</v>
      </c>
      <c r="BK148" s="42" t="s">
        <v>68</v>
      </c>
      <c r="BL148" s="42" t="s">
        <v>69</v>
      </c>
      <c r="BM148" s="42" t="s">
        <v>70</v>
      </c>
      <c r="BN148" s="43"/>
      <c r="BO148" s="33" t="s">
        <v>71</v>
      </c>
      <c r="BP148" s="33" t="s">
        <v>72</v>
      </c>
      <c r="BQ148" s="32" t="s">
        <v>73</v>
      </c>
      <c r="BR148" s="34" t="s">
        <v>80</v>
      </c>
      <c r="BS148" s="35" t="s">
        <v>81</v>
      </c>
    </row>
    <row r="149" spans="2:71" ht="12.75">
      <c r="B149" s="44" t="s">
        <v>14</v>
      </c>
      <c r="C149" s="126"/>
      <c r="D149" s="126"/>
      <c r="E149" s="126"/>
      <c r="F149" s="45"/>
      <c r="H149" s="46" t="e">
        <f>N149^2</f>
        <v>#NUM!</v>
      </c>
      <c r="I149" s="47" t="e">
        <f>1/H149</f>
        <v>#NUM!</v>
      </c>
      <c r="J149" s="21" t="e">
        <f>LN(M149)</f>
        <v>#NUM!</v>
      </c>
      <c r="K149" s="21" t="e">
        <f>I149*J149</f>
        <v>#NUM!</v>
      </c>
      <c r="L149" s="21" t="e">
        <f>LN(M149)</f>
        <v>#NUM!</v>
      </c>
      <c r="M149" s="124">
        <f>C149</f>
        <v>0</v>
      </c>
      <c r="N149" s="125" t="e">
        <f>(Q149-P149)/(2*O149)</f>
        <v>#NUM!</v>
      </c>
      <c r="O149" s="48">
        <f>$E$2</f>
        <v>1.9599639845400536</v>
      </c>
      <c r="P149" s="49" t="e">
        <f aca="true" t="shared" si="157" ref="P149:P160">LN(R149)</f>
        <v>#NUM!</v>
      </c>
      <c r="Q149" s="49" t="e">
        <f aca="true" t="shared" si="158" ref="Q149:Q160">LN(S149)</f>
        <v>#NUM!</v>
      </c>
      <c r="R149" s="50">
        <f>D149</f>
        <v>0</v>
      </c>
      <c r="S149" s="50">
        <f>E149</f>
        <v>0</v>
      </c>
      <c r="T149" s="5"/>
      <c r="V149" s="51" t="e">
        <f>(J149-L161)^2</f>
        <v>#NUM!</v>
      </c>
      <c r="W149" s="52" t="e">
        <f>I149*V149</f>
        <v>#NUM!</v>
      </c>
      <c r="X149" s="53">
        <v>1</v>
      </c>
      <c r="Y149" s="43"/>
      <c r="Z149" s="43"/>
      <c r="AA149" s="47" t="e">
        <f>I149^2</f>
        <v>#NUM!</v>
      </c>
      <c r="AB149" s="54"/>
      <c r="AC149" s="55" t="e">
        <f>AC161</f>
        <v>#NUM!</v>
      </c>
      <c r="AD149" s="55" t="e">
        <f>AD161</f>
        <v>#NUM!</v>
      </c>
      <c r="AE149" s="52" t="e">
        <f>1/I149</f>
        <v>#NUM!</v>
      </c>
      <c r="AF149" s="56" t="e">
        <f>1/(AD149+AE149)</f>
        <v>#NUM!</v>
      </c>
      <c r="AG149" s="57" t="e">
        <f>AF149/AF152</f>
        <v>#NUM!</v>
      </c>
      <c r="AH149" s="58" t="e">
        <f>AF149*J149</f>
        <v>#NUM!</v>
      </c>
      <c r="AI149" s="59" t="e">
        <f>AH149/AF149</f>
        <v>#NUM!</v>
      </c>
      <c r="AJ149" s="11" t="e">
        <f>EXP(AI149)</f>
        <v>#NUM!</v>
      </c>
      <c r="AK149" s="60" t="e">
        <f>1/AF149</f>
        <v>#NUM!</v>
      </c>
      <c r="AL149" s="11" t="e">
        <f>SQRT(AK149)</f>
        <v>#NUM!</v>
      </c>
      <c r="AM149" s="48">
        <f>$E$2</f>
        <v>1.9599639845400536</v>
      </c>
      <c r="AN149" s="49" t="e">
        <f>AI149-(AM149*AL149)</f>
        <v>#NUM!</v>
      </c>
      <c r="AO149" s="49" t="e">
        <f>AI149+(1.96*AL149)</f>
        <v>#NUM!</v>
      </c>
      <c r="AP149" s="61" t="e">
        <f aca="true" t="shared" si="159" ref="AP149:AP160">EXP(AN149)</f>
        <v>#NUM!</v>
      </c>
      <c r="AQ149" s="61" t="e">
        <f aca="true" t="shared" si="160" ref="AQ149:AQ160">EXP(AO149)</f>
        <v>#NUM!</v>
      </c>
      <c r="AR149" s="30"/>
      <c r="AT149" s="62"/>
      <c r="AU149" s="62">
        <v>1</v>
      </c>
      <c r="AV149" s="63"/>
      <c r="AW149" s="63"/>
      <c r="AY149" s="43"/>
      <c r="AZ149" s="43"/>
      <c r="BA149" s="53"/>
      <c r="BB149" s="53"/>
      <c r="BC149" s="53"/>
      <c r="BD149" s="53"/>
      <c r="BE149" s="53"/>
      <c r="BF149" s="53"/>
      <c r="BG149" s="53"/>
      <c r="BH149" s="53"/>
      <c r="BI149" s="43"/>
      <c r="BJ149" s="43"/>
      <c r="BK149" s="43"/>
      <c r="BL149" s="43"/>
      <c r="BM149" s="43"/>
      <c r="BN149" s="43"/>
      <c r="BO149" s="64"/>
      <c r="BP149" s="64"/>
      <c r="BQ149" s="64"/>
      <c r="BR149" s="43"/>
      <c r="BS149" s="43"/>
    </row>
    <row r="150" spans="2:71" ht="12.75">
      <c r="B150" s="44" t="s">
        <v>15</v>
      </c>
      <c r="C150" s="126"/>
      <c r="D150" s="126"/>
      <c r="E150" s="126"/>
      <c r="F150" s="45"/>
      <c r="H150" s="46" t="e">
        <f aca="true" t="shared" si="161" ref="H150:H160">N150^2</f>
        <v>#NUM!</v>
      </c>
      <c r="I150" s="47" t="e">
        <f>1/H150</f>
        <v>#NUM!</v>
      </c>
      <c r="J150" s="21" t="e">
        <f aca="true" t="shared" si="162" ref="J150:J160">LN(M150)</f>
        <v>#NUM!</v>
      </c>
      <c r="K150" s="21" t="e">
        <f>I150*J150</f>
        <v>#NUM!</v>
      </c>
      <c r="L150" s="21" t="e">
        <f aca="true" t="shared" si="163" ref="L150:L160">LN(M150)</f>
        <v>#NUM!</v>
      </c>
      <c r="M150" s="124">
        <f aca="true" t="shared" si="164" ref="M150:M160">C150</f>
        <v>0</v>
      </c>
      <c r="N150" s="125" t="e">
        <f aca="true" t="shared" si="165" ref="N150:N160">(Q150-P150)/(2*O150)</f>
        <v>#NUM!</v>
      </c>
      <c r="O150" s="48">
        <f>$E$2</f>
        <v>1.9599639845400536</v>
      </c>
      <c r="P150" s="49" t="e">
        <f t="shared" si="157"/>
        <v>#NUM!</v>
      </c>
      <c r="Q150" s="49" t="e">
        <f t="shared" si="158"/>
        <v>#NUM!</v>
      </c>
      <c r="R150" s="50">
        <f aca="true" t="shared" si="166" ref="R150:R160">D150</f>
        <v>0</v>
      </c>
      <c r="S150" s="50">
        <f aca="true" t="shared" si="167" ref="S150:S160">E150</f>
        <v>0</v>
      </c>
      <c r="T150" s="5"/>
      <c r="V150" s="51" t="e">
        <f>(J150-L161)^2</f>
        <v>#NUM!</v>
      </c>
      <c r="W150" s="52" t="e">
        <f>I150*V150</f>
        <v>#NUM!</v>
      </c>
      <c r="X150" s="53">
        <v>1</v>
      </c>
      <c r="Y150" s="43"/>
      <c r="Z150" s="43"/>
      <c r="AA150" s="47" t="e">
        <f>I150^2</f>
        <v>#NUM!</v>
      </c>
      <c r="AB150" s="54"/>
      <c r="AC150" s="55" t="e">
        <f>AC161</f>
        <v>#NUM!</v>
      </c>
      <c r="AD150" s="55" t="e">
        <f>AD161</f>
        <v>#NUM!</v>
      </c>
      <c r="AE150" s="52" t="e">
        <f>1/I150</f>
        <v>#NUM!</v>
      </c>
      <c r="AF150" s="56" t="e">
        <f>1/(AD150+AE150)</f>
        <v>#NUM!</v>
      </c>
      <c r="AG150" s="57" t="e">
        <f>AF150/AF152</f>
        <v>#NUM!</v>
      </c>
      <c r="AH150" s="58" t="e">
        <f>AF150*J150</f>
        <v>#NUM!</v>
      </c>
      <c r="AI150" s="59" t="e">
        <f>AH150/AF150</f>
        <v>#NUM!</v>
      </c>
      <c r="AJ150" s="11" t="e">
        <f>EXP(AI150)</f>
        <v>#NUM!</v>
      </c>
      <c r="AK150" s="60" t="e">
        <f>1/AF150</f>
        <v>#NUM!</v>
      </c>
      <c r="AL150" s="11" t="e">
        <f>SQRT(AK150)</f>
        <v>#NUM!</v>
      </c>
      <c r="AM150" s="48">
        <f>$E$2</f>
        <v>1.9599639845400536</v>
      </c>
      <c r="AN150" s="49" t="e">
        <f>AI150-(AM150*AL150)</f>
        <v>#NUM!</v>
      </c>
      <c r="AO150" s="49" t="e">
        <f>AI150+(1.96*AL150)</f>
        <v>#NUM!</v>
      </c>
      <c r="AP150" s="61" t="e">
        <f t="shared" si="159"/>
        <v>#NUM!</v>
      </c>
      <c r="AQ150" s="61" t="e">
        <f t="shared" si="160"/>
        <v>#NUM!</v>
      </c>
      <c r="AR150" s="30"/>
      <c r="AT150" s="62"/>
      <c r="AU150" s="62">
        <v>1</v>
      </c>
      <c r="AV150" s="63"/>
      <c r="AW150" s="63"/>
      <c r="AY150" s="43"/>
      <c r="AZ150" s="43"/>
      <c r="BA150" s="53"/>
      <c r="BB150" s="53"/>
      <c r="BC150" s="53"/>
      <c r="BD150" s="53"/>
      <c r="BE150" s="53"/>
      <c r="BF150" s="53"/>
      <c r="BG150" s="53"/>
      <c r="BH150" s="53"/>
      <c r="BI150" s="43"/>
      <c r="BJ150" s="43"/>
      <c r="BK150" s="43"/>
      <c r="BL150" s="43"/>
      <c r="BM150" s="43"/>
      <c r="BN150" s="43"/>
      <c r="BO150" s="64"/>
      <c r="BP150" s="64"/>
      <c r="BQ150" s="64"/>
      <c r="BR150" s="43"/>
      <c r="BS150" s="43"/>
    </row>
    <row r="151" spans="2:71" ht="12.75">
      <c r="B151" s="44" t="s">
        <v>16</v>
      </c>
      <c r="C151" s="126"/>
      <c r="D151" s="126"/>
      <c r="E151" s="126"/>
      <c r="F151" s="45"/>
      <c r="H151" s="46" t="e">
        <f t="shared" si="161"/>
        <v>#NUM!</v>
      </c>
      <c r="I151" s="47" t="e">
        <f>1/H151</f>
        <v>#NUM!</v>
      </c>
      <c r="J151" s="21" t="e">
        <f t="shared" si="162"/>
        <v>#NUM!</v>
      </c>
      <c r="K151" s="21" t="e">
        <f>I151*J151</f>
        <v>#NUM!</v>
      </c>
      <c r="L151" s="21" t="e">
        <f t="shared" si="163"/>
        <v>#NUM!</v>
      </c>
      <c r="M151" s="124">
        <f t="shared" si="164"/>
        <v>0</v>
      </c>
      <c r="N151" s="125" t="e">
        <f t="shared" si="165"/>
        <v>#NUM!</v>
      </c>
      <c r="O151" s="48">
        <f>$E$2</f>
        <v>1.9599639845400536</v>
      </c>
      <c r="P151" s="49" t="e">
        <f t="shared" si="157"/>
        <v>#NUM!</v>
      </c>
      <c r="Q151" s="49" t="e">
        <f t="shared" si="158"/>
        <v>#NUM!</v>
      </c>
      <c r="R151" s="50">
        <f t="shared" si="166"/>
        <v>0</v>
      </c>
      <c r="S151" s="50">
        <f t="shared" si="167"/>
        <v>0</v>
      </c>
      <c r="T151" s="5"/>
      <c r="V151" s="51" t="e">
        <f>(J151-L161)^2</f>
        <v>#NUM!</v>
      </c>
      <c r="W151" s="52" t="e">
        <f>I151*V151</f>
        <v>#NUM!</v>
      </c>
      <c r="X151" s="53">
        <v>1</v>
      </c>
      <c r="Y151" s="43"/>
      <c r="Z151" s="43"/>
      <c r="AA151" s="47" t="e">
        <f>I151^2</f>
        <v>#NUM!</v>
      </c>
      <c r="AB151" s="54"/>
      <c r="AC151" s="55" t="e">
        <f>AC161</f>
        <v>#NUM!</v>
      </c>
      <c r="AD151" s="55" t="e">
        <f>AD161</f>
        <v>#NUM!</v>
      </c>
      <c r="AE151" s="52" t="e">
        <f>1/I151</f>
        <v>#NUM!</v>
      </c>
      <c r="AF151" s="56" t="e">
        <f>1/(AD151+AE151)</f>
        <v>#NUM!</v>
      </c>
      <c r="AG151" s="57" t="e">
        <f>AF151/AF152</f>
        <v>#NUM!</v>
      </c>
      <c r="AH151" s="58" t="e">
        <f>AF151*J151</f>
        <v>#NUM!</v>
      </c>
      <c r="AI151" s="59" t="e">
        <f>AH151/AF151</f>
        <v>#NUM!</v>
      </c>
      <c r="AJ151" s="11" t="e">
        <f>EXP(AI151)</f>
        <v>#NUM!</v>
      </c>
      <c r="AK151" s="60" t="e">
        <f>1/AF151</f>
        <v>#NUM!</v>
      </c>
      <c r="AL151" s="11" t="e">
        <f>SQRT(AK151)</f>
        <v>#NUM!</v>
      </c>
      <c r="AM151" s="48">
        <f>$E$2</f>
        <v>1.9599639845400536</v>
      </c>
      <c r="AN151" s="49" t="e">
        <f>AI151-(AM151*AL151)</f>
        <v>#NUM!</v>
      </c>
      <c r="AO151" s="49" t="e">
        <f>AI151+(1.96*AL151)</f>
        <v>#NUM!</v>
      </c>
      <c r="AP151" s="61" t="e">
        <f t="shared" si="159"/>
        <v>#NUM!</v>
      </c>
      <c r="AQ151" s="61" t="e">
        <f t="shared" si="160"/>
        <v>#NUM!</v>
      </c>
      <c r="AR151" s="30"/>
      <c r="AT151" s="62"/>
      <c r="AU151" s="62">
        <v>1</v>
      </c>
      <c r="AV151" s="63"/>
      <c r="AW151" s="63"/>
      <c r="AY151" s="43"/>
      <c r="AZ151" s="43"/>
      <c r="BA151" s="53"/>
      <c r="BB151" s="53"/>
      <c r="BC151" s="53"/>
      <c r="BD151" s="53"/>
      <c r="BE151" s="53"/>
      <c r="BF151" s="53"/>
      <c r="BG151" s="53"/>
      <c r="BH151" s="53"/>
      <c r="BI151" s="43"/>
      <c r="BJ151" s="43"/>
      <c r="BK151" s="43"/>
      <c r="BL151" s="43"/>
      <c r="BM151" s="43"/>
      <c r="BN151" s="43"/>
      <c r="BO151" s="64"/>
      <c r="BP151" s="64"/>
      <c r="BQ151" s="64"/>
      <c r="BR151" s="43"/>
      <c r="BS151" s="43"/>
    </row>
    <row r="152" spans="1:71" ht="12.75">
      <c r="A152" s="22"/>
      <c r="B152" s="44" t="s">
        <v>17</v>
      </c>
      <c r="C152" s="126"/>
      <c r="D152" s="126"/>
      <c r="E152" s="126"/>
      <c r="F152" s="45"/>
      <c r="H152" s="46" t="e">
        <f t="shared" si="161"/>
        <v>#NUM!</v>
      </c>
      <c r="I152" s="47" t="e">
        <f aca="true" t="shared" si="168" ref="I152:I160">1/H152</f>
        <v>#NUM!</v>
      </c>
      <c r="J152" s="21" t="e">
        <f t="shared" si="162"/>
        <v>#NUM!</v>
      </c>
      <c r="K152" s="21" t="e">
        <f aca="true" t="shared" si="169" ref="K152:K160">I152*J152</f>
        <v>#NUM!</v>
      </c>
      <c r="L152" s="21" t="e">
        <f t="shared" si="163"/>
        <v>#NUM!</v>
      </c>
      <c r="M152" s="124">
        <f t="shared" si="164"/>
        <v>0</v>
      </c>
      <c r="N152" s="125" t="e">
        <f t="shared" si="165"/>
        <v>#NUM!</v>
      </c>
      <c r="O152" s="48">
        <f aca="true" t="shared" si="170" ref="O152:O161">$E$2</f>
        <v>1.9599639845400536</v>
      </c>
      <c r="P152" s="49" t="e">
        <f t="shared" si="157"/>
        <v>#NUM!</v>
      </c>
      <c r="Q152" s="49" t="e">
        <f t="shared" si="158"/>
        <v>#NUM!</v>
      </c>
      <c r="R152" s="50">
        <f t="shared" si="166"/>
        <v>0</v>
      </c>
      <c r="S152" s="50">
        <f t="shared" si="167"/>
        <v>0</v>
      </c>
      <c r="T152" s="5"/>
      <c r="V152" s="51" t="e">
        <f>(J152-L161)^2</f>
        <v>#NUM!</v>
      </c>
      <c r="W152" s="52" t="e">
        <f aca="true" t="shared" si="171" ref="W152:W160">I152*V152</f>
        <v>#NUM!</v>
      </c>
      <c r="X152" s="53">
        <v>1</v>
      </c>
      <c r="Y152" s="43"/>
      <c r="Z152" s="43"/>
      <c r="AA152" s="47" t="e">
        <f aca="true" t="shared" si="172" ref="AA152:AA160">I152^2</f>
        <v>#NUM!</v>
      </c>
      <c r="AB152" s="54"/>
      <c r="AC152" s="55" t="e">
        <f>AC161</f>
        <v>#NUM!</v>
      </c>
      <c r="AD152" s="55" t="e">
        <f>AD161</f>
        <v>#NUM!</v>
      </c>
      <c r="AE152" s="52" t="e">
        <f aca="true" t="shared" si="173" ref="AE152:AE160">1/I152</f>
        <v>#NUM!</v>
      </c>
      <c r="AF152" s="56" t="e">
        <f aca="true" t="shared" si="174" ref="AF152:AF160">1/(AD152+AE152)</f>
        <v>#NUM!</v>
      </c>
      <c r="AG152" s="57" t="e">
        <f>AF152/AF161</f>
        <v>#NUM!</v>
      </c>
      <c r="AH152" s="58" t="e">
        <f aca="true" t="shared" si="175" ref="AH152:AH160">AF152*J152</f>
        <v>#NUM!</v>
      </c>
      <c r="AI152" s="59" t="e">
        <f aca="true" t="shared" si="176" ref="AI152:AI160">AH152/AF152</f>
        <v>#NUM!</v>
      </c>
      <c r="AJ152" s="11" t="e">
        <f aca="true" t="shared" si="177" ref="AJ152:AJ160">EXP(AI152)</f>
        <v>#NUM!</v>
      </c>
      <c r="AK152" s="60" t="e">
        <f aca="true" t="shared" si="178" ref="AK152:AK160">1/AF152</f>
        <v>#NUM!</v>
      </c>
      <c r="AL152" s="11" t="e">
        <f aca="true" t="shared" si="179" ref="AL152:AL160">SQRT(AK152)</f>
        <v>#NUM!</v>
      </c>
      <c r="AM152" s="48">
        <f aca="true" t="shared" si="180" ref="AM152:AM161">$E$2</f>
        <v>1.9599639845400536</v>
      </c>
      <c r="AN152" s="49" t="e">
        <f aca="true" t="shared" si="181" ref="AN152:AN160">AI152-(AM152*AL152)</f>
        <v>#NUM!</v>
      </c>
      <c r="AO152" s="49" t="e">
        <f aca="true" t="shared" si="182" ref="AO152:AO161">AI152+(AM152*AL152)</f>
        <v>#NUM!</v>
      </c>
      <c r="AP152" s="61" t="e">
        <f t="shared" si="159"/>
        <v>#NUM!</v>
      </c>
      <c r="AQ152" s="61" t="e">
        <f t="shared" si="160"/>
        <v>#NUM!</v>
      </c>
      <c r="AR152" s="30"/>
      <c r="AT152" s="62"/>
      <c r="AU152" s="62">
        <v>1</v>
      </c>
      <c r="AV152" s="63"/>
      <c r="AW152" s="63"/>
      <c r="AY152" s="43"/>
      <c r="AZ152" s="43"/>
      <c r="BA152" s="53"/>
      <c r="BB152" s="53"/>
      <c r="BC152" s="53"/>
      <c r="BD152" s="53"/>
      <c r="BE152" s="53"/>
      <c r="BF152" s="53"/>
      <c r="BG152" s="53"/>
      <c r="BH152" s="53"/>
      <c r="BI152" s="43"/>
      <c r="BJ152" s="43"/>
      <c r="BK152" s="43"/>
      <c r="BL152" s="43"/>
      <c r="BM152" s="43"/>
      <c r="BN152" s="43"/>
      <c r="BO152" s="64"/>
      <c r="BP152" s="64"/>
      <c r="BQ152" s="64"/>
      <c r="BR152" s="43"/>
      <c r="BS152" s="43"/>
    </row>
    <row r="153" spans="1:71" ht="12.75">
      <c r="A153" s="22"/>
      <c r="B153" s="44" t="s">
        <v>18</v>
      </c>
      <c r="C153" s="126"/>
      <c r="D153" s="126"/>
      <c r="E153" s="126"/>
      <c r="F153" s="45"/>
      <c r="H153" s="46" t="e">
        <f t="shared" si="161"/>
        <v>#NUM!</v>
      </c>
      <c r="I153" s="47" t="e">
        <f t="shared" si="168"/>
        <v>#NUM!</v>
      </c>
      <c r="J153" s="21" t="e">
        <f t="shared" si="162"/>
        <v>#NUM!</v>
      </c>
      <c r="K153" s="21" t="e">
        <f t="shared" si="169"/>
        <v>#NUM!</v>
      </c>
      <c r="L153" s="21" t="e">
        <f t="shared" si="163"/>
        <v>#NUM!</v>
      </c>
      <c r="M153" s="124">
        <f t="shared" si="164"/>
        <v>0</v>
      </c>
      <c r="N153" s="125" t="e">
        <f t="shared" si="165"/>
        <v>#NUM!</v>
      </c>
      <c r="O153" s="48">
        <f t="shared" si="170"/>
        <v>1.9599639845400536</v>
      </c>
      <c r="P153" s="49" t="e">
        <f t="shared" si="157"/>
        <v>#NUM!</v>
      </c>
      <c r="Q153" s="49" t="e">
        <f t="shared" si="158"/>
        <v>#NUM!</v>
      </c>
      <c r="R153" s="50">
        <f t="shared" si="166"/>
        <v>0</v>
      </c>
      <c r="S153" s="50">
        <f t="shared" si="167"/>
        <v>0</v>
      </c>
      <c r="T153" s="5"/>
      <c r="V153" s="51" t="e">
        <f>(J153-L161)^2</f>
        <v>#NUM!</v>
      </c>
      <c r="W153" s="52" t="e">
        <f t="shared" si="171"/>
        <v>#NUM!</v>
      </c>
      <c r="X153" s="53">
        <v>1</v>
      </c>
      <c r="Y153" s="43"/>
      <c r="Z153" s="43"/>
      <c r="AA153" s="47" t="e">
        <f t="shared" si="172"/>
        <v>#NUM!</v>
      </c>
      <c r="AB153" s="54"/>
      <c r="AC153" s="55" t="e">
        <f>AC161</f>
        <v>#NUM!</v>
      </c>
      <c r="AD153" s="55" t="e">
        <f>AD161</f>
        <v>#NUM!</v>
      </c>
      <c r="AE153" s="52" t="e">
        <f t="shared" si="173"/>
        <v>#NUM!</v>
      </c>
      <c r="AF153" s="56" t="e">
        <f t="shared" si="174"/>
        <v>#NUM!</v>
      </c>
      <c r="AG153" s="57" t="e">
        <f>AF153/AF161</f>
        <v>#NUM!</v>
      </c>
      <c r="AH153" s="58" t="e">
        <f t="shared" si="175"/>
        <v>#NUM!</v>
      </c>
      <c r="AI153" s="59" t="e">
        <f t="shared" si="176"/>
        <v>#NUM!</v>
      </c>
      <c r="AJ153" s="11" t="e">
        <f t="shared" si="177"/>
        <v>#NUM!</v>
      </c>
      <c r="AK153" s="60" t="e">
        <f t="shared" si="178"/>
        <v>#NUM!</v>
      </c>
      <c r="AL153" s="11" t="e">
        <f t="shared" si="179"/>
        <v>#NUM!</v>
      </c>
      <c r="AM153" s="48">
        <f t="shared" si="180"/>
        <v>1.9599639845400536</v>
      </c>
      <c r="AN153" s="49" t="e">
        <f t="shared" si="181"/>
        <v>#NUM!</v>
      </c>
      <c r="AO153" s="49" t="e">
        <f t="shared" si="182"/>
        <v>#NUM!</v>
      </c>
      <c r="AP153" s="61" t="e">
        <f t="shared" si="159"/>
        <v>#NUM!</v>
      </c>
      <c r="AQ153" s="61" t="e">
        <f t="shared" si="160"/>
        <v>#NUM!</v>
      </c>
      <c r="AR153" s="30"/>
      <c r="AT153" s="62"/>
      <c r="AU153" s="62">
        <v>1</v>
      </c>
      <c r="AV153" s="63"/>
      <c r="AW153" s="63"/>
      <c r="AY153" s="43"/>
      <c r="AZ153" s="43"/>
      <c r="BA153" s="53"/>
      <c r="BB153" s="53"/>
      <c r="BC153" s="53"/>
      <c r="BD153" s="53"/>
      <c r="BE153" s="53"/>
      <c r="BF153" s="53"/>
      <c r="BG153" s="53"/>
      <c r="BH153" s="53"/>
      <c r="BI153" s="43"/>
      <c r="BJ153" s="43"/>
      <c r="BK153" s="43"/>
      <c r="BL153" s="43"/>
      <c r="BM153" s="43"/>
      <c r="BN153" s="43"/>
      <c r="BO153" s="64"/>
      <c r="BP153" s="64"/>
      <c r="BQ153" s="64"/>
      <c r="BR153" s="43"/>
      <c r="BS153" s="43"/>
    </row>
    <row r="154" spans="1:71" ht="12.75">
      <c r="A154" s="22"/>
      <c r="B154" s="44" t="s">
        <v>19</v>
      </c>
      <c r="C154" s="126"/>
      <c r="D154" s="126"/>
      <c r="E154" s="126"/>
      <c r="F154" s="45"/>
      <c r="H154" s="46" t="e">
        <f t="shared" si="161"/>
        <v>#NUM!</v>
      </c>
      <c r="I154" s="47" t="e">
        <f t="shared" si="168"/>
        <v>#NUM!</v>
      </c>
      <c r="J154" s="21" t="e">
        <f t="shared" si="162"/>
        <v>#NUM!</v>
      </c>
      <c r="K154" s="21" t="e">
        <f t="shared" si="169"/>
        <v>#NUM!</v>
      </c>
      <c r="L154" s="21" t="e">
        <f t="shared" si="163"/>
        <v>#NUM!</v>
      </c>
      <c r="M154" s="124">
        <f t="shared" si="164"/>
        <v>0</v>
      </c>
      <c r="N154" s="125" t="e">
        <f t="shared" si="165"/>
        <v>#NUM!</v>
      </c>
      <c r="O154" s="48">
        <f t="shared" si="170"/>
        <v>1.9599639845400536</v>
      </c>
      <c r="P154" s="49" t="e">
        <f t="shared" si="157"/>
        <v>#NUM!</v>
      </c>
      <c r="Q154" s="49" t="e">
        <f t="shared" si="158"/>
        <v>#NUM!</v>
      </c>
      <c r="R154" s="50">
        <f t="shared" si="166"/>
        <v>0</v>
      </c>
      <c r="S154" s="50">
        <f t="shared" si="167"/>
        <v>0</v>
      </c>
      <c r="T154" s="5"/>
      <c r="V154" s="51" t="e">
        <f>(J154-L161)^2</f>
        <v>#NUM!</v>
      </c>
      <c r="W154" s="52" t="e">
        <f t="shared" si="171"/>
        <v>#NUM!</v>
      </c>
      <c r="X154" s="53">
        <v>1</v>
      </c>
      <c r="Y154" s="43"/>
      <c r="Z154" s="43"/>
      <c r="AA154" s="47" t="e">
        <f t="shared" si="172"/>
        <v>#NUM!</v>
      </c>
      <c r="AB154" s="54"/>
      <c r="AC154" s="55" t="e">
        <f>AC161</f>
        <v>#NUM!</v>
      </c>
      <c r="AD154" s="55" t="e">
        <f>AD161</f>
        <v>#NUM!</v>
      </c>
      <c r="AE154" s="52" t="e">
        <f t="shared" si="173"/>
        <v>#NUM!</v>
      </c>
      <c r="AF154" s="56" t="e">
        <f t="shared" si="174"/>
        <v>#NUM!</v>
      </c>
      <c r="AG154" s="57" t="e">
        <f>AF154/AF161</f>
        <v>#NUM!</v>
      </c>
      <c r="AH154" s="58" t="e">
        <f t="shared" si="175"/>
        <v>#NUM!</v>
      </c>
      <c r="AI154" s="59" t="e">
        <f t="shared" si="176"/>
        <v>#NUM!</v>
      </c>
      <c r="AJ154" s="11" t="e">
        <f t="shared" si="177"/>
        <v>#NUM!</v>
      </c>
      <c r="AK154" s="60" t="e">
        <f t="shared" si="178"/>
        <v>#NUM!</v>
      </c>
      <c r="AL154" s="11" t="e">
        <f t="shared" si="179"/>
        <v>#NUM!</v>
      </c>
      <c r="AM154" s="48">
        <f t="shared" si="180"/>
        <v>1.9599639845400536</v>
      </c>
      <c r="AN154" s="49" t="e">
        <f t="shared" si="181"/>
        <v>#NUM!</v>
      </c>
      <c r="AO154" s="49" t="e">
        <f t="shared" si="182"/>
        <v>#NUM!</v>
      </c>
      <c r="AP154" s="61" t="e">
        <f t="shared" si="159"/>
        <v>#NUM!</v>
      </c>
      <c r="AQ154" s="61" t="e">
        <f t="shared" si="160"/>
        <v>#NUM!</v>
      </c>
      <c r="AR154" s="30"/>
      <c r="AT154" s="62"/>
      <c r="AU154" s="62">
        <v>1</v>
      </c>
      <c r="AV154" s="63"/>
      <c r="AW154" s="63"/>
      <c r="AY154" s="43"/>
      <c r="AZ154" s="43"/>
      <c r="BA154" s="53"/>
      <c r="BB154" s="53"/>
      <c r="BC154" s="53"/>
      <c r="BD154" s="53"/>
      <c r="BE154" s="53"/>
      <c r="BF154" s="53"/>
      <c r="BG154" s="53"/>
      <c r="BH154" s="53"/>
      <c r="BI154" s="43"/>
      <c r="BJ154" s="43"/>
      <c r="BK154" s="43"/>
      <c r="BL154" s="43"/>
      <c r="BM154" s="43"/>
      <c r="BN154" s="43"/>
      <c r="BO154" s="64"/>
      <c r="BP154" s="64"/>
      <c r="BQ154" s="64"/>
      <c r="BR154" s="43"/>
      <c r="BS154" s="43"/>
    </row>
    <row r="155" spans="1:71" ht="12.75">
      <c r="A155" s="22"/>
      <c r="B155" s="44" t="s">
        <v>20</v>
      </c>
      <c r="C155" s="126"/>
      <c r="D155" s="126"/>
      <c r="E155" s="126"/>
      <c r="F155" s="45"/>
      <c r="H155" s="46" t="e">
        <f t="shared" si="161"/>
        <v>#NUM!</v>
      </c>
      <c r="I155" s="47" t="e">
        <f t="shared" si="168"/>
        <v>#NUM!</v>
      </c>
      <c r="J155" s="21" t="e">
        <f t="shared" si="162"/>
        <v>#NUM!</v>
      </c>
      <c r="K155" s="21" t="e">
        <f t="shared" si="169"/>
        <v>#NUM!</v>
      </c>
      <c r="L155" s="21" t="e">
        <f t="shared" si="163"/>
        <v>#NUM!</v>
      </c>
      <c r="M155" s="124">
        <f t="shared" si="164"/>
        <v>0</v>
      </c>
      <c r="N155" s="125" t="e">
        <f t="shared" si="165"/>
        <v>#NUM!</v>
      </c>
      <c r="O155" s="48">
        <f t="shared" si="170"/>
        <v>1.9599639845400536</v>
      </c>
      <c r="P155" s="49" t="e">
        <f t="shared" si="157"/>
        <v>#NUM!</v>
      </c>
      <c r="Q155" s="49" t="e">
        <f t="shared" si="158"/>
        <v>#NUM!</v>
      </c>
      <c r="R155" s="50">
        <f t="shared" si="166"/>
        <v>0</v>
      </c>
      <c r="S155" s="50">
        <f t="shared" si="167"/>
        <v>0</v>
      </c>
      <c r="T155" s="5"/>
      <c r="V155" s="51" t="e">
        <f>(J155-L161)^2</f>
        <v>#NUM!</v>
      </c>
      <c r="W155" s="52" t="e">
        <f t="shared" si="171"/>
        <v>#NUM!</v>
      </c>
      <c r="X155" s="53">
        <v>1</v>
      </c>
      <c r="Y155" s="43"/>
      <c r="Z155" s="43"/>
      <c r="AA155" s="47" t="e">
        <f t="shared" si="172"/>
        <v>#NUM!</v>
      </c>
      <c r="AB155" s="54"/>
      <c r="AC155" s="55" t="e">
        <f>AC161</f>
        <v>#NUM!</v>
      </c>
      <c r="AD155" s="55" t="e">
        <f>AD161</f>
        <v>#NUM!</v>
      </c>
      <c r="AE155" s="52" t="e">
        <f t="shared" si="173"/>
        <v>#NUM!</v>
      </c>
      <c r="AF155" s="56" t="e">
        <f t="shared" si="174"/>
        <v>#NUM!</v>
      </c>
      <c r="AG155" s="57" t="e">
        <f>AF155/AF161</f>
        <v>#NUM!</v>
      </c>
      <c r="AH155" s="58" t="e">
        <f t="shared" si="175"/>
        <v>#NUM!</v>
      </c>
      <c r="AI155" s="59" t="e">
        <f t="shared" si="176"/>
        <v>#NUM!</v>
      </c>
      <c r="AJ155" s="11" t="e">
        <f t="shared" si="177"/>
        <v>#NUM!</v>
      </c>
      <c r="AK155" s="60" t="e">
        <f t="shared" si="178"/>
        <v>#NUM!</v>
      </c>
      <c r="AL155" s="11" t="e">
        <f t="shared" si="179"/>
        <v>#NUM!</v>
      </c>
      <c r="AM155" s="48">
        <f t="shared" si="180"/>
        <v>1.9599639845400536</v>
      </c>
      <c r="AN155" s="49" t="e">
        <f t="shared" si="181"/>
        <v>#NUM!</v>
      </c>
      <c r="AO155" s="49" t="e">
        <f t="shared" si="182"/>
        <v>#NUM!</v>
      </c>
      <c r="AP155" s="61" t="e">
        <f t="shared" si="159"/>
        <v>#NUM!</v>
      </c>
      <c r="AQ155" s="61" t="e">
        <f t="shared" si="160"/>
        <v>#NUM!</v>
      </c>
      <c r="AR155" s="30"/>
      <c r="AT155" s="62"/>
      <c r="AU155" s="62">
        <v>1</v>
      </c>
      <c r="AV155" s="63"/>
      <c r="AW155" s="63"/>
      <c r="AY155" s="43"/>
      <c r="AZ155" s="43"/>
      <c r="BA155" s="53"/>
      <c r="BB155" s="53"/>
      <c r="BC155" s="53"/>
      <c r="BD155" s="53"/>
      <c r="BE155" s="53"/>
      <c r="BF155" s="53"/>
      <c r="BG155" s="53"/>
      <c r="BH155" s="53"/>
      <c r="BI155" s="43"/>
      <c r="BJ155" s="43"/>
      <c r="BK155" s="43"/>
      <c r="BL155" s="43"/>
      <c r="BM155" s="43"/>
      <c r="BN155" s="43"/>
      <c r="BO155" s="64"/>
      <c r="BP155" s="64"/>
      <c r="BQ155" s="64"/>
      <c r="BR155" s="43"/>
      <c r="BS155" s="43"/>
    </row>
    <row r="156" spans="1:71" ht="12.75">
      <c r="A156" s="22"/>
      <c r="B156" s="44" t="s">
        <v>21</v>
      </c>
      <c r="C156" s="126"/>
      <c r="D156" s="126"/>
      <c r="E156" s="126"/>
      <c r="F156" s="45"/>
      <c r="H156" s="46" t="e">
        <f t="shared" si="161"/>
        <v>#NUM!</v>
      </c>
      <c r="I156" s="47" t="e">
        <f t="shared" si="168"/>
        <v>#NUM!</v>
      </c>
      <c r="J156" s="21" t="e">
        <f t="shared" si="162"/>
        <v>#NUM!</v>
      </c>
      <c r="K156" s="21" t="e">
        <f t="shared" si="169"/>
        <v>#NUM!</v>
      </c>
      <c r="L156" s="21" t="e">
        <f t="shared" si="163"/>
        <v>#NUM!</v>
      </c>
      <c r="M156" s="124">
        <f t="shared" si="164"/>
        <v>0</v>
      </c>
      <c r="N156" s="125" t="e">
        <f t="shared" si="165"/>
        <v>#NUM!</v>
      </c>
      <c r="O156" s="48">
        <f t="shared" si="170"/>
        <v>1.9599639845400536</v>
      </c>
      <c r="P156" s="49" t="e">
        <f t="shared" si="157"/>
        <v>#NUM!</v>
      </c>
      <c r="Q156" s="49" t="e">
        <f t="shared" si="158"/>
        <v>#NUM!</v>
      </c>
      <c r="R156" s="50">
        <f t="shared" si="166"/>
        <v>0</v>
      </c>
      <c r="S156" s="50">
        <f t="shared" si="167"/>
        <v>0</v>
      </c>
      <c r="T156" s="5"/>
      <c r="V156" s="51" t="e">
        <f>(J156-L161)^2</f>
        <v>#NUM!</v>
      </c>
      <c r="W156" s="52" t="e">
        <f t="shared" si="171"/>
        <v>#NUM!</v>
      </c>
      <c r="X156" s="53">
        <v>1</v>
      </c>
      <c r="Y156" s="43"/>
      <c r="Z156" s="43"/>
      <c r="AA156" s="47" t="e">
        <f t="shared" si="172"/>
        <v>#NUM!</v>
      </c>
      <c r="AB156" s="54"/>
      <c r="AC156" s="55" t="e">
        <f>AC161</f>
        <v>#NUM!</v>
      </c>
      <c r="AD156" s="55" t="e">
        <f>AD161</f>
        <v>#NUM!</v>
      </c>
      <c r="AE156" s="52" t="e">
        <f t="shared" si="173"/>
        <v>#NUM!</v>
      </c>
      <c r="AF156" s="56" t="e">
        <f t="shared" si="174"/>
        <v>#NUM!</v>
      </c>
      <c r="AG156" s="57" t="e">
        <f>AF156/AF161</f>
        <v>#NUM!</v>
      </c>
      <c r="AH156" s="58" t="e">
        <f t="shared" si="175"/>
        <v>#NUM!</v>
      </c>
      <c r="AI156" s="59" t="e">
        <f t="shared" si="176"/>
        <v>#NUM!</v>
      </c>
      <c r="AJ156" s="11" t="e">
        <f t="shared" si="177"/>
        <v>#NUM!</v>
      </c>
      <c r="AK156" s="60" t="e">
        <f t="shared" si="178"/>
        <v>#NUM!</v>
      </c>
      <c r="AL156" s="11" t="e">
        <f t="shared" si="179"/>
        <v>#NUM!</v>
      </c>
      <c r="AM156" s="48">
        <f t="shared" si="180"/>
        <v>1.9599639845400536</v>
      </c>
      <c r="AN156" s="49" t="e">
        <f t="shared" si="181"/>
        <v>#NUM!</v>
      </c>
      <c r="AO156" s="49" t="e">
        <f t="shared" si="182"/>
        <v>#NUM!</v>
      </c>
      <c r="AP156" s="61" t="e">
        <f t="shared" si="159"/>
        <v>#NUM!</v>
      </c>
      <c r="AQ156" s="61" t="e">
        <f t="shared" si="160"/>
        <v>#NUM!</v>
      </c>
      <c r="AR156" s="30"/>
      <c r="AT156" s="62"/>
      <c r="AU156" s="62">
        <v>1</v>
      </c>
      <c r="AV156" s="63"/>
      <c r="AW156" s="63"/>
      <c r="AY156" s="43"/>
      <c r="AZ156" s="43"/>
      <c r="BA156" s="53"/>
      <c r="BB156" s="53"/>
      <c r="BC156" s="53"/>
      <c r="BD156" s="53"/>
      <c r="BE156" s="53"/>
      <c r="BF156" s="53"/>
      <c r="BG156" s="53"/>
      <c r="BH156" s="53"/>
      <c r="BI156" s="43"/>
      <c r="BJ156" s="43"/>
      <c r="BK156" s="43"/>
      <c r="BL156" s="43"/>
      <c r="BM156" s="43"/>
      <c r="BN156" s="43"/>
      <c r="BO156" s="64"/>
      <c r="BP156" s="64"/>
      <c r="BQ156" s="64"/>
      <c r="BR156" s="43"/>
      <c r="BS156" s="43"/>
    </row>
    <row r="157" spans="1:71" ht="12.75">
      <c r="A157" s="22"/>
      <c r="B157" s="44" t="s">
        <v>22</v>
      </c>
      <c r="C157" s="126"/>
      <c r="D157" s="126"/>
      <c r="E157" s="126"/>
      <c r="F157" s="45"/>
      <c r="H157" s="46" t="e">
        <f t="shared" si="161"/>
        <v>#NUM!</v>
      </c>
      <c r="I157" s="47" t="e">
        <f t="shared" si="168"/>
        <v>#NUM!</v>
      </c>
      <c r="J157" s="21" t="e">
        <f t="shared" si="162"/>
        <v>#NUM!</v>
      </c>
      <c r="K157" s="21" t="e">
        <f t="shared" si="169"/>
        <v>#NUM!</v>
      </c>
      <c r="L157" s="21" t="e">
        <f t="shared" si="163"/>
        <v>#NUM!</v>
      </c>
      <c r="M157" s="124">
        <f t="shared" si="164"/>
        <v>0</v>
      </c>
      <c r="N157" s="125" t="e">
        <f t="shared" si="165"/>
        <v>#NUM!</v>
      </c>
      <c r="O157" s="48">
        <f t="shared" si="170"/>
        <v>1.9599639845400536</v>
      </c>
      <c r="P157" s="49" t="e">
        <f t="shared" si="157"/>
        <v>#NUM!</v>
      </c>
      <c r="Q157" s="49" t="e">
        <f t="shared" si="158"/>
        <v>#NUM!</v>
      </c>
      <c r="R157" s="50">
        <f t="shared" si="166"/>
        <v>0</v>
      </c>
      <c r="S157" s="50">
        <f t="shared" si="167"/>
        <v>0</v>
      </c>
      <c r="T157" s="5"/>
      <c r="V157" s="51" t="e">
        <f>(J157-L161)^2</f>
        <v>#NUM!</v>
      </c>
      <c r="W157" s="52" t="e">
        <f t="shared" si="171"/>
        <v>#NUM!</v>
      </c>
      <c r="X157" s="53">
        <v>1</v>
      </c>
      <c r="Y157" s="43"/>
      <c r="Z157" s="43"/>
      <c r="AA157" s="47" t="e">
        <f t="shared" si="172"/>
        <v>#NUM!</v>
      </c>
      <c r="AB157" s="54"/>
      <c r="AC157" s="55" t="e">
        <f>AC161</f>
        <v>#NUM!</v>
      </c>
      <c r="AD157" s="55" t="e">
        <f>AD161</f>
        <v>#NUM!</v>
      </c>
      <c r="AE157" s="52" t="e">
        <f t="shared" si="173"/>
        <v>#NUM!</v>
      </c>
      <c r="AF157" s="56" t="e">
        <f t="shared" si="174"/>
        <v>#NUM!</v>
      </c>
      <c r="AG157" s="57" t="e">
        <f>AF157/AF161</f>
        <v>#NUM!</v>
      </c>
      <c r="AH157" s="58" t="e">
        <f t="shared" si="175"/>
        <v>#NUM!</v>
      </c>
      <c r="AI157" s="59" t="e">
        <f t="shared" si="176"/>
        <v>#NUM!</v>
      </c>
      <c r="AJ157" s="11" t="e">
        <f t="shared" si="177"/>
        <v>#NUM!</v>
      </c>
      <c r="AK157" s="60" t="e">
        <f t="shared" si="178"/>
        <v>#NUM!</v>
      </c>
      <c r="AL157" s="11" t="e">
        <f t="shared" si="179"/>
        <v>#NUM!</v>
      </c>
      <c r="AM157" s="48">
        <f t="shared" si="180"/>
        <v>1.9599639845400536</v>
      </c>
      <c r="AN157" s="49" t="e">
        <f t="shared" si="181"/>
        <v>#NUM!</v>
      </c>
      <c r="AO157" s="49" t="e">
        <f t="shared" si="182"/>
        <v>#NUM!</v>
      </c>
      <c r="AP157" s="61" t="e">
        <f t="shared" si="159"/>
        <v>#NUM!</v>
      </c>
      <c r="AQ157" s="61" t="e">
        <f t="shared" si="160"/>
        <v>#NUM!</v>
      </c>
      <c r="AR157" s="30"/>
      <c r="AT157" s="62"/>
      <c r="AU157" s="62">
        <v>1</v>
      </c>
      <c r="AV157" s="63"/>
      <c r="AW157" s="63"/>
      <c r="AY157" s="43"/>
      <c r="AZ157" s="43"/>
      <c r="BA157" s="53"/>
      <c r="BB157" s="53"/>
      <c r="BC157" s="53"/>
      <c r="BD157" s="53"/>
      <c r="BE157" s="53"/>
      <c r="BF157" s="53"/>
      <c r="BG157" s="53"/>
      <c r="BH157" s="53"/>
      <c r="BI157" s="43"/>
      <c r="BJ157" s="43"/>
      <c r="BK157" s="43"/>
      <c r="BL157" s="43"/>
      <c r="BM157" s="43"/>
      <c r="BN157" s="43"/>
      <c r="BO157" s="64"/>
      <c r="BP157" s="64"/>
      <c r="BQ157" s="64"/>
      <c r="BR157" s="43"/>
      <c r="BS157" s="43"/>
    </row>
    <row r="158" spans="1:71" ht="12.75">
      <c r="A158" s="22"/>
      <c r="B158" s="44" t="s">
        <v>23</v>
      </c>
      <c r="C158" s="126"/>
      <c r="D158" s="126"/>
      <c r="E158" s="126"/>
      <c r="F158" s="45"/>
      <c r="H158" s="46" t="e">
        <f t="shared" si="161"/>
        <v>#NUM!</v>
      </c>
      <c r="I158" s="47" t="e">
        <f t="shared" si="168"/>
        <v>#NUM!</v>
      </c>
      <c r="J158" s="21" t="e">
        <f t="shared" si="162"/>
        <v>#NUM!</v>
      </c>
      <c r="K158" s="21" t="e">
        <f t="shared" si="169"/>
        <v>#NUM!</v>
      </c>
      <c r="L158" s="21" t="e">
        <f t="shared" si="163"/>
        <v>#NUM!</v>
      </c>
      <c r="M158" s="124">
        <f t="shared" si="164"/>
        <v>0</v>
      </c>
      <c r="N158" s="125" t="e">
        <f t="shared" si="165"/>
        <v>#NUM!</v>
      </c>
      <c r="O158" s="48">
        <f t="shared" si="170"/>
        <v>1.9599639845400536</v>
      </c>
      <c r="P158" s="49" t="e">
        <f t="shared" si="157"/>
        <v>#NUM!</v>
      </c>
      <c r="Q158" s="49" t="e">
        <f t="shared" si="158"/>
        <v>#NUM!</v>
      </c>
      <c r="R158" s="50">
        <f t="shared" si="166"/>
        <v>0</v>
      </c>
      <c r="S158" s="50">
        <f t="shared" si="167"/>
        <v>0</v>
      </c>
      <c r="T158" s="5"/>
      <c r="V158" s="51" t="e">
        <f>(J158-L161)^2</f>
        <v>#NUM!</v>
      </c>
      <c r="W158" s="52" t="e">
        <f t="shared" si="171"/>
        <v>#NUM!</v>
      </c>
      <c r="X158" s="53">
        <v>1</v>
      </c>
      <c r="Y158" s="43"/>
      <c r="Z158" s="43"/>
      <c r="AA158" s="47" t="e">
        <f t="shared" si="172"/>
        <v>#NUM!</v>
      </c>
      <c r="AB158" s="54"/>
      <c r="AC158" s="55" t="e">
        <f>AC161</f>
        <v>#NUM!</v>
      </c>
      <c r="AD158" s="55" t="e">
        <f>AD161</f>
        <v>#NUM!</v>
      </c>
      <c r="AE158" s="52" t="e">
        <f t="shared" si="173"/>
        <v>#NUM!</v>
      </c>
      <c r="AF158" s="56" t="e">
        <f t="shared" si="174"/>
        <v>#NUM!</v>
      </c>
      <c r="AG158" s="57" t="e">
        <f>AF158/AF161</f>
        <v>#NUM!</v>
      </c>
      <c r="AH158" s="58" t="e">
        <f t="shared" si="175"/>
        <v>#NUM!</v>
      </c>
      <c r="AI158" s="59" t="e">
        <f t="shared" si="176"/>
        <v>#NUM!</v>
      </c>
      <c r="AJ158" s="11" t="e">
        <f t="shared" si="177"/>
        <v>#NUM!</v>
      </c>
      <c r="AK158" s="60" t="e">
        <f t="shared" si="178"/>
        <v>#NUM!</v>
      </c>
      <c r="AL158" s="11" t="e">
        <f t="shared" si="179"/>
        <v>#NUM!</v>
      </c>
      <c r="AM158" s="48">
        <f t="shared" si="180"/>
        <v>1.9599639845400536</v>
      </c>
      <c r="AN158" s="49" t="e">
        <f t="shared" si="181"/>
        <v>#NUM!</v>
      </c>
      <c r="AO158" s="49" t="e">
        <f t="shared" si="182"/>
        <v>#NUM!</v>
      </c>
      <c r="AP158" s="61" t="e">
        <f t="shared" si="159"/>
        <v>#NUM!</v>
      </c>
      <c r="AQ158" s="61" t="e">
        <f t="shared" si="160"/>
        <v>#NUM!</v>
      </c>
      <c r="AR158" s="30"/>
      <c r="AT158" s="62"/>
      <c r="AU158" s="62">
        <v>1</v>
      </c>
      <c r="AV158" s="63"/>
      <c r="AW158" s="63"/>
      <c r="AY158" s="43"/>
      <c r="AZ158" s="43"/>
      <c r="BA158" s="53"/>
      <c r="BB158" s="53"/>
      <c r="BC158" s="53"/>
      <c r="BD158" s="53"/>
      <c r="BE158" s="53"/>
      <c r="BF158" s="53"/>
      <c r="BG158" s="53"/>
      <c r="BH158" s="53"/>
      <c r="BI158" s="43"/>
      <c r="BJ158" s="43"/>
      <c r="BK158" s="43"/>
      <c r="BL158" s="43"/>
      <c r="BM158" s="43"/>
      <c r="BN158" s="43"/>
      <c r="BO158" s="64"/>
      <c r="BP158" s="64"/>
      <c r="BQ158" s="64"/>
      <c r="BR158" s="43"/>
      <c r="BS158" s="43"/>
    </row>
    <row r="159" spans="1:71" ht="12.75">
      <c r="A159" s="22"/>
      <c r="B159" s="44" t="s">
        <v>24</v>
      </c>
      <c r="C159" s="126"/>
      <c r="D159" s="126"/>
      <c r="E159" s="126"/>
      <c r="F159" s="45"/>
      <c r="H159" s="46" t="e">
        <f t="shared" si="161"/>
        <v>#NUM!</v>
      </c>
      <c r="I159" s="47" t="e">
        <f t="shared" si="168"/>
        <v>#NUM!</v>
      </c>
      <c r="J159" s="21" t="e">
        <f t="shared" si="162"/>
        <v>#NUM!</v>
      </c>
      <c r="K159" s="21" t="e">
        <f t="shared" si="169"/>
        <v>#NUM!</v>
      </c>
      <c r="L159" s="21" t="e">
        <f t="shared" si="163"/>
        <v>#NUM!</v>
      </c>
      <c r="M159" s="124">
        <f t="shared" si="164"/>
        <v>0</v>
      </c>
      <c r="N159" s="125" t="e">
        <f t="shared" si="165"/>
        <v>#NUM!</v>
      </c>
      <c r="O159" s="48">
        <f t="shared" si="170"/>
        <v>1.9599639845400536</v>
      </c>
      <c r="P159" s="49" t="e">
        <f t="shared" si="157"/>
        <v>#NUM!</v>
      </c>
      <c r="Q159" s="49" t="e">
        <f t="shared" si="158"/>
        <v>#NUM!</v>
      </c>
      <c r="R159" s="50">
        <f t="shared" si="166"/>
        <v>0</v>
      </c>
      <c r="S159" s="50">
        <f t="shared" si="167"/>
        <v>0</v>
      </c>
      <c r="T159" s="5"/>
      <c r="V159" s="51" t="e">
        <f>(J159-L161)^2</f>
        <v>#NUM!</v>
      </c>
      <c r="W159" s="52" t="e">
        <f t="shared" si="171"/>
        <v>#NUM!</v>
      </c>
      <c r="X159" s="53">
        <v>1</v>
      </c>
      <c r="Y159" s="43"/>
      <c r="Z159" s="43"/>
      <c r="AA159" s="47" t="e">
        <f t="shared" si="172"/>
        <v>#NUM!</v>
      </c>
      <c r="AB159" s="54"/>
      <c r="AC159" s="55" t="e">
        <f>AC161</f>
        <v>#NUM!</v>
      </c>
      <c r="AD159" s="55" t="e">
        <f>AD161</f>
        <v>#NUM!</v>
      </c>
      <c r="AE159" s="52" t="e">
        <f t="shared" si="173"/>
        <v>#NUM!</v>
      </c>
      <c r="AF159" s="56" t="e">
        <f t="shared" si="174"/>
        <v>#NUM!</v>
      </c>
      <c r="AG159" s="57" t="e">
        <f>AF159/AF161</f>
        <v>#NUM!</v>
      </c>
      <c r="AH159" s="58" t="e">
        <f t="shared" si="175"/>
        <v>#NUM!</v>
      </c>
      <c r="AI159" s="59" t="e">
        <f t="shared" si="176"/>
        <v>#NUM!</v>
      </c>
      <c r="AJ159" s="11" t="e">
        <f t="shared" si="177"/>
        <v>#NUM!</v>
      </c>
      <c r="AK159" s="60" t="e">
        <f t="shared" si="178"/>
        <v>#NUM!</v>
      </c>
      <c r="AL159" s="11" t="e">
        <f t="shared" si="179"/>
        <v>#NUM!</v>
      </c>
      <c r="AM159" s="48">
        <f t="shared" si="180"/>
        <v>1.9599639845400536</v>
      </c>
      <c r="AN159" s="49" t="e">
        <f t="shared" si="181"/>
        <v>#NUM!</v>
      </c>
      <c r="AO159" s="49" t="e">
        <f t="shared" si="182"/>
        <v>#NUM!</v>
      </c>
      <c r="AP159" s="61" t="e">
        <f t="shared" si="159"/>
        <v>#NUM!</v>
      </c>
      <c r="AQ159" s="61" t="e">
        <f t="shared" si="160"/>
        <v>#NUM!</v>
      </c>
      <c r="AR159" s="30"/>
      <c r="AT159" s="62"/>
      <c r="AU159" s="62">
        <v>1</v>
      </c>
      <c r="AV159" s="63"/>
      <c r="AW159" s="63"/>
      <c r="AY159" s="43"/>
      <c r="AZ159" s="43"/>
      <c r="BA159" s="53"/>
      <c r="BB159" s="53"/>
      <c r="BC159" s="53"/>
      <c r="BD159" s="53"/>
      <c r="BE159" s="53"/>
      <c r="BF159" s="53"/>
      <c r="BG159" s="53"/>
      <c r="BH159" s="53"/>
      <c r="BI159" s="43"/>
      <c r="BJ159" s="43"/>
      <c r="BK159" s="43"/>
      <c r="BL159" s="43"/>
      <c r="BM159" s="43"/>
      <c r="BN159" s="43"/>
      <c r="BO159" s="64"/>
      <c r="BP159" s="64"/>
      <c r="BQ159" s="64"/>
      <c r="BR159" s="43"/>
      <c r="BS159" s="43"/>
    </row>
    <row r="160" spans="1:71" ht="12.75">
      <c r="A160" s="22"/>
      <c r="B160" s="44" t="s">
        <v>25</v>
      </c>
      <c r="C160" s="126"/>
      <c r="D160" s="126"/>
      <c r="E160" s="126"/>
      <c r="F160" s="45"/>
      <c r="H160" s="46" t="e">
        <f t="shared" si="161"/>
        <v>#NUM!</v>
      </c>
      <c r="I160" s="47" t="e">
        <f t="shared" si="168"/>
        <v>#NUM!</v>
      </c>
      <c r="J160" s="21" t="e">
        <f t="shared" si="162"/>
        <v>#NUM!</v>
      </c>
      <c r="K160" s="21" t="e">
        <f t="shared" si="169"/>
        <v>#NUM!</v>
      </c>
      <c r="L160" s="21" t="e">
        <f t="shared" si="163"/>
        <v>#NUM!</v>
      </c>
      <c r="M160" s="124">
        <f t="shared" si="164"/>
        <v>0</v>
      </c>
      <c r="N160" s="125" t="e">
        <f t="shared" si="165"/>
        <v>#NUM!</v>
      </c>
      <c r="O160" s="48">
        <f t="shared" si="170"/>
        <v>1.9599639845400536</v>
      </c>
      <c r="P160" s="49" t="e">
        <f t="shared" si="157"/>
        <v>#NUM!</v>
      </c>
      <c r="Q160" s="49" t="e">
        <f t="shared" si="158"/>
        <v>#NUM!</v>
      </c>
      <c r="R160" s="50">
        <f t="shared" si="166"/>
        <v>0</v>
      </c>
      <c r="S160" s="50">
        <f t="shared" si="167"/>
        <v>0</v>
      </c>
      <c r="T160" s="5"/>
      <c r="V160" s="51" t="e">
        <f>(J160-L161)^2</f>
        <v>#NUM!</v>
      </c>
      <c r="W160" s="52" t="e">
        <f t="shared" si="171"/>
        <v>#NUM!</v>
      </c>
      <c r="X160" s="53">
        <v>1</v>
      </c>
      <c r="Y160" s="43"/>
      <c r="Z160" s="43"/>
      <c r="AA160" s="47" t="e">
        <f t="shared" si="172"/>
        <v>#NUM!</v>
      </c>
      <c r="AB160" s="54"/>
      <c r="AC160" s="55" t="e">
        <f>AC161</f>
        <v>#NUM!</v>
      </c>
      <c r="AD160" s="55" t="e">
        <f>AD161</f>
        <v>#NUM!</v>
      </c>
      <c r="AE160" s="52" t="e">
        <f t="shared" si="173"/>
        <v>#NUM!</v>
      </c>
      <c r="AF160" s="56" t="e">
        <f t="shared" si="174"/>
        <v>#NUM!</v>
      </c>
      <c r="AG160" s="57" t="e">
        <f>AF160/AF161</f>
        <v>#NUM!</v>
      </c>
      <c r="AH160" s="58" t="e">
        <f t="shared" si="175"/>
        <v>#NUM!</v>
      </c>
      <c r="AI160" s="59" t="e">
        <f t="shared" si="176"/>
        <v>#NUM!</v>
      </c>
      <c r="AJ160" s="11" t="e">
        <f t="shared" si="177"/>
        <v>#NUM!</v>
      </c>
      <c r="AK160" s="60" t="e">
        <f t="shared" si="178"/>
        <v>#NUM!</v>
      </c>
      <c r="AL160" s="11" t="e">
        <f t="shared" si="179"/>
        <v>#NUM!</v>
      </c>
      <c r="AM160" s="48">
        <f t="shared" si="180"/>
        <v>1.9599639845400536</v>
      </c>
      <c r="AN160" s="49" t="e">
        <f t="shared" si="181"/>
        <v>#NUM!</v>
      </c>
      <c r="AO160" s="49" t="e">
        <f t="shared" si="182"/>
        <v>#NUM!</v>
      </c>
      <c r="AP160" s="61" t="e">
        <f t="shared" si="159"/>
        <v>#NUM!</v>
      </c>
      <c r="AQ160" s="61" t="e">
        <f t="shared" si="160"/>
        <v>#NUM!</v>
      </c>
      <c r="AR160" s="30"/>
      <c r="AT160" s="62"/>
      <c r="AU160" s="62">
        <v>1</v>
      </c>
      <c r="AV160" s="63"/>
      <c r="AW160" s="63"/>
      <c r="AY160" s="43"/>
      <c r="AZ160" s="43"/>
      <c r="BA160" s="53"/>
      <c r="BB160" s="53"/>
      <c r="BC160" s="53"/>
      <c r="BD160" s="53"/>
      <c r="BE160" s="53"/>
      <c r="BF160" s="53"/>
      <c r="BG160" s="53"/>
      <c r="BH160" s="53"/>
      <c r="BI160" s="43"/>
      <c r="BJ160" s="43"/>
      <c r="BK160" s="43"/>
      <c r="BL160" s="43"/>
      <c r="BM160" s="43"/>
      <c r="BN160" s="43"/>
      <c r="BO160" s="64"/>
      <c r="BP160" s="64"/>
      <c r="BQ160" s="64"/>
      <c r="BR160" s="43"/>
      <c r="BS160" s="43"/>
    </row>
    <row r="161" spans="1:71" ht="12.75">
      <c r="A161" s="22"/>
      <c r="B161" s="65">
        <f>COUNT(C149:C160)</f>
        <v>0</v>
      </c>
      <c r="C161" s="115"/>
      <c r="D161" s="115"/>
      <c r="E161" s="115"/>
      <c r="F161" s="67"/>
      <c r="H161" s="68"/>
      <c r="I161" s="69" t="e">
        <f>SUM(I149:I160)</f>
        <v>#NUM!</v>
      </c>
      <c r="J161" s="70"/>
      <c r="K161" s="71" t="e">
        <f>SUM(K149:K160)</f>
        <v>#NUM!</v>
      </c>
      <c r="L161" s="10" t="e">
        <f>K161/I161</f>
        <v>#NUM!</v>
      </c>
      <c r="M161" s="121" t="e">
        <f>EXP(L161)</f>
        <v>#NUM!</v>
      </c>
      <c r="N161" s="66" t="e">
        <f>SQRT(1/I161)</f>
        <v>#NUM!</v>
      </c>
      <c r="O161" s="48">
        <f t="shared" si="170"/>
        <v>1.9599639845400536</v>
      </c>
      <c r="P161" s="72" t="e">
        <f>L161-(N161*O161)</f>
        <v>#NUM!</v>
      </c>
      <c r="Q161" s="72" t="e">
        <f>L161+(N161*O161)</f>
        <v>#NUM!</v>
      </c>
      <c r="R161" s="122" t="e">
        <f>EXP(P161)</f>
        <v>#NUM!</v>
      </c>
      <c r="S161" s="123" t="e">
        <f>EXP(Q161)</f>
        <v>#NUM!</v>
      </c>
      <c r="T161" s="73"/>
      <c r="U161" s="73"/>
      <c r="V161" s="74"/>
      <c r="W161" s="75" t="e">
        <f>SUM(W149:W160)</f>
        <v>#NUM!</v>
      </c>
      <c r="X161" s="76">
        <f>SUM(X149:X160)</f>
        <v>12</v>
      </c>
      <c r="Y161" s="77" t="e">
        <f>W161-(X161-1)</f>
        <v>#NUM!</v>
      </c>
      <c r="Z161" s="69" t="e">
        <f>I161</f>
        <v>#NUM!</v>
      </c>
      <c r="AA161" s="69" t="e">
        <f>SUM(AA149:AA160)</f>
        <v>#NUM!</v>
      </c>
      <c r="AB161" s="78" t="e">
        <f>AA161/Z161</f>
        <v>#NUM!</v>
      </c>
      <c r="AC161" s="79" t="e">
        <f>Y161/(Z161-AB161)</f>
        <v>#NUM!</v>
      </c>
      <c r="AD161" s="79" t="e">
        <f>IF(W161&lt;X161-1,"0",AC161)</f>
        <v>#NUM!</v>
      </c>
      <c r="AE161" s="74"/>
      <c r="AF161" s="69" t="e">
        <f>SUM(AF149:AF160)</f>
        <v>#NUM!</v>
      </c>
      <c r="AG161" s="80" t="e">
        <f>SUM(AG149:AG160)</f>
        <v>#NUM!</v>
      </c>
      <c r="AH161" s="77" t="e">
        <f>SUM(AH149:AH160)</f>
        <v>#NUM!</v>
      </c>
      <c r="AI161" s="77" t="e">
        <f>AH161/AF161</f>
        <v>#NUM!</v>
      </c>
      <c r="AJ161" s="123" t="e">
        <f>EXP(AI161)</f>
        <v>#NUM!</v>
      </c>
      <c r="AK161" s="81" t="e">
        <f>1/AF161</f>
        <v>#NUM!</v>
      </c>
      <c r="AL161" s="82" t="e">
        <f>SQRT(AK161)</f>
        <v>#NUM!</v>
      </c>
      <c r="AM161" s="48">
        <f t="shared" si="180"/>
        <v>1.9599639845400536</v>
      </c>
      <c r="AN161" s="72" t="e">
        <f>AI161-(AM161*AL161)</f>
        <v>#NUM!</v>
      </c>
      <c r="AO161" s="72" t="e">
        <f t="shared" si="182"/>
        <v>#NUM!</v>
      </c>
      <c r="AP161" s="127" t="e">
        <f>EXP(AN161)</f>
        <v>#NUM!</v>
      </c>
      <c r="AQ161" s="127" t="e">
        <f>EXP(AO161)</f>
        <v>#NUM!</v>
      </c>
      <c r="AR161" s="107"/>
      <c r="AS161" s="6"/>
      <c r="AT161" s="83" t="e">
        <f>W161</f>
        <v>#NUM!</v>
      </c>
      <c r="AU161" s="65">
        <f>SUM(AU149:AU160)</f>
        <v>12</v>
      </c>
      <c r="AV161" s="84" t="e">
        <f>(AT161-(AU161-1))/AT161</f>
        <v>#NUM!</v>
      </c>
      <c r="AW161" s="85" t="e">
        <f>IF(W161&lt;X161-1,"0%",AV161)</f>
        <v>#NUM!</v>
      </c>
      <c r="AX161" s="19"/>
      <c r="AY161" s="71" t="e">
        <f>AT161/(AU161-1)</f>
        <v>#NUM!</v>
      </c>
      <c r="AZ161" s="86" t="e">
        <f>LN(AY161)</f>
        <v>#NUM!</v>
      </c>
      <c r="BA161" s="71" t="e">
        <f>LN(AT161)</f>
        <v>#NUM!</v>
      </c>
      <c r="BB161" s="71">
        <f>LN(AU161-1)</f>
        <v>2.3978952727983707</v>
      </c>
      <c r="BC161" s="71" t="e">
        <f>SQRT(2*AT161)</f>
        <v>#NUM!</v>
      </c>
      <c r="BD161" s="71">
        <f>SQRT(2*AU161-3)</f>
        <v>4.58257569495584</v>
      </c>
      <c r="BE161" s="71">
        <f>2*(AU161-2)</f>
        <v>20</v>
      </c>
      <c r="BF161" s="71">
        <f>3*(AU161-2)^2</f>
        <v>300</v>
      </c>
      <c r="BG161" s="71">
        <f>1/BE161</f>
        <v>0.05</v>
      </c>
      <c r="BH161" s="87">
        <f>1/BF161</f>
        <v>0.0033333333333333335</v>
      </c>
      <c r="BI161" s="87">
        <f>SQRT(BG161*(1-BH161))</f>
        <v>0.22323380867004294</v>
      </c>
      <c r="BJ161" s="88" t="e">
        <f>0.5*(BA161-BB161)/(BC161-BD161)</f>
        <v>#NUM!</v>
      </c>
      <c r="BK161" s="88" t="e">
        <f>IF(W161&lt;=X161,BI161,BJ161)</f>
        <v>#NUM!</v>
      </c>
      <c r="BL161" s="89" t="e">
        <f>AZ161-(1.96*BK161)</f>
        <v>#NUM!</v>
      </c>
      <c r="BM161" s="89" t="e">
        <f>AZ161+(1.96*BK161)</f>
        <v>#NUM!</v>
      </c>
      <c r="BN161" s="89"/>
      <c r="BO161" s="86" t="e">
        <f>EXP(BL161)</f>
        <v>#NUM!</v>
      </c>
      <c r="BP161" s="86" t="e">
        <f>EXP(BM161)</f>
        <v>#NUM!</v>
      </c>
      <c r="BQ161" s="90" t="e">
        <f>AW161</f>
        <v>#NUM!</v>
      </c>
      <c r="BR161" s="90" t="e">
        <f>(BO161-1)/BO161</f>
        <v>#NUM!</v>
      </c>
      <c r="BS161" s="90" t="e">
        <f>(BP161-1)/BP161</f>
        <v>#NUM!</v>
      </c>
    </row>
    <row r="162" spans="1:71" ht="12.75">
      <c r="A162" s="4"/>
      <c r="B162" s="4"/>
      <c r="C162" s="116"/>
      <c r="D162" s="116"/>
      <c r="E162" s="116"/>
      <c r="F162" s="91"/>
      <c r="G162" s="4"/>
      <c r="H162" s="1"/>
      <c r="I162" s="1"/>
      <c r="J162" s="1"/>
      <c r="K162" s="1"/>
      <c r="L162" s="1"/>
      <c r="M162" s="1"/>
      <c r="N162" s="92"/>
      <c r="O162" s="92"/>
      <c r="P162" s="92"/>
      <c r="Q162" s="92"/>
      <c r="R162" s="92"/>
      <c r="S162" s="92"/>
      <c r="T162" s="92"/>
      <c r="V162" s="1"/>
      <c r="W162" s="1"/>
      <c r="X162" s="93"/>
      <c r="Y162" s="94"/>
      <c r="Z162" s="94"/>
      <c r="AA162" s="94"/>
      <c r="AB162" s="95"/>
      <c r="AC162" s="95"/>
      <c r="AD162" s="95"/>
      <c r="AE162" s="95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96"/>
      <c r="AQ162" s="96"/>
      <c r="AR162" s="96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9"/>
      <c r="BD162" s="1"/>
      <c r="BE162" s="1"/>
      <c r="BF162" s="1"/>
      <c r="BG162" s="1"/>
      <c r="BJ162" s="94" t="s">
        <v>79</v>
      </c>
      <c r="BP162" s="97" t="s">
        <v>32</v>
      </c>
      <c r="BQ162" s="128" t="e">
        <f>BQ161</f>
        <v>#NUM!</v>
      </c>
      <c r="BR162" s="128" t="e">
        <f>IF(BR161&lt;0,"0%",BR161)</f>
        <v>#NUM!</v>
      </c>
      <c r="BS162" s="129" t="e">
        <f>IF(BS161&lt;0,"0%",BS161)</f>
        <v>#NUM!</v>
      </c>
    </row>
    <row r="163" spans="1:65" ht="25.5">
      <c r="A163" s="22"/>
      <c r="B163" s="22"/>
      <c r="C163" s="117"/>
      <c r="D163" s="117"/>
      <c r="E163" s="117"/>
      <c r="F163" s="98"/>
      <c r="G163" s="22"/>
      <c r="H163" s="22"/>
      <c r="I163" s="1"/>
      <c r="J163" s="1"/>
      <c r="K163" s="1"/>
      <c r="L163" s="1"/>
      <c r="M163" s="1"/>
      <c r="N163" s="99"/>
      <c r="O163" s="99"/>
      <c r="P163" s="99"/>
      <c r="Q163" s="99"/>
      <c r="R163" s="99"/>
      <c r="S163" s="99"/>
      <c r="T163" s="99"/>
      <c r="V163" s="1"/>
      <c r="W163" s="1"/>
      <c r="X163" s="1"/>
      <c r="Y163" s="1"/>
      <c r="Z163" s="1"/>
      <c r="AA163" s="1"/>
      <c r="AB163" s="1"/>
      <c r="AC163" s="1"/>
      <c r="AD163" s="1"/>
      <c r="AE163" s="9"/>
      <c r="AF163" s="12"/>
      <c r="AG163" s="12"/>
      <c r="AH163" s="100"/>
      <c r="AI163" s="14"/>
      <c r="AJ163" s="133"/>
      <c r="AK163" s="134" t="s">
        <v>74</v>
      </c>
      <c r="AL163" s="135">
        <f>TINV((1-$E$1),(X161-2))</f>
        <v>2.2281388519862744</v>
      </c>
      <c r="AM163" s="1"/>
      <c r="AN163" s="131" t="s">
        <v>34</v>
      </c>
      <c r="AO163" s="132">
        <f>$E$1</f>
        <v>0.95</v>
      </c>
      <c r="AP163" s="130" t="e">
        <f>EXP(AI161-AL163*SQRT((1/Z161)+AD161))</f>
        <v>#NUM!</v>
      </c>
      <c r="AQ163" s="130" t="e">
        <f>EXP(AI161+AL163*SQRT((1/Z161)+AD161))</f>
        <v>#NUM!</v>
      </c>
      <c r="AR163" s="30"/>
      <c r="AS163" s="1"/>
      <c r="AT163" s="1"/>
      <c r="AU163" s="1"/>
      <c r="AV163" s="1"/>
      <c r="AX163" s="1"/>
      <c r="AY163" s="1"/>
      <c r="AZ163" s="1"/>
      <c r="BB163" s="101"/>
      <c r="BC163" s="9"/>
      <c r="BD163" s="9"/>
      <c r="BF163" s="5"/>
      <c r="BG163" s="1"/>
      <c r="BH163" s="3"/>
      <c r="BI163" s="102"/>
      <c r="BJ163" s="1"/>
      <c r="BM163" s="3"/>
    </row>
    <row r="164" spans="1:71" ht="15">
      <c r="A164" s="18"/>
      <c r="B164" s="18"/>
      <c r="C164" s="118"/>
      <c r="D164" s="118"/>
      <c r="E164" s="118"/>
      <c r="F164" s="98"/>
      <c r="G164" s="18"/>
      <c r="H164" s="18"/>
      <c r="I164" s="1"/>
      <c r="J164" s="1"/>
      <c r="K164" s="1"/>
      <c r="L164" s="1"/>
      <c r="M164" s="1"/>
      <c r="N164" s="99"/>
      <c r="O164" s="99"/>
      <c r="P164" s="99"/>
      <c r="Q164" s="99"/>
      <c r="R164" s="99"/>
      <c r="S164" s="99"/>
      <c r="T164" s="99"/>
      <c r="V164" s="1"/>
      <c r="W164" s="1"/>
      <c r="X164" s="1"/>
      <c r="Y164" s="1"/>
      <c r="Z164" s="1"/>
      <c r="AA164" s="1"/>
      <c r="AB164" s="1"/>
      <c r="AC164" s="1"/>
      <c r="AD164" s="1"/>
      <c r="AE164" s="9"/>
      <c r="AF164" s="12"/>
      <c r="AG164" s="12"/>
      <c r="AH164" s="100"/>
      <c r="AI164" s="14"/>
      <c r="AJ164" s="103"/>
      <c r="AK164" s="104"/>
      <c r="AL164" s="15"/>
      <c r="AM164" s="1"/>
      <c r="AN164" s="1"/>
      <c r="AO164" s="8"/>
      <c r="AP164" s="30"/>
      <c r="AQ164" s="30"/>
      <c r="AR164" s="30"/>
      <c r="AS164" s="1"/>
      <c r="AT164" s="1"/>
      <c r="AU164" s="1"/>
      <c r="AV164" s="1"/>
      <c r="AW164" s="2"/>
      <c r="AX164" s="1"/>
      <c r="AY164" s="1"/>
      <c r="AZ164" s="1"/>
      <c r="BA164" s="2"/>
      <c r="BB164" s="101"/>
      <c r="BC164" s="9"/>
      <c r="BD164" s="9"/>
      <c r="BE164" s="2"/>
      <c r="BF164" s="5"/>
      <c r="BG164" s="1"/>
      <c r="BH164" s="105"/>
      <c r="BI164" s="106"/>
      <c r="BJ164" s="1"/>
      <c r="BK164" s="2"/>
      <c r="BL164" s="2"/>
      <c r="BM164" s="105"/>
      <c r="BN164" s="2"/>
      <c r="BQ164" s="2"/>
      <c r="BR164" s="2"/>
      <c r="BS164" s="2"/>
    </row>
    <row r="165" spans="3:6" ht="12.75">
      <c r="C165" s="109"/>
      <c r="D165" s="109"/>
      <c r="E165" s="109"/>
      <c r="F165" s="110"/>
    </row>
    <row r="166" spans="1:71" ht="12.75">
      <c r="A166" s="4"/>
      <c r="B166" s="4"/>
      <c r="C166" s="4"/>
      <c r="D166" s="4"/>
      <c r="E166" s="4"/>
      <c r="F166" s="1"/>
      <c r="G166" s="139" t="s">
        <v>82</v>
      </c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1"/>
      <c r="T166" s="27"/>
      <c r="U166" s="142" t="s">
        <v>83</v>
      </c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4"/>
      <c r="AR166" s="27"/>
      <c r="AS166" s="139" t="s">
        <v>1</v>
      </c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1"/>
    </row>
    <row r="167" spans="1:71" ht="12.75">
      <c r="A167" s="108"/>
      <c r="B167" s="28" t="s">
        <v>2</v>
      </c>
      <c r="C167" s="136" t="s">
        <v>78</v>
      </c>
      <c r="D167" s="137"/>
      <c r="E167" s="138"/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7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</row>
    <row r="168" spans="2:71" ht="65.25">
      <c r="B168" s="29"/>
      <c r="C168" s="112" t="s">
        <v>36</v>
      </c>
      <c r="D168" s="114" t="s">
        <v>76</v>
      </c>
      <c r="E168" s="114" t="s">
        <v>77</v>
      </c>
      <c r="F168" s="30"/>
      <c r="H168" s="112" t="s">
        <v>37</v>
      </c>
      <c r="I168" s="112" t="s">
        <v>38</v>
      </c>
      <c r="J168" s="31" t="s">
        <v>39</v>
      </c>
      <c r="K168" s="31" t="s">
        <v>3</v>
      </c>
      <c r="L168" s="31" t="s">
        <v>40</v>
      </c>
      <c r="M168" s="32" t="s">
        <v>41</v>
      </c>
      <c r="N168" s="38" t="s">
        <v>75</v>
      </c>
      <c r="O168" s="38" t="s">
        <v>35</v>
      </c>
      <c r="P168" s="33" t="s">
        <v>42</v>
      </c>
      <c r="Q168" s="33" t="s">
        <v>43</v>
      </c>
      <c r="R168" s="34" t="s">
        <v>76</v>
      </c>
      <c r="S168" s="35" t="s">
        <v>77</v>
      </c>
      <c r="T168" s="36"/>
      <c r="U168" s="7"/>
      <c r="V168" s="37" t="s">
        <v>44</v>
      </c>
      <c r="W168" s="31" t="s">
        <v>45</v>
      </c>
      <c r="X168" s="38" t="s">
        <v>4</v>
      </c>
      <c r="Y168" s="38" t="s">
        <v>5</v>
      </c>
      <c r="Z168" s="38" t="s">
        <v>46</v>
      </c>
      <c r="AA168" s="31" t="s">
        <v>47</v>
      </c>
      <c r="AB168" s="31" t="s">
        <v>48</v>
      </c>
      <c r="AC168" s="41" t="s">
        <v>49</v>
      </c>
      <c r="AD168" s="41" t="s">
        <v>50</v>
      </c>
      <c r="AE168" s="38" t="s">
        <v>51</v>
      </c>
      <c r="AF168" s="31" t="s">
        <v>52</v>
      </c>
      <c r="AG168" s="31" t="s">
        <v>53</v>
      </c>
      <c r="AH168" s="31" t="s">
        <v>54</v>
      </c>
      <c r="AI168" s="38" t="s">
        <v>55</v>
      </c>
      <c r="AJ168" s="39" t="s">
        <v>56</v>
      </c>
      <c r="AK168" s="31" t="s">
        <v>57</v>
      </c>
      <c r="AL168" s="31" t="s">
        <v>58</v>
      </c>
      <c r="AM168" s="38" t="s">
        <v>35</v>
      </c>
      <c r="AN168" s="33" t="s">
        <v>59</v>
      </c>
      <c r="AO168" s="33" t="s">
        <v>60</v>
      </c>
      <c r="AP168" s="34" t="s">
        <v>76</v>
      </c>
      <c r="AQ168" s="35" t="s">
        <v>77</v>
      </c>
      <c r="AR168" s="36"/>
      <c r="AT168" s="113" t="s">
        <v>6</v>
      </c>
      <c r="AU168" s="113" t="s">
        <v>4</v>
      </c>
      <c r="AV168" s="40" t="s">
        <v>61</v>
      </c>
      <c r="AW168" s="41" t="s">
        <v>62</v>
      </c>
      <c r="AY168" s="38" t="s">
        <v>63</v>
      </c>
      <c r="AZ168" s="38" t="s">
        <v>64</v>
      </c>
      <c r="BA168" s="38" t="s">
        <v>7</v>
      </c>
      <c r="BB168" s="38" t="s">
        <v>8</v>
      </c>
      <c r="BC168" s="38" t="s">
        <v>9</v>
      </c>
      <c r="BD168" s="38" t="s">
        <v>10</v>
      </c>
      <c r="BE168" s="38" t="s">
        <v>11</v>
      </c>
      <c r="BF168" s="38" t="s">
        <v>65</v>
      </c>
      <c r="BG168" s="38" t="s">
        <v>12</v>
      </c>
      <c r="BH168" s="38" t="s">
        <v>13</v>
      </c>
      <c r="BI168" s="42" t="s">
        <v>66</v>
      </c>
      <c r="BJ168" s="42" t="s">
        <v>67</v>
      </c>
      <c r="BK168" s="42" t="s">
        <v>68</v>
      </c>
      <c r="BL168" s="42" t="s">
        <v>69</v>
      </c>
      <c r="BM168" s="42" t="s">
        <v>70</v>
      </c>
      <c r="BN168" s="43"/>
      <c r="BO168" s="33" t="s">
        <v>71</v>
      </c>
      <c r="BP168" s="33" t="s">
        <v>72</v>
      </c>
      <c r="BQ168" s="32" t="s">
        <v>73</v>
      </c>
      <c r="BR168" s="34" t="s">
        <v>80</v>
      </c>
      <c r="BS168" s="35" t="s">
        <v>81</v>
      </c>
    </row>
    <row r="169" spans="2:71" ht="12.75">
      <c r="B169" s="44" t="s">
        <v>14</v>
      </c>
      <c r="C169" s="126"/>
      <c r="D169" s="126"/>
      <c r="E169" s="126"/>
      <c r="F169" s="45"/>
      <c r="H169" s="46" t="e">
        <f>N169^2</f>
        <v>#NUM!</v>
      </c>
      <c r="I169" s="47" t="e">
        <f>1/H169</f>
        <v>#NUM!</v>
      </c>
      <c r="J169" s="21" t="e">
        <f>LN(M169)</f>
        <v>#NUM!</v>
      </c>
      <c r="K169" s="21" t="e">
        <f>I169*J169</f>
        <v>#NUM!</v>
      </c>
      <c r="L169" s="21" t="e">
        <f>LN(M169)</f>
        <v>#NUM!</v>
      </c>
      <c r="M169" s="124">
        <f>C169</f>
        <v>0</v>
      </c>
      <c r="N169" s="125" t="e">
        <f>(Q169-P169)/(2*O169)</f>
        <v>#NUM!</v>
      </c>
      <c r="O169" s="48">
        <f>$E$2</f>
        <v>1.9599639845400536</v>
      </c>
      <c r="P169" s="49" t="e">
        <f aca="true" t="shared" si="183" ref="P169:P179">LN(R169)</f>
        <v>#NUM!</v>
      </c>
      <c r="Q169" s="49" t="e">
        <f aca="true" t="shared" si="184" ref="Q169:Q179">LN(S169)</f>
        <v>#NUM!</v>
      </c>
      <c r="R169" s="50">
        <f>D169</f>
        <v>0</v>
      </c>
      <c r="S169" s="50">
        <f>E169</f>
        <v>0</v>
      </c>
      <c r="T169" s="5"/>
      <c r="V169" s="51" t="e">
        <f>(J169-L180)^2</f>
        <v>#NUM!</v>
      </c>
      <c r="W169" s="52" t="e">
        <f>I169*V169</f>
        <v>#NUM!</v>
      </c>
      <c r="X169" s="53">
        <v>1</v>
      </c>
      <c r="Y169" s="43"/>
      <c r="Z169" s="43"/>
      <c r="AA169" s="47" t="e">
        <f>I169^2</f>
        <v>#NUM!</v>
      </c>
      <c r="AB169" s="54"/>
      <c r="AC169" s="55" t="e">
        <f>AC180</f>
        <v>#NUM!</v>
      </c>
      <c r="AD169" s="55" t="e">
        <f>AD180</f>
        <v>#NUM!</v>
      </c>
      <c r="AE169" s="52" t="e">
        <f>1/I169</f>
        <v>#NUM!</v>
      </c>
      <c r="AF169" s="56" t="e">
        <f>1/(AD169+AE169)</f>
        <v>#NUM!</v>
      </c>
      <c r="AG169" s="57" t="e">
        <f>AF169/AF172</f>
        <v>#NUM!</v>
      </c>
      <c r="AH169" s="58" t="e">
        <f>AF169*J169</f>
        <v>#NUM!</v>
      </c>
      <c r="AI169" s="59" t="e">
        <f>AH169/AF169</f>
        <v>#NUM!</v>
      </c>
      <c r="AJ169" s="11" t="e">
        <f>EXP(AI169)</f>
        <v>#NUM!</v>
      </c>
      <c r="AK169" s="60" t="e">
        <f>1/AF169</f>
        <v>#NUM!</v>
      </c>
      <c r="AL169" s="11" t="e">
        <f>SQRT(AK169)</f>
        <v>#NUM!</v>
      </c>
      <c r="AM169" s="48">
        <f>$E$2</f>
        <v>1.9599639845400536</v>
      </c>
      <c r="AN169" s="49" t="e">
        <f>AI169-(AM169*AL169)</f>
        <v>#NUM!</v>
      </c>
      <c r="AO169" s="49" t="e">
        <f>AI169+(1.96*AL169)</f>
        <v>#NUM!</v>
      </c>
      <c r="AP169" s="61" t="e">
        <f aca="true" t="shared" si="185" ref="AP169:AP179">EXP(AN169)</f>
        <v>#NUM!</v>
      </c>
      <c r="AQ169" s="61" t="e">
        <f aca="true" t="shared" si="186" ref="AQ169:AQ179">EXP(AO169)</f>
        <v>#NUM!</v>
      </c>
      <c r="AR169" s="30"/>
      <c r="AT169" s="62"/>
      <c r="AU169" s="62">
        <v>1</v>
      </c>
      <c r="AV169" s="63"/>
      <c r="AW169" s="63"/>
      <c r="AY169" s="43"/>
      <c r="AZ169" s="43"/>
      <c r="BA169" s="53"/>
      <c r="BB169" s="53"/>
      <c r="BC169" s="53"/>
      <c r="BD169" s="53"/>
      <c r="BE169" s="53"/>
      <c r="BF169" s="53"/>
      <c r="BG169" s="53"/>
      <c r="BH169" s="53"/>
      <c r="BI169" s="43"/>
      <c r="BJ169" s="43"/>
      <c r="BK169" s="43"/>
      <c r="BL169" s="43"/>
      <c r="BM169" s="43"/>
      <c r="BN169" s="43"/>
      <c r="BO169" s="64"/>
      <c r="BP169" s="64"/>
      <c r="BQ169" s="64"/>
      <c r="BR169" s="43"/>
      <c r="BS169" s="43"/>
    </row>
    <row r="170" spans="2:71" ht="12.75">
      <c r="B170" s="44" t="s">
        <v>15</v>
      </c>
      <c r="C170" s="126"/>
      <c r="D170" s="126"/>
      <c r="E170" s="126"/>
      <c r="F170" s="45"/>
      <c r="H170" s="46" t="e">
        <f aca="true" t="shared" si="187" ref="H170:H179">N170^2</f>
        <v>#NUM!</v>
      </c>
      <c r="I170" s="47" t="e">
        <f>1/H170</f>
        <v>#NUM!</v>
      </c>
      <c r="J170" s="21" t="e">
        <f aca="true" t="shared" si="188" ref="J170:J179">LN(M170)</f>
        <v>#NUM!</v>
      </c>
      <c r="K170" s="21" t="e">
        <f>I170*J170</f>
        <v>#NUM!</v>
      </c>
      <c r="L170" s="21" t="e">
        <f aca="true" t="shared" si="189" ref="L170:L179">LN(M170)</f>
        <v>#NUM!</v>
      </c>
      <c r="M170" s="124">
        <f aca="true" t="shared" si="190" ref="M170:M179">C170</f>
        <v>0</v>
      </c>
      <c r="N170" s="125" t="e">
        <f aca="true" t="shared" si="191" ref="N170:N179">(Q170-P170)/(2*O170)</f>
        <v>#NUM!</v>
      </c>
      <c r="O170" s="48">
        <f>$E$2</f>
        <v>1.9599639845400536</v>
      </c>
      <c r="P170" s="49" t="e">
        <f t="shared" si="183"/>
        <v>#NUM!</v>
      </c>
      <c r="Q170" s="49" t="e">
        <f t="shared" si="184"/>
        <v>#NUM!</v>
      </c>
      <c r="R170" s="50">
        <f aca="true" t="shared" si="192" ref="R170:R179">D170</f>
        <v>0</v>
      </c>
      <c r="S170" s="50">
        <f aca="true" t="shared" si="193" ref="S170:S179">E170</f>
        <v>0</v>
      </c>
      <c r="T170" s="5"/>
      <c r="V170" s="51" t="e">
        <f>(J170-L180)^2</f>
        <v>#NUM!</v>
      </c>
      <c r="W170" s="52" t="e">
        <f>I170*V170</f>
        <v>#NUM!</v>
      </c>
      <c r="X170" s="53">
        <v>1</v>
      </c>
      <c r="Y170" s="43"/>
      <c r="Z170" s="43"/>
      <c r="AA170" s="47" t="e">
        <f>I170^2</f>
        <v>#NUM!</v>
      </c>
      <c r="AB170" s="54"/>
      <c r="AC170" s="55" t="e">
        <f>AC180</f>
        <v>#NUM!</v>
      </c>
      <c r="AD170" s="55" t="e">
        <f>AD180</f>
        <v>#NUM!</v>
      </c>
      <c r="AE170" s="52" t="e">
        <f>1/I170</f>
        <v>#NUM!</v>
      </c>
      <c r="AF170" s="56" t="e">
        <f>1/(AD170+AE170)</f>
        <v>#NUM!</v>
      </c>
      <c r="AG170" s="57" t="e">
        <f>AF170/AF172</f>
        <v>#NUM!</v>
      </c>
      <c r="AH170" s="58" t="e">
        <f>AF170*J170</f>
        <v>#NUM!</v>
      </c>
      <c r="AI170" s="59" t="e">
        <f>AH170/AF170</f>
        <v>#NUM!</v>
      </c>
      <c r="AJ170" s="11" t="e">
        <f>EXP(AI170)</f>
        <v>#NUM!</v>
      </c>
      <c r="AK170" s="60" t="e">
        <f>1/AF170</f>
        <v>#NUM!</v>
      </c>
      <c r="AL170" s="11" t="e">
        <f>SQRT(AK170)</f>
        <v>#NUM!</v>
      </c>
      <c r="AM170" s="48">
        <f>$E$2</f>
        <v>1.9599639845400536</v>
      </c>
      <c r="AN170" s="49" t="e">
        <f>AI170-(AM170*AL170)</f>
        <v>#NUM!</v>
      </c>
      <c r="AO170" s="49" t="e">
        <f>AI170+(1.96*AL170)</f>
        <v>#NUM!</v>
      </c>
      <c r="AP170" s="61" t="e">
        <f t="shared" si="185"/>
        <v>#NUM!</v>
      </c>
      <c r="AQ170" s="61" t="e">
        <f t="shared" si="186"/>
        <v>#NUM!</v>
      </c>
      <c r="AR170" s="30"/>
      <c r="AT170" s="62"/>
      <c r="AU170" s="62">
        <v>1</v>
      </c>
      <c r="AV170" s="63"/>
      <c r="AW170" s="63"/>
      <c r="AY170" s="43"/>
      <c r="AZ170" s="43"/>
      <c r="BA170" s="53"/>
      <c r="BB170" s="53"/>
      <c r="BC170" s="53"/>
      <c r="BD170" s="53"/>
      <c r="BE170" s="53"/>
      <c r="BF170" s="53"/>
      <c r="BG170" s="53"/>
      <c r="BH170" s="53"/>
      <c r="BI170" s="43"/>
      <c r="BJ170" s="43"/>
      <c r="BK170" s="43"/>
      <c r="BL170" s="43"/>
      <c r="BM170" s="43"/>
      <c r="BN170" s="43"/>
      <c r="BO170" s="64"/>
      <c r="BP170" s="64"/>
      <c r="BQ170" s="64"/>
      <c r="BR170" s="43"/>
      <c r="BS170" s="43"/>
    </row>
    <row r="171" spans="2:71" ht="12.75">
      <c r="B171" s="44" t="s">
        <v>16</v>
      </c>
      <c r="C171" s="126"/>
      <c r="D171" s="126"/>
      <c r="E171" s="126"/>
      <c r="F171" s="45"/>
      <c r="H171" s="46" t="e">
        <f t="shared" si="187"/>
        <v>#NUM!</v>
      </c>
      <c r="I171" s="47" t="e">
        <f>1/H171</f>
        <v>#NUM!</v>
      </c>
      <c r="J171" s="21" t="e">
        <f t="shared" si="188"/>
        <v>#NUM!</v>
      </c>
      <c r="K171" s="21" t="e">
        <f>I171*J171</f>
        <v>#NUM!</v>
      </c>
      <c r="L171" s="21" t="e">
        <f t="shared" si="189"/>
        <v>#NUM!</v>
      </c>
      <c r="M171" s="124">
        <f t="shared" si="190"/>
        <v>0</v>
      </c>
      <c r="N171" s="125" t="e">
        <f t="shared" si="191"/>
        <v>#NUM!</v>
      </c>
      <c r="O171" s="48">
        <f>$E$2</f>
        <v>1.9599639845400536</v>
      </c>
      <c r="P171" s="49" t="e">
        <f t="shared" si="183"/>
        <v>#NUM!</v>
      </c>
      <c r="Q171" s="49" t="e">
        <f t="shared" si="184"/>
        <v>#NUM!</v>
      </c>
      <c r="R171" s="50">
        <f t="shared" si="192"/>
        <v>0</v>
      </c>
      <c r="S171" s="50">
        <f t="shared" si="193"/>
        <v>0</v>
      </c>
      <c r="T171" s="5"/>
      <c r="V171" s="51" t="e">
        <f>(J171-L180)^2</f>
        <v>#NUM!</v>
      </c>
      <c r="W171" s="52" t="e">
        <f>I171*V171</f>
        <v>#NUM!</v>
      </c>
      <c r="X171" s="53">
        <v>1</v>
      </c>
      <c r="Y171" s="43"/>
      <c r="Z171" s="43"/>
      <c r="AA171" s="47" t="e">
        <f>I171^2</f>
        <v>#NUM!</v>
      </c>
      <c r="AB171" s="54"/>
      <c r="AC171" s="55" t="e">
        <f>AC180</f>
        <v>#NUM!</v>
      </c>
      <c r="AD171" s="55" t="e">
        <f>AD180</f>
        <v>#NUM!</v>
      </c>
      <c r="AE171" s="52" t="e">
        <f>1/I171</f>
        <v>#NUM!</v>
      </c>
      <c r="AF171" s="56" t="e">
        <f>1/(AD171+AE171)</f>
        <v>#NUM!</v>
      </c>
      <c r="AG171" s="57" t="e">
        <f>AF171/AF172</f>
        <v>#NUM!</v>
      </c>
      <c r="AH171" s="58" t="e">
        <f>AF171*J171</f>
        <v>#NUM!</v>
      </c>
      <c r="AI171" s="59" t="e">
        <f>AH171/AF171</f>
        <v>#NUM!</v>
      </c>
      <c r="AJ171" s="11" t="e">
        <f>EXP(AI171)</f>
        <v>#NUM!</v>
      </c>
      <c r="AK171" s="60" t="e">
        <f>1/AF171</f>
        <v>#NUM!</v>
      </c>
      <c r="AL171" s="11" t="e">
        <f>SQRT(AK171)</f>
        <v>#NUM!</v>
      </c>
      <c r="AM171" s="48">
        <f>$E$2</f>
        <v>1.9599639845400536</v>
      </c>
      <c r="AN171" s="49" t="e">
        <f>AI171-(AM171*AL171)</f>
        <v>#NUM!</v>
      </c>
      <c r="AO171" s="49" t="e">
        <f>AI171+(1.96*AL171)</f>
        <v>#NUM!</v>
      </c>
      <c r="AP171" s="61" t="e">
        <f t="shared" si="185"/>
        <v>#NUM!</v>
      </c>
      <c r="AQ171" s="61" t="e">
        <f t="shared" si="186"/>
        <v>#NUM!</v>
      </c>
      <c r="AR171" s="30"/>
      <c r="AT171" s="62"/>
      <c r="AU171" s="62">
        <v>1</v>
      </c>
      <c r="AV171" s="63"/>
      <c r="AW171" s="63"/>
      <c r="AY171" s="43"/>
      <c r="AZ171" s="43"/>
      <c r="BA171" s="53"/>
      <c r="BB171" s="53"/>
      <c r="BC171" s="53"/>
      <c r="BD171" s="53"/>
      <c r="BE171" s="53"/>
      <c r="BF171" s="53"/>
      <c r="BG171" s="53"/>
      <c r="BH171" s="53"/>
      <c r="BI171" s="43"/>
      <c r="BJ171" s="43"/>
      <c r="BK171" s="43"/>
      <c r="BL171" s="43"/>
      <c r="BM171" s="43"/>
      <c r="BN171" s="43"/>
      <c r="BO171" s="64"/>
      <c r="BP171" s="64"/>
      <c r="BQ171" s="64"/>
      <c r="BR171" s="43"/>
      <c r="BS171" s="43"/>
    </row>
    <row r="172" spans="1:71" ht="12.75">
      <c r="A172" s="22"/>
      <c r="B172" s="44" t="s">
        <v>17</v>
      </c>
      <c r="C172" s="126"/>
      <c r="D172" s="126"/>
      <c r="E172" s="126"/>
      <c r="F172" s="45"/>
      <c r="H172" s="46" t="e">
        <f t="shared" si="187"/>
        <v>#NUM!</v>
      </c>
      <c r="I172" s="47" t="e">
        <f aca="true" t="shared" si="194" ref="I172:I179">1/H172</f>
        <v>#NUM!</v>
      </c>
      <c r="J172" s="21" t="e">
        <f t="shared" si="188"/>
        <v>#NUM!</v>
      </c>
      <c r="K172" s="21" t="e">
        <f aca="true" t="shared" si="195" ref="K172:K179">I172*J172</f>
        <v>#NUM!</v>
      </c>
      <c r="L172" s="21" t="e">
        <f t="shared" si="189"/>
        <v>#NUM!</v>
      </c>
      <c r="M172" s="124">
        <f t="shared" si="190"/>
        <v>0</v>
      </c>
      <c r="N172" s="125" t="e">
        <f t="shared" si="191"/>
        <v>#NUM!</v>
      </c>
      <c r="O172" s="48">
        <f aca="true" t="shared" si="196" ref="O172:O180">$E$2</f>
        <v>1.9599639845400536</v>
      </c>
      <c r="P172" s="49" t="e">
        <f t="shared" si="183"/>
        <v>#NUM!</v>
      </c>
      <c r="Q172" s="49" t="e">
        <f t="shared" si="184"/>
        <v>#NUM!</v>
      </c>
      <c r="R172" s="50">
        <f t="shared" si="192"/>
        <v>0</v>
      </c>
      <c r="S172" s="50">
        <f t="shared" si="193"/>
        <v>0</v>
      </c>
      <c r="T172" s="5"/>
      <c r="V172" s="51" t="e">
        <f>(J172-L180)^2</f>
        <v>#NUM!</v>
      </c>
      <c r="W172" s="52" t="e">
        <f aca="true" t="shared" si="197" ref="W172:W179">I172*V172</f>
        <v>#NUM!</v>
      </c>
      <c r="X172" s="53">
        <v>1</v>
      </c>
      <c r="Y172" s="43"/>
      <c r="Z172" s="43"/>
      <c r="AA172" s="47" t="e">
        <f aca="true" t="shared" si="198" ref="AA172:AA179">I172^2</f>
        <v>#NUM!</v>
      </c>
      <c r="AB172" s="54"/>
      <c r="AC172" s="55" t="e">
        <f>AC180</f>
        <v>#NUM!</v>
      </c>
      <c r="AD172" s="55" t="e">
        <f>AD180</f>
        <v>#NUM!</v>
      </c>
      <c r="AE172" s="52" t="e">
        <f aca="true" t="shared" si="199" ref="AE172:AE179">1/I172</f>
        <v>#NUM!</v>
      </c>
      <c r="AF172" s="56" t="e">
        <f aca="true" t="shared" si="200" ref="AF172:AF179">1/(AD172+AE172)</f>
        <v>#NUM!</v>
      </c>
      <c r="AG172" s="57" t="e">
        <f>AF172/AF180</f>
        <v>#NUM!</v>
      </c>
      <c r="AH172" s="58" t="e">
        <f aca="true" t="shared" si="201" ref="AH172:AH179">AF172*J172</f>
        <v>#NUM!</v>
      </c>
      <c r="AI172" s="59" t="e">
        <f aca="true" t="shared" si="202" ref="AI172:AI179">AH172/AF172</f>
        <v>#NUM!</v>
      </c>
      <c r="AJ172" s="11" t="e">
        <f aca="true" t="shared" si="203" ref="AJ172:AJ179">EXP(AI172)</f>
        <v>#NUM!</v>
      </c>
      <c r="AK172" s="60" t="e">
        <f aca="true" t="shared" si="204" ref="AK172:AK179">1/AF172</f>
        <v>#NUM!</v>
      </c>
      <c r="AL172" s="11" t="e">
        <f aca="true" t="shared" si="205" ref="AL172:AL179">SQRT(AK172)</f>
        <v>#NUM!</v>
      </c>
      <c r="AM172" s="48">
        <f aca="true" t="shared" si="206" ref="AM172:AM180">$E$2</f>
        <v>1.9599639845400536</v>
      </c>
      <c r="AN172" s="49" t="e">
        <f aca="true" t="shared" si="207" ref="AN172:AN179">AI172-(AM172*AL172)</f>
        <v>#NUM!</v>
      </c>
      <c r="AO172" s="49" t="e">
        <f aca="true" t="shared" si="208" ref="AO172:AO180">AI172+(AM172*AL172)</f>
        <v>#NUM!</v>
      </c>
      <c r="AP172" s="61" t="e">
        <f t="shared" si="185"/>
        <v>#NUM!</v>
      </c>
      <c r="AQ172" s="61" t="e">
        <f t="shared" si="186"/>
        <v>#NUM!</v>
      </c>
      <c r="AR172" s="30"/>
      <c r="AT172" s="62"/>
      <c r="AU172" s="62">
        <v>1</v>
      </c>
      <c r="AV172" s="63"/>
      <c r="AW172" s="63"/>
      <c r="AY172" s="43"/>
      <c r="AZ172" s="43"/>
      <c r="BA172" s="53"/>
      <c r="BB172" s="53"/>
      <c r="BC172" s="53"/>
      <c r="BD172" s="53"/>
      <c r="BE172" s="53"/>
      <c r="BF172" s="53"/>
      <c r="BG172" s="53"/>
      <c r="BH172" s="53"/>
      <c r="BI172" s="43"/>
      <c r="BJ172" s="43"/>
      <c r="BK172" s="43"/>
      <c r="BL172" s="43"/>
      <c r="BM172" s="43"/>
      <c r="BN172" s="43"/>
      <c r="BO172" s="64"/>
      <c r="BP172" s="64"/>
      <c r="BQ172" s="64"/>
      <c r="BR172" s="43"/>
      <c r="BS172" s="43"/>
    </row>
    <row r="173" spans="1:71" ht="12.75">
      <c r="A173" s="22"/>
      <c r="B173" s="44" t="s">
        <v>18</v>
      </c>
      <c r="C173" s="126"/>
      <c r="D173" s="126"/>
      <c r="E173" s="126"/>
      <c r="F173" s="45"/>
      <c r="H173" s="46" t="e">
        <f t="shared" si="187"/>
        <v>#NUM!</v>
      </c>
      <c r="I173" s="47" t="e">
        <f t="shared" si="194"/>
        <v>#NUM!</v>
      </c>
      <c r="J173" s="21" t="e">
        <f t="shared" si="188"/>
        <v>#NUM!</v>
      </c>
      <c r="K173" s="21" t="e">
        <f t="shared" si="195"/>
        <v>#NUM!</v>
      </c>
      <c r="L173" s="21" t="e">
        <f t="shared" si="189"/>
        <v>#NUM!</v>
      </c>
      <c r="M173" s="124">
        <f t="shared" si="190"/>
        <v>0</v>
      </c>
      <c r="N173" s="125" t="e">
        <f t="shared" si="191"/>
        <v>#NUM!</v>
      </c>
      <c r="O173" s="48">
        <f t="shared" si="196"/>
        <v>1.9599639845400536</v>
      </c>
      <c r="P173" s="49" t="e">
        <f t="shared" si="183"/>
        <v>#NUM!</v>
      </c>
      <c r="Q173" s="49" t="e">
        <f t="shared" si="184"/>
        <v>#NUM!</v>
      </c>
      <c r="R173" s="50">
        <f t="shared" si="192"/>
        <v>0</v>
      </c>
      <c r="S173" s="50">
        <f t="shared" si="193"/>
        <v>0</v>
      </c>
      <c r="T173" s="5"/>
      <c r="V173" s="51" t="e">
        <f>(J173-L180)^2</f>
        <v>#NUM!</v>
      </c>
      <c r="W173" s="52" t="e">
        <f t="shared" si="197"/>
        <v>#NUM!</v>
      </c>
      <c r="X173" s="53">
        <v>1</v>
      </c>
      <c r="Y173" s="43"/>
      <c r="Z173" s="43"/>
      <c r="AA173" s="47" t="e">
        <f t="shared" si="198"/>
        <v>#NUM!</v>
      </c>
      <c r="AB173" s="54"/>
      <c r="AC173" s="55" t="e">
        <f>AC180</f>
        <v>#NUM!</v>
      </c>
      <c r="AD173" s="55" t="e">
        <f>AD180</f>
        <v>#NUM!</v>
      </c>
      <c r="AE173" s="52" t="e">
        <f t="shared" si="199"/>
        <v>#NUM!</v>
      </c>
      <c r="AF173" s="56" t="e">
        <f t="shared" si="200"/>
        <v>#NUM!</v>
      </c>
      <c r="AG173" s="57" t="e">
        <f>AF173/AF180</f>
        <v>#NUM!</v>
      </c>
      <c r="AH173" s="58" t="e">
        <f t="shared" si="201"/>
        <v>#NUM!</v>
      </c>
      <c r="AI173" s="59" t="e">
        <f t="shared" si="202"/>
        <v>#NUM!</v>
      </c>
      <c r="AJ173" s="11" t="e">
        <f t="shared" si="203"/>
        <v>#NUM!</v>
      </c>
      <c r="AK173" s="60" t="e">
        <f t="shared" si="204"/>
        <v>#NUM!</v>
      </c>
      <c r="AL173" s="11" t="e">
        <f t="shared" si="205"/>
        <v>#NUM!</v>
      </c>
      <c r="AM173" s="48">
        <f t="shared" si="206"/>
        <v>1.9599639845400536</v>
      </c>
      <c r="AN173" s="49" t="e">
        <f t="shared" si="207"/>
        <v>#NUM!</v>
      </c>
      <c r="AO173" s="49" t="e">
        <f t="shared" si="208"/>
        <v>#NUM!</v>
      </c>
      <c r="AP173" s="61" t="e">
        <f t="shared" si="185"/>
        <v>#NUM!</v>
      </c>
      <c r="AQ173" s="61" t="e">
        <f t="shared" si="186"/>
        <v>#NUM!</v>
      </c>
      <c r="AR173" s="30"/>
      <c r="AT173" s="62"/>
      <c r="AU173" s="62">
        <v>1</v>
      </c>
      <c r="AV173" s="63"/>
      <c r="AW173" s="63"/>
      <c r="AY173" s="43"/>
      <c r="AZ173" s="43"/>
      <c r="BA173" s="53"/>
      <c r="BB173" s="53"/>
      <c r="BC173" s="53"/>
      <c r="BD173" s="53"/>
      <c r="BE173" s="53"/>
      <c r="BF173" s="53"/>
      <c r="BG173" s="53"/>
      <c r="BH173" s="53"/>
      <c r="BI173" s="43"/>
      <c r="BJ173" s="43"/>
      <c r="BK173" s="43"/>
      <c r="BL173" s="43"/>
      <c r="BM173" s="43"/>
      <c r="BN173" s="43"/>
      <c r="BO173" s="64"/>
      <c r="BP173" s="64"/>
      <c r="BQ173" s="64"/>
      <c r="BR173" s="43"/>
      <c r="BS173" s="43"/>
    </row>
    <row r="174" spans="1:71" ht="12.75">
      <c r="A174" s="22"/>
      <c r="B174" s="44" t="s">
        <v>19</v>
      </c>
      <c r="C174" s="126"/>
      <c r="D174" s="126"/>
      <c r="E174" s="126"/>
      <c r="F174" s="45"/>
      <c r="H174" s="46" t="e">
        <f t="shared" si="187"/>
        <v>#NUM!</v>
      </c>
      <c r="I174" s="47" t="e">
        <f t="shared" si="194"/>
        <v>#NUM!</v>
      </c>
      <c r="J174" s="21" t="e">
        <f t="shared" si="188"/>
        <v>#NUM!</v>
      </c>
      <c r="K174" s="21" t="e">
        <f t="shared" si="195"/>
        <v>#NUM!</v>
      </c>
      <c r="L174" s="21" t="e">
        <f t="shared" si="189"/>
        <v>#NUM!</v>
      </c>
      <c r="M174" s="124">
        <f t="shared" si="190"/>
        <v>0</v>
      </c>
      <c r="N174" s="125" t="e">
        <f t="shared" si="191"/>
        <v>#NUM!</v>
      </c>
      <c r="O174" s="48">
        <f t="shared" si="196"/>
        <v>1.9599639845400536</v>
      </c>
      <c r="P174" s="49" t="e">
        <f t="shared" si="183"/>
        <v>#NUM!</v>
      </c>
      <c r="Q174" s="49" t="e">
        <f t="shared" si="184"/>
        <v>#NUM!</v>
      </c>
      <c r="R174" s="50">
        <f t="shared" si="192"/>
        <v>0</v>
      </c>
      <c r="S174" s="50">
        <f t="shared" si="193"/>
        <v>0</v>
      </c>
      <c r="T174" s="5"/>
      <c r="V174" s="51" t="e">
        <f>(J174-L180)^2</f>
        <v>#NUM!</v>
      </c>
      <c r="W174" s="52" t="e">
        <f t="shared" si="197"/>
        <v>#NUM!</v>
      </c>
      <c r="X174" s="53">
        <v>1</v>
      </c>
      <c r="Y174" s="43"/>
      <c r="Z174" s="43"/>
      <c r="AA174" s="47" t="e">
        <f t="shared" si="198"/>
        <v>#NUM!</v>
      </c>
      <c r="AB174" s="54"/>
      <c r="AC174" s="55" t="e">
        <f>AC180</f>
        <v>#NUM!</v>
      </c>
      <c r="AD174" s="55" t="e">
        <f>AD180</f>
        <v>#NUM!</v>
      </c>
      <c r="AE174" s="52" t="e">
        <f t="shared" si="199"/>
        <v>#NUM!</v>
      </c>
      <c r="AF174" s="56" t="e">
        <f t="shared" si="200"/>
        <v>#NUM!</v>
      </c>
      <c r="AG174" s="57" t="e">
        <f>AF174/AF180</f>
        <v>#NUM!</v>
      </c>
      <c r="AH174" s="58" t="e">
        <f t="shared" si="201"/>
        <v>#NUM!</v>
      </c>
      <c r="AI174" s="59" t="e">
        <f t="shared" si="202"/>
        <v>#NUM!</v>
      </c>
      <c r="AJ174" s="11" t="e">
        <f t="shared" si="203"/>
        <v>#NUM!</v>
      </c>
      <c r="AK174" s="60" t="e">
        <f t="shared" si="204"/>
        <v>#NUM!</v>
      </c>
      <c r="AL174" s="11" t="e">
        <f t="shared" si="205"/>
        <v>#NUM!</v>
      </c>
      <c r="AM174" s="48">
        <f t="shared" si="206"/>
        <v>1.9599639845400536</v>
      </c>
      <c r="AN174" s="49" t="e">
        <f t="shared" si="207"/>
        <v>#NUM!</v>
      </c>
      <c r="AO174" s="49" t="e">
        <f t="shared" si="208"/>
        <v>#NUM!</v>
      </c>
      <c r="AP174" s="61" t="e">
        <f t="shared" si="185"/>
        <v>#NUM!</v>
      </c>
      <c r="AQ174" s="61" t="e">
        <f t="shared" si="186"/>
        <v>#NUM!</v>
      </c>
      <c r="AR174" s="30"/>
      <c r="AT174" s="62"/>
      <c r="AU174" s="62">
        <v>1</v>
      </c>
      <c r="AV174" s="63"/>
      <c r="AW174" s="63"/>
      <c r="AY174" s="43"/>
      <c r="AZ174" s="43"/>
      <c r="BA174" s="53"/>
      <c r="BB174" s="53"/>
      <c r="BC174" s="53"/>
      <c r="BD174" s="53"/>
      <c r="BE174" s="53"/>
      <c r="BF174" s="53"/>
      <c r="BG174" s="53"/>
      <c r="BH174" s="53"/>
      <c r="BI174" s="43"/>
      <c r="BJ174" s="43"/>
      <c r="BK174" s="43"/>
      <c r="BL174" s="43"/>
      <c r="BM174" s="43"/>
      <c r="BN174" s="43"/>
      <c r="BO174" s="64"/>
      <c r="BP174" s="64"/>
      <c r="BQ174" s="64"/>
      <c r="BR174" s="43"/>
      <c r="BS174" s="43"/>
    </row>
    <row r="175" spans="1:71" ht="12.75">
      <c r="A175" s="22"/>
      <c r="B175" s="44" t="s">
        <v>20</v>
      </c>
      <c r="C175" s="126"/>
      <c r="D175" s="126"/>
      <c r="E175" s="126"/>
      <c r="F175" s="45"/>
      <c r="H175" s="46" t="e">
        <f t="shared" si="187"/>
        <v>#NUM!</v>
      </c>
      <c r="I175" s="47" t="e">
        <f t="shared" si="194"/>
        <v>#NUM!</v>
      </c>
      <c r="J175" s="21" t="e">
        <f t="shared" si="188"/>
        <v>#NUM!</v>
      </c>
      <c r="K175" s="21" t="e">
        <f t="shared" si="195"/>
        <v>#NUM!</v>
      </c>
      <c r="L175" s="21" t="e">
        <f t="shared" si="189"/>
        <v>#NUM!</v>
      </c>
      <c r="M175" s="124">
        <f t="shared" si="190"/>
        <v>0</v>
      </c>
      <c r="N175" s="125" t="e">
        <f t="shared" si="191"/>
        <v>#NUM!</v>
      </c>
      <c r="O175" s="48">
        <f t="shared" si="196"/>
        <v>1.9599639845400536</v>
      </c>
      <c r="P175" s="49" t="e">
        <f t="shared" si="183"/>
        <v>#NUM!</v>
      </c>
      <c r="Q175" s="49" t="e">
        <f t="shared" si="184"/>
        <v>#NUM!</v>
      </c>
      <c r="R175" s="50">
        <f t="shared" si="192"/>
        <v>0</v>
      </c>
      <c r="S175" s="50">
        <f t="shared" si="193"/>
        <v>0</v>
      </c>
      <c r="T175" s="5"/>
      <c r="V175" s="51" t="e">
        <f>(J175-L180)^2</f>
        <v>#NUM!</v>
      </c>
      <c r="W175" s="52" t="e">
        <f t="shared" si="197"/>
        <v>#NUM!</v>
      </c>
      <c r="X175" s="53">
        <v>1</v>
      </c>
      <c r="Y175" s="43"/>
      <c r="Z175" s="43"/>
      <c r="AA175" s="47" t="e">
        <f t="shared" si="198"/>
        <v>#NUM!</v>
      </c>
      <c r="AB175" s="54"/>
      <c r="AC175" s="55" t="e">
        <f>AC180</f>
        <v>#NUM!</v>
      </c>
      <c r="AD175" s="55" t="e">
        <f>AD180</f>
        <v>#NUM!</v>
      </c>
      <c r="AE175" s="52" t="e">
        <f t="shared" si="199"/>
        <v>#NUM!</v>
      </c>
      <c r="AF175" s="56" t="e">
        <f t="shared" si="200"/>
        <v>#NUM!</v>
      </c>
      <c r="AG175" s="57" t="e">
        <f>AF175/AF180</f>
        <v>#NUM!</v>
      </c>
      <c r="AH175" s="58" t="e">
        <f t="shared" si="201"/>
        <v>#NUM!</v>
      </c>
      <c r="AI175" s="59" t="e">
        <f t="shared" si="202"/>
        <v>#NUM!</v>
      </c>
      <c r="AJ175" s="11" t="e">
        <f t="shared" si="203"/>
        <v>#NUM!</v>
      </c>
      <c r="AK175" s="60" t="e">
        <f t="shared" si="204"/>
        <v>#NUM!</v>
      </c>
      <c r="AL175" s="11" t="e">
        <f t="shared" si="205"/>
        <v>#NUM!</v>
      </c>
      <c r="AM175" s="48">
        <f t="shared" si="206"/>
        <v>1.9599639845400536</v>
      </c>
      <c r="AN175" s="49" t="e">
        <f t="shared" si="207"/>
        <v>#NUM!</v>
      </c>
      <c r="AO175" s="49" t="e">
        <f t="shared" si="208"/>
        <v>#NUM!</v>
      </c>
      <c r="AP175" s="61" t="e">
        <f t="shared" si="185"/>
        <v>#NUM!</v>
      </c>
      <c r="AQ175" s="61" t="e">
        <f t="shared" si="186"/>
        <v>#NUM!</v>
      </c>
      <c r="AR175" s="30"/>
      <c r="AT175" s="62"/>
      <c r="AU175" s="62">
        <v>1</v>
      </c>
      <c r="AV175" s="63"/>
      <c r="AW175" s="63"/>
      <c r="AY175" s="43"/>
      <c r="AZ175" s="43"/>
      <c r="BA175" s="53"/>
      <c r="BB175" s="53"/>
      <c r="BC175" s="53"/>
      <c r="BD175" s="53"/>
      <c r="BE175" s="53"/>
      <c r="BF175" s="53"/>
      <c r="BG175" s="53"/>
      <c r="BH175" s="53"/>
      <c r="BI175" s="43"/>
      <c r="BJ175" s="43"/>
      <c r="BK175" s="43"/>
      <c r="BL175" s="43"/>
      <c r="BM175" s="43"/>
      <c r="BN175" s="43"/>
      <c r="BO175" s="64"/>
      <c r="BP175" s="64"/>
      <c r="BQ175" s="64"/>
      <c r="BR175" s="43"/>
      <c r="BS175" s="43"/>
    </row>
    <row r="176" spans="1:71" ht="12.75">
      <c r="A176" s="22"/>
      <c r="B176" s="44" t="s">
        <v>21</v>
      </c>
      <c r="C176" s="126"/>
      <c r="D176" s="126"/>
      <c r="E176" s="126"/>
      <c r="F176" s="45"/>
      <c r="H176" s="46" t="e">
        <f t="shared" si="187"/>
        <v>#NUM!</v>
      </c>
      <c r="I176" s="47" t="e">
        <f t="shared" si="194"/>
        <v>#NUM!</v>
      </c>
      <c r="J176" s="21" t="e">
        <f t="shared" si="188"/>
        <v>#NUM!</v>
      </c>
      <c r="K176" s="21" t="e">
        <f t="shared" si="195"/>
        <v>#NUM!</v>
      </c>
      <c r="L176" s="21" t="e">
        <f t="shared" si="189"/>
        <v>#NUM!</v>
      </c>
      <c r="M176" s="124">
        <f t="shared" si="190"/>
        <v>0</v>
      </c>
      <c r="N176" s="125" t="e">
        <f t="shared" si="191"/>
        <v>#NUM!</v>
      </c>
      <c r="O176" s="48">
        <f t="shared" si="196"/>
        <v>1.9599639845400536</v>
      </c>
      <c r="P176" s="49" t="e">
        <f t="shared" si="183"/>
        <v>#NUM!</v>
      </c>
      <c r="Q176" s="49" t="e">
        <f t="shared" si="184"/>
        <v>#NUM!</v>
      </c>
      <c r="R176" s="50">
        <f t="shared" si="192"/>
        <v>0</v>
      </c>
      <c r="S176" s="50">
        <f t="shared" si="193"/>
        <v>0</v>
      </c>
      <c r="T176" s="5"/>
      <c r="V176" s="51" t="e">
        <f>(J176-L180)^2</f>
        <v>#NUM!</v>
      </c>
      <c r="W176" s="52" t="e">
        <f t="shared" si="197"/>
        <v>#NUM!</v>
      </c>
      <c r="X176" s="53">
        <v>1</v>
      </c>
      <c r="Y176" s="43"/>
      <c r="Z176" s="43"/>
      <c r="AA176" s="47" t="e">
        <f t="shared" si="198"/>
        <v>#NUM!</v>
      </c>
      <c r="AB176" s="54"/>
      <c r="AC176" s="55" t="e">
        <f>AC180</f>
        <v>#NUM!</v>
      </c>
      <c r="AD176" s="55" t="e">
        <f>AD180</f>
        <v>#NUM!</v>
      </c>
      <c r="AE176" s="52" t="e">
        <f t="shared" si="199"/>
        <v>#NUM!</v>
      </c>
      <c r="AF176" s="56" t="e">
        <f t="shared" si="200"/>
        <v>#NUM!</v>
      </c>
      <c r="AG176" s="57" t="e">
        <f>AF176/AF180</f>
        <v>#NUM!</v>
      </c>
      <c r="AH176" s="58" t="e">
        <f t="shared" si="201"/>
        <v>#NUM!</v>
      </c>
      <c r="AI176" s="59" t="e">
        <f t="shared" si="202"/>
        <v>#NUM!</v>
      </c>
      <c r="AJ176" s="11" t="e">
        <f t="shared" si="203"/>
        <v>#NUM!</v>
      </c>
      <c r="AK176" s="60" t="e">
        <f t="shared" si="204"/>
        <v>#NUM!</v>
      </c>
      <c r="AL176" s="11" t="e">
        <f t="shared" si="205"/>
        <v>#NUM!</v>
      </c>
      <c r="AM176" s="48">
        <f t="shared" si="206"/>
        <v>1.9599639845400536</v>
      </c>
      <c r="AN176" s="49" t="e">
        <f t="shared" si="207"/>
        <v>#NUM!</v>
      </c>
      <c r="AO176" s="49" t="e">
        <f t="shared" si="208"/>
        <v>#NUM!</v>
      </c>
      <c r="AP176" s="61" t="e">
        <f t="shared" si="185"/>
        <v>#NUM!</v>
      </c>
      <c r="AQ176" s="61" t="e">
        <f t="shared" si="186"/>
        <v>#NUM!</v>
      </c>
      <c r="AR176" s="30"/>
      <c r="AT176" s="62"/>
      <c r="AU176" s="62">
        <v>1</v>
      </c>
      <c r="AV176" s="63"/>
      <c r="AW176" s="63"/>
      <c r="AY176" s="43"/>
      <c r="AZ176" s="43"/>
      <c r="BA176" s="53"/>
      <c r="BB176" s="53"/>
      <c r="BC176" s="53"/>
      <c r="BD176" s="53"/>
      <c r="BE176" s="53"/>
      <c r="BF176" s="53"/>
      <c r="BG176" s="53"/>
      <c r="BH176" s="53"/>
      <c r="BI176" s="43"/>
      <c r="BJ176" s="43"/>
      <c r="BK176" s="43"/>
      <c r="BL176" s="43"/>
      <c r="BM176" s="43"/>
      <c r="BN176" s="43"/>
      <c r="BO176" s="64"/>
      <c r="BP176" s="64"/>
      <c r="BQ176" s="64"/>
      <c r="BR176" s="43"/>
      <c r="BS176" s="43"/>
    </row>
    <row r="177" spans="1:71" ht="12.75">
      <c r="A177" s="22"/>
      <c r="B177" s="44" t="s">
        <v>22</v>
      </c>
      <c r="C177" s="126"/>
      <c r="D177" s="126"/>
      <c r="E177" s="126"/>
      <c r="F177" s="45"/>
      <c r="H177" s="46" t="e">
        <f t="shared" si="187"/>
        <v>#NUM!</v>
      </c>
      <c r="I177" s="47" t="e">
        <f t="shared" si="194"/>
        <v>#NUM!</v>
      </c>
      <c r="J177" s="21" t="e">
        <f t="shared" si="188"/>
        <v>#NUM!</v>
      </c>
      <c r="K177" s="21" t="e">
        <f t="shared" si="195"/>
        <v>#NUM!</v>
      </c>
      <c r="L177" s="21" t="e">
        <f t="shared" si="189"/>
        <v>#NUM!</v>
      </c>
      <c r="M177" s="124">
        <f t="shared" si="190"/>
        <v>0</v>
      </c>
      <c r="N177" s="125" t="e">
        <f t="shared" si="191"/>
        <v>#NUM!</v>
      </c>
      <c r="O177" s="48">
        <f t="shared" si="196"/>
        <v>1.9599639845400536</v>
      </c>
      <c r="P177" s="49" t="e">
        <f t="shared" si="183"/>
        <v>#NUM!</v>
      </c>
      <c r="Q177" s="49" t="e">
        <f t="shared" si="184"/>
        <v>#NUM!</v>
      </c>
      <c r="R177" s="50">
        <f t="shared" si="192"/>
        <v>0</v>
      </c>
      <c r="S177" s="50">
        <f t="shared" si="193"/>
        <v>0</v>
      </c>
      <c r="T177" s="5"/>
      <c r="V177" s="51" t="e">
        <f>(J177-L180)^2</f>
        <v>#NUM!</v>
      </c>
      <c r="W177" s="52" t="e">
        <f t="shared" si="197"/>
        <v>#NUM!</v>
      </c>
      <c r="X177" s="53">
        <v>1</v>
      </c>
      <c r="Y177" s="43"/>
      <c r="Z177" s="43"/>
      <c r="AA177" s="47" t="e">
        <f t="shared" si="198"/>
        <v>#NUM!</v>
      </c>
      <c r="AB177" s="54"/>
      <c r="AC177" s="55" t="e">
        <f>AC180</f>
        <v>#NUM!</v>
      </c>
      <c r="AD177" s="55" t="e">
        <f>AD180</f>
        <v>#NUM!</v>
      </c>
      <c r="AE177" s="52" t="e">
        <f t="shared" si="199"/>
        <v>#NUM!</v>
      </c>
      <c r="AF177" s="56" t="e">
        <f t="shared" si="200"/>
        <v>#NUM!</v>
      </c>
      <c r="AG177" s="57" t="e">
        <f>AF177/AF180</f>
        <v>#NUM!</v>
      </c>
      <c r="AH177" s="58" t="e">
        <f t="shared" si="201"/>
        <v>#NUM!</v>
      </c>
      <c r="AI177" s="59" t="e">
        <f t="shared" si="202"/>
        <v>#NUM!</v>
      </c>
      <c r="AJ177" s="11" t="e">
        <f t="shared" si="203"/>
        <v>#NUM!</v>
      </c>
      <c r="AK177" s="60" t="e">
        <f t="shared" si="204"/>
        <v>#NUM!</v>
      </c>
      <c r="AL177" s="11" t="e">
        <f t="shared" si="205"/>
        <v>#NUM!</v>
      </c>
      <c r="AM177" s="48">
        <f t="shared" si="206"/>
        <v>1.9599639845400536</v>
      </c>
      <c r="AN177" s="49" t="e">
        <f t="shared" si="207"/>
        <v>#NUM!</v>
      </c>
      <c r="AO177" s="49" t="e">
        <f t="shared" si="208"/>
        <v>#NUM!</v>
      </c>
      <c r="AP177" s="61" t="e">
        <f t="shared" si="185"/>
        <v>#NUM!</v>
      </c>
      <c r="AQ177" s="61" t="e">
        <f t="shared" si="186"/>
        <v>#NUM!</v>
      </c>
      <c r="AR177" s="30"/>
      <c r="AT177" s="62"/>
      <c r="AU177" s="62">
        <v>1</v>
      </c>
      <c r="AV177" s="63"/>
      <c r="AW177" s="63"/>
      <c r="AY177" s="43"/>
      <c r="AZ177" s="43"/>
      <c r="BA177" s="53"/>
      <c r="BB177" s="53"/>
      <c r="BC177" s="53"/>
      <c r="BD177" s="53"/>
      <c r="BE177" s="53"/>
      <c r="BF177" s="53"/>
      <c r="BG177" s="53"/>
      <c r="BH177" s="53"/>
      <c r="BI177" s="43"/>
      <c r="BJ177" s="43"/>
      <c r="BK177" s="43"/>
      <c r="BL177" s="43"/>
      <c r="BM177" s="43"/>
      <c r="BN177" s="43"/>
      <c r="BO177" s="64"/>
      <c r="BP177" s="64"/>
      <c r="BQ177" s="64"/>
      <c r="BR177" s="43"/>
      <c r="BS177" s="43"/>
    </row>
    <row r="178" spans="1:71" ht="12.75">
      <c r="A178" s="22"/>
      <c r="B178" s="44" t="s">
        <v>23</v>
      </c>
      <c r="C178" s="126"/>
      <c r="D178" s="126"/>
      <c r="E178" s="126"/>
      <c r="F178" s="45"/>
      <c r="H178" s="46" t="e">
        <f t="shared" si="187"/>
        <v>#NUM!</v>
      </c>
      <c r="I178" s="47" t="e">
        <f t="shared" si="194"/>
        <v>#NUM!</v>
      </c>
      <c r="J178" s="21" t="e">
        <f t="shared" si="188"/>
        <v>#NUM!</v>
      </c>
      <c r="K178" s="21" t="e">
        <f t="shared" si="195"/>
        <v>#NUM!</v>
      </c>
      <c r="L178" s="21" t="e">
        <f t="shared" si="189"/>
        <v>#NUM!</v>
      </c>
      <c r="M178" s="124">
        <f t="shared" si="190"/>
        <v>0</v>
      </c>
      <c r="N178" s="125" t="e">
        <f t="shared" si="191"/>
        <v>#NUM!</v>
      </c>
      <c r="O178" s="48">
        <f t="shared" si="196"/>
        <v>1.9599639845400536</v>
      </c>
      <c r="P178" s="49" t="e">
        <f t="shared" si="183"/>
        <v>#NUM!</v>
      </c>
      <c r="Q178" s="49" t="e">
        <f t="shared" si="184"/>
        <v>#NUM!</v>
      </c>
      <c r="R178" s="50">
        <f t="shared" si="192"/>
        <v>0</v>
      </c>
      <c r="S178" s="50">
        <f t="shared" si="193"/>
        <v>0</v>
      </c>
      <c r="T178" s="5"/>
      <c r="V178" s="51" t="e">
        <f>(J178-L180)^2</f>
        <v>#NUM!</v>
      </c>
      <c r="W178" s="52" t="e">
        <f t="shared" si="197"/>
        <v>#NUM!</v>
      </c>
      <c r="X178" s="53">
        <v>1</v>
      </c>
      <c r="Y178" s="43"/>
      <c r="Z178" s="43"/>
      <c r="AA178" s="47" t="e">
        <f t="shared" si="198"/>
        <v>#NUM!</v>
      </c>
      <c r="AB178" s="54"/>
      <c r="AC178" s="55" t="e">
        <f>AC180</f>
        <v>#NUM!</v>
      </c>
      <c r="AD178" s="55" t="e">
        <f>AD180</f>
        <v>#NUM!</v>
      </c>
      <c r="AE178" s="52" t="e">
        <f t="shared" si="199"/>
        <v>#NUM!</v>
      </c>
      <c r="AF178" s="56" t="e">
        <f t="shared" si="200"/>
        <v>#NUM!</v>
      </c>
      <c r="AG178" s="57" t="e">
        <f>AF178/AF180</f>
        <v>#NUM!</v>
      </c>
      <c r="AH178" s="58" t="e">
        <f t="shared" si="201"/>
        <v>#NUM!</v>
      </c>
      <c r="AI178" s="59" t="e">
        <f t="shared" si="202"/>
        <v>#NUM!</v>
      </c>
      <c r="AJ178" s="11" t="e">
        <f t="shared" si="203"/>
        <v>#NUM!</v>
      </c>
      <c r="AK178" s="60" t="e">
        <f t="shared" si="204"/>
        <v>#NUM!</v>
      </c>
      <c r="AL178" s="11" t="e">
        <f t="shared" si="205"/>
        <v>#NUM!</v>
      </c>
      <c r="AM178" s="48">
        <f t="shared" si="206"/>
        <v>1.9599639845400536</v>
      </c>
      <c r="AN178" s="49" t="e">
        <f t="shared" si="207"/>
        <v>#NUM!</v>
      </c>
      <c r="AO178" s="49" t="e">
        <f t="shared" si="208"/>
        <v>#NUM!</v>
      </c>
      <c r="AP178" s="61" t="e">
        <f t="shared" si="185"/>
        <v>#NUM!</v>
      </c>
      <c r="AQ178" s="61" t="e">
        <f t="shared" si="186"/>
        <v>#NUM!</v>
      </c>
      <c r="AR178" s="30"/>
      <c r="AT178" s="62"/>
      <c r="AU178" s="62">
        <v>1</v>
      </c>
      <c r="AV178" s="63"/>
      <c r="AW178" s="63"/>
      <c r="AY178" s="43"/>
      <c r="AZ178" s="43"/>
      <c r="BA178" s="53"/>
      <c r="BB178" s="53"/>
      <c r="BC178" s="53"/>
      <c r="BD178" s="53"/>
      <c r="BE178" s="53"/>
      <c r="BF178" s="53"/>
      <c r="BG178" s="53"/>
      <c r="BH178" s="53"/>
      <c r="BI178" s="43"/>
      <c r="BJ178" s="43"/>
      <c r="BK178" s="43"/>
      <c r="BL178" s="43"/>
      <c r="BM178" s="43"/>
      <c r="BN178" s="43"/>
      <c r="BO178" s="64"/>
      <c r="BP178" s="64"/>
      <c r="BQ178" s="64"/>
      <c r="BR178" s="43"/>
      <c r="BS178" s="43"/>
    </row>
    <row r="179" spans="1:71" ht="12.75">
      <c r="A179" s="22"/>
      <c r="B179" s="44" t="s">
        <v>24</v>
      </c>
      <c r="C179" s="126"/>
      <c r="D179" s="126"/>
      <c r="E179" s="126"/>
      <c r="F179" s="45"/>
      <c r="H179" s="46" t="e">
        <f t="shared" si="187"/>
        <v>#NUM!</v>
      </c>
      <c r="I179" s="47" t="e">
        <f t="shared" si="194"/>
        <v>#NUM!</v>
      </c>
      <c r="J179" s="21" t="e">
        <f t="shared" si="188"/>
        <v>#NUM!</v>
      </c>
      <c r="K179" s="21" t="e">
        <f t="shared" si="195"/>
        <v>#NUM!</v>
      </c>
      <c r="L179" s="21" t="e">
        <f t="shared" si="189"/>
        <v>#NUM!</v>
      </c>
      <c r="M179" s="124">
        <f t="shared" si="190"/>
        <v>0</v>
      </c>
      <c r="N179" s="125" t="e">
        <f t="shared" si="191"/>
        <v>#NUM!</v>
      </c>
      <c r="O179" s="48">
        <f t="shared" si="196"/>
        <v>1.9599639845400536</v>
      </c>
      <c r="P179" s="49" t="e">
        <f t="shared" si="183"/>
        <v>#NUM!</v>
      </c>
      <c r="Q179" s="49" t="e">
        <f t="shared" si="184"/>
        <v>#NUM!</v>
      </c>
      <c r="R179" s="50">
        <f t="shared" si="192"/>
        <v>0</v>
      </c>
      <c r="S179" s="50">
        <f t="shared" si="193"/>
        <v>0</v>
      </c>
      <c r="T179" s="5"/>
      <c r="V179" s="51" t="e">
        <f>(J179-L180)^2</f>
        <v>#NUM!</v>
      </c>
      <c r="W179" s="52" t="e">
        <f t="shared" si="197"/>
        <v>#NUM!</v>
      </c>
      <c r="X179" s="53">
        <v>1</v>
      </c>
      <c r="Y179" s="43"/>
      <c r="Z179" s="43"/>
      <c r="AA179" s="47" t="e">
        <f t="shared" si="198"/>
        <v>#NUM!</v>
      </c>
      <c r="AB179" s="54"/>
      <c r="AC179" s="55" t="e">
        <f>AC180</f>
        <v>#NUM!</v>
      </c>
      <c r="AD179" s="55" t="e">
        <f>AD180</f>
        <v>#NUM!</v>
      </c>
      <c r="AE179" s="52" t="e">
        <f t="shared" si="199"/>
        <v>#NUM!</v>
      </c>
      <c r="AF179" s="56" t="e">
        <f t="shared" si="200"/>
        <v>#NUM!</v>
      </c>
      <c r="AG179" s="57" t="e">
        <f>AF179/AF180</f>
        <v>#NUM!</v>
      </c>
      <c r="AH179" s="58" t="e">
        <f t="shared" si="201"/>
        <v>#NUM!</v>
      </c>
      <c r="AI179" s="59" t="e">
        <f t="shared" si="202"/>
        <v>#NUM!</v>
      </c>
      <c r="AJ179" s="11" t="e">
        <f t="shared" si="203"/>
        <v>#NUM!</v>
      </c>
      <c r="AK179" s="60" t="e">
        <f t="shared" si="204"/>
        <v>#NUM!</v>
      </c>
      <c r="AL179" s="11" t="e">
        <f t="shared" si="205"/>
        <v>#NUM!</v>
      </c>
      <c r="AM179" s="48">
        <f t="shared" si="206"/>
        <v>1.9599639845400536</v>
      </c>
      <c r="AN179" s="49" t="e">
        <f t="shared" si="207"/>
        <v>#NUM!</v>
      </c>
      <c r="AO179" s="49" t="e">
        <f t="shared" si="208"/>
        <v>#NUM!</v>
      </c>
      <c r="AP179" s="61" t="e">
        <f t="shared" si="185"/>
        <v>#NUM!</v>
      </c>
      <c r="AQ179" s="61" t="e">
        <f t="shared" si="186"/>
        <v>#NUM!</v>
      </c>
      <c r="AR179" s="30"/>
      <c r="AT179" s="62"/>
      <c r="AU179" s="62">
        <v>1</v>
      </c>
      <c r="AV179" s="63"/>
      <c r="AW179" s="63"/>
      <c r="AY179" s="43"/>
      <c r="AZ179" s="43"/>
      <c r="BA179" s="53"/>
      <c r="BB179" s="53"/>
      <c r="BC179" s="53"/>
      <c r="BD179" s="53"/>
      <c r="BE179" s="53"/>
      <c r="BF179" s="53"/>
      <c r="BG179" s="53"/>
      <c r="BH179" s="53"/>
      <c r="BI179" s="43"/>
      <c r="BJ179" s="43"/>
      <c r="BK179" s="43"/>
      <c r="BL179" s="43"/>
      <c r="BM179" s="43"/>
      <c r="BN179" s="43"/>
      <c r="BO179" s="64"/>
      <c r="BP179" s="64"/>
      <c r="BQ179" s="64"/>
      <c r="BR179" s="43"/>
      <c r="BS179" s="43"/>
    </row>
    <row r="180" spans="1:71" ht="12.75">
      <c r="A180" s="22"/>
      <c r="B180" s="65">
        <f>COUNT(C169:C179)</f>
        <v>0</v>
      </c>
      <c r="C180" s="115"/>
      <c r="D180" s="115"/>
      <c r="E180" s="115"/>
      <c r="F180" s="67"/>
      <c r="H180" s="68"/>
      <c r="I180" s="69" t="e">
        <f>SUM(I169:I179)</f>
        <v>#NUM!</v>
      </c>
      <c r="J180" s="70"/>
      <c r="K180" s="71" t="e">
        <f>SUM(K169:K179)</f>
        <v>#NUM!</v>
      </c>
      <c r="L180" s="10" t="e">
        <f>K180/I180</f>
        <v>#NUM!</v>
      </c>
      <c r="M180" s="121" t="e">
        <f>EXP(L180)</f>
        <v>#NUM!</v>
      </c>
      <c r="N180" s="66" t="e">
        <f>SQRT(1/I180)</f>
        <v>#NUM!</v>
      </c>
      <c r="O180" s="48">
        <f t="shared" si="196"/>
        <v>1.9599639845400536</v>
      </c>
      <c r="P180" s="72" t="e">
        <f>L180-(N180*O180)</f>
        <v>#NUM!</v>
      </c>
      <c r="Q180" s="72" t="e">
        <f>L180+(N180*O180)</f>
        <v>#NUM!</v>
      </c>
      <c r="R180" s="122" t="e">
        <f>EXP(P180)</f>
        <v>#NUM!</v>
      </c>
      <c r="S180" s="123" t="e">
        <f>EXP(Q180)</f>
        <v>#NUM!</v>
      </c>
      <c r="T180" s="73"/>
      <c r="U180" s="73"/>
      <c r="V180" s="74"/>
      <c r="W180" s="75" t="e">
        <f>SUM(W169:W179)</f>
        <v>#NUM!</v>
      </c>
      <c r="X180" s="76">
        <f>SUM(X169:X179)</f>
        <v>11</v>
      </c>
      <c r="Y180" s="77" t="e">
        <f>W180-(X180-1)</f>
        <v>#NUM!</v>
      </c>
      <c r="Z180" s="69" t="e">
        <f>I180</f>
        <v>#NUM!</v>
      </c>
      <c r="AA180" s="69" t="e">
        <f>SUM(AA169:AA179)</f>
        <v>#NUM!</v>
      </c>
      <c r="AB180" s="78" t="e">
        <f>AA180/Z180</f>
        <v>#NUM!</v>
      </c>
      <c r="AC180" s="79" t="e">
        <f>Y180/(Z180-AB180)</f>
        <v>#NUM!</v>
      </c>
      <c r="AD180" s="79" t="e">
        <f>IF(W180&lt;X180-1,"0",AC180)</f>
        <v>#NUM!</v>
      </c>
      <c r="AE180" s="74"/>
      <c r="AF180" s="69" t="e">
        <f>SUM(AF169:AF179)</f>
        <v>#NUM!</v>
      </c>
      <c r="AG180" s="80" t="e">
        <f>SUM(AG169:AG179)</f>
        <v>#NUM!</v>
      </c>
      <c r="AH180" s="77" t="e">
        <f>SUM(AH169:AH179)</f>
        <v>#NUM!</v>
      </c>
      <c r="AI180" s="77" t="e">
        <f>AH180/AF180</f>
        <v>#NUM!</v>
      </c>
      <c r="AJ180" s="123" t="e">
        <f>EXP(AI180)</f>
        <v>#NUM!</v>
      </c>
      <c r="AK180" s="81" t="e">
        <f>1/AF180</f>
        <v>#NUM!</v>
      </c>
      <c r="AL180" s="82" t="e">
        <f>SQRT(AK180)</f>
        <v>#NUM!</v>
      </c>
      <c r="AM180" s="48">
        <f t="shared" si="206"/>
        <v>1.9599639845400536</v>
      </c>
      <c r="AN180" s="72" t="e">
        <f>AI180-(AM180*AL180)</f>
        <v>#NUM!</v>
      </c>
      <c r="AO180" s="72" t="e">
        <f t="shared" si="208"/>
        <v>#NUM!</v>
      </c>
      <c r="AP180" s="127" t="e">
        <f>EXP(AN180)</f>
        <v>#NUM!</v>
      </c>
      <c r="AQ180" s="127" t="e">
        <f>EXP(AO180)</f>
        <v>#NUM!</v>
      </c>
      <c r="AR180" s="107"/>
      <c r="AS180" s="6"/>
      <c r="AT180" s="83" t="e">
        <f>W180</f>
        <v>#NUM!</v>
      </c>
      <c r="AU180" s="65">
        <f>SUM(AU169:AU179)</f>
        <v>11</v>
      </c>
      <c r="AV180" s="84" t="e">
        <f>(AT180-(AU180-1))/AT180</f>
        <v>#NUM!</v>
      </c>
      <c r="AW180" s="85" t="e">
        <f>IF(W180&lt;X180-1,"0%",AV180)</f>
        <v>#NUM!</v>
      </c>
      <c r="AX180" s="19"/>
      <c r="AY180" s="71" t="e">
        <f>AT180/(AU180-1)</f>
        <v>#NUM!</v>
      </c>
      <c r="AZ180" s="86" t="e">
        <f>LN(AY180)</f>
        <v>#NUM!</v>
      </c>
      <c r="BA180" s="71" t="e">
        <f>LN(AT180)</f>
        <v>#NUM!</v>
      </c>
      <c r="BB180" s="71">
        <f>LN(AU180-1)</f>
        <v>2.302585092994046</v>
      </c>
      <c r="BC180" s="71" t="e">
        <f>SQRT(2*AT180)</f>
        <v>#NUM!</v>
      </c>
      <c r="BD180" s="71">
        <f>SQRT(2*AU180-3)</f>
        <v>4.358898943540674</v>
      </c>
      <c r="BE180" s="71">
        <f>2*(AU180-2)</f>
        <v>18</v>
      </c>
      <c r="BF180" s="71">
        <f>3*(AU180-2)^2</f>
        <v>243</v>
      </c>
      <c r="BG180" s="71">
        <f>1/BE180</f>
        <v>0.05555555555555555</v>
      </c>
      <c r="BH180" s="87">
        <f>1/BF180</f>
        <v>0.00411522633744856</v>
      </c>
      <c r="BI180" s="87">
        <f>SQRT(BG180*(1-BH180))</f>
        <v>0.2352167763365142</v>
      </c>
      <c r="BJ180" s="88" t="e">
        <f>0.5*(BA180-BB180)/(BC180-BD180)</f>
        <v>#NUM!</v>
      </c>
      <c r="BK180" s="88" t="e">
        <f>IF(W180&lt;=X180,BI180,BJ180)</f>
        <v>#NUM!</v>
      </c>
      <c r="BL180" s="89" t="e">
        <f>AZ180-(1.96*BK180)</f>
        <v>#NUM!</v>
      </c>
      <c r="BM180" s="89" t="e">
        <f>AZ180+(1.96*BK180)</f>
        <v>#NUM!</v>
      </c>
      <c r="BN180" s="89"/>
      <c r="BO180" s="86" t="e">
        <f>EXP(BL180)</f>
        <v>#NUM!</v>
      </c>
      <c r="BP180" s="86" t="e">
        <f>EXP(BM180)</f>
        <v>#NUM!</v>
      </c>
      <c r="BQ180" s="90" t="e">
        <f>AW180</f>
        <v>#NUM!</v>
      </c>
      <c r="BR180" s="90" t="e">
        <f>(BO180-1)/BO180</f>
        <v>#NUM!</v>
      </c>
      <c r="BS180" s="90" t="e">
        <f>(BP180-1)/BP180</f>
        <v>#NUM!</v>
      </c>
    </row>
    <row r="181" spans="1:71" ht="12.75">
      <c r="A181" s="4"/>
      <c r="B181" s="4"/>
      <c r="C181" s="116"/>
      <c r="D181" s="116"/>
      <c r="E181" s="116"/>
      <c r="F181" s="91"/>
      <c r="G181" s="4"/>
      <c r="H181" s="1"/>
      <c r="I181" s="1"/>
      <c r="J181" s="1"/>
      <c r="K181" s="1"/>
      <c r="L181" s="1"/>
      <c r="M181" s="1"/>
      <c r="N181" s="92"/>
      <c r="O181" s="92"/>
      <c r="P181" s="92"/>
      <c r="Q181" s="92"/>
      <c r="R181" s="92"/>
      <c r="S181" s="92"/>
      <c r="T181" s="92"/>
      <c r="V181" s="1"/>
      <c r="W181" s="1"/>
      <c r="X181" s="93"/>
      <c r="Y181" s="94"/>
      <c r="Z181" s="94"/>
      <c r="AA181" s="94"/>
      <c r="AB181" s="95"/>
      <c r="AC181" s="95"/>
      <c r="AD181" s="95"/>
      <c r="AE181" s="95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96"/>
      <c r="AQ181" s="96"/>
      <c r="AR181" s="96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9"/>
      <c r="BD181" s="1"/>
      <c r="BE181" s="1"/>
      <c r="BF181" s="1"/>
      <c r="BG181" s="1"/>
      <c r="BJ181" s="94" t="s">
        <v>79</v>
      </c>
      <c r="BP181" s="97" t="s">
        <v>32</v>
      </c>
      <c r="BQ181" s="128" t="e">
        <f>BQ180</f>
        <v>#NUM!</v>
      </c>
      <c r="BR181" s="128" t="e">
        <f>IF(BR180&lt;0,"0%",BR180)</f>
        <v>#NUM!</v>
      </c>
      <c r="BS181" s="129" t="e">
        <f>IF(BS180&lt;0,"0%",BS180)</f>
        <v>#NUM!</v>
      </c>
    </row>
    <row r="182" spans="1:65" ht="25.5">
      <c r="A182" s="22"/>
      <c r="B182" s="22"/>
      <c r="C182" s="117"/>
      <c r="D182" s="117"/>
      <c r="E182" s="117"/>
      <c r="F182" s="98"/>
      <c r="G182" s="22"/>
      <c r="H182" s="22"/>
      <c r="I182" s="1"/>
      <c r="J182" s="1"/>
      <c r="K182" s="1"/>
      <c r="L182" s="1"/>
      <c r="M182" s="1"/>
      <c r="N182" s="99"/>
      <c r="O182" s="99"/>
      <c r="P182" s="99"/>
      <c r="Q182" s="99"/>
      <c r="R182" s="99"/>
      <c r="S182" s="99"/>
      <c r="T182" s="99"/>
      <c r="V182" s="1"/>
      <c r="W182" s="1"/>
      <c r="X182" s="1"/>
      <c r="Y182" s="1"/>
      <c r="Z182" s="1"/>
      <c r="AA182" s="1"/>
      <c r="AB182" s="1"/>
      <c r="AC182" s="1"/>
      <c r="AD182" s="1"/>
      <c r="AE182" s="9"/>
      <c r="AF182" s="12"/>
      <c r="AG182" s="12"/>
      <c r="AH182" s="100"/>
      <c r="AI182" s="14"/>
      <c r="AJ182" s="133"/>
      <c r="AK182" s="134" t="s">
        <v>74</v>
      </c>
      <c r="AL182" s="135">
        <f>TINV((1-$E$1),(X180-2))</f>
        <v>2.262157162798205</v>
      </c>
      <c r="AM182" s="1"/>
      <c r="AN182" s="131" t="s">
        <v>34</v>
      </c>
      <c r="AO182" s="132">
        <f>$E$1</f>
        <v>0.95</v>
      </c>
      <c r="AP182" s="130" t="e">
        <f>EXP(AI180-AL182*SQRT((1/Z180)+AD180))</f>
        <v>#NUM!</v>
      </c>
      <c r="AQ182" s="130" t="e">
        <f>EXP(AI180+AL182*SQRT((1/Z180)+AD180))</f>
        <v>#NUM!</v>
      </c>
      <c r="AR182" s="30"/>
      <c r="AS182" s="1"/>
      <c r="AT182" s="1"/>
      <c r="AU182" s="1"/>
      <c r="AV182" s="1"/>
      <c r="AX182" s="1"/>
      <c r="AY182" s="1"/>
      <c r="AZ182" s="1"/>
      <c r="BB182" s="101"/>
      <c r="BC182" s="9"/>
      <c r="BD182" s="9"/>
      <c r="BF182" s="5"/>
      <c r="BG182" s="1"/>
      <c r="BH182" s="3"/>
      <c r="BI182" s="102"/>
      <c r="BJ182" s="1"/>
      <c r="BM182" s="3"/>
    </row>
    <row r="183" spans="1:71" ht="15">
      <c r="A183" s="18"/>
      <c r="B183" s="18"/>
      <c r="C183" s="118"/>
      <c r="D183" s="118"/>
      <c r="E183" s="118"/>
      <c r="F183" s="98"/>
      <c r="G183" s="18"/>
      <c r="H183" s="18"/>
      <c r="I183" s="1"/>
      <c r="J183" s="1"/>
      <c r="K183" s="1"/>
      <c r="L183" s="1"/>
      <c r="M183" s="1"/>
      <c r="N183" s="99"/>
      <c r="O183" s="99"/>
      <c r="P183" s="99"/>
      <c r="Q183" s="99"/>
      <c r="R183" s="99"/>
      <c r="S183" s="99"/>
      <c r="T183" s="99"/>
      <c r="V183" s="1"/>
      <c r="W183" s="1"/>
      <c r="X183" s="1"/>
      <c r="Y183" s="1"/>
      <c r="Z183" s="1"/>
      <c r="AA183" s="1"/>
      <c r="AB183" s="1"/>
      <c r="AC183" s="1"/>
      <c r="AD183" s="1"/>
      <c r="AE183" s="9"/>
      <c r="AF183" s="12"/>
      <c r="AG183" s="12"/>
      <c r="AH183" s="100"/>
      <c r="AI183" s="14"/>
      <c r="AJ183" s="103"/>
      <c r="AK183" s="104"/>
      <c r="AL183" s="15"/>
      <c r="AM183" s="1"/>
      <c r="AN183" s="1"/>
      <c r="AO183" s="8"/>
      <c r="AP183" s="30"/>
      <c r="AQ183" s="30"/>
      <c r="AR183" s="30"/>
      <c r="AS183" s="1"/>
      <c r="AT183" s="1"/>
      <c r="AU183" s="1"/>
      <c r="AV183" s="1"/>
      <c r="AW183" s="2"/>
      <c r="AX183" s="1"/>
      <c r="AY183" s="1"/>
      <c r="AZ183" s="1"/>
      <c r="BA183" s="2"/>
      <c r="BB183" s="101"/>
      <c r="BC183" s="9"/>
      <c r="BD183" s="9"/>
      <c r="BE183" s="2"/>
      <c r="BF183" s="5"/>
      <c r="BG183" s="1"/>
      <c r="BH183" s="105"/>
      <c r="BI183" s="106"/>
      <c r="BJ183" s="1"/>
      <c r="BK183" s="2"/>
      <c r="BL183" s="2"/>
      <c r="BM183" s="105"/>
      <c r="BN183" s="2"/>
      <c r="BQ183" s="2"/>
      <c r="BR183" s="2"/>
      <c r="BS183" s="2"/>
    </row>
    <row r="184" spans="3:6" ht="12.75">
      <c r="C184" s="109"/>
      <c r="D184" s="109"/>
      <c r="E184" s="109"/>
      <c r="F184" s="110"/>
    </row>
    <row r="185" spans="1:71" ht="12.75">
      <c r="A185" s="4"/>
      <c r="B185" s="4"/>
      <c r="C185" s="4"/>
      <c r="D185" s="4"/>
      <c r="E185" s="4"/>
      <c r="F185" s="1"/>
      <c r="G185" s="139" t="s">
        <v>82</v>
      </c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1"/>
      <c r="T185" s="27"/>
      <c r="U185" s="142" t="s">
        <v>83</v>
      </c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4"/>
      <c r="AR185" s="27"/>
      <c r="AS185" s="139" t="s">
        <v>1</v>
      </c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1"/>
    </row>
    <row r="186" spans="1:71" ht="12.75">
      <c r="A186" s="108"/>
      <c r="B186" s="28" t="s">
        <v>2</v>
      </c>
      <c r="C186" s="136" t="s">
        <v>78</v>
      </c>
      <c r="D186" s="137"/>
      <c r="E186" s="138"/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7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7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</row>
    <row r="187" spans="2:71" ht="65.25">
      <c r="B187" s="29"/>
      <c r="C187" s="112" t="s">
        <v>36</v>
      </c>
      <c r="D187" s="114" t="s">
        <v>76</v>
      </c>
      <c r="E187" s="114" t="s">
        <v>77</v>
      </c>
      <c r="F187" s="30"/>
      <c r="H187" s="112" t="s">
        <v>37</v>
      </c>
      <c r="I187" s="112" t="s">
        <v>38</v>
      </c>
      <c r="J187" s="31" t="s">
        <v>39</v>
      </c>
      <c r="K187" s="31" t="s">
        <v>3</v>
      </c>
      <c r="L187" s="31" t="s">
        <v>40</v>
      </c>
      <c r="M187" s="32" t="s">
        <v>41</v>
      </c>
      <c r="N187" s="38" t="s">
        <v>75</v>
      </c>
      <c r="O187" s="38" t="s">
        <v>35</v>
      </c>
      <c r="P187" s="33" t="s">
        <v>42</v>
      </c>
      <c r="Q187" s="33" t="s">
        <v>43</v>
      </c>
      <c r="R187" s="34" t="s">
        <v>76</v>
      </c>
      <c r="S187" s="35" t="s">
        <v>77</v>
      </c>
      <c r="T187" s="36"/>
      <c r="U187" s="7"/>
      <c r="V187" s="37" t="s">
        <v>44</v>
      </c>
      <c r="W187" s="31" t="s">
        <v>45</v>
      </c>
      <c r="X187" s="38" t="s">
        <v>4</v>
      </c>
      <c r="Y187" s="38" t="s">
        <v>5</v>
      </c>
      <c r="Z187" s="38" t="s">
        <v>46</v>
      </c>
      <c r="AA187" s="31" t="s">
        <v>47</v>
      </c>
      <c r="AB187" s="31" t="s">
        <v>48</v>
      </c>
      <c r="AC187" s="41" t="s">
        <v>49</v>
      </c>
      <c r="AD187" s="41" t="s">
        <v>50</v>
      </c>
      <c r="AE187" s="38" t="s">
        <v>51</v>
      </c>
      <c r="AF187" s="31" t="s">
        <v>52</v>
      </c>
      <c r="AG187" s="31" t="s">
        <v>53</v>
      </c>
      <c r="AH187" s="31" t="s">
        <v>54</v>
      </c>
      <c r="AI187" s="38" t="s">
        <v>55</v>
      </c>
      <c r="AJ187" s="39" t="s">
        <v>56</v>
      </c>
      <c r="AK187" s="31" t="s">
        <v>57</v>
      </c>
      <c r="AL187" s="31" t="s">
        <v>58</v>
      </c>
      <c r="AM187" s="38" t="s">
        <v>35</v>
      </c>
      <c r="AN187" s="33" t="s">
        <v>59</v>
      </c>
      <c r="AO187" s="33" t="s">
        <v>60</v>
      </c>
      <c r="AP187" s="34" t="s">
        <v>76</v>
      </c>
      <c r="AQ187" s="35" t="s">
        <v>77</v>
      </c>
      <c r="AR187" s="36"/>
      <c r="AT187" s="113" t="s">
        <v>6</v>
      </c>
      <c r="AU187" s="113" t="s">
        <v>4</v>
      </c>
      <c r="AV187" s="40" t="s">
        <v>61</v>
      </c>
      <c r="AW187" s="41" t="s">
        <v>62</v>
      </c>
      <c r="AY187" s="38" t="s">
        <v>63</v>
      </c>
      <c r="AZ187" s="38" t="s">
        <v>64</v>
      </c>
      <c r="BA187" s="38" t="s">
        <v>7</v>
      </c>
      <c r="BB187" s="38" t="s">
        <v>8</v>
      </c>
      <c r="BC187" s="38" t="s">
        <v>9</v>
      </c>
      <c r="BD187" s="38" t="s">
        <v>10</v>
      </c>
      <c r="BE187" s="38" t="s">
        <v>11</v>
      </c>
      <c r="BF187" s="38" t="s">
        <v>65</v>
      </c>
      <c r="BG187" s="38" t="s">
        <v>12</v>
      </c>
      <c r="BH187" s="38" t="s">
        <v>13</v>
      </c>
      <c r="BI187" s="42" t="s">
        <v>66</v>
      </c>
      <c r="BJ187" s="42" t="s">
        <v>67</v>
      </c>
      <c r="BK187" s="42" t="s">
        <v>68</v>
      </c>
      <c r="BL187" s="42" t="s">
        <v>69</v>
      </c>
      <c r="BM187" s="42" t="s">
        <v>70</v>
      </c>
      <c r="BN187" s="43"/>
      <c r="BO187" s="33" t="s">
        <v>71</v>
      </c>
      <c r="BP187" s="33" t="s">
        <v>72</v>
      </c>
      <c r="BQ187" s="32" t="s">
        <v>73</v>
      </c>
      <c r="BR187" s="34" t="s">
        <v>80</v>
      </c>
      <c r="BS187" s="35" t="s">
        <v>81</v>
      </c>
    </row>
    <row r="188" spans="2:71" ht="12.75">
      <c r="B188" s="44" t="s">
        <v>14</v>
      </c>
      <c r="C188" s="126"/>
      <c r="D188" s="126"/>
      <c r="E188" s="126"/>
      <c r="F188" s="45"/>
      <c r="H188" s="46" t="e">
        <f>N188^2</f>
        <v>#NUM!</v>
      </c>
      <c r="I188" s="47" t="e">
        <f>1/H188</f>
        <v>#NUM!</v>
      </c>
      <c r="J188" s="21" t="e">
        <f>LN(M188)</f>
        <v>#NUM!</v>
      </c>
      <c r="K188" s="21" t="e">
        <f>I188*J188</f>
        <v>#NUM!</v>
      </c>
      <c r="L188" s="21" t="e">
        <f>LN(M188)</f>
        <v>#NUM!</v>
      </c>
      <c r="M188" s="124">
        <f>C188</f>
        <v>0</v>
      </c>
      <c r="N188" s="125" t="e">
        <f>(Q188-P188)/(2*O188)</f>
        <v>#NUM!</v>
      </c>
      <c r="O188" s="48">
        <f>$E$2</f>
        <v>1.9599639845400536</v>
      </c>
      <c r="P188" s="49" t="e">
        <f aca="true" t="shared" si="209" ref="P188:P197">LN(R188)</f>
        <v>#NUM!</v>
      </c>
      <c r="Q188" s="49" t="e">
        <f aca="true" t="shared" si="210" ref="Q188:Q197">LN(S188)</f>
        <v>#NUM!</v>
      </c>
      <c r="R188" s="50">
        <f>D188</f>
        <v>0</v>
      </c>
      <c r="S188" s="50">
        <f>E188</f>
        <v>0</v>
      </c>
      <c r="T188" s="5"/>
      <c r="V188" s="51" t="e">
        <f>(J188-L198)^2</f>
        <v>#NUM!</v>
      </c>
      <c r="W188" s="52" t="e">
        <f>I188*V188</f>
        <v>#NUM!</v>
      </c>
      <c r="X188" s="53">
        <v>1</v>
      </c>
      <c r="Y188" s="43"/>
      <c r="Z188" s="43"/>
      <c r="AA188" s="47" t="e">
        <f>I188^2</f>
        <v>#NUM!</v>
      </c>
      <c r="AB188" s="54"/>
      <c r="AC188" s="55" t="e">
        <f>AC198</f>
        <v>#NUM!</v>
      </c>
      <c r="AD188" s="55" t="e">
        <f>AD198</f>
        <v>#NUM!</v>
      </c>
      <c r="AE188" s="52" t="e">
        <f>1/I188</f>
        <v>#NUM!</v>
      </c>
      <c r="AF188" s="56" t="e">
        <f>1/(AD188+AE188)</f>
        <v>#NUM!</v>
      </c>
      <c r="AG188" s="57" t="e">
        <f>AF188/AF191</f>
        <v>#NUM!</v>
      </c>
      <c r="AH188" s="58" t="e">
        <f>AF188*J188</f>
        <v>#NUM!</v>
      </c>
      <c r="AI188" s="59" t="e">
        <f>AH188/AF188</f>
        <v>#NUM!</v>
      </c>
      <c r="AJ188" s="11" t="e">
        <f>EXP(AI188)</f>
        <v>#NUM!</v>
      </c>
      <c r="AK188" s="60" t="e">
        <f>1/AF188</f>
        <v>#NUM!</v>
      </c>
      <c r="AL188" s="11" t="e">
        <f>SQRT(AK188)</f>
        <v>#NUM!</v>
      </c>
      <c r="AM188" s="48">
        <f>$E$2</f>
        <v>1.9599639845400536</v>
      </c>
      <c r="AN188" s="49" t="e">
        <f>AI188-(AM188*AL188)</f>
        <v>#NUM!</v>
      </c>
      <c r="AO188" s="49" t="e">
        <f>AI188+(1.96*AL188)</f>
        <v>#NUM!</v>
      </c>
      <c r="AP188" s="61" t="e">
        <f aca="true" t="shared" si="211" ref="AP188:AP197">EXP(AN188)</f>
        <v>#NUM!</v>
      </c>
      <c r="AQ188" s="61" t="e">
        <f aca="true" t="shared" si="212" ref="AQ188:AQ197">EXP(AO188)</f>
        <v>#NUM!</v>
      </c>
      <c r="AR188" s="30"/>
      <c r="AT188" s="62"/>
      <c r="AU188" s="62">
        <v>1</v>
      </c>
      <c r="AV188" s="63"/>
      <c r="AW188" s="63"/>
      <c r="AY188" s="43"/>
      <c r="AZ188" s="43"/>
      <c r="BA188" s="53"/>
      <c r="BB188" s="53"/>
      <c r="BC188" s="53"/>
      <c r="BD188" s="53"/>
      <c r="BE188" s="53"/>
      <c r="BF188" s="53"/>
      <c r="BG188" s="53"/>
      <c r="BH188" s="53"/>
      <c r="BI188" s="43"/>
      <c r="BJ188" s="43"/>
      <c r="BK188" s="43"/>
      <c r="BL188" s="43"/>
      <c r="BM188" s="43"/>
      <c r="BN188" s="43"/>
      <c r="BO188" s="64"/>
      <c r="BP188" s="64"/>
      <c r="BQ188" s="64"/>
      <c r="BR188" s="43"/>
      <c r="BS188" s="43"/>
    </row>
    <row r="189" spans="2:71" ht="12.75">
      <c r="B189" s="44" t="s">
        <v>15</v>
      </c>
      <c r="C189" s="126"/>
      <c r="D189" s="126"/>
      <c r="E189" s="126"/>
      <c r="F189" s="45"/>
      <c r="H189" s="46" t="e">
        <f aca="true" t="shared" si="213" ref="H189:H197">N189^2</f>
        <v>#NUM!</v>
      </c>
      <c r="I189" s="47" t="e">
        <f>1/H189</f>
        <v>#NUM!</v>
      </c>
      <c r="J189" s="21" t="e">
        <f aca="true" t="shared" si="214" ref="J189:J197">LN(M189)</f>
        <v>#NUM!</v>
      </c>
      <c r="K189" s="21" t="e">
        <f>I189*J189</f>
        <v>#NUM!</v>
      </c>
      <c r="L189" s="21" t="e">
        <f aca="true" t="shared" si="215" ref="L189:L197">LN(M189)</f>
        <v>#NUM!</v>
      </c>
      <c r="M189" s="124">
        <f aca="true" t="shared" si="216" ref="M189:M197">C189</f>
        <v>0</v>
      </c>
      <c r="N189" s="125" t="e">
        <f aca="true" t="shared" si="217" ref="N189:N197">(Q189-P189)/(2*O189)</f>
        <v>#NUM!</v>
      </c>
      <c r="O189" s="48">
        <f>$E$2</f>
        <v>1.9599639845400536</v>
      </c>
      <c r="P189" s="49" t="e">
        <f t="shared" si="209"/>
        <v>#NUM!</v>
      </c>
      <c r="Q189" s="49" t="e">
        <f t="shared" si="210"/>
        <v>#NUM!</v>
      </c>
      <c r="R189" s="50">
        <f aca="true" t="shared" si="218" ref="R189:R197">D189</f>
        <v>0</v>
      </c>
      <c r="S189" s="50">
        <f aca="true" t="shared" si="219" ref="S189:S197">E189</f>
        <v>0</v>
      </c>
      <c r="T189" s="5"/>
      <c r="V189" s="51" t="e">
        <f>(J189-L198)^2</f>
        <v>#NUM!</v>
      </c>
      <c r="W189" s="52" t="e">
        <f>I189*V189</f>
        <v>#NUM!</v>
      </c>
      <c r="X189" s="53">
        <v>1</v>
      </c>
      <c r="Y189" s="43"/>
      <c r="Z189" s="43"/>
      <c r="AA189" s="47" t="e">
        <f>I189^2</f>
        <v>#NUM!</v>
      </c>
      <c r="AB189" s="54"/>
      <c r="AC189" s="55" t="e">
        <f>AC198</f>
        <v>#NUM!</v>
      </c>
      <c r="AD189" s="55" t="e">
        <f>AD198</f>
        <v>#NUM!</v>
      </c>
      <c r="AE189" s="52" t="e">
        <f>1/I189</f>
        <v>#NUM!</v>
      </c>
      <c r="AF189" s="56" t="e">
        <f>1/(AD189+AE189)</f>
        <v>#NUM!</v>
      </c>
      <c r="AG189" s="57" t="e">
        <f>AF189/AF191</f>
        <v>#NUM!</v>
      </c>
      <c r="AH189" s="58" t="e">
        <f>AF189*J189</f>
        <v>#NUM!</v>
      </c>
      <c r="AI189" s="59" t="e">
        <f>AH189/AF189</f>
        <v>#NUM!</v>
      </c>
      <c r="AJ189" s="11" t="e">
        <f>EXP(AI189)</f>
        <v>#NUM!</v>
      </c>
      <c r="AK189" s="60" t="e">
        <f>1/AF189</f>
        <v>#NUM!</v>
      </c>
      <c r="AL189" s="11" t="e">
        <f>SQRT(AK189)</f>
        <v>#NUM!</v>
      </c>
      <c r="AM189" s="48">
        <f>$E$2</f>
        <v>1.9599639845400536</v>
      </c>
      <c r="AN189" s="49" t="e">
        <f>AI189-(AM189*AL189)</f>
        <v>#NUM!</v>
      </c>
      <c r="AO189" s="49" t="e">
        <f>AI189+(1.96*AL189)</f>
        <v>#NUM!</v>
      </c>
      <c r="AP189" s="61" t="e">
        <f t="shared" si="211"/>
        <v>#NUM!</v>
      </c>
      <c r="AQ189" s="61" t="e">
        <f t="shared" si="212"/>
        <v>#NUM!</v>
      </c>
      <c r="AR189" s="30"/>
      <c r="AT189" s="62"/>
      <c r="AU189" s="62">
        <v>1</v>
      </c>
      <c r="AV189" s="63"/>
      <c r="AW189" s="63"/>
      <c r="AY189" s="43"/>
      <c r="AZ189" s="43"/>
      <c r="BA189" s="53"/>
      <c r="BB189" s="53"/>
      <c r="BC189" s="53"/>
      <c r="BD189" s="53"/>
      <c r="BE189" s="53"/>
      <c r="BF189" s="53"/>
      <c r="BG189" s="53"/>
      <c r="BH189" s="53"/>
      <c r="BI189" s="43"/>
      <c r="BJ189" s="43"/>
      <c r="BK189" s="43"/>
      <c r="BL189" s="43"/>
      <c r="BM189" s="43"/>
      <c r="BN189" s="43"/>
      <c r="BO189" s="64"/>
      <c r="BP189" s="64"/>
      <c r="BQ189" s="64"/>
      <c r="BR189" s="43"/>
      <c r="BS189" s="43"/>
    </row>
    <row r="190" spans="2:71" ht="12.75">
      <c r="B190" s="44" t="s">
        <v>16</v>
      </c>
      <c r="C190" s="126"/>
      <c r="D190" s="126"/>
      <c r="E190" s="126"/>
      <c r="F190" s="45"/>
      <c r="H190" s="46" t="e">
        <f t="shared" si="213"/>
        <v>#NUM!</v>
      </c>
      <c r="I190" s="47" t="e">
        <f>1/H190</f>
        <v>#NUM!</v>
      </c>
      <c r="J190" s="21" t="e">
        <f t="shared" si="214"/>
        <v>#NUM!</v>
      </c>
      <c r="K190" s="21" t="e">
        <f>I190*J190</f>
        <v>#NUM!</v>
      </c>
      <c r="L190" s="21" t="e">
        <f t="shared" si="215"/>
        <v>#NUM!</v>
      </c>
      <c r="M190" s="124">
        <f t="shared" si="216"/>
        <v>0</v>
      </c>
      <c r="N190" s="125" t="e">
        <f t="shared" si="217"/>
        <v>#NUM!</v>
      </c>
      <c r="O190" s="48">
        <f>$E$2</f>
        <v>1.9599639845400536</v>
      </c>
      <c r="P190" s="49" t="e">
        <f t="shared" si="209"/>
        <v>#NUM!</v>
      </c>
      <c r="Q190" s="49" t="e">
        <f t="shared" si="210"/>
        <v>#NUM!</v>
      </c>
      <c r="R190" s="50">
        <f t="shared" si="218"/>
        <v>0</v>
      </c>
      <c r="S190" s="50">
        <f t="shared" si="219"/>
        <v>0</v>
      </c>
      <c r="T190" s="5"/>
      <c r="V190" s="51" t="e">
        <f>(J190-L198)^2</f>
        <v>#NUM!</v>
      </c>
      <c r="W190" s="52" t="e">
        <f>I190*V190</f>
        <v>#NUM!</v>
      </c>
      <c r="X190" s="53">
        <v>1</v>
      </c>
      <c r="Y190" s="43"/>
      <c r="Z190" s="43"/>
      <c r="AA190" s="47" t="e">
        <f>I190^2</f>
        <v>#NUM!</v>
      </c>
      <c r="AB190" s="54"/>
      <c r="AC190" s="55" t="e">
        <f>AC198</f>
        <v>#NUM!</v>
      </c>
      <c r="AD190" s="55" t="e">
        <f>AD198</f>
        <v>#NUM!</v>
      </c>
      <c r="AE190" s="52" t="e">
        <f>1/I190</f>
        <v>#NUM!</v>
      </c>
      <c r="AF190" s="56" t="e">
        <f>1/(AD190+AE190)</f>
        <v>#NUM!</v>
      </c>
      <c r="AG190" s="57" t="e">
        <f>AF190/AF191</f>
        <v>#NUM!</v>
      </c>
      <c r="AH190" s="58" t="e">
        <f>AF190*J190</f>
        <v>#NUM!</v>
      </c>
      <c r="AI190" s="59" t="e">
        <f>AH190/AF190</f>
        <v>#NUM!</v>
      </c>
      <c r="AJ190" s="11" t="e">
        <f>EXP(AI190)</f>
        <v>#NUM!</v>
      </c>
      <c r="AK190" s="60" t="e">
        <f>1/AF190</f>
        <v>#NUM!</v>
      </c>
      <c r="AL190" s="11" t="e">
        <f>SQRT(AK190)</f>
        <v>#NUM!</v>
      </c>
      <c r="AM190" s="48">
        <f>$E$2</f>
        <v>1.9599639845400536</v>
      </c>
      <c r="AN190" s="49" t="e">
        <f>AI190-(AM190*AL190)</f>
        <v>#NUM!</v>
      </c>
      <c r="AO190" s="49" t="e">
        <f>AI190+(1.96*AL190)</f>
        <v>#NUM!</v>
      </c>
      <c r="AP190" s="61" t="e">
        <f t="shared" si="211"/>
        <v>#NUM!</v>
      </c>
      <c r="AQ190" s="61" t="e">
        <f t="shared" si="212"/>
        <v>#NUM!</v>
      </c>
      <c r="AR190" s="30"/>
      <c r="AT190" s="62"/>
      <c r="AU190" s="62">
        <v>1</v>
      </c>
      <c r="AV190" s="63"/>
      <c r="AW190" s="63"/>
      <c r="AY190" s="43"/>
      <c r="AZ190" s="43"/>
      <c r="BA190" s="53"/>
      <c r="BB190" s="53"/>
      <c r="BC190" s="53"/>
      <c r="BD190" s="53"/>
      <c r="BE190" s="53"/>
      <c r="BF190" s="53"/>
      <c r="BG190" s="53"/>
      <c r="BH190" s="53"/>
      <c r="BI190" s="43"/>
      <c r="BJ190" s="43"/>
      <c r="BK190" s="43"/>
      <c r="BL190" s="43"/>
      <c r="BM190" s="43"/>
      <c r="BN190" s="43"/>
      <c r="BO190" s="64"/>
      <c r="BP190" s="64"/>
      <c r="BQ190" s="64"/>
      <c r="BR190" s="43"/>
      <c r="BS190" s="43"/>
    </row>
    <row r="191" spans="1:71" ht="12.75">
      <c r="A191" s="22"/>
      <c r="B191" s="44" t="s">
        <v>17</v>
      </c>
      <c r="C191" s="126"/>
      <c r="D191" s="126"/>
      <c r="E191" s="126"/>
      <c r="F191" s="45"/>
      <c r="H191" s="46" t="e">
        <f t="shared" si="213"/>
        <v>#NUM!</v>
      </c>
      <c r="I191" s="47" t="e">
        <f aca="true" t="shared" si="220" ref="I191:I197">1/H191</f>
        <v>#NUM!</v>
      </c>
      <c r="J191" s="21" t="e">
        <f t="shared" si="214"/>
        <v>#NUM!</v>
      </c>
      <c r="K191" s="21" t="e">
        <f aca="true" t="shared" si="221" ref="K191:K197">I191*J191</f>
        <v>#NUM!</v>
      </c>
      <c r="L191" s="21" t="e">
        <f t="shared" si="215"/>
        <v>#NUM!</v>
      </c>
      <c r="M191" s="124">
        <f t="shared" si="216"/>
        <v>0</v>
      </c>
      <c r="N191" s="125" t="e">
        <f t="shared" si="217"/>
        <v>#NUM!</v>
      </c>
      <c r="O191" s="48">
        <f aca="true" t="shared" si="222" ref="O191:O198">$E$2</f>
        <v>1.9599639845400536</v>
      </c>
      <c r="P191" s="49" t="e">
        <f t="shared" si="209"/>
        <v>#NUM!</v>
      </c>
      <c r="Q191" s="49" t="e">
        <f t="shared" si="210"/>
        <v>#NUM!</v>
      </c>
      <c r="R191" s="50">
        <f t="shared" si="218"/>
        <v>0</v>
      </c>
      <c r="S191" s="50">
        <f t="shared" si="219"/>
        <v>0</v>
      </c>
      <c r="T191" s="5"/>
      <c r="V191" s="51" t="e">
        <f>(J191-L198)^2</f>
        <v>#NUM!</v>
      </c>
      <c r="W191" s="52" t="e">
        <f aca="true" t="shared" si="223" ref="W191:W197">I191*V191</f>
        <v>#NUM!</v>
      </c>
      <c r="X191" s="53">
        <v>1</v>
      </c>
      <c r="Y191" s="43"/>
      <c r="Z191" s="43"/>
      <c r="AA191" s="47" t="e">
        <f aca="true" t="shared" si="224" ref="AA191:AA197">I191^2</f>
        <v>#NUM!</v>
      </c>
      <c r="AB191" s="54"/>
      <c r="AC191" s="55" t="e">
        <f>AC198</f>
        <v>#NUM!</v>
      </c>
      <c r="AD191" s="55" t="e">
        <f>AD198</f>
        <v>#NUM!</v>
      </c>
      <c r="AE191" s="52" t="e">
        <f aca="true" t="shared" si="225" ref="AE191:AE197">1/I191</f>
        <v>#NUM!</v>
      </c>
      <c r="AF191" s="56" t="e">
        <f aca="true" t="shared" si="226" ref="AF191:AF197">1/(AD191+AE191)</f>
        <v>#NUM!</v>
      </c>
      <c r="AG191" s="57" t="e">
        <f>AF191/AF198</f>
        <v>#NUM!</v>
      </c>
      <c r="AH191" s="58" t="e">
        <f aca="true" t="shared" si="227" ref="AH191:AH197">AF191*J191</f>
        <v>#NUM!</v>
      </c>
      <c r="AI191" s="59" t="e">
        <f aca="true" t="shared" si="228" ref="AI191:AI197">AH191/AF191</f>
        <v>#NUM!</v>
      </c>
      <c r="AJ191" s="11" t="e">
        <f aca="true" t="shared" si="229" ref="AJ191:AJ197">EXP(AI191)</f>
        <v>#NUM!</v>
      </c>
      <c r="AK191" s="60" t="e">
        <f aca="true" t="shared" si="230" ref="AK191:AK197">1/AF191</f>
        <v>#NUM!</v>
      </c>
      <c r="AL191" s="11" t="e">
        <f aca="true" t="shared" si="231" ref="AL191:AL197">SQRT(AK191)</f>
        <v>#NUM!</v>
      </c>
      <c r="AM191" s="48">
        <f aca="true" t="shared" si="232" ref="AM191:AM198">$E$2</f>
        <v>1.9599639845400536</v>
      </c>
      <c r="AN191" s="49" t="e">
        <f aca="true" t="shared" si="233" ref="AN191:AN197">AI191-(AM191*AL191)</f>
        <v>#NUM!</v>
      </c>
      <c r="AO191" s="49" t="e">
        <f aca="true" t="shared" si="234" ref="AO191:AO198">AI191+(AM191*AL191)</f>
        <v>#NUM!</v>
      </c>
      <c r="AP191" s="61" t="e">
        <f t="shared" si="211"/>
        <v>#NUM!</v>
      </c>
      <c r="AQ191" s="61" t="e">
        <f t="shared" si="212"/>
        <v>#NUM!</v>
      </c>
      <c r="AR191" s="30"/>
      <c r="AT191" s="62"/>
      <c r="AU191" s="62">
        <v>1</v>
      </c>
      <c r="AV191" s="63"/>
      <c r="AW191" s="63"/>
      <c r="AY191" s="43"/>
      <c r="AZ191" s="43"/>
      <c r="BA191" s="53"/>
      <c r="BB191" s="53"/>
      <c r="BC191" s="53"/>
      <c r="BD191" s="53"/>
      <c r="BE191" s="53"/>
      <c r="BF191" s="53"/>
      <c r="BG191" s="53"/>
      <c r="BH191" s="53"/>
      <c r="BI191" s="43"/>
      <c r="BJ191" s="43"/>
      <c r="BK191" s="43"/>
      <c r="BL191" s="43"/>
      <c r="BM191" s="43"/>
      <c r="BN191" s="43"/>
      <c r="BO191" s="64"/>
      <c r="BP191" s="64"/>
      <c r="BQ191" s="64"/>
      <c r="BR191" s="43"/>
      <c r="BS191" s="43"/>
    </row>
    <row r="192" spans="1:71" ht="12.75">
      <c r="A192" s="22"/>
      <c r="B192" s="44" t="s">
        <v>18</v>
      </c>
      <c r="C192" s="126"/>
      <c r="D192" s="126"/>
      <c r="E192" s="126"/>
      <c r="F192" s="45"/>
      <c r="H192" s="46" t="e">
        <f t="shared" si="213"/>
        <v>#NUM!</v>
      </c>
      <c r="I192" s="47" t="e">
        <f t="shared" si="220"/>
        <v>#NUM!</v>
      </c>
      <c r="J192" s="21" t="e">
        <f t="shared" si="214"/>
        <v>#NUM!</v>
      </c>
      <c r="K192" s="21" t="e">
        <f t="shared" si="221"/>
        <v>#NUM!</v>
      </c>
      <c r="L192" s="21" t="e">
        <f t="shared" si="215"/>
        <v>#NUM!</v>
      </c>
      <c r="M192" s="124">
        <f t="shared" si="216"/>
        <v>0</v>
      </c>
      <c r="N192" s="125" t="e">
        <f t="shared" si="217"/>
        <v>#NUM!</v>
      </c>
      <c r="O192" s="48">
        <f t="shared" si="222"/>
        <v>1.9599639845400536</v>
      </c>
      <c r="P192" s="49" t="e">
        <f t="shared" si="209"/>
        <v>#NUM!</v>
      </c>
      <c r="Q192" s="49" t="e">
        <f t="shared" si="210"/>
        <v>#NUM!</v>
      </c>
      <c r="R192" s="50">
        <f t="shared" si="218"/>
        <v>0</v>
      </c>
      <c r="S192" s="50">
        <f t="shared" si="219"/>
        <v>0</v>
      </c>
      <c r="T192" s="5"/>
      <c r="V192" s="51" t="e">
        <f>(J192-L198)^2</f>
        <v>#NUM!</v>
      </c>
      <c r="W192" s="52" t="e">
        <f t="shared" si="223"/>
        <v>#NUM!</v>
      </c>
      <c r="X192" s="53">
        <v>1</v>
      </c>
      <c r="Y192" s="43"/>
      <c r="Z192" s="43"/>
      <c r="AA192" s="47" t="e">
        <f t="shared" si="224"/>
        <v>#NUM!</v>
      </c>
      <c r="AB192" s="54"/>
      <c r="AC192" s="55" t="e">
        <f>AC198</f>
        <v>#NUM!</v>
      </c>
      <c r="AD192" s="55" t="e">
        <f>AD198</f>
        <v>#NUM!</v>
      </c>
      <c r="AE192" s="52" t="e">
        <f t="shared" si="225"/>
        <v>#NUM!</v>
      </c>
      <c r="AF192" s="56" t="e">
        <f t="shared" si="226"/>
        <v>#NUM!</v>
      </c>
      <c r="AG192" s="57" t="e">
        <f>AF192/AF198</f>
        <v>#NUM!</v>
      </c>
      <c r="AH192" s="58" t="e">
        <f t="shared" si="227"/>
        <v>#NUM!</v>
      </c>
      <c r="AI192" s="59" t="e">
        <f t="shared" si="228"/>
        <v>#NUM!</v>
      </c>
      <c r="AJ192" s="11" t="e">
        <f t="shared" si="229"/>
        <v>#NUM!</v>
      </c>
      <c r="AK192" s="60" t="e">
        <f t="shared" si="230"/>
        <v>#NUM!</v>
      </c>
      <c r="AL192" s="11" t="e">
        <f t="shared" si="231"/>
        <v>#NUM!</v>
      </c>
      <c r="AM192" s="48">
        <f t="shared" si="232"/>
        <v>1.9599639845400536</v>
      </c>
      <c r="AN192" s="49" t="e">
        <f t="shared" si="233"/>
        <v>#NUM!</v>
      </c>
      <c r="AO192" s="49" t="e">
        <f t="shared" si="234"/>
        <v>#NUM!</v>
      </c>
      <c r="AP192" s="61" t="e">
        <f t="shared" si="211"/>
        <v>#NUM!</v>
      </c>
      <c r="AQ192" s="61" t="e">
        <f t="shared" si="212"/>
        <v>#NUM!</v>
      </c>
      <c r="AR192" s="30"/>
      <c r="AT192" s="62"/>
      <c r="AU192" s="62">
        <v>1</v>
      </c>
      <c r="AV192" s="63"/>
      <c r="AW192" s="63"/>
      <c r="AY192" s="43"/>
      <c r="AZ192" s="43"/>
      <c r="BA192" s="53"/>
      <c r="BB192" s="53"/>
      <c r="BC192" s="53"/>
      <c r="BD192" s="53"/>
      <c r="BE192" s="53"/>
      <c r="BF192" s="53"/>
      <c r="BG192" s="53"/>
      <c r="BH192" s="53"/>
      <c r="BI192" s="43"/>
      <c r="BJ192" s="43"/>
      <c r="BK192" s="43"/>
      <c r="BL192" s="43"/>
      <c r="BM192" s="43"/>
      <c r="BN192" s="43"/>
      <c r="BO192" s="64"/>
      <c r="BP192" s="64"/>
      <c r="BQ192" s="64"/>
      <c r="BR192" s="43"/>
      <c r="BS192" s="43"/>
    </row>
    <row r="193" spans="1:71" ht="12.75">
      <c r="A193" s="22"/>
      <c r="B193" s="44" t="s">
        <v>19</v>
      </c>
      <c r="C193" s="126"/>
      <c r="D193" s="126"/>
      <c r="E193" s="126"/>
      <c r="F193" s="45"/>
      <c r="H193" s="46" t="e">
        <f t="shared" si="213"/>
        <v>#NUM!</v>
      </c>
      <c r="I193" s="47" t="e">
        <f t="shared" si="220"/>
        <v>#NUM!</v>
      </c>
      <c r="J193" s="21" t="e">
        <f t="shared" si="214"/>
        <v>#NUM!</v>
      </c>
      <c r="K193" s="21" t="e">
        <f t="shared" si="221"/>
        <v>#NUM!</v>
      </c>
      <c r="L193" s="21" t="e">
        <f t="shared" si="215"/>
        <v>#NUM!</v>
      </c>
      <c r="M193" s="124">
        <f t="shared" si="216"/>
        <v>0</v>
      </c>
      <c r="N193" s="125" t="e">
        <f t="shared" si="217"/>
        <v>#NUM!</v>
      </c>
      <c r="O193" s="48">
        <f t="shared" si="222"/>
        <v>1.9599639845400536</v>
      </c>
      <c r="P193" s="49" t="e">
        <f t="shared" si="209"/>
        <v>#NUM!</v>
      </c>
      <c r="Q193" s="49" t="e">
        <f t="shared" si="210"/>
        <v>#NUM!</v>
      </c>
      <c r="R193" s="50">
        <f t="shared" si="218"/>
        <v>0</v>
      </c>
      <c r="S193" s="50">
        <f t="shared" si="219"/>
        <v>0</v>
      </c>
      <c r="T193" s="5"/>
      <c r="V193" s="51" t="e">
        <f>(J193-L198)^2</f>
        <v>#NUM!</v>
      </c>
      <c r="W193" s="52" t="e">
        <f t="shared" si="223"/>
        <v>#NUM!</v>
      </c>
      <c r="X193" s="53">
        <v>1</v>
      </c>
      <c r="Y193" s="43"/>
      <c r="Z193" s="43"/>
      <c r="AA193" s="47" t="e">
        <f t="shared" si="224"/>
        <v>#NUM!</v>
      </c>
      <c r="AB193" s="54"/>
      <c r="AC193" s="55" t="e">
        <f>AC198</f>
        <v>#NUM!</v>
      </c>
      <c r="AD193" s="55" t="e">
        <f>AD198</f>
        <v>#NUM!</v>
      </c>
      <c r="AE193" s="52" t="e">
        <f t="shared" si="225"/>
        <v>#NUM!</v>
      </c>
      <c r="AF193" s="56" t="e">
        <f t="shared" si="226"/>
        <v>#NUM!</v>
      </c>
      <c r="AG193" s="57" t="e">
        <f>AF193/AF198</f>
        <v>#NUM!</v>
      </c>
      <c r="AH193" s="58" t="e">
        <f t="shared" si="227"/>
        <v>#NUM!</v>
      </c>
      <c r="AI193" s="59" t="e">
        <f t="shared" si="228"/>
        <v>#NUM!</v>
      </c>
      <c r="AJ193" s="11" t="e">
        <f t="shared" si="229"/>
        <v>#NUM!</v>
      </c>
      <c r="AK193" s="60" t="e">
        <f t="shared" si="230"/>
        <v>#NUM!</v>
      </c>
      <c r="AL193" s="11" t="e">
        <f t="shared" si="231"/>
        <v>#NUM!</v>
      </c>
      <c r="AM193" s="48">
        <f t="shared" si="232"/>
        <v>1.9599639845400536</v>
      </c>
      <c r="AN193" s="49" t="e">
        <f t="shared" si="233"/>
        <v>#NUM!</v>
      </c>
      <c r="AO193" s="49" t="e">
        <f t="shared" si="234"/>
        <v>#NUM!</v>
      </c>
      <c r="AP193" s="61" t="e">
        <f t="shared" si="211"/>
        <v>#NUM!</v>
      </c>
      <c r="AQ193" s="61" t="e">
        <f t="shared" si="212"/>
        <v>#NUM!</v>
      </c>
      <c r="AR193" s="30"/>
      <c r="AT193" s="62"/>
      <c r="AU193" s="62">
        <v>1</v>
      </c>
      <c r="AV193" s="63"/>
      <c r="AW193" s="63"/>
      <c r="AY193" s="43"/>
      <c r="AZ193" s="43"/>
      <c r="BA193" s="53"/>
      <c r="BB193" s="53"/>
      <c r="BC193" s="53"/>
      <c r="BD193" s="53"/>
      <c r="BE193" s="53"/>
      <c r="BF193" s="53"/>
      <c r="BG193" s="53"/>
      <c r="BH193" s="53"/>
      <c r="BI193" s="43"/>
      <c r="BJ193" s="43"/>
      <c r="BK193" s="43"/>
      <c r="BL193" s="43"/>
      <c r="BM193" s="43"/>
      <c r="BN193" s="43"/>
      <c r="BO193" s="64"/>
      <c r="BP193" s="64"/>
      <c r="BQ193" s="64"/>
      <c r="BR193" s="43"/>
      <c r="BS193" s="43"/>
    </row>
    <row r="194" spans="1:71" ht="12.75">
      <c r="A194" s="22"/>
      <c r="B194" s="44" t="s">
        <v>20</v>
      </c>
      <c r="C194" s="126"/>
      <c r="D194" s="126"/>
      <c r="E194" s="126"/>
      <c r="F194" s="45"/>
      <c r="H194" s="46" t="e">
        <f t="shared" si="213"/>
        <v>#NUM!</v>
      </c>
      <c r="I194" s="47" t="e">
        <f t="shared" si="220"/>
        <v>#NUM!</v>
      </c>
      <c r="J194" s="21" t="e">
        <f t="shared" si="214"/>
        <v>#NUM!</v>
      </c>
      <c r="K194" s="21" t="e">
        <f t="shared" si="221"/>
        <v>#NUM!</v>
      </c>
      <c r="L194" s="21" t="e">
        <f t="shared" si="215"/>
        <v>#NUM!</v>
      </c>
      <c r="M194" s="124">
        <f t="shared" si="216"/>
        <v>0</v>
      </c>
      <c r="N194" s="125" t="e">
        <f t="shared" si="217"/>
        <v>#NUM!</v>
      </c>
      <c r="O194" s="48">
        <f t="shared" si="222"/>
        <v>1.9599639845400536</v>
      </c>
      <c r="P194" s="49" t="e">
        <f t="shared" si="209"/>
        <v>#NUM!</v>
      </c>
      <c r="Q194" s="49" t="e">
        <f t="shared" si="210"/>
        <v>#NUM!</v>
      </c>
      <c r="R194" s="50">
        <f t="shared" si="218"/>
        <v>0</v>
      </c>
      <c r="S194" s="50">
        <f t="shared" si="219"/>
        <v>0</v>
      </c>
      <c r="T194" s="5"/>
      <c r="V194" s="51" t="e">
        <f>(J194-L198)^2</f>
        <v>#NUM!</v>
      </c>
      <c r="W194" s="52" t="e">
        <f t="shared" si="223"/>
        <v>#NUM!</v>
      </c>
      <c r="X194" s="53">
        <v>1</v>
      </c>
      <c r="Y194" s="43"/>
      <c r="Z194" s="43"/>
      <c r="AA194" s="47" t="e">
        <f t="shared" si="224"/>
        <v>#NUM!</v>
      </c>
      <c r="AB194" s="54"/>
      <c r="AC194" s="55" t="e">
        <f>AC198</f>
        <v>#NUM!</v>
      </c>
      <c r="AD194" s="55" t="e">
        <f>AD198</f>
        <v>#NUM!</v>
      </c>
      <c r="AE194" s="52" t="e">
        <f t="shared" si="225"/>
        <v>#NUM!</v>
      </c>
      <c r="AF194" s="56" t="e">
        <f t="shared" si="226"/>
        <v>#NUM!</v>
      </c>
      <c r="AG194" s="57" t="e">
        <f>AF194/AF198</f>
        <v>#NUM!</v>
      </c>
      <c r="AH194" s="58" t="e">
        <f t="shared" si="227"/>
        <v>#NUM!</v>
      </c>
      <c r="AI194" s="59" t="e">
        <f t="shared" si="228"/>
        <v>#NUM!</v>
      </c>
      <c r="AJ194" s="11" t="e">
        <f t="shared" si="229"/>
        <v>#NUM!</v>
      </c>
      <c r="AK194" s="60" t="e">
        <f t="shared" si="230"/>
        <v>#NUM!</v>
      </c>
      <c r="AL194" s="11" t="e">
        <f t="shared" si="231"/>
        <v>#NUM!</v>
      </c>
      <c r="AM194" s="48">
        <f t="shared" si="232"/>
        <v>1.9599639845400536</v>
      </c>
      <c r="AN194" s="49" t="e">
        <f t="shared" si="233"/>
        <v>#NUM!</v>
      </c>
      <c r="AO194" s="49" t="e">
        <f t="shared" si="234"/>
        <v>#NUM!</v>
      </c>
      <c r="AP194" s="61" t="e">
        <f t="shared" si="211"/>
        <v>#NUM!</v>
      </c>
      <c r="AQ194" s="61" t="e">
        <f t="shared" si="212"/>
        <v>#NUM!</v>
      </c>
      <c r="AR194" s="30"/>
      <c r="AT194" s="62"/>
      <c r="AU194" s="62">
        <v>1</v>
      </c>
      <c r="AV194" s="63"/>
      <c r="AW194" s="63"/>
      <c r="AY194" s="43"/>
      <c r="AZ194" s="43"/>
      <c r="BA194" s="53"/>
      <c r="BB194" s="53"/>
      <c r="BC194" s="53"/>
      <c r="BD194" s="53"/>
      <c r="BE194" s="53"/>
      <c r="BF194" s="53"/>
      <c r="BG194" s="53"/>
      <c r="BH194" s="53"/>
      <c r="BI194" s="43"/>
      <c r="BJ194" s="43"/>
      <c r="BK194" s="43"/>
      <c r="BL194" s="43"/>
      <c r="BM194" s="43"/>
      <c r="BN194" s="43"/>
      <c r="BO194" s="64"/>
      <c r="BP194" s="64"/>
      <c r="BQ194" s="64"/>
      <c r="BR194" s="43"/>
      <c r="BS194" s="43"/>
    </row>
    <row r="195" spans="1:71" ht="12.75">
      <c r="A195" s="22"/>
      <c r="B195" s="44" t="s">
        <v>21</v>
      </c>
      <c r="C195" s="126"/>
      <c r="D195" s="126"/>
      <c r="E195" s="126"/>
      <c r="F195" s="45"/>
      <c r="H195" s="46" t="e">
        <f t="shared" si="213"/>
        <v>#NUM!</v>
      </c>
      <c r="I195" s="47" t="e">
        <f t="shared" si="220"/>
        <v>#NUM!</v>
      </c>
      <c r="J195" s="21" t="e">
        <f t="shared" si="214"/>
        <v>#NUM!</v>
      </c>
      <c r="K195" s="21" t="e">
        <f t="shared" si="221"/>
        <v>#NUM!</v>
      </c>
      <c r="L195" s="21" t="e">
        <f t="shared" si="215"/>
        <v>#NUM!</v>
      </c>
      <c r="M195" s="124">
        <f t="shared" si="216"/>
        <v>0</v>
      </c>
      <c r="N195" s="125" t="e">
        <f t="shared" si="217"/>
        <v>#NUM!</v>
      </c>
      <c r="O195" s="48">
        <f t="shared" si="222"/>
        <v>1.9599639845400536</v>
      </c>
      <c r="P195" s="49" t="e">
        <f t="shared" si="209"/>
        <v>#NUM!</v>
      </c>
      <c r="Q195" s="49" t="e">
        <f t="shared" si="210"/>
        <v>#NUM!</v>
      </c>
      <c r="R195" s="50">
        <f t="shared" si="218"/>
        <v>0</v>
      </c>
      <c r="S195" s="50">
        <f t="shared" si="219"/>
        <v>0</v>
      </c>
      <c r="T195" s="5"/>
      <c r="V195" s="51" t="e">
        <f>(J195-L198)^2</f>
        <v>#NUM!</v>
      </c>
      <c r="W195" s="52" t="e">
        <f t="shared" si="223"/>
        <v>#NUM!</v>
      </c>
      <c r="X195" s="53">
        <v>1</v>
      </c>
      <c r="Y195" s="43"/>
      <c r="Z195" s="43"/>
      <c r="AA195" s="47" t="e">
        <f t="shared" si="224"/>
        <v>#NUM!</v>
      </c>
      <c r="AB195" s="54"/>
      <c r="AC195" s="55" t="e">
        <f>AC198</f>
        <v>#NUM!</v>
      </c>
      <c r="AD195" s="55" t="e">
        <f>AD198</f>
        <v>#NUM!</v>
      </c>
      <c r="AE195" s="52" t="e">
        <f t="shared" si="225"/>
        <v>#NUM!</v>
      </c>
      <c r="AF195" s="56" t="e">
        <f t="shared" si="226"/>
        <v>#NUM!</v>
      </c>
      <c r="AG195" s="57" t="e">
        <f>AF195/AF198</f>
        <v>#NUM!</v>
      </c>
      <c r="AH195" s="58" t="e">
        <f t="shared" si="227"/>
        <v>#NUM!</v>
      </c>
      <c r="AI195" s="59" t="e">
        <f t="shared" si="228"/>
        <v>#NUM!</v>
      </c>
      <c r="AJ195" s="11" t="e">
        <f t="shared" si="229"/>
        <v>#NUM!</v>
      </c>
      <c r="AK195" s="60" t="e">
        <f t="shared" si="230"/>
        <v>#NUM!</v>
      </c>
      <c r="AL195" s="11" t="e">
        <f t="shared" si="231"/>
        <v>#NUM!</v>
      </c>
      <c r="AM195" s="48">
        <f t="shared" si="232"/>
        <v>1.9599639845400536</v>
      </c>
      <c r="AN195" s="49" t="e">
        <f t="shared" si="233"/>
        <v>#NUM!</v>
      </c>
      <c r="AO195" s="49" t="e">
        <f t="shared" si="234"/>
        <v>#NUM!</v>
      </c>
      <c r="AP195" s="61" t="e">
        <f t="shared" si="211"/>
        <v>#NUM!</v>
      </c>
      <c r="AQ195" s="61" t="e">
        <f t="shared" si="212"/>
        <v>#NUM!</v>
      </c>
      <c r="AR195" s="30"/>
      <c r="AT195" s="62"/>
      <c r="AU195" s="62">
        <v>1</v>
      </c>
      <c r="AV195" s="63"/>
      <c r="AW195" s="63"/>
      <c r="AY195" s="43"/>
      <c r="AZ195" s="43"/>
      <c r="BA195" s="53"/>
      <c r="BB195" s="53"/>
      <c r="BC195" s="53"/>
      <c r="BD195" s="53"/>
      <c r="BE195" s="53"/>
      <c r="BF195" s="53"/>
      <c r="BG195" s="53"/>
      <c r="BH195" s="53"/>
      <c r="BI195" s="43"/>
      <c r="BJ195" s="43"/>
      <c r="BK195" s="43"/>
      <c r="BL195" s="43"/>
      <c r="BM195" s="43"/>
      <c r="BN195" s="43"/>
      <c r="BO195" s="64"/>
      <c r="BP195" s="64"/>
      <c r="BQ195" s="64"/>
      <c r="BR195" s="43"/>
      <c r="BS195" s="43"/>
    </row>
    <row r="196" spans="1:71" ht="12.75">
      <c r="A196" s="22"/>
      <c r="B196" s="44" t="s">
        <v>22</v>
      </c>
      <c r="C196" s="126"/>
      <c r="D196" s="126"/>
      <c r="E196" s="126"/>
      <c r="F196" s="45"/>
      <c r="H196" s="46" t="e">
        <f t="shared" si="213"/>
        <v>#NUM!</v>
      </c>
      <c r="I196" s="47" t="e">
        <f t="shared" si="220"/>
        <v>#NUM!</v>
      </c>
      <c r="J196" s="21" t="e">
        <f t="shared" si="214"/>
        <v>#NUM!</v>
      </c>
      <c r="K196" s="21" t="e">
        <f t="shared" si="221"/>
        <v>#NUM!</v>
      </c>
      <c r="L196" s="21" t="e">
        <f t="shared" si="215"/>
        <v>#NUM!</v>
      </c>
      <c r="M196" s="124">
        <f t="shared" si="216"/>
        <v>0</v>
      </c>
      <c r="N196" s="125" t="e">
        <f t="shared" si="217"/>
        <v>#NUM!</v>
      </c>
      <c r="O196" s="48">
        <f t="shared" si="222"/>
        <v>1.9599639845400536</v>
      </c>
      <c r="P196" s="49" t="e">
        <f t="shared" si="209"/>
        <v>#NUM!</v>
      </c>
      <c r="Q196" s="49" t="e">
        <f t="shared" si="210"/>
        <v>#NUM!</v>
      </c>
      <c r="R196" s="50">
        <f t="shared" si="218"/>
        <v>0</v>
      </c>
      <c r="S196" s="50">
        <f t="shared" si="219"/>
        <v>0</v>
      </c>
      <c r="T196" s="5"/>
      <c r="V196" s="51" t="e">
        <f>(J196-L198)^2</f>
        <v>#NUM!</v>
      </c>
      <c r="W196" s="52" t="e">
        <f t="shared" si="223"/>
        <v>#NUM!</v>
      </c>
      <c r="X196" s="53">
        <v>1</v>
      </c>
      <c r="Y196" s="43"/>
      <c r="Z196" s="43"/>
      <c r="AA196" s="47" t="e">
        <f t="shared" si="224"/>
        <v>#NUM!</v>
      </c>
      <c r="AB196" s="54"/>
      <c r="AC196" s="55" t="e">
        <f>AC198</f>
        <v>#NUM!</v>
      </c>
      <c r="AD196" s="55" t="e">
        <f>AD198</f>
        <v>#NUM!</v>
      </c>
      <c r="AE196" s="52" t="e">
        <f t="shared" si="225"/>
        <v>#NUM!</v>
      </c>
      <c r="AF196" s="56" t="e">
        <f t="shared" si="226"/>
        <v>#NUM!</v>
      </c>
      <c r="AG196" s="57" t="e">
        <f>AF196/AF198</f>
        <v>#NUM!</v>
      </c>
      <c r="AH196" s="58" t="e">
        <f t="shared" si="227"/>
        <v>#NUM!</v>
      </c>
      <c r="AI196" s="59" t="e">
        <f t="shared" si="228"/>
        <v>#NUM!</v>
      </c>
      <c r="AJ196" s="11" t="e">
        <f t="shared" si="229"/>
        <v>#NUM!</v>
      </c>
      <c r="AK196" s="60" t="e">
        <f t="shared" si="230"/>
        <v>#NUM!</v>
      </c>
      <c r="AL196" s="11" t="e">
        <f t="shared" si="231"/>
        <v>#NUM!</v>
      </c>
      <c r="AM196" s="48">
        <f t="shared" si="232"/>
        <v>1.9599639845400536</v>
      </c>
      <c r="AN196" s="49" t="e">
        <f t="shared" si="233"/>
        <v>#NUM!</v>
      </c>
      <c r="AO196" s="49" t="e">
        <f t="shared" si="234"/>
        <v>#NUM!</v>
      </c>
      <c r="AP196" s="61" t="e">
        <f t="shared" si="211"/>
        <v>#NUM!</v>
      </c>
      <c r="AQ196" s="61" t="e">
        <f t="shared" si="212"/>
        <v>#NUM!</v>
      </c>
      <c r="AR196" s="30"/>
      <c r="AT196" s="62"/>
      <c r="AU196" s="62">
        <v>1</v>
      </c>
      <c r="AV196" s="63"/>
      <c r="AW196" s="63"/>
      <c r="AY196" s="43"/>
      <c r="AZ196" s="43"/>
      <c r="BA196" s="53"/>
      <c r="BB196" s="53"/>
      <c r="BC196" s="53"/>
      <c r="BD196" s="53"/>
      <c r="BE196" s="53"/>
      <c r="BF196" s="53"/>
      <c r="BG196" s="53"/>
      <c r="BH196" s="53"/>
      <c r="BI196" s="43"/>
      <c r="BJ196" s="43"/>
      <c r="BK196" s="43"/>
      <c r="BL196" s="43"/>
      <c r="BM196" s="43"/>
      <c r="BN196" s="43"/>
      <c r="BO196" s="64"/>
      <c r="BP196" s="64"/>
      <c r="BQ196" s="64"/>
      <c r="BR196" s="43"/>
      <c r="BS196" s="43"/>
    </row>
    <row r="197" spans="1:71" ht="12.75">
      <c r="A197" s="22"/>
      <c r="B197" s="44" t="s">
        <v>23</v>
      </c>
      <c r="C197" s="126"/>
      <c r="D197" s="126"/>
      <c r="E197" s="126"/>
      <c r="F197" s="45"/>
      <c r="H197" s="46" t="e">
        <f t="shared" si="213"/>
        <v>#NUM!</v>
      </c>
      <c r="I197" s="47" t="e">
        <f t="shared" si="220"/>
        <v>#NUM!</v>
      </c>
      <c r="J197" s="21" t="e">
        <f t="shared" si="214"/>
        <v>#NUM!</v>
      </c>
      <c r="K197" s="21" t="e">
        <f t="shared" si="221"/>
        <v>#NUM!</v>
      </c>
      <c r="L197" s="21" t="e">
        <f t="shared" si="215"/>
        <v>#NUM!</v>
      </c>
      <c r="M197" s="124">
        <f t="shared" si="216"/>
        <v>0</v>
      </c>
      <c r="N197" s="125" t="e">
        <f t="shared" si="217"/>
        <v>#NUM!</v>
      </c>
      <c r="O197" s="48">
        <f t="shared" si="222"/>
        <v>1.9599639845400536</v>
      </c>
      <c r="P197" s="49" t="e">
        <f t="shared" si="209"/>
        <v>#NUM!</v>
      </c>
      <c r="Q197" s="49" t="e">
        <f t="shared" si="210"/>
        <v>#NUM!</v>
      </c>
      <c r="R197" s="50">
        <f t="shared" si="218"/>
        <v>0</v>
      </c>
      <c r="S197" s="50">
        <f t="shared" si="219"/>
        <v>0</v>
      </c>
      <c r="T197" s="5"/>
      <c r="V197" s="51" t="e">
        <f>(J197-L198)^2</f>
        <v>#NUM!</v>
      </c>
      <c r="W197" s="52" t="e">
        <f t="shared" si="223"/>
        <v>#NUM!</v>
      </c>
      <c r="X197" s="53">
        <v>1</v>
      </c>
      <c r="Y197" s="43"/>
      <c r="Z197" s="43"/>
      <c r="AA197" s="47" t="e">
        <f t="shared" si="224"/>
        <v>#NUM!</v>
      </c>
      <c r="AB197" s="54"/>
      <c r="AC197" s="55" t="e">
        <f>AC198</f>
        <v>#NUM!</v>
      </c>
      <c r="AD197" s="55" t="e">
        <f>AD198</f>
        <v>#NUM!</v>
      </c>
      <c r="AE197" s="52" t="e">
        <f t="shared" si="225"/>
        <v>#NUM!</v>
      </c>
      <c r="AF197" s="56" t="e">
        <f t="shared" si="226"/>
        <v>#NUM!</v>
      </c>
      <c r="AG197" s="57" t="e">
        <f>AF197/AF198</f>
        <v>#NUM!</v>
      </c>
      <c r="AH197" s="58" t="e">
        <f t="shared" si="227"/>
        <v>#NUM!</v>
      </c>
      <c r="AI197" s="59" t="e">
        <f t="shared" si="228"/>
        <v>#NUM!</v>
      </c>
      <c r="AJ197" s="11" t="e">
        <f t="shared" si="229"/>
        <v>#NUM!</v>
      </c>
      <c r="AK197" s="60" t="e">
        <f t="shared" si="230"/>
        <v>#NUM!</v>
      </c>
      <c r="AL197" s="11" t="e">
        <f t="shared" si="231"/>
        <v>#NUM!</v>
      </c>
      <c r="AM197" s="48">
        <f t="shared" si="232"/>
        <v>1.9599639845400536</v>
      </c>
      <c r="AN197" s="49" t="e">
        <f t="shared" si="233"/>
        <v>#NUM!</v>
      </c>
      <c r="AO197" s="49" t="e">
        <f t="shared" si="234"/>
        <v>#NUM!</v>
      </c>
      <c r="AP197" s="61" t="e">
        <f t="shared" si="211"/>
        <v>#NUM!</v>
      </c>
      <c r="AQ197" s="61" t="e">
        <f t="shared" si="212"/>
        <v>#NUM!</v>
      </c>
      <c r="AR197" s="30"/>
      <c r="AT197" s="62"/>
      <c r="AU197" s="62">
        <v>1</v>
      </c>
      <c r="AV197" s="63"/>
      <c r="AW197" s="63"/>
      <c r="AY197" s="43"/>
      <c r="AZ197" s="43"/>
      <c r="BA197" s="53"/>
      <c r="BB197" s="53"/>
      <c r="BC197" s="53"/>
      <c r="BD197" s="53"/>
      <c r="BE197" s="53"/>
      <c r="BF197" s="53"/>
      <c r="BG197" s="53"/>
      <c r="BH197" s="53"/>
      <c r="BI197" s="43"/>
      <c r="BJ197" s="43"/>
      <c r="BK197" s="43"/>
      <c r="BL197" s="43"/>
      <c r="BM197" s="43"/>
      <c r="BN197" s="43"/>
      <c r="BO197" s="64"/>
      <c r="BP197" s="64"/>
      <c r="BQ197" s="64"/>
      <c r="BR197" s="43"/>
      <c r="BS197" s="43"/>
    </row>
    <row r="198" spans="1:71" ht="12.75">
      <c r="A198" s="22"/>
      <c r="B198" s="65">
        <f>COUNT(C188:C197)</f>
        <v>0</v>
      </c>
      <c r="C198" s="115"/>
      <c r="D198" s="115"/>
      <c r="E198" s="115"/>
      <c r="F198" s="67"/>
      <c r="H198" s="68"/>
      <c r="I198" s="69" t="e">
        <f>SUM(I188:I197)</f>
        <v>#NUM!</v>
      </c>
      <c r="J198" s="70"/>
      <c r="K198" s="71" t="e">
        <f>SUM(K188:K197)</f>
        <v>#NUM!</v>
      </c>
      <c r="L198" s="10" t="e">
        <f>K198/I198</f>
        <v>#NUM!</v>
      </c>
      <c r="M198" s="121" t="e">
        <f>EXP(L198)</f>
        <v>#NUM!</v>
      </c>
      <c r="N198" s="66" t="e">
        <f>SQRT(1/I198)</f>
        <v>#NUM!</v>
      </c>
      <c r="O198" s="48">
        <f t="shared" si="222"/>
        <v>1.9599639845400536</v>
      </c>
      <c r="P198" s="72" t="e">
        <f>L198-(N198*O198)</f>
        <v>#NUM!</v>
      </c>
      <c r="Q198" s="72" t="e">
        <f>L198+(N198*O198)</f>
        <v>#NUM!</v>
      </c>
      <c r="R198" s="122" t="e">
        <f>EXP(P198)</f>
        <v>#NUM!</v>
      </c>
      <c r="S198" s="123" t="e">
        <f>EXP(Q198)</f>
        <v>#NUM!</v>
      </c>
      <c r="T198" s="73"/>
      <c r="U198" s="73"/>
      <c r="V198" s="74"/>
      <c r="W198" s="75" t="e">
        <f>SUM(W188:W197)</f>
        <v>#NUM!</v>
      </c>
      <c r="X198" s="76">
        <f>SUM(X188:X197)</f>
        <v>10</v>
      </c>
      <c r="Y198" s="77" t="e">
        <f>W198-(X198-1)</f>
        <v>#NUM!</v>
      </c>
      <c r="Z198" s="69" t="e">
        <f>I198</f>
        <v>#NUM!</v>
      </c>
      <c r="AA198" s="69" t="e">
        <f>SUM(AA188:AA197)</f>
        <v>#NUM!</v>
      </c>
      <c r="AB198" s="78" t="e">
        <f>AA198/Z198</f>
        <v>#NUM!</v>
      </c>
      <c r="AC198" s="79" t="e">
        <f>Y198/(Z198-AB198)</f>
        <v>#NUM!</v>
      </c>
      <c r="AD198" s="79" t="e">
        <f>IF(W198&lt;X198-1,"0",AC198)</f>
        <v>#NUM!</v>
      </c>
      <c r="AE198" s="74"/>
      <c r="AF198" s="69" t="e">
        <f>SUM(AF188:AF197)</f>
        <v>#NUM!</v>
      </c>
      <c r="AG198" s="80" t="e">
        <f>SUM(AG188:AG197)</f>
        <v>#NUM!</v>
      </c>
      <c r="AH198" s="77" t="e">
        <f>SUM(AH188:AH197)</f>
        <v>#NUM!</v>
      </c>
      <c r="AI198" s="77" t="e">
        <f>AH198/AF198</f>
        <v>#NUM!</v>
      </c>
      <c r="AJ198" s="123" t="e">
        <f>EXP(AI198)</f>
        <v>#NUM!</v>
      </c>
      <c r="AK198" s="81" t="e">
        <f>1/AF198</f>
        <v>#NUM!</v>
      </c>
      <c r="AL198" s="82" t="e">
        <f>SQRT(AK198)</f>
        <v>#NUM!</v>
      </c>
      <c r="AM198" s="48">
        <f t="shared" si="232"/>
        <v>1.9599639845400536</v>
      </c>
      <c r="AN198" s="72" t="e">
        <f>AI198-(AM198*AL198)</f>
        <v>#NUM!</v>
      </c>
      <c r="AO198" s="72" t="e">
        <f t="shared" si="234"/>
        <v>#NUM!</v>
      </c>
      <c r="AP198" s="127" t="e">
        <f>EXP(AN198)</f>
        <v>#NUM!</v>
      </c>
      <c r="AQ198" s="127" t="e">
        <f>EXP(AO198)</f>
        <v>#NUM!</v>
      </c>
      <c r="AR198" s="107"/>
      <c r="AS198" s="6"/>
      <c r="AT198" s="83" t="e">
        <f>W198</f>
        <v>#NUM!</v>
      </c>
      <c r="AU198" s="65">
        <f>SUM(AU188:AU197)</f>
        <v>10</v>
      </c>
      <c r="AV198" s="84" t="e">
        <f>(AT198-(AU198-1))/AT198</f>
        <v>#NUM!</v>
      </c>
      <c r="AW198" s="85" t="e">
        <f>IF(W198&lt;X198-1,"0%",AV198)</f>
        <v>#NUM!</v>
      </c>
      <c r="AX198" s="19"/>
      <c r="AY198" s="71" t="e">
        <f>AT198/(AU198-1)</f>
        <v>#NUM!</v>
      </c>
      <c r="AZ198" s="86" t="e">
        <f>LN(AY198)</f>
        <v>#NUM!</v>
      </c>
      <c r="BA198" s="71" t="e">
        <f>LN(AT198)</f>
        <v>#NUM!</v>
      </c>
      <c r="BB198" s="71">
        <f>LN(AU198-1)</f>
        <v>2.1972245773362196</v>
      </c>
      <c r="BC198" s="71" t="e">
        <f>SQRT(2*AT198)</f>
        <v>#NUM!</v>
      </c>
      <c r="BD198" s="71">
        <f>SQRT(2*AU198-3)</f>
        <v>4.123105625617661</v>
      </c>
      <c r="BE198" s="71">
        <f>2*(AU198-2)</f>
        <v>16</v>
      </c>
      <c r="BF198" s="71">
        <f>3*(AU198-2)^2</f>
        <v>192</v>
      </c>
      <c r="BG198" s="71">
        <f>1/BE198</f>
        <v>0.0625</v>
      </c>
      <c r="BH198" s="87">
        <f>1/BF198</f>
        <v>0.005208333333333333</v>
      </c>
      <c r="BI198" s="87">
        <f>SQRT(BG198*(1-BH198))</f>
        <v>0.24934810840803798</v>
      </c>
      <c r="BJ198" s="88" t="e">
        <f>0.5*(BA198-BB198)/(BC198-BD198)</f>
        <v>#NUM!</v>
      </c>
      <c r="BK198" s="88" t="e">
        <f>IF(W198&lt;=X198,BI198,BJ198)</f>
        <v>#NUM!</v>
      </c>
      <c r="BL198" s="89" t="e">
        <f>AZ198-(1.96*BK198)</f>
        <v>#NUM!</v>
      </c>
      <c r="BM198" s="89" t="e">
        <f>AZ198+(1.96*BK198)</f>
        <v>#NUM!</v>
      </c>
      <c r="BN198" s="89"/>
      <c r="BO198" s="86" t="e">
        <f>EXP(BL198)</f>
        <v>#NUM!</v>
      </c>
      <c r="BP198" s="86" t="e">
        <f>EXP(BM198)</f>
        <v>#NUM!</v>
      </c>
      <c r="BQ198" s="90" t="e">
        <f>AW198</f>
        <v>#NUM!</v>
      </c>
      <c r="BR198" s="90" t="e">
        <f>(BO198-1)/BO198</f>
        <v>#NUM!</v>
      </c>
      <c r="BS198" s="90" t="e">
        <f>(BP198-1)/BP198</f>
        <v>#NUM!</v>
      </c>
    </row>
    <row r="199" spans="1:71" ht="12.75">
      <c r="A199" s="4"/>
      <c r="B199" s="4"/>
      <c r="C199" s="116"/>
      <c r="D199" s="116"/>
      <c r="E199" s="116"/>
      <c r="F199" s="91"/>
      <c r="G199" s="4"/>
      <c r="H199" s="1"/>
      <c r="I199" s="1"/>
      <c r="J199" s="1"/>
      <c r="K199" s="1"/>
      <c r="L199" s="1"/>
      <c r="M199" s="1"/>
      <c r="N199" s="92"/>
      <c r="O199" s="92"/>
      <c r="P199" s="92"/>
      <c r="Q199" s="92"/>
      <c r="R199" s="92"/>
      <c r="S199" s="92"/>
      <c r="T199" s="92"/>
      <c r="V199" s="1"/>
      <c r="W199" s="1"/>
      <c r="X199" s="93"/>
      <c r="Y199" s="94"/>
      <c r="Z199" s="94"/>
      <c r="AA199" s="94"/>
      <c r="AB199" s="95"/>
      <c r="AC199" s="95"/>
      <c r="AD199" s="95"/>
      <c r="AE199" s="95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96"/>
      <c r="AQ199" s="96"/>
      <c r="AR199" s="96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9"/>
      <c r="BD199" s="1"/>
      <c r="BE199" s="1"/>
      <c r="BF199" s="1"/>
      <c r="BG199" s="1"/>
      <c r="BJ199" s="94" t="s">
        <v>79</v>
      </c>
      <c r="BP199" s="97" t="s">
        <v>32</v>
      </c>
      <c r="BQ199" s="128" t="e">
        <f>BQ198</f>
        <v>#NUM!</v>
      </c>
      <c r="BR199" s="128" t="e">
        <f>IF(BR198&lt;0,"0%",BR198)</f>
        <v>#NUM!</v>
      </c>
      <c r="BS199" s="129" t="e">
        <f>IF(BS198&lt;0,"0%",BS198)</f>
        <v>#NUM!</v>
      </c>
    </row>
    <row r="200" spans="1:65" ht="25.5">
      <c r="A200" s="22"/>
      <c r="B200" s="22"/>
      <c r="C200" s="117"/>
      <c r="D200" s="117"/>
      <c r="E200" s="117"/>
      <c r="F200" s="98"/>
      <c r="G200" s="22"/>
      <c r="H200" s="22"/>
      <c r="I200" s="1"/>
      <c r="J200" s="1"/>
      <c r="K200" s="1"/>
      <c r="L200" s="1"/>
      <c r="M200" s="1"/>
      <c r="N200" s="99"/>
      <c r="O200" s="99"/>
      <c r="P200" s="99"/>
      <c r="Q200" s="99"/>
      <c r="R200" s="99"/>
      <c r="S200" s="99"/>
      <c r="T200" s="99"/>
      <c r="V200" s="1"/>
      <c r="W200" s="1"/>
      <c r="X200" s="1"/>
      <c r="Y200" s="1"/>
      <c r="Z200" s="1"/>
      <c r="AA200" s="1"/>
      <c r="AB200" s="1"/>
      <c r="AC200" s="1"/>
      <c r="AD200" s="1"/>
      <c r="AE200" s="9"/>
      <c r="AF200" s="12"/>
      <c r="AG200" s="12"/>
      <c r="AH200" s="100"/>
      <c r="AI200" s="14"/>
      <c r="AJ200" s="133"/>
      <c r="AK200" s="134" t="s">
        <v>74</v>
      </c>
      <c r="AL200" s="135">
        <f>TINV((1-$E$1),(X198-2))</f>
        <v>2.3060041352041662</v>
      </c>
      <c r="AM200" s="1"/>
      <c r="AN200" s="131" t="s">
        <v>34</v>
      </c>
      <c r="AO200" s="132">
        <f>$E$1</f>
        <v>0.95</v>
      </c>
      <c r="AP200" s="130" t="e">
        <f>EXP(AI198-AL200*SQRT((1/Z198)+AD198))</f>
        <v>#NUM!</v>
      </c>
      <c r="AQ200" s="130" t="e">
        <f>EXP(AI198+AL200*SQRT((1/Z198)+AD198))</f>
        <v>#NUM!</v>
      </c>
      <c r="AR200" s="30"/>
      <c r="AS200" s="1"/>
      <c r="AT200" s="1"/>
      <c r="AU200" s="1"/>
      <c r="AV200" s="1"/>
      <c r="AX200" s="1"/>
      <c r="AY200" s="1"/>
      <c r="AZ200" s="1"/>
      <c r="BB200" s="101"/>
      <c r="BC200" s="9"/>
      <c r="BD200" s="9"/>
      <c r="BF200" s="5"/>
      <c r="BG200" s="1"/>
      <c r="BH200" s="3"/>
      <c r="BI200" s="102"/>
      <c r="BJ200" s="1"/>
      <c r="BM200" s="3"/>
    </row>
    <row r="201" spans="1:71" ht="15">
      <c r="A201" s="18"/>
      <c r="B201" s="18"/>
      <c r="C201" s="118"/>
      <c r="D201" s="118"/>
      <c r="E201" s="118"/>
      <c r="F201" s="98"/>
      <c r="G201" s="18"/>
      <c r="H201" s="18"/>
      <c r="I201" s="1"/>
      <c r="J201" s="1"/>
      <c r="K201" s="1"/>
      <c r="L201" s="1"/>
      <c r="M201" s="1"/>
      <c r="N201" s="99"/>
      <c r="O201" s="99"/>
      <c r="P201" s="99"/>
      <c r="Q201" s="99"/>
      <c r="R201" s="99"/>
      <c r="S201" s="99"/>
      <c r="T201" s="99"/>
      <c r="V201" s="1"/>
      <c r="W201" s="1"/>
      <c r="X201" s="1"/>
      <c r="Y201" s="1"/>
      <c r="Z201" s="1"/>
      <c r="AA201" s="1"/>
      <c r="AB201" s="1"/>
      <c r="AC201" s="1"/>
      <c r="AD201" s="1"/>
      <c r="AE201" s="9"/>
      <c r="AF201" s="12"/>
      <c r="AG201" s="12"/>
      <c r="AH201" s="100"/>
      <c r="AI201" s="14"/>
      <c r="AJ201" s="103"/>
      <c r="AK201" s="104"/>
      <c r="AL201" s="15"/>
      <c r="AM201" s="1"/>
      <c r="AN201" s="1"/>
      <c r="AO201" s="8"/>
      <c r="AP201" s="30"/>
      <c r="AQ201" s="30"/>
      <c r="AR201" s="30"/>
      <c r="AS201" s="1"/>
      <c r="AT201" s="1"/>
      <c r="AU201" s="1"/>
      <c r="AV201" s="1"/>
      <c r="AW201" s="2"/>
      <c r="AX201" s="1"/>
      <c r="AY201" s="1"/>
      <c r="AZ201" s="1"/>
      <c r="BA201" s="2"/>
      <c r="BB201" s="101"/>
      <c r="BC201" s="9"/>
      <c r="BD201" s="9"/>
      <c r="BE201" s="2"/>
      <c r="BF201" s="5"/>
      <c r="BG201" s="1"/>
      <c r="BH201" s="105"/>
      <c r="BI201" s="106"/>
      <c r="BJ201" s="1"/>
      <c r="BK201" s="2"/>
      <c r="BL201" s="2"/>
      <c r="BM201" s="105"/>
      <c r="BN201" s="2"/>
      <c r="BQ201" s="2"/>
      <c r="BR201" s="2"/>
      <c r="BS201" s="2"/>
    </row>
    <row r="202" spans="3:6" ht="12.75">
      <c r="C202" s="109"/>
      <c r="D202" s="109"/>
      <c r="E202" s="109"/>
      <c r="F202" s="110"/>
    </row>
    <row r="203" spans="1:71" ht="12.75">
      <c r="A203" s="4"/>
      <c r="B203" s="4"/>
      <c r="C203" s="4"/>
      <c r="D203" s="4"/>
      <c r="E203" s="4"/>
      <c r="F203" s="1"/>
      <c r="G203" s="139" t="s">
        <v>82</v>
      </c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1"/>
      <c r="T203" s="27"/>
      <c r="U203" s="142" t="s">
        <v>83</v>
      </c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4"/>
      <c r="AR203" s="27"/>
      <c r="AS203" s="139" t="s">
        <v>1</v>
      </c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1"/>
    </row>
    <row r="204" spans="1:71" ht="12.75">
      <c r="A204" s="108"/>
      <c r="B204" s="28" t="s">
        <v>2</v>
      </c>
      <c r="C204" s="136" t="s">
        <v>78</v>
      </c>
      <c r="D204" s="137"/>
      <c r="E204" s="138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7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7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</row>
    <row r="205" spans="2:71" ht="65.25">
      <c r="B205" s="29"/>
      <c r="C205" s="112" t="s">
        <v>36</v>
      </c>
      <c r="D205" s="114" t="s">
        <v>76</v>
      </c>
      <c r="E205" s="114" t="s">
        <v>77</v>
      </c>
      <c r="F205" s="30"/>
      <c r="H205" s="112" t="s">
        <v>37</v>
      </c>
      <c r="I205" s="112" t="s">
        <v>38</v>
      </c>
      <c r="J205" s="31" t="s">
        <v>39</v>
      </c>
      <c r="K205" s="31" t="s">
        <v>3</v>
      </c>
      <c r="L205" s="31" t="s">
        <v>40</v>
      </c>
      <c r="M205" s="32" t="s">
        <v>41</v>
      </c>
      <c r="N205" s="38" t="s">
        <v>75</v>
      </c>
      <c r="O205" s="38" t="s">
        <v>35</v>
      </c>
      <c r="P205" s="33" t="s">
        <v>42</v>
      </c>
      <c r="Q205" s="33" t="s">
        <v>43</v>
      </c>
      <c r="R205" s="34" t="s">
        <v>76</v>
      </c>
      <c r="S205" s="35" t="s">
        <v>77</v>
      </c>
      <c r="T205" s="36"/>
      <c r="U205" s="7"/>
      <c r="V205" s="37" t="s">
        <v>44</v>
      </c>
      <c r="W205" s="31" t="s">
        <v>45</v>
      </c>
      <c r="X205" s="38" t="s">
        <v>4</v>
      </c>
      <c r="Y205" s="38" t="s">
        <v>5</v>
      </c>
      <c r="Z205" s="38" t="s">
        <v>46</v>
      </c>
      <c r="AA205" s="31" t="s">
        <v>47</v>
      </c>
      <c r="AB205" s="31" t="s">
        <v>48</v>
      </c>
      <c r="AC205" s="41" t="s">
        <v>49</v>
      </c>
      <c r="AD205" s="41" t="s">
        <v>50</v>
      </c>
      <c r="AE205" s="38" t="s">
        <v>51</v>
      </c>
      <c r="AF205" s="31" t="s">
        <v>52</v>
      </c>
      <c r="AG205" s="31" t="s">
        <v>53</v>
      </c>
      <c r="AH205" s="31" t="s">
        <v>54</v>
      </c>
      <c r="AI205" s="38" t="s">
        <v>55</v>
      </c>
      <c r="AJ205" s="39" t="s">
        <v>56</v>
      </c>
      <c r="AK205" s="31" t="s">
        <v>57</v>
      </c>
      <c r="AL205" s="31" t="s">
        <v>58</v>
      </c>
      <c r="AM205" s="38" t="s">
        <v>35</v>
      </c>
      <c r="AN205" s="33" t="s">
        <v>59</v>
      </c>
      <c r="AO205" s="33" t="s">
        <v>60</v>
      </c>
      <c r="AP205" s="34" t="s">
        <v>76</v>
      </c>
      <c r="AQ205" s="35" t="s">
        <v>77</v>
      </c>
      <c r="AR205" s="36"/>
      <c r="AT205" s="113" t="s">
        <v>6</v>
      </c>
      <c r="AU205" s="113" t="s">
        <v>4</v>
      </c>
      <c r="AV205" s="40" t="s">
        <v>61</v>
      </c>
      <c r="AW205" s="41" t="s">
        <v>62</v>
      </c>
      <c r="AY205" s="38" t="s">
        <v>63</v>
      </c>
      <c r="AZ205" s="38" t="s">
        <v>64</v>
      </c>
      <c r="BA205" s="38" t="s">
        <v>7</v>
      </c>
      <c r="BB205" s="38" t="s">
        <v>8</v>
      </c>
      <c r="BC205" s="38" t="s">
        <v>9</v>
      </c>
      <c r="BD205" s="38" t="s">
        <v>10</v>
      </c>
      <c r="BE205" s="38" t="s">
        <v>11</v>
      </c>
      <c r="BF205" s="38" t="s">
        <v>65</v>
      </c>
      <c r="BG205" s="38" t="s">
        <v>12</v>
      </c>
      <c r="BH205" s="38" t="s">
        <v>13</v>
      </c>
      <c r="BI205" s="42" t="s">
        <v>66</v>
      </c>
      <c r="BJ205" s="42" t="s">
        <v>67</v>
      </c>
      <c r="BK205" s="42" t="s">
        <v>68</v>
      </c>
      <c r="BL205" s="42" t="s">
        <v>69</v>
      </c>
      <c r="BM205" s="42" t="s">
        <v>70</v>
      </c>
      <c r="BN205" s="43"/>
      <c r="BO205" s="33" t="s">
        <v>71</v>
      </c>
      <c r="BP205" s="33" t="s">
        <v>72</v>
      </c>
      <c r="BQ205" s="32" t="s">
        <v>73</v>
      </c>
      <c r="BR205" s="34" t="s">
        <v>80</v>
      </c>
      <c r="BS205" s="35" t="s">
        <v>81</v>
      </c>
    </row>
    <row r="206" spans="2:71" ht="12.75">
      <c r="B206" s="44" t="s">
        <v>14</v>
      </c>
      <c r="C206" s="126"/>
      <c r="D206" s="126"/>
      <c r="E206" s="126"/>
      <c r="F206" s="45"/>
      <c r="H206" s="46" t="e">
        <f>N206^2</f>
        <v>#NUM!</v>
      </c>
      <c r="I206" s="47" t="e">
        <f>1/H206</f>
        <v>#NUM!</v>
      </c>
      <c r="J206" s="21" t="e">
        <f>LN(M206)</f>
        <v>#NUM!</v>
      </c>
      <c r="K206" s="21" t="e">
        <f>I206*J206</f>
        <v>#NUM!</v>
      </c>
      <c r="L206" s="21" t="e">
        <f>LN(M206)</f>
        <v>#NUM!</v>
      </c>
      <c r="M206" s="124">
        <f>C206</f>
        <v>0</v>
      </c>
      <c r="N206" s="125" t="e">
        <f>(Q206-P206)/(2*O206)</f>
        <v>#NUM!</v>
      </c>
      <c r="O206" s="48">
        <f>$E$2</f>
        <v>1.9599639845400536</v>
      </c>
      <c r="P206" s="49" t="e">
        <f aca="true" t="shared" si="235" ref="P206:P214">LN(R206)</f>
        <v>#NUM!</v>
      </c>
      <c r="Q206" s="49" t="e">
        <f aca="true" t="shared" si="236" ref="Q206:Q214">LN(S206)</f>
        <v>#NUM!</v>
      </c>
      <c r="R206" s="50">
        <f>D206</f>
        <v>0</v>
      </c>
      <c r="S206" s="50">
        <f>E206</f>
        <v>0</v>
      </c>
      <c r="T206" s="5"/>
      <c r="V206" s="51" t="e">
        <f>(J206-L215)^2</f>
        <v>#NUM!</v>
      </c>
      <c r="W206" s="52" t="e">
        <f>I206*V206</f>
        <v>#NUM!</v>
      </c>
      <c r="X206" s="53">
        <v>1</v>
      </c>
      <c r="Y206" s="43"/>
      <c r="Z206" s="43"/>
      <c r="AA206" s="47" t="e">
        <f>I206^2</f>
        <v>#NUM!</v>
      </c>
      <c r="AB206" s="54"/>
      <c r="AC206" s="55" t="e">
        <f>AC215</f>
        <v>#NUM!</v>
      </c>
      <c r="AD206" s="55" t="e">
        <f>AD215</f>
        <v>#NUM!</v>
      </c>
      <c r="AE206" s="52" t="e">
        <f>1/I206</f>
        <v>#NUM!</v>
      </c>
      <c r="AF206" s="56" t="e">
        <f>1/(AD206+AE206)</f>
        <v>#NUM!</v>
      </c>
      <c r="AG206" s="57" t="e">
        <f>AF206/AF209</f>
        <v>#NUM!</v>
      </c>
      <c r="AH206" s="58" t="e">
        <f>AF206*J206</f>
        <v>#NUM!</v>
      </c>
      <c r="AI206" s="59" t="e">
        <f>AH206/AF206</f>
        <v>#NUM!</v>
      </c>
      <c r="AJ206" s="11" t="e">
        <f>EXP(AI206)</f>
        <v>#NUM!</v>
      </c>
      <c r="AK206" s="60" t="e">
        <f>1/AF206</f>
        <v>#NUM!</v>
      </c>
      <c r="AL206" s="11" t="e">
        <f>SQRT(AK206)</f>
        <v>#NUM!</v>
      </c>
      <c r="AM206" s="48">
        <f>$E$2</f>
        <v>1.9599639845400536</v>
      </c>
      <c r="AN206" s="49" t="e">
        <f>AI206-(AM206*AL206)</f>
        <v>#NUM!</v>
      </c>
      <c r="AO206" s="49" t="e">
        <f>AI206+(1.96*AL206)</f>
        <v>#NUM!</v>
      </c>
      <c r="AP206" s="61" t="e">
        <f aca="true" t="shared" si="237" ref="AP206:AP214">EXP(AN206)</f>
        <v>#NUM!</v>
      </c>
      <c r="AQ206" s="61" t="e">
        <f aca="true" t="shared" si="238" ref="AQ206:AQ214">EXP(AO206)</f>
        <v>#NUM!</v>
      </c>
      <c r="AR206" s="30"/>
      <c r="AT206" s="62"/>
      <c r="AU206" s="62">
        <v>1</v>
      </c>
      <c r="AV206" s="63"/>
      <c r="AW206" s="63"/>
      <c r="AY206" s="43"/>
      <c r="AZ206" s="43"/>
      <c r="BA206" s="53"/>
      <c r="BB206" s="53"/>
      <c r="BC206" s="53"/>
      <c r="BD206" s="53"/>
      <c r="BE206" s="53"/>
      <c r="BF206" s="53"/>
      <c r="BG206" s="53"/>
      <c r="BH206" s="53"/>
      <c r="BI206" s="43"/>
      <c r="BJ206" s="43"/>
      <c r="BK206" s="43"/>
      <c r="BL206" s="43"/>
      <c r="BM206" s="43"/>
      <c r="BN206" s="43"/>
      <c r="BO206" s="64"/>
      <c r="BP206" s="64"/>
      <c r="BQ206" s="64"/>
      <c r="BR206" s="43"/>
      <c r="BS206" s="43"/>
    </row>
    <row r="207" spans="2:71" ht="12.75">
      <c r="B207" s="44" t="s">
        <v>15</v>
      </c>
      <c r="C207" s="126"/>
      <c r="D207" s="126"/>
      <c r="E207" s="126"/>
      <c r="F207" s="45"/>
      <c r="H207" s="46" t="e">
        <f aca="true" t="shared" si="239" ref="H207:H214">N207^2</f>
        <v>#NUM!</v>
      </c>
      <c r="I207" s="47" t="e">
        <f>1/H207</f>
        <v>#NUM!</v>
      </c>
      <c r="J207" s="21" t="e">
        <f aca="true" t="shared" si="240" ref="J207:J214">LN(M207)</f>
        <v>#NUM!</v>
      </c>
      <c r="K207" s="21" t="e">
        <f>I207*J207</f>
        <v>#NUM!</v>
      </c>
      <c r="L207" s="21" t="e">
        <f aca="true" t="shared" si="241" ref="L207:L214">LN(M207)</f>
        <v>#NUM!</v>
      </c>
      <c r="M207" s="124">
        <f aca="true" t="shared" si="242" ref="M207:M214">C207</f>
        <v>0</v>
      </c>
      <c r="N207" s="125" t="e">
        <f aca="true" t="shared" si="243" ref="N207:N214">(Q207-P207)/(2*O207)</f>
        <v>#NUM!</v>
      </c>
      <c r="O207" s="48">
        <f>$E$2</f>
        <v>1.9599639845400536</v>
      </c>
      <c r="P207" s="49" t="e">
        <f t="shared" si="235"/>
        <v>#NUM!</v>
      </c>
      <c r="Q207" s="49" t="e">
        <f t="shared" si="236"/>
        <v>#NUM!</v>
      </c>
      <c r="R207" s="50">
        <f aca="true" t="shared" si="244" ref="R207:R214">D207</f>
        <v>0</v>
      </c>
      <c r="S207" s="50">
        <f aca="true" t="shared" si="245" ref="S207:S214">E207</f>
        <v>0</v>
      </c>
      <c r="T207" s="5"/>
      <c r="V207" s="51" t="e">
        <f>(J207-L215)^2</f>
        <v>#NUM!</v>
      </c>
      <c r="W207" s="52" t="e">
        <f>I207*V207</f>
        <v>#NUM!</v>
      </c>
      <c r="X207" s="53">
        <v>1</v>
      </c>
      <c r="Y207" s="43"/>
      <c r="Z207" s="43"/>
      <c r="AA207" s="47" t="e">
        <f>I207^2</f>
        <v>#NUM!</v>
      </c>
      <c r="AB207" s="54"/>
      <c r="AC207" s="55" t="e">
        <f>AC215</f>
        <v>#NUM!</v>
      </c>
      <c r="AD207" s="55" t="e">
        <f>AD215</f>
        <v>#NUM!</v>
      </c>
      <c r="AE207" s="52" t="e">
        <f>1/I207</f>
        <v>#NUM!</v>
      </c>
      <c r="AF207" s="56" t="e">
        <f>1/(AD207+AE207)</f>
        <v>#NUM!</v>
      </c>
      <c r="AG207" s="57" t="e">
        <f>AF207/AF209</f>
        <v>#NUM!</v>
      </c>
      <c r="AH207" s="58" t="e">
        <f>AF207*J207</f>
        <v>#NUM!</v>
      </c>
      <c r="AI207" s="59" t="e">
        <f>AH207/AF207</f>
        <v>#NUM!</v>
      </c>
      <c r="AJ207" s="11" t="e">
        <f>EXP(AI207)</f>
        <v>#NUM!</v>
      </c>
      <c r="AK207" s="60" t="e">
        <f>1/AF207</f>
        <v>#NUM!</v>
      </c>
      <c r="AL207" s="11" t="e">
        <f>SQRT(AK207)</f>
        <v>#NUM!</v>
      </c>
      <c r="AM207" s="48">
        <f>$E$2</f>
        <v>1.9599639845400536</v>
      </c>
      <c r="AN207" s="49" t="e">
        <f>AI207-(AM207*AL207)</f>
        <v>#NUM!</v>
      </c>
      <c r="AO207" s="49" t="e">
        <f>AI207+(1.96*AL207)</f>
        <v>#NUM!</v>
      </c>
      <c r="AP207" s="61" t="e">
        <f t="shared" si="237"/>
        <v>#NUM!</v>
      </c>
      <c r="AQ207" s="61" t="e">
        <f t="shared" si="238"/>
        <v>#NUM!</v>
      </c>
      <c r="AR207" s="30"/>
      <c r="AT207" s="62"/>
      <c r="AU207" s="62">
        <v>1</v>
      </c>
      <c r="AV207" s="63"/>
      <c r="AW207" s="63"/>
      <c r="AY207" s="43"/>
      <c r="AZ207" s="43"/>
      <c r="BA207" s="53"/>
      <c r="BB207" s="53"/>
      <c r="BC207" s="53"/>
      <c r="BD207" s="53"/>
      <c r="BE207" s="53"/>
      <c r="BF207" s="53"/>
      <c r="BG207" s="53"/>
      <c r="BH207" s="53"/>
      <c r="BI207" s="43"/>
      <c r="BJ207" s="43"/>
      <c r="BK207" s="43"/>
      <c r="BL207" s="43"/>
      <c r="BM207" s="43"/>
      <c r="BN207" s="43"/>
      <c r="BO207" s="64"/>
      <c r="BP207" s="64"/>
      <c r="BQ207" s="64"/>
      <c r="BR207" s="43"/>
      <c r="BS207" s="43"/>
    </row>
    <row r="208" spans="2:71" ht="12.75">
      <c r="B208" s="44" t="s">
        <v>16</v>
      </c>
      <c r="C208" s="126"/>
      <c r="D208" s="126"/>
      <c r="E208" s="126"/>
      <c r="F208" s="45"/>
      <c r="H208" s="46" t="e">
        <f t="shared" si="239"/>
        <v>#NUM!</v>
      </c>
      <c r="I208" s="47" t="e">
        <f>1/H208</f>
        <v>#NUM!</v>
      </c>
      <c r="J208" s="21" t="e">
        <f t="shared" si="240"/>
        <v>#NUM!</v>
      </c>
      <c r="K208" s="21" t="e">
        <f>I208*J208</f>
        <v>#NUM!</v>
      </c>
      <c r="L208" s="21" t="e">
        <f t="shared" si="241"/>
        <v>#NUM!</v>
      </c>
      <c r="M208" s="124">
        <f t="shared" si="242"/>
        <v>0</v>
      </c>
      <c r="N208" s="125" t="e">
        <f t="shared" si="243"/>
        <v>#NUM!</v>
      </c>
      <c r="O208" s="48">
        <f>$E$2</f>
        <v>1.9599639845400536</v>
      </c>
      <c r="P208" s="49" t="e">
        <f t="shared" si="235"/>
        <v>#NUM!</v>
      </c>
      <c r="Q208" s="49" t="e">
        <f t="shared" si="236"/>
        <v>#NUM!</v>
      </c>
      <c r="R208" s="50">
        <f t="shared" si="244"/>
        <v>0</v>
      </c>
      <c r="S208" s="50">
        <f t="shared" si="245"/>
        <v>0</v>
      </c>
      <c r="T208" s="5"/>
      <c r="V208" s="51" t="e">
        <f>(J208-L215)^2</f>
        <v>#NUM!</v>
      </c>
      <c r="W208" s="52" t="e">
        <f>I208*V208</f>
        <v>#NUM!</v>
      </c>
      <c r="X208" s="53">
        <v>1</v>
      </c>
      <c r="Y208" s="43"/>
      <c r="Z208" s="43"/>
      <c r="AA208" s="47" t="e">
        <f>I208^2</f>
        <v>#NUM!</v>
      </c>
      <c r="AB208" s="54"/>
      <c r="AC208" s="55" t="e">
        <f>AC215</f>
        <v>#NUM!</v>
      </c>
      <c r="AD208" s="55" t="e">
        <f>AD215</f>
        <v>#NUM!</v>
      </c>
      <c r="AE208" s="52" t="e">
        <f>1/I208</f>
        <v>#NUM!</v>
      </c>
      <c r="AF208" s="56" t="e">
        <f>1/(AD208+AE208)</f>
        <v>#NUM!</v>
      </c>
      <c r="AG208" s="57" t="e">
        <f>AF208/AF209</f>
        <v>#NUM!</v>
      </c>
      <c r="AH208" s="58" t="e">
        <f>AF208*J208</f>
        <v>#NUM!</v>
      </c>
      <c r="AI208" s="59" t="e">
        <f>AH208/AF208</f>
        <v>#NUM!</v>
      </c>
      <c r="AJ208" s="11" t="e">
        <f>EXP(AI208)</f>
        <v>#NUM!</v>
      </c>
      <c r="AK208" s="60" t="e">
        <f>1/AF208</f>
        <v>#NUM!</v>
      </c>
      <c r="AL208" s="11" t="e">
        <f>SQRT(AK208)</f>
        <v>#NUM!</v>
      </c>
      <c r="AM208" s="48">
        <f>$E$2</f>
        <v>1.9599639845400536</v>
      </c>
      <c r="AN208" s="49" t="e">
        <f>AI208-(AM208*AL208)</f>
        <v>#NUM!</v>
      </c>
      <c r="AO208" s="49" t="e">
        <f>AI208+(1.96*AL208)</f>
        <v>#NUM!</v>
      </c>
      <c r="AP208" s="61" t="e">
        <f t="shared" si="237"/>
        <v>#NUM!</v>
      </c>
      <c r="AQ208" s="61" t="e">
        <f t="shared" si="238"/>
        <v>#NUM!</v>
      </c>
      <c r="AR208" s="30"/>
      <c r="AT208" s="62"/>
      <c r="AU208" s="62">
        <v>1</v>
      </c>
      <c r="AV208" s="63"/>
      <c r="AW208" s="63"/>
      <c r="AY208" s="43"/>
      <c r="AZ208" s="43"/>
      <c r="BA208" s="53"/>
      <c r="BB208" s="53"/>
      <c r="BC208" s="53"/>
      <c r="BD208" s="53"/>
      <c r="BE208" s="53"/>
      <c r="BF208" s="53"/>
      <c r="BG208" s="53"/>
      <c r="BH208" s="53"/>
      <c r="BI208" s="43"/>
      <c r="BJ208" s="43"/>
      <c r="BK208" s="43"/>
      <c r="BL208" s="43"/>
      <c r="BM208" s="43"/>
      <c r="BN208" s="43"/>
      <c r="BO208" s="64"/>
      <c r="BP208" s="64"/>
      <c r="BQ208" s="64"/>
      <c r="BR208" s="43"/>
      <c r="BS208" s="43"/>
    </row>
    <row r="209" spans="1:71" ht="12.75">
      <c r="A209" s="22"/>
      <c r="B209" s="44" t="s">
        <v>17</v>
      </c>
      <c r="C209" s="126"/>
      <c r="D209" s="126"/>
      <c r="E209" s="126"/>
      <c r="F209" s="45"/>
      <c r="H209" s="46" t="e">
        <f t="shared" si="239"/>
        <v>#NUM!</v>
      </c>
      <c r="I209" s="47" t="e">
        <f aca="true" t="shared" si="246" ref="I209:I214">1/H209</f>
        <v>#NUM!</v>
      </c>
      <c r="J209" s="21" t="e">
        <f t="shared" si="240"/>
        <v>#NUM!</v>
      </c>
      <c r="K209" s="21" t="e">
        <f aca="true" t="shared" si="247" ref="K209:K214">I209*J209</f>
        <v>#NUM!</v>
      </c>
      <c r="L209" s="21" t="e">
        <f t="shared" si="241"/>
        <v>#NUM!</v>
      </c>
      <c r="M209" s="124">
        <f t="shared" si="242"/>
        <v>0</v>
      </c>
      <c r="N209" s="125" t="e">
        <f t="shared" si="243"/>
        <v>#NUM!</v>
      </c>
      <c r="O209" s="48">
        <f aca="true" t="shared" si="248" ref="O209:O215">$E$2</f>
        <v>1.9599639845400536</v>
      </c>
      <c r="P209" s="49" t="e">
        <f t="shared" si="235"/>
        <v>#NUM!</v>
      </c>
      <c r="Q209" s="49" t="e">
        <f t="shared" si="236"/>
        <v>#NUM!</v>
      </c>
      <c r="R209" s="50">
        <f t="shared" si="244"/>
        <v>0</v>
      </c>
      <c r="S209" s="50">
        <f t="shared" si="245"/>
        <v>0</v>
      </c>
      <c r="T209" s="5"/>
      <c r="V209" s="51" t="e">
        <f>(J209-L215)^2</f>
        <v>#NUM!</v>
      </c>
      <c r="W209" s="52" t="e">
        <f aca="true" t="shared" si="249" ref="W209:W214">I209*V209</f>
        <v>#NUM!</v>
      </c>
      <c r="X209" s="53">
        <v>1</v>
      </c>
      <c r="Y209" s="43"/>
      <c r="Z209" s="43"/>
      <c r="AA209" s="47" t="e">
        <f aca="true" t="shared" si="250" ref="AA209:AA214">I209^2</f>
        <v>#NUM!</v>
      </c>
      <c r="AB209" s="54"/>
      <c r="AC209" s="55" t="e">
        <f>AC215</f>
        <v>#NUM!</v>
      </c>
      <c r="AD209" s="55" t="e">
        <f>AD215</f>
        <v>#NUM!</v>
      </c>
      <c r="AE209" s="52" t="e">
        <f aca="true" t="shared" si="251" ref="AE209:AE214">1/I209</f>
        <v>#NUM!</v>
      </c>
      <c r="AF209" s="56" t="e">
        <f aca="true" t="shared" si="252" ref="AF209:AF214">1/(AD209+AE209)</f>
        <v>#NUM!</v>
      </c>
      <c r="AG209" s="57" t="e">
        <f>AF209/AF215</f>
        <v>#NUM!</v>
      </c>
      <c r="AH209" s="58" t="e">
        <f aca="true" t="shared" si="253" ref="AH209:AH214">AF209*J209</f>
        <v>#NUM!</v>
      </c>
      <c r="AI209" s="59" t="e">
        <f aca="true" t="shared" si="254" ref="AI209:AI214">AH209/AF209</f>
        <v>#NUM!</v>
      </c>
      <c r="AJ209" s="11" t="e">
        <f aca="true" t="shared" si="255" ref="AJ209:AJ214">EXP(AI209)</f>
        <v>#NUM!</v>
      </c>
      <c r="AK209" s="60" t="e">
        <f aca="true" t="shared" si="256" ref="AK209:AK214">1/AF209</f>
        <v>#NUM!</v>
      </c>
      <c r="AL209" s="11" t="e">
        <f aca="true" t="shared" si="257" ref="AL209:AL214">SQRT(AK209)</f>
        <v>#NUM!</v>
      </c>
      <c r="AM209" s="48">
        <f aca="true" t="shared" si="258" ref="AM209:AM215">$E$2</f>
        <v>1.9599639845400536</v>
      </c>
      <c r="AN209" s="49" t="e">
        <f aca="true" t="shared" si="259" ref="AN209:AN214">AI209-(AM209*AL209)</f>
        <v>#NUM!</v>
      </c>
      <c r="AO209" s="49" t="e">
        <f aca="true" t="shared" si="260" ref="AO209:AO215">AI209+(AM209*AL209)</f>
        <v>#NUM!</v>
      </c>
      <c r="AP209" s="61" t="e">
        <f t="shared" si="237"/>
        <v>#NUM!</v>
      </c>
      <c r="AQ209" s="61" t="e">
        <f t="shared" si="238"/>
        <v>#NUM!</v>
      </c>
      <c r="AR209" s="30"/>
      <c r="AT209" s="62"/>
      <c r="AU209" s="62">
        <v>1</v>
      </c>
      <c r="AV209" s="63"/>
      <c r="AW209" s="63"/>
      <c r="AY209" s="43"/>
      <c r="AZ209" s="43"/>
      <c r="BA209" s="53"/>
      <c r="BB209" s="53"/>
      <c r="BC209" s="53"/>
      <c r="BD209" s="53"/>
      <c r="BE209" s="53"/>
      <c r="BF209" s="53"/>
      <c r="BG209" s="53"/>
      <c r="BH209" s="53"/>
      <c r="BI209" s="43"/>
      <c r="BJ209" s="43"/>
      <c r="BK209" s="43"/>
      <c r="BL209" s="43"/>
      <c r="BM209" s="43"/>
      <c r="BN209" s="43"/>
      <c r="BO209" s="64"/>
      <c r="BP209" s="64"/>
      <c r="BQ209" s="64"/>
      <c r="BR209" s="43"/>
      <c r="BS209" s="43"/>
    </row>
    <row r="210" spans="1:71" ht="12.75">
      <c r="A210" s="22"/>
      <c r="B210" s="44" t="s">
        <v>18</v>
      </c>
      <c r="C210" s="126"/>
      <c r="D210" s="126"/>
      <c r="E210" s="126"/>
      <c r="F210" s="45"/>
      <c r="H210" s="46" t="e">
        <f t="shared" si="239"/>
        <v>#NUM!</v>
      </c>
      <c r="I210" s="47" t="e">
        <f t="shared" si="246"/>
        <v>#NUM!</v>
      </c>
      <c r="J210" s="21" t="e">
        <f t="shared" si="240"/>
        <v>#NUM!</v>
      </c>
      <c r="K210" s="21" t="e">
        <f t="shared" si="247"/>
        <v>#NUM!</v>
      </c>
      <c r="L210" s="21" t="e">
        <f t="shared" si="241"/>
        <v>#NUM!</v>
      </c>
      <c r="M210" s="124">
        <f t="shared" si="242"/>
        <v>0</v>
      </c>
      <c r="N210" s="125" t="e">
        <f t="shared" si="243"/>
        <v>#NUM!</v>
      </c>
      <c r="O210" s="48">
        <f t="shared" si="248"/>
        <v>1.9599639845400536</v>
      </c>
      <c r="P210" s="49" t="e">
        <f t="shared" si="235"/>
        <v>#NUM!</v>
      </c>
      <c r="Q210" s="49" t="e">
        <f t="shared" si="236"/>
        <v>#NUM!</v>
      </c>
      <c r="R210" s="50">
        <f t="shared" si="244"/>
        <v>0</v>
      </c>
      <c r="S210" s="50">
        <f t="shared" si="245"/>
        <v>0</v>
      </c>
      <c r="T210" s="5"/>
      <c r="V210" s="51" t="e">
        <f>(J210-L215)^2</f>
        <v>#NUM!</v>
      </c>
      <c r="W210" s="52" t="e">
        <f t="shared" si="249"/>
        <v>#NUM!</v>
      </c>
      <c r="X210" s="53">
        <v>1</v>
      </c>
      <c r="Y210" s="43"/>
      <c r="Z210" s="43"/>
      <c r="AA210" s="47" t="e">
        <f t="shared" si="250"/>
        <v>#NUM!</v>
      </c>
      <c r="AB210" s="54"/>
      <c r="AC210" s="55" t="e">
        <f>AC215</f>
        <v>#NUM!</v>
      </c>
      <c r="AD210" s="55" t="e">
        <f>AD215</f>
        <v>#NUM!</v>
      </c>
      <c r="AE210" s="52" t="e">
        <f t="shared" si="251"/>
        <v>#NUM!</v>
      </c>
      <c r="AF210" s="56" t="e">
        <f t="shared" si="252"/>
        <v>#NUM!</v>
      </c>
      <c r="AG210" s="57" t="e">
        <f>AF210/AF215</f>
        <v>#NUM!</v>
      </c>
      <c r="AH210" s="58" t="e">
        <f t="shared" si="253"/>
        <v>#NUM!</v>
      </c>
      <c r="AI210" s="59" t="e">
        <f t="shared" si="254"/>
        <v>#NUM!</v>
      </c>
      <c r="AJ210" s="11" t="e">
        <f t="shared" si="255"/>
        <v>#NUM!</v>
      </c>
      <c r="AK210" s="60" t="e">
        <f t="shared" si="256"/>
        <v>#NUM!</v>
      </c>
      <c r="AL210" s="11" t="e">
        <f t="shared" si="257"/>
        <v>#NUM!</v>
      </c>
      <c r="AM210" s="48">
        <f t="shared" si="258"/>
        <v>1.9599639845400536</v>
      </c>
      <c r="AN210" s="49" t="e">
        <f t="shared" si="259"/>
        <v>#NUM!</v>
      </c>
      <c r="AO210" s="49" t="e">
        <f t="shared" si="260"/>
        <v>#NUM!</v>
      </c>
      <c r="AP210" s="61" t="e">
        <f t="shared" si="237"/>
        <v>#NUM!</v>
      </c>
      <c r="AQ210" s="61" t="e">
        <f t="shared" si="238"/>
        <v>#NUM!</v>
      </c>
      <c r="AR210" s="30"/>
      <c r="AT210" s="62"/>
      <c r="AU210" s="62">
        <v>1</v>
      </c>
      <c r="AV210" s="63"/>
      <c r="AW210" s="63"/>
      <c r="AY210" s="43"/>
      <c r="AZ210" s="43"/>
      <c r="BA210" s="53"/>
      <c r="BB210" s="53"/>
      <c r="BC210" s="53"/>
      <c r="BD210" s="53"/>
      <c r="BE210" s="53"/>
      <c r="BF210" s="53"/>
      <c r="BG210" s="53"/>
      <c r="BH210" s="53"/>
      <c r="BI210" s="43"/>
      <c r="BJ210" s="43"/>
      <c r="BK210" s="43"/>
      <c r="BL210" s="43"/>
      <c r="BM210" s="43"/>
      <c r="BN210" s="43"/>
      <c r="BO210" s="64"/>
      <c r="BP210" s="64"/>
      <c r="BQ210" s="64"/>
      <c r="BR210" s="43"/>
      <c r="BS210" s="43"/>
    </row>
    <row r="211" spans="1:71" ht="12.75">
      <c r="A211" s="22"/>
      <c r="B211" s="44" t="s">
        <v>19</v>
      </c>
      <c r="C211" s="126"/>
      <c r="D211" s="126"/>
      <c r="E211" s="126"/>
      <c r="F211" s="45"/>
      <c r="H211" s="46" t="e">
        <f t="shared" si="239"/>
        <v>#NUM!</v>
      </c>
      <c r="I211" s="47" t="e">
        <f t="shared" si="246"/>
        <v>#NUM!</v>
      </c>
      <c r="J211" s="21" t="e">
        <f t="shared" si="240"/>
        <v>#NUM!</v>
      </c>
      <c r="K211" s="21" t="e">
        <f t="shared" si="247"/>
        <v>#NUM!</v>
      </c>
      <c r="L211" s="21" t="e">
        <f t="shared" si="241"/>
        <v>#NUM!</v>
      </c>
      <c r="M211" s="124">
        <f t="shared" si="242"/>
        <v>0</v>
      </c>
      <c r="N211" s="125" t="e">
        <f t="shared" si="243"/>
        <v>#NUM!</v>
      </c>
      <c r="O211" s="48">
        <f t="shared" si="248"/>
        <v>1.9599639845400536</v>
      </c>
      <c r="P211" s="49" t="e">
        <f t="shared" si="235"/>
        <v>#NUM!</v>
      </c>
      <c r="Q211" s="49" t="e">
        <f t="shared" si="236"/>
        <v>#NUM!</v>
      </c>
      <c r="R211" s="50">
        <f t="shared" si="244"/>
        <v>0</v>
      </c>
      <c r="S211" s="50">
        <f t="shared" si="245"/>
        <v>0</v>
      </c>
      <c r="T211" s="5"/>
      <c r="V211" s="51" t="e">
        <f>(J211-L215)^2</f>
        <v>#NUM!</v>
      </c>
      <c r="W211" s="52" t="e">
        <f t="shared" si="249"/>
        <v>#NUM!</v>
      </c>
      <c r="X211" s="53">
        <v>1</v>
      </c>
      <c r="Y211" s="43"/>
      <c r="Z211" s="43"/>
      <c r="AA211" s="47" t="e">
        <f t="shared" si="250"/>
        <v>#NUM!</v>
      </c>
      <c r="AB211" s="54"/>
      <c r="AC211" s="55" t="e">
        <f>AC215</f>
        <v>#NUM!</v>
      </c>
      <c r="AD211" s="55" t="e">
        <f>AD215</f>
        <v>#NUM!</v>
      </c>
      <c r="AE211" s="52" t="e">
        <f t="shared" si="251"/>
        <v>#NUM!</v>
      </c>
      <c r="AF211" s="56" t="e">
        <f t="shared" si="252"/>
        <v>#NUM!</v>
      </c>
      <c r="AG211" s="57" t="e">
        <f>AF211/AF215</f>
        <v>#NUM!</v>
      </c>
      <c r="AH211" s="58" t="e">
        <f t="shared" si="253"/>
        <v>#NUM!</v>
      </c>
      <c r="AI211" s="59" t="e">
        <f t="shared" si="254"/>
        <v>#NUM!</v>
      </c>
      <c r="AJ211" s="11" t="e">
        <f t="shared" si="255"/>
        <v>#NUM!</v>
      </c>
      <c r="AK211" s="60" t="e">
        <f t="shared" si="256"/>
        <v>#NUM!</v>
      </c>
      <c r="AL211" s="11" t="e">
        <f t="shared" si="257"/>
        <v>#NUM!</v>
      </c>
      <c r="AM211" s="48">
        <f t="shared" si="258"/>
        <v>1.9599639845400536</v>
      </c>
      <c r="AN211" s="49" t="e">
        <f t="shared" si="259"/>
        <v>#NUM!</v>
      </c>
      <c r="AO211" s="49" t="e">
        <f t="shared" si="260"/>
        <v>#NUM!</v>
      </c>
      <c r="AP211" s="61" t="e">
        <f t="shared" si="237"/>
        <v>#NUM!</v>
      </c>
      <c r="AQ211" s="61" t="e">
        <f t="shared" si="238"/>
        <v>#NUM!</v>
      </c>
      <c r="AR211" s="30"/>
      <c r="AT211" s="62"/>
      <c r="AU211" s="62">
        <v>1</v>
      </c>
      <c r="AV211" s="63"/>
      <c r="AW211" s="63"/>
      <c r="AY211" s="43"/>
      <c r="AZ211" s="43"/>
      <c r="BA211" s="53"/>
      <c r="BB211" s="53"/>
      <c r="BC211" s="53"/>
      <c r="BD211" s="53"/>
      <c r="BE211" s="53"/>
      <c r="BF211" s="53"/>
      <c r="BG211" s="53"/>
      <c r="BH211" s="53"/>
      <c r="BI211" s="43"/>
      <c r="BJ211" s="43"/>
      <c r="BK211" s="43"/>
      <c r="BL211" s="43"/>
      <c r="BM211" s="43"/>
      <c r="BN211" s="43"/>
      <c r="BO211" s="64"/>
      <c r="BP211" s="64"/>
      <c r="BQ211" s="64"/>
      <c r="BR211" s="43"/>
      <c r="BS211" s="43"/>
    </row>
    <row r="212" spans="1:71" ht="12.75">
      <c r="A212" s="22"/>
      <c r="B212" s="44" t="s">
        <v>20</v>
      </c>
      <c r="C212" s="126"/>
      <c r="D212" s="126"/>
      <c r="E212" s="126"/>
      <c r="F212" s="45"/>
      <c r="H212" s="46" t="e">
        <f t="shared" si="239"/>
        <v>#NUM!</v>
      </c>
      <c r="I212" s="47" t="e">
        <f t="shared" si="246"/>
        <v>#NUM!</v>
      </c>
      <c r="J212" s="21" t="e">
        <f t="shared" si="240"/>
        <v>#NUM!</v>
      </c>
      <c r="K212" s="21" t="e">
        <f t="shared" si="247"/>
        <v>#NUM!</v>
      </c>
      <c r="L212" s="21" t="e">
        <f t="shared" si="241"/>
        <v>#NUM!</v>
      </c>
      <c r="M212" s="124">
        <f t="shared" si="242"/>
        <v>0</v>
      </c>
      <c r="N212" s="125" t="e">
        <f t="shared" si="243"/>
        <v>#NUM!</v>
      </c>
      <c r="O212" s="48">
        <f t="shared" si="248"/>
        <v>1.9599639845400536</v>
      </c>
      <c r="P212" s="49" t="e">
        <f t="shared" si="235"/>
        <v>#NUM!</v>
      </c>
      <c r="Q212" s="49" t="e">
        <f t="shared" si="236"/>
        <v>#NUM!</v>
      </c>
      <c r="R212" s="50">
        <f t="shared" si="244"/>
        <v>0</v>
      </c>
      <c r="S212" s="50">
        <f t="shared" si="245"/>
        <v>0</v>
      </c>
      <c r="T212" s="5"/>
      <c r="V212" s="51" t="e">
        <f>(J212-L215)^2</f>
        <v>#NUM!</v>
      </c>
      <c r="W212" s="52" t="e">
        <f t="shared" si="249"/>
        <v>#NUM!</v>
      </c>
      <c r="X212" s="53">
        <v>1</v>
      </c>
      <c r="Y212" s="43"/>
      <c r="Z212" s="43"/>
      <c r="AA212" s="47" t="e">
        <f t="shared" si="250"/>
        <v>#NUM!</v>
      </c>
      <c r="AB212" s="54"/>
      <c r="AC212" s="55" t="e">
        <f>AC215</f>
        <v>#NUM!</v>
      </c>
      <c r="AD212" s="55" t="e">
        <f>AD215</f>
        <v>#NUM!</v>
      </c>
      <c r="AE212" s="52" t="e">
        <f t="shared" si="251"/>
        <v>#NUM!</v>
      </c>
      <c r="AF212" s="56" t="e">
        <f t="shared" si="252"/>
        <v>#NUM!</v>
      </c>
      <c r="AG212" s="57" t="e">
        <f>AF212/AF215</f>
        <v>#NUM!</v>
      </c>
      <c r="AH212" s="58" t="e">
        <f t="shared" si="253"/>
        <v>#NUM!</v>
      </c>
      <c r="AI212" s="59" t="e">
        <f t="shared" si="254"/>
        <v>#NUM!</v>
      </c>
      <c r="AJ212" s="11" t="e">
        <f t="shared" si="255"/>
        <v>#NUM!</v>
      </c>
      <c r="AK212" s="60" t="e">
        <f t="shared" si="256"/>
        <v>#NUM!</v>
      </c>
      <c r="AL212" s="11" t="e">
        <f t="shared" si="257"/>
        <v>#NUM!</v>
      </c>
      <c r="AM212" s="48">
        <f t="shared" si="258"/>
        <v>1.9599639845400536</v>
      </c>
      <c r="AN212" s="49" t="e">
        <f t="shared" si="259"/>
        <v>#NUM!</v>
      </c>
      <c r="AO212" s="49" t="e">
        <f t="shared" si="260"/>
        <v>#NUM!</v>
      </c>
      <c r="AP212" s="61" t="e">
        <f t="shared" si="237"/>
        <v>#NUM!</v>
      </c>
      <c r="AQ212" s="61" t="e">
        <f t="shared" si="238"/>
        <v>#NUM!</v>
      </c>
      <c r="AR212" s="30"/>
      <c r="AT212" s="62"/>
      <c r="AU212" s="62">
        <v>1</v>
      </c>
      <c r="AV212" s="63"/>
      <c r="AW212" s="63"/>
      <c r="AY212" s="43"/>
      <c r="AZ212" s="43"/>
      <c r="BA212" s="53"/>
      <c r="BB212" s="53"/>
      <c r="BC212" s="53"/>
      <c r="BD212" s="53"/>
      <c r="BE212" s="53"/>
      <c r="BF212" s="53"/>
      <c r="BG212" s="53"/>
      <c r="BH212" s="53"/>
      <c r="BI212" s="43"/>
      <c r="BJ212" s="43"/>
      <c r="BK212" s="43"/>
      <c r="BL212" s="43"/>
      <c r="BM212" s="43"/>
      <c r="BN212" s="43"/>
      <c r="BO212" s="64"/>
      <c r="BP212" s="64"/>
      <c r="BQ212" s="64"/>
      <c r="BR212" s="43"/>
      <c r="BS212" s="43"/>
    </row>
    <row r="213" spans="1:71" ht="12.75">
      <c r="A213" s="22"/>
      <c r="B213" s="44" t="s">
        <v>21</v>
      </c>
      <c r="C213" s="126"/>
      <c r="D213" s="126"/>
      <c r="E213" s="126"/>
      <c r="F213" s="45"/>
      <c r="H213" s="46" t="e">
        <f t="shared" si="239"/>
        <v>#NUM!</v>
      </c>
      <c r="I213" s="47" t="e">
        <f t="shared" si="246"/>
        <v>#NUM!</v>
      </c>
      <c r="J213" s="21" t="e">
        <f t="shared" si="240"/>
        <v>#NUM!</v>
      </c>
      <c r="K213" s="21" t="e">
        <f t="shared" si="247"/>
        <v>#NUM!</v>
      </c>
      <c r="L213" s="21" t="e">
        <f t="shared" si="241"/>
        <v>#NUM!</v>
      </c>
      <c r="M213" s="124">
        <f t="shared" si="242"/>
        <v>0</v>
      </c>
      <c r="N213" s="125" t="e">
        <f t="shared" si="243"/>
        <v>#NUM!</v>
      </c>
      <c r="O213" s="48">
        <f t="shared" si="248"/>
        <v>1.9599639845400536</v>
      </c>
      <c r="P213" s="49" t="e">
        <f t="shared" si="235"/>
        <v>#NUM!</v>
      </c>
      <c r="Q213" s="49" t="e">
        <f t="shared" si="236"/>
        <v>#NUM!</v>
      </c>
      <c r="R213" s="50">
        <f t="shared" si="244"/>
        <v>0</v>
      </c>
      <c r="S213" s="50">
        <f t="shared" si="245"/>
        <v>0</v>
      </c>
      <c r="T213" s="5"/>
      <c r="V213" s="51" t="e">
        <f>(J213-L215)^2</f>
        <v>#NUM!</v>
      </c>
      <c r="W213" s="52" t="e">
        <f t="shared" si="249"/>
        <v>#NUM!</v>
      </c>
      <c r="X213" s="53">
        <v>1</v>
      </c>
      <c r="Y213" s="43"/>
      <c r="Z213" s="43"/>
      <c r="AA213" s="47" t="e">
        <f t="shared" si="250"/>
        <v>#NUM!</v>
      </c>
      <c r="AB213" s="54"/>
      <c r="AC213" s="55" t="e">
        <f>AC215</f>
        <v>#NUM!</v>
      </c>
      <c r="AD213" s="55" t="e">
        <f>AD215</f>
        <v>#NUM!</v>
      </c>
      <c r="AE213" s="52" t="e">
        <f t="shared" si="251"/>
        <v>#NUM!</v>
      </c>
      <c r="AF213" s="56" t="e">
        <f t="shared" si="252"/>
        <v>#NUM!</v>
      </c>
      <c r="AG213" s="57" t="e">
        <f>AF213/AF215</f>
        <v>#NUM!</v>
      </c>
      <c r="AH213" s="58" t="e">
        <f t="shared" si="253"/>
        <v>#NUM!</v>
      </c>
      <c r="AI213" s="59" t="e">
        <f t="shared" si="254"/>
        <v>#NUM!</v>
      </c>
      <c r="AJ213" s="11" t="e">
        <f t="shared" si="255"/>
        <v>#NUM!</v>
      </c>
      <c r="AK213" s="60" t="e">
        <f t="shared" si="256"/>
        <v>#NUM!</v>
      </c>
      <c r="AL213" s="11" t="e">
        <f t="shared" si="257"/>
        <v>#NUM!</v>
      </c>
      <c r="AM213" s="48">
        <f t="shared" si="258"/>
        <v>1.9599639845400536</v>
      </c>
      <c r="AN213" s="49" t="e">
        <f t="shared" si="259"/>
        <v>#NUM!</v>
      </c>
      <c r="AO213" s="49" t="e">
        <f t="shared" si="260"/>
        <v>#NUM!</v>
      </c>
      <c r="AP213" s="61" t="e">
        <f t="shared" si="237"/>
        <v>#NUM!</v>
      </c>
      <c r="AQ213" s="61" t="e">
        <f t="shared" si="238"/>
        <v>#NUM!</v>
      </c>
      <c r="AR213" s="30"/>
      <c r="AT213" s="62"/>
      <c r="AU213" s="62">
        <v>1</v>
      </c>
      <c r="AV213" s="63"/>
      <c r="AW213" s="63"/>
      <c r="AY213" s="43"/>
      <c r="AZ213" s="43"/>
      <c r="BA213" s="53"/>
      <c r="BB213" s="53"/>
      <c r="BC213" s="53"/>
      <c r="BD213" s="53"/>
      <c r="BE213" s="53"/>
      <c r="BF213" s="53"/>
      <c r="BG213" s="53"/>
      <c r="BH213" s="53"/>
      <c r="BI213" s="43"/>
      <c r="BJ213" s="43"/>
      <c r="BK213" s="43"/>
      <c r="BL213" s="43"/>
      <c r="BM213" s="43"/>
      <c r="BN213" s="43"/>
      <c r="BO213" s="64"/>
      <c r="BP213" s="64"/>
      <c r="BQ213" s="64"/>
      <c r="BR213" s="43"/>
      <c r="BS213" s="43"/>
    </row>
    <row r="214" spans="1:71" ht="12.75">
      <c r="A214" s="22"/>
      <c r="B214" s="44" t="s">
        <v>22</v>
      </c>
      <c r="C214" s="126"/>
      <c r="D214" s="126"/>
      <c r="E214" s="126"/>
      <c r="F214" s="45"/>
      <c r="H214" s="46" t="e">
        <f t="shared" si="239"/>
        <v>#NUM!</v>
      </c>
      <c r="I214" s="47" t="e">
        <f t="shared" si="246"/>
        <v>#NUM!</v>
      </c>
      <c r="J214" s="21" t="e">
        <f t="shared" si="240"/>
        <v>#NUM!</v>
      </c>
      <c r="K214" s="21" t="e">
        <f t="shared" si="247"/>
        <v>#NUM!</v>
      </c>
      <c r="L214" s="21" t="e">
        <f t="shared" si="241"/>
        <v>#NUM!</v>
      </c>
      <c r="M214" s="124">
        <f t="shared" si="242"/>
        <v>0</v>
      </c>
      <c r="N214" s="125" t="e">
        <f t="shared" si="243"/>
        <v>#NUM!</v>
      </c>
      <c r="O214" s="48">
        <f t="shared" si="248"/>
        <v>1.9599639845400536</v>
      </c>
      <c r="P214" s="49" t="e">
        <f t="shared" si="235"/>
        <v>#NUM!</v>
      </c>
      <c r="Q214" s="49" t="e">
        <f t="shared" si="236"/>
        <v>#NUM!</v>
      </c>
      <c r="R214" s="50">
        <f t="shared" si="244"/>
        <v>0</v>
      </c>
      <c r="S214" s="50">
        <f t="shared" si="245"/>
        <v>0</v>
      </c>
      <c r="T214" s="5"/>
      <c r="V214" s="51" t="e">
        <f>(J214-L215)^2</f>
        <v>#NUM!</v>
      </c>
      <c r="W214" s="52" t="e">
        <f t="shared" si="249"/>
        <v>#NUM!</v>
      </c>
      <c r="X214" s="53">
        <v>1</v>
      </c>
      <c r="Y214" s="43"/>
      <c r="Z214" s="43"/>
      <c r="AA214" s="47" t="e">
        <f t="shared" si="250"/>
        <v>#NUM!</v>
      </c>
      <c r="AB214" s="54"/>
      <c r="AC214" s="55" t="e">
        <f>AC215</f>
        <v>#NUM!</v>
      </c>
      <c r="AD214" s="55" t="e">
        <f>AD215</f>
        <v>#NUM!</v>
      </c>
      <c r="AE214" s="52" t="e">
        <f t="shared" si="251"/>
        <v>#NUM!</v>
      </c>
      <c r="AF214" s="56" t="e">
        <f t="shared" si="252"/>
        <v>#NUM!</v>
      </c>
      <c r="AG214" s="57" t="e">
        <f>AF214/AF215</f>
        <v>#NUM!</v>
      </c>
      <c r="AH214" s="58" t="e">
        <f t="shared" si="253"/>
        <v>#NUM!</v>
      </c>
      <c r="AI214" s="59" t="e">
        <f t="shared" si="254"/>
        <v>#NUM!</v>
      </c>
      <c r="AJ214" s="11" t="e">
        <f t="shared" si="255"/>
        <v>#NUM!</v>
      </c>
      <c r="AK214" s="60" t="e">
        <f t="shared" si="256"/>
        <v>#NUM!</v>
      </c>
      <c r="AL214" s="11" t="e">
        <f t="shared" si="257"/>
        <v>#NUM!</v>
      </c>
      <c r="AM214" s="48">
        <f t="shared" si="258"/>
        <v>1.9599639845400536</v>
      </c>
      <c r="AN214" s="49" t="e">
        <f t="shared" si="259"/>
        <v>#NUM!</v>
      </c>
      <c r="AO214" s="49" t="e">
        <f t="shared" si="260"/>
        <v>#NUM!</v>
      </c>
      <c r="AP214" s="61" t="e">
        <f t="shared" si="237"/>
        <v>#NUM!</v>
      </c>
      <c r="AQ214" s="61" t="e">
        <f t="shared" si="238"/>
        <v>#NUM!</v>
      </c>
      <c r="AR214" s="30"/>
      <c r="AT214" s="62"/>
      <c r="AU214" s="62">
        <v>1</v>
      </c>
      <c r="AV214" s="63"/>
      <c r="AW214" s="63"/>
      <c r="AY214" s="43"/>
      <c r="AZ214" s="43"/>
      <c r="BA214" s="53"/>
      <c r="BB214" s="53"/>
      <c r="BC214" s="53"/>
      <c r="BD214" s="53"/>
      <c r="BE214" s="53"/>
      <c r="BF214" s="53"/>
      <c r="BG214" s="53"/>
      <c r="BH214" s="53"/>
      <c r="BI214" s="43"/>
      <c r="BJ214" s="43"/>
      <c r="BK214" s="43"/>
      <c r="BL214" s="43"/>
      <c r="BM214" s="43"/>
      <c r="BN214" s="43"/>
      <c r="BO214" s="64"/>
      <c r="BP214" s="64"/>
      <c r="BQ214" s="64"/>
      <c r="BR214" s="43"/>
      <c r="BS214" s="43"/>
    </row>
    <row r="215" spans="1:71" ht="12.75">
      <c r="A215" s="22"/>
      <c r="B215" s="65">
        <f>COUNT(C206:C214)</f>
        <v>0</v>
      </c>
      <c r="C215" s="115"/>
      <c r="D215" s="115"/>
      <c r="E215" s="115"/>
      <c r="F215" s="67"/>
      <c r="H215" s="68"/>
      <c r="I215" s="69" t="e">
        <f>SUM(I206:I214)</f>
        <v>#NUM!</v>
      </c>
      <c r="J215" s="70"/>
      <c r="K215" s="71" t="e">
        <f>SUM(K206:K214)</f>
        <v>#NUM!</v>
      </c>
      <c r="L215" s="10" t="e">
        <f>K215/I215</f>
        <v>#NUM!</v>
      </c>
      <c r="M215" s="121" t="e">
        <f>EXP(L215)</f>
        <v>#NUM!</v>
      </c>
      <c r="N215" s="66" t="e">
        <f>SQRT(1/I215)</f>
        <v>#NUM!</v>
      </c>
      <c r="O215" s="48">
        <f t="shared" si="248"/>
        <v>1.9599639845400536</v>
      </c>
      <c r="P215" s="72" t="e">
        <f>L215-(N215*O215)</f>
        <v>#NUM!</v>
      </c>
      <c r="Q215" s="72" t="e">
        <f>L215+(N215*O215)</f>
        <v>#NUM!</v>
      </c>
      <c r="R215" s="122" t="e">
        <f>EXP(P215)</f>
        <v>#NUM!</v>
      </c>
      <c r="S215" s="123" t="e">
        <f>EXP(Q215)</f>
        <v>#NUM!</v>
      </c>
      <c r="T215" s="73"/>
      <c r="U215" s="73"/>
      <c r="V215" s="74"/>
      <c r="W215" s="75" t="e">
        <f>SUM(W206:W214)</f>
        <v>#NUM!</v>
      </c>
      <c r="X215" s="76">
        <f>SUM(X206:X214)</f>
        <v>9</v>
      </c>
      <c r="Y215" s="77" t="e">
        <f>W215-(X215-1)</f>
        <v>#NUM!</v>
      </c>
      <c r="Z215" s="69" t="e">
        <f>I215</f>
        <v>#NUM!</v>
      </c>
      <c r="AA215" s="69" t="e">
        <f>SUM(AA206:AA214)</f>
        <v>#NUM!</v>
      </c>
      <c r="AB215" s="78" t="e">
        <f>AA215/Z215</f>
        <v>#NUM!</v>
      </c>
      <c r="AC215" s="79" t="e">
        <f>Y215/(Z215-AB215)</f>
        <v>#NUM!</v>
      </c>
      <c r="AD215" s="79" t="e">
        <f>IF(W215&lt;X215-1,"0",AC215)</f>
        <v>#NUM!</v>
      </c>
      <c r="AE215" s="74"/>
      <c r="AF215" s="69" t="e">
        <f>SUM(AF206:AF214)</f>
        <v>#NUM!</v>
      </c>
      <c r="AG215" s="80" t="e">
        <f>SUM(AG206:AG214)</f>
        <v>#NUM!</v>
      </c>
      <c r="AH215" s="77" t="e">
        <f>SUM(AH206:AH214)</f>
        <v>#NUM!</v>
      </c>
      <c r="AI215" s="77" t="e">
        <f>AH215/AF215</f>
        <v>#NUM!</v>
      </c>
      <c r="AJ215" s="123" t="e">
        <f>EXP(AI215)</f>
        <v>#NUM!</v>
      </c>
      <c r="AK215" s="81" t="e">
        <f>1/AF215</f>
        <v>#NUM!</v>
      </c>
      <c r="AL215" s="82" t="e">
        <f>SQRT(AK215)</f>
        <v>#NUM!</v>
      </c>
      <c r="AM215" s="48">
        <f t="shared" si="258"/>
        <v>1.9599639845400536</v>
      </c>
      <c r="AN215" s="72" t="e">
        <f>AI215-(AM215*AL215)</f>
        <v>#NUM!</v>
      </c>
      <c r="AO215" s="72" t="e">
        <f t="shared" si="260"/>
        <v>#NUM!</v>
      </c>
      <c r="AP215" s="127" t="e">
        <f>EXP(AN215)</f>
        <v>#NUM!</v>
      </c>
      <c r="AQ215" s="127" t="e">
        <f>EXP(AO215)</f>
        <v>#NUM!</v>
      </c>
      <c r="AR215" s="107"/>
      <c r="AS215" s="6"/>
      <c r="AT215" s="83" t="e">
        <f>W215</f>
        <v>#NUM!</v>
      </c>
      <c r="AU215" s="65">
        <f>SUM(AU206:AU214)</f>
        <v>9</v>
      </c>
      <c r="AV215" s="84" t="e">
        <f>(AT215-(AU215-1))/AT215</f>
        <v>#NUM!</v>
      </c>
      <c r="AW215" s="85" t="e">
        <f>IF(W215&lt;X215-1,"0%",AV215)</f>
        <v>#NUM!</v>
      </c>
      <c r="AX215" s="19"/>
      <c r="AY215" s="71" t="e">
        <f>AT215/(AU215-1)</f>
        <v>#NUM!</v>
      </c>
      <c r="AZ215" s="86" t="e">
        <f>LN(AY215)</f>
        <v>#NUM!</v>
      </c>
      <c r="BA215" s="71" t="e">
        <f>LN(AT215)</f>
        <v>#NUM!</v>
      </c>
      <c r="BB215" s="71">
        <f>LN(AU215-1)</f>
        <v>2.0794415416798357</v>
      </c>
      <c r="BC215" s="71" t="e">
        <f>SQRT(2*AT215)</f>
        <v>#NUM!</v>
      </c>
      <c r="BD215" s="71">
        <f>SQRT(2*AU215-3)</f>
        <v>3.872983346207417</v>
      </c>
      <c r="BE215" s="71">
        <f>2*(AU215-2)</f>
        <v>14</v>
      </c>
      <c r="BF215" s="71">
        <f>3*(AU215-2)^2</f>
        <v>147</v>
      </c>
      <c r="BG215" s="71">
        <f>1/BE215</f>
        <v>0.07142857142857142</v>
      </c>
      <c r="BH215" s="87">
        <f>1/BF215</f>
        <v>0.006802721088435374</v>
      </c>
      <c r="BI215" s="87">
        <f>SQRT(BG215*(1-BH215))</f>
        <v>0.2663506387816584</v>
      </c>
      <c r="BJ215" s="88" t="e">
        <f>0.5*(BA215-BB215)/(BC215-BD215)</f>
        <v>#NUM!</v>
      </c>
      <c r="BK215" s="88" t="e">
        <f>IF(W215&lt;=X215,BI215,BJ215)</f>
        <v>#NUM!</v>
      </c>
      <c r="BL215" s="89" t="e">
        <f>AZ215-(1.96*BK215)</f>
        <v>#NUM!</v>
      </c>
      <c r="BM215" s="89" t="e">
        <f>AZ215+(1.96*BK215)</f>
        <v>#NUM!</v>
      </c>
      <c r="BN215" s="89"/>
      <c r="BO215" s="86" t="e">
        <f>EXP(BL215)</f>
        <v>#NUM!</v>
      </c>
      <c r="BP215" s="86" t="e">
        <f>EXP(BM215)</f>
        <v>#NUM!</v>
      </c>
      <c r="BQ215" s="90" t="e">
        <f>AW215</f>
        <v>#NUM!</v>
      </c>
      <c r="BR215" s="90" t="e">
        <f>(BO215-1)/BO215</f>
        <v>#NUM!</v>
      </c>
      <c r="BS215" s="90" t="e">
        <f>(BP215-1)/BP215</f>
        <v>#NUM!</v>
      </c>
    </row>
    <row r="216" spans="1:71" ht="12.75">
      <c r="A216" s="4"/>
      <c r="B216" s="4"/>
      <c r="C216" s="116"/>
      <c r="D216" s="116"/>
      <c r="E216" s="116"/>
      <c r="F216" s="91"/>
      <c r="G216" s="4"/>
      <c r="H216" s="1"/>
      <c r="I216" s="1"/>
      <c r="J216" s="1"/>
      <c r="K216" s="1"/>
      <c r="L216" s="1"/>
      <c r="M216" s="1"/>
      <c r="N216" s="92"/>
      <c r="O216" s="92"/>
      <c r="P216" s="92"/>
      <c r="Q216" s="92"/>
      <c r="R216" s="92"/>
      <c r="S216" s="92"/>
      <c r="T216" s="92"/>
      <c r="V216" s="1"/>
      <c r="W216" s="1"/>
      <c r="X216" s="93"/>
      <c r="Y216" s="94"/>
      <c r="Z216" s="94"/>
      <c r="AA216" s="94"/>
      <c r="AB216" s="95"/>
      <c r="AC216" s="95"/>
      <c r="AD216" s="95"/>
      <c r="AE216" s="95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96"/>
      <c r="AQ216" s="96"/>
      <c r="AR216" s="96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9"/>
      <c r="BD216" s="1"/>
      <c r="BE216" s="1"/>
      <c r="BF216" s="1"/>
      <c r="BG216" s="1"/>
      <c r="BJ216" s="94" t="s">
        <v>79</v>
      </c>
      <c r="BP216" s="97" t="s">
        <v>32</v>
      </c>
      <c r="BQ216" s="128" t="e">
        <f>BQ215</f>
        <v>#NUM!</v>
      </c>
      <c r="BR216" s="128" t="e">
        <f>IF(BR215&lt;0,"0%",BR215)</f>
        <v>#NUM!</v>
      </c>
      <c r="BS216" s="129" t="e">
        <f>IF(BS215&lt;0,"0%",BS215)</f>
        <v>#NUM!</v>
      </c>
    </row>
    <row r="217" spans="1:65" ht="25.5">
      <c r="A217" s="22"/>
      <c r="B217" s="22"/>
      <c r="C217" s="117"/>
      <c r="D217" s="117"/>
      <c r="E217" s="117"/>
      <c r="F217" s="98"/>
      <c r="G217" s="22"/>
      <c r="H217" s="22"/>
      <c r="I217" s="1"/>
      <c r="J217" s="1"/>
      <c r="K217" s="1"/>
      <c r="L217" s="1"/>
      <c r="M217" s="1"/>
      <c r="N217" s="99"/>
      <c r="O217" s="99"/>
      <c r="P217" s="99"/>
      <c r="Q217" s="99"/>
      <c r="R217" s="99"/>
      <c r="S217" s="99"/>
      <c r="T217" s="99"/>
      <c r="V217" s="1"/>
      <c r="W217" s="1"/>
      <c r="X217" s="1"/>
      <c r="Y217" s="1"/>
      <c r="Z217" s="1"/>
      <c r="AA217" s="1"/>
      <c r="AB217" s="1"/>
      <c r="AC217" s="1"/>
      <c r="AD217" s="1"/>
      <c r="AE217" s="9"/>
      <c r="AF217" s="12"/>
      <c r="AG217" s="12"/>
      <c r="AH217" s="100"/>
      <c r="AI217" s="14"/>
      <c r="AJ217" s="133"/>
      <c r="AK217" s="134" t="s">
        <v>74</v>
      </c>
      <c r="AL217" s="135">
        <f>TINV((1-$E$1),(X215-2))</f>
        <v>2.364624251592785</v>
      </c>
      <c r="AM217" s="1"/>
      <c r="AN217" s="131" t="s">
        <v>34</v>
      </c>
      <c r="AO217" s="132">
        <f>$E$1</f>
        <v>0.95</v>
      </c>
      <c r="AP217" s="130" t="e">
        <f>EXP(AI215-AL217*SQRT((1/Z215)+AD215))</f>
        <v>#NUM!</v>
      </c>
      <c r="AQ217" s="130" t="e">
        <f>EXP(AI215+AL217*SQRT((1/Z215)+AD215))</f>
        <v>#NUM!</v>
      </c>
      <c r="AR217" s="30"/>
      <c r="AS217" s="1"/>
      <c r="AT217" s="1"/>
      <c r="AU217" s="1"/>
      <c r="AV217" s="1"/>
      <c r="AX217" s="1"/>
      <c r="AY217" s="1"/>
      <c r="AZ217" s="1"/>
      <c r="BB217" s="101"/>
      <c r="BC217" s="9"/>
      <c r="BD217" s="9"/>
      <c r="BF217" s="5"/>
      <c r="BG217" s="1"/>
      <c r="BH217" s="3"/>
      <c r="BI217" s="102"/>
      <c r="BJ217" s="1"/>
      <c r="BM217" s="3"/>
    </row>
    <row r="218" spans="1:71" ht="15">
      <c r="A218" s="18"/>
      <c r="B218" s="18"/>
      <c r="C218" s="118"/>
      <c r="D218" s="118"/>
      <c r="E218" s="118"/>
      <c r="F218" s="98"/>
      <c r="G218" s="18"/>
      <c r="H218" s="18"/>
      <c r="I218" s="1"/>
      <c r="J218" s="1"/>
      <c r="K218" s="1"/>
      <c r="L218" s="1"/>
      <c r="M218" s="1"/>
      <c r="N218" s="99"/>
      <c r="O218" s="99"/>
      <c r="P218" s="99"/>
      <c r="Q218" s="99"/>
      <c r="R218" s="99"/>
      <c r="S218" s="99"/>
      <c r="T218" s="99"/>
      <c r="V218" s="1"/>
      <c r="W218" s="1"/>
      <c r="X218" s="1"/>
      <c r="Y218" s="1"/>
      <c r="Z218" s="1"/>
      <c r="AA218" s="1"/>
      <c r="AB218" s="1"/>
      <c r="AC218" s="1"/>
      <c r="AD218" s="1"/>
      <c r="AE218" s="9"/>
      <c r="AF218" s="12"/>
      <c r="AG218" s="12"/>
      <c r="AH218" s="100"/>
      <c r="AI218" s="14"/>
      <c r="AJ218" s="103"/>
      <c r="AK218" s="104"/>
      <c r="AL218" s="15"/>
      <c r="AM218" s="1"/>
      <c r="AN218" s="1"/>
      <c r="AO218" s="8"/>
      <c r="AP218" s="30"/>
      <c r="AQ218" s="30"/>
      <c r="AR218" s="30"/>
      <c r="AS218" s="1"/>
      <c r="AT218" s="1"/>
      <c r="AU218" s="1"/>
      <c r="AV218" s="1"/>
      <c r="AW218" s="2"/>
      <c r="AX218" s="1"/>
      <c r="AY218" s="1"/>
      <c r="AZ218" s="1"/>
      <c r="BA218" s="2"/>
      <c r="BB218" s="101"/>
      <c r="BC218" s="9"/>
      <c r="BD218" s="9"/>
      <c r="BE218" s="2"/>
      <c r="BF218" s="5"/>
      <c r="BG218" s="1"/>
      <c r="BH218" s="105"/>
      <c r="BI218" s="106"/>
      <c r="BJ218" s="1"/>
      <c r="BK218" s="2"/>
      <c r="BL218" s="2"/>
      <c r="BM218" s="105"/>
      <c r="BN218" s="2"/>
      <c r="BQ218" s="2"/>
      <c r="BR218" s="2"/>
      <c r="BS218" s="2"/>
    </row>
    <row r="219" spans="3:6" ht="12.75">
      <c r="C219" s="109"/>
      <c r="D219" s="109"/>
      <c r="E219" s="109"/>
      <c r="F219" s="110"/>
    </row>
    <row r="220" spans="1:71" ht="12.75">
      <c r="A220" s="4"/>
      <c r="B220" s="4"/>
      <c r="C220" s="4"/>
      <c r="D220" s="4"/>
      <c r="E220" s="4"/>
      <c r="F220" s="1"/>
      <c r="G220" s="139" t="s">
        <v>82</v>
      </c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1"/>
      <c r="T220" s="27"/>
      <c r="U220" s="142" t="s">
        <v>83</v>
      </c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4"/>
      <c r="AR220" s="27"/>
      <c r="AS220" s="139" t="s">
        <v>1</v>
      </c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1"/>
    </row>
    <row r="221" spans="1:71" ht="12.75">
      <c r="A221" s="108"/>
      <c r="B221" s="28" t="s">
        <v>2</v>
      </c>
      <c r="C221" s="136" t="s">
        <v>78</v>
      </c>
      <c r="D221" s="137"/>
      <c r="E221" s="138"/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7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7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</row>
    <row r="222" spans="2:71" ht="65.25">
      <c r="B222" s="29"/>
      <c r="C222" s="112" t="s">
        <v>36</v>
      </c>
      <c r="D222" s="114" t="s">
        <v>76</v>
      </c>
      <c r="E222" s="114" t="s">
        <v>77</v>
      </c>
      <c r="F222" s="30"/>
      <c r="H222" s="112" t="s">
        <v>37</v>
      </c>
      <c r="I222" s="112" t="s">
        <v>38</v>
      </c>
      <c r="J222" s="31" t="s">
        <v>39</v>
      </c>
      <c r="K222" s="31" t="s">
        <v>3</v>
      </c>
      <c r="L222" s="31" t="s">
        <v>40</v>
      </c>
      <c r="M222" s="32" t="s">
        <v>41</v>
      </c>
      <c r="N222" s="38" t="s">
        <v>75</v>
      </c>
      <c r="O222" s="38" t="s">
        <v>35</v>
      </c>
      <c r="P222" s="33" t="s">
        <v>42</v>
      </c>
      <c r="Q222" s="33" t="s">
        <v>43</v>
      </c>
      <c r="R222" s="34" t="s">
        <v>76</v>
      </c>
      <c r="S222" s="35" t="s">
        <v>77</v>
      </c>
      <c r="T222" s="36"/>
      <c r="U222" s="7"/>
      <c r="V222" s="37" t="s">
        <v>44</v>
      </c>
      <c r="W222" s="31" t="s">
        <v>45</v>
      </c>
      <c r="X222" s="38" t="s">
        <v>4</v>
      </c>
      <c r="Y222" s="38" t="s">
        <v>5</v>
      </c>
      <c r="Z222" s="38" t="s">
        <v>46</v>
      </c>
      <c r="AA222" s="31" t="s">
        <v>47</v>
      </c>
      <c r="AB222" s="31" t="s">
        <v>48</v>
      </c>
      <c r="AC222" s="41" t="s">
        <v>49</v>
      </c>
      <c r="AD222" s="41" t="s">
        <v>50</v>
      </c>
      <c r="AE222" s="38" t="s">
        <v>51</v>
      </c>
      <c r="AF222" s="31" t="s">
        <v>52</v>
      </c>
      <c r="AG222" s="31" t="s">
        <v>53</v>
      </c>
      <c r="AH222" s="31" t="s">
        <v>54</v>
      </c>
      <c r="AI222" s="38" t="s">
        <v>55</v>
      </c>
      <c r="AJ222" s="39" t="s">
        <v>56</v>
      </c>
      <c r="AK222" s="31" t="s">
        <v>57</v>
      </c>
      <c r="AL222" s="31" t="s">
        <v>58</v>
      </c>
      <c r="AM222" s="38" t="s">
        <v>35</v>
      </c>
      <c r="AN222" s="33" t="s">
        <v>59</v>
      </c>
      <c r="AO222" s="33" t="s">
        <v>60</v>
      </c>
      <c r="AP222" s="34" t="s">
        <v>76</v>
      </c>
      <c r="AQ222" s="35" t="s">
        <v>77</v>
      </c>
      <c r="AR222" s="36"/>
      <c r="AT222" s="113" t="s">
        <v>6</v>
      </c>
      <c r="AU222" s="113" t="s">
        <v>4</v>
      </c>
      <c r="AV222" s="40" t="s">
        <v>61</v>
      </c>
      <c r="AW222" s="41" t="s">
        <v>62</v>
      </c>
      <c r="AY222" s="38" t="s">
        <v>63</v>
      </c>
      <c r="AZ222" s="38" t="s">
        <v>64</v>
      </c>
      <c r="BA222" s="38" t="s">
        <v>7</v>
      </c>
      <c r="BB222" s="38" t="s">
        <v>8</v>
      </c>
      <c r="BC222" s="38" t="s">
        <v>9</v>
      </c>
      <c r="BD222" s="38" t="s">
        <v>10</v>
      </c>
      <c r="BE222" s="38" t="s">
        <v>11</v>
      </c>
      <c r="BF222" s="38" t="s">
        <v>65</v>
      </c>
      <c r="BG222" s="38" t="s">
        <v>12</v>
      </c>
      <c r="BH222" s="38" t="s">
        <v>13</v>
      </c>
      <c r="BI222" s="42" t="s">
        <v>66</v>
      </c>
      <c r="BJ222" s="42" t="s">
        <v>67</v>
      </c>
      <c r="BK222" s="42" t="s">
        <v>68</v>
      </c>
      <c r="BL222" s="42" t="s">
        <v>69</v>
      </c>
      <c r="BM222" s="42" t="s">
        <v>70</v>
      </c>
      <c r="BN222" s="43"/>
      <c r="BO222" s="33" t="s">
        <v>71</v>
      </c>
      <c r="BP222" s="33" t="s">
        <v>72</v>
      </c>
      <c r="BQ222" s="32" t="s">
        <v>73</v>
      </c>
      <c r="BR222" s="34" t="s">
        <v>80</v>
      </c>
      <c r="BS222" s="35" t="s">
        <v>81</v>
      </c>
    </row>
    <row r="223" spans="2:71" ht="12.75">
      <c r="B223" s="44" t="s">
        <v>14</v>
      </c>
      <c r="C223" s="126"/>
      <c r="D223" s="126"/>
      <c r="E223" s="126"/>
      <c r="F223" s="45"/>
      <c r="H223" s="46" t="e">
        <f>N223^2</f>
        <v>#NUM!</v>
      </c>
      <c r="I223" s="47" t="e">
        <f aca="true" t="shared" si="261" ref="I223:I230">1/H223</f>
        <v>#NUM!</v>
      </c>
      <c r="J223" s="21" t="e">
        <f>LN(M223)</f>
        <v>#NUM!</v>
      </c>
      <c r="K223" s="21" t="e">
        <f aca="true" t="shared" si="262" ref="K223:K230">I223*J223</f>
        <v>#NUM!</v>
      </c>
      <c r="L223" s="21" t="e">
        <f>LN(M223)</f>
        <v>#NUM!</v>
      </c>
      <c r="M223" s="124">
        <f>C223</f>
        <v>0</v>
      </c>
      <c r="N223" s="125" t="e">
        <f>(Q223-P223)/(2*O223)</f>
        <v>#NUM!</v>
      </c>
      <c r="O223" s="48">
        <f>$E$2</f>
        <v>1.9599639845400536</v>
      </c>
      <c r="P223" s="49" t="e">
        <f aca="true" t="shared" si="263" ref="P223:P230">LN(R223)</f>
        <v>#NUM!</v>
      </c>
      <c r="Q223" s="49" t="e">
        <f aca="true" t="shared" si="264" ref="Q223:Q230">LN(S223)</f>
        <v>#NUM!</v>
      </c>
      <c r="R223" s="50">
        <f>D223</f>
        <v>0</v>
      </c>
      <c r="S223" s="50">
        <f>E223</f>
        <v>0</v>
      </c>
      <c r="T223" s="5"/>
      <c r="V223" s="51" t="e">
        <f>(J223-L231)^2</f>
        <v>#NUM!</v>
      </c>
      <c r="W223" s="52" t="e">
        <f aca="true" t="shared" si="265" ref="W223:W230">I223*V223</f>
        <v>#NUM!</v>
      </c>
      <c r="X223" s="53">
        <v>1</v>
      </c>
      <c r="Y223" s="43"/>
      <c r="Z223" s="43"/>
      <c r="AA223" s="47" t="e">
        <f aca="true" t="shared" si="266" ref="AA223:AA230">I223^2</f>
        <v>#NUM!</v>
      </c>
      <c r="AB223" s="54"/>
      <c r="AC223" s="55" t="e">
        <f>AC231</f>
        <v>#NUM!</v>
      </c>
      <c r="AD223" s="55" t="e">
        <f>AD231</f>
        <v>#NUM!</v>
      </c>
      <c r="AE223" s="52" t="e">
        <f aca="true" t="shared" si="267" ref="AE223:AE230">1/I223</f>
        <v>#NUM!</v>
      </c>
      <c r="AF223" s="56" t="e">
        <f aca="true" t="shared" si="268" ref="AF223:AF230">1/(AD223+AE223)</f>
        <v>#NUM!</v>
      </c>
      <c r="AG223" s="57" t="e">
        <f>AF223/AF226</f>
        <v>#NUM!</v>
      </c>
      <c r="AH223" s="58" t="e">
        <f aca="true" t="shared" si="269" ref="AH223:AH230">AF223*J223</f>
        <v>#NUM!</v>
      </c>
      <c r="AI223" s="59" t="e">
        <f aca="true" t="shared" si="270" ref="AI223:AI231">AH223/AF223</f>
        <v>#NUM!</v>
      </c>
      <c r="AJ223" s="11" t="e">
        <f aca="true" t="shared" si="271" ref="AJ223:AJ231">EXP(AI223)</f>
        <v>#NUM!</v>
      </c>
      <c r="AK223" s="60" t="e">
        <f aca="true" t="shared" si="272" ref="AK223:AK231">1/AF223</f>
        <v>#NUM!</v>
      </c>
      <c r="AL223" s="11" t="e">
        <f aca="true" t="shared" si="273" ref="AL223:AL231">SQRT(AK223)</f>
        <v>#NUM!</v>
      </c>
      <c r="AM223" s="48">
        <f>$E$2</f>
        <v>1.9599639845400536</v>
      </c>
      <c r="AN223" s="49" t="e">
        <f aca="true" t="shared" si="274" ref="AN223:AN231">AI223-(AM223*AL223)</f>
        <v>#NUM!</v>
      </c>
      <c r="AO223" s="49" t="e">
        <f>AI223+(1.96*AL223)</f>
        <v>#NUM!</v>
      </c>
      <c r="AP223" s="61" t="e">
        <f aca="true" t="shared" si="275" ref="AP223:AP230">EXP(AN223)</f>
        <v>#NUM!</v>
      </c>
      <c r="AQ223" s="61" t="e">
        <f aca="true" t="shared" si="276" ref="AQ223:AQ230">EXP(AO223)</f>
        <v>#NUM!</v>
      </c>
      <c r="AR223" s="30"/>
      <c r="AT223" s="62"/>
      <c r="AU223" s="62">
        <v>1</v>
      </c>
      <c r="AV223" s="63"/>
      <c r="AW223" s="63"/>
      <c r="AY223" s="43"/>
      <c r="AZ223" s="43"/>
      <c r="BA223" s="53"/>
      <c r="BB223" s="53"/>
      <c r="BC223" s="53"/>
      <c r="BD223" s="53"/>
      <c r="BE223" s="53"/>
      <c r="BF223" s="53"/>
      <c r="BG223" s="53"/>
      <c r="BH223" s="53"/>
      <c r="BI223" s="43"/>
      <c r="BJ223" s="43"/>
      <c r="BK223" s="43"/>
      <c r="BL223" s="43"/>
      <c r="BM223" s="43"/>
      <c r="BN223" s="43"/>
      <c r="BO223" s="64"/>
      <c r="BP223" s="64"/>
      <c r="BQ223" s="64"/>
      <c r="BR223" s="43"/>
      <c r="BS223" s="43"/>
    </row>
    <row r="224" spans="2:71" ht="12.75">
      <c r="B224" s="44" t="s">
        <v>15</v>
      </c>
      <c r="C224" s="126"/>
      <c r="D224" s="126"/>
      <c r="E224" s="126"/>
      <c r="F224" s="45"/>
      <c r="H224" s="46" t="e">
        <f aca="true" t="shared" si="277" ref="H224:H230">N224^2</f>
        <v>#NUM!</v>
      </c>
      <c r="I224" s="47" t="e">
        <f t="shared" si="261"/>
        <v>#NUM!</v>
      </c>
      <c r="J224" s="21" t="e">
        <f aca="true" t="shared" si="278" ref="J224:J230">LN(M224)</f>
        <v>#NUM!</v>
      </c>
      <c r="K224" s="21" t="e">
        <f t="shared" si="262"/>
        <v>#NUM!</v>
      </c>
      <c r="L224" s="21" t="e">
        <f aca="true" t="shared" si="279" ref="L224:L230">LN(M224)</f>
        <v>#NUM!</v>
      </c>
      <c r="M224" s="124">
        <f aca="true" t="shared" si="280" ref="M224:M230">C224</f>
        <v>0</v>
      </c>
      <c r="N224" s="125" t="e">
        <f aca="true" t="shared" si="281" ref="N224:N230">(Q224-P224)/(2*O224)</f>
        <v>#NUM!</v>
      </c>
      <c r="O224" s="48">
        <f>$E$2</f>
        <v>1.9599639845400536</v>
      </c>
      <c r="P224" s="49" t="e">
        <f t="shared" si="263"/>
        <v>#NUM!</v>
      </c>
      <c r="Q224" s="49" t="e">
        <f t="shared" si="264"/>
        <v>#NUM!</v>
      </c>
      <c r="R224" s="50">
        <f aca="true" t="shared" si="282" ref="R224:R230">D224</f>
        <v>0</v>
      </c>
      <c r="S224" s="50">
        <f aca="true" t="shared" si="283" ref="S224:S230">E224</f>
        <v>0</v>
      </c>
      <c r="T224" s="5"/>
      <c r="V224" s="51" t="e">
        <f>(J224-L231)^2</f>
        <v>#NUM!</v>
      </c>
      <c r="W224" s="52" t="e">
        <f t="shared" si="265"/>
        <v>#NUM!</v>
      </c>
      <c r="X224" s="53">
        <v>1</v>
      </c>
      <c r="Y224" s="43"/>
      <c r="Z224" s="43"/>
      <c r="AA224" s="47" t="e">
        <f t="shared" si="266"/>
        <v>#NUM!</v>
      </c>
      <c r="AB224" s="54"/>
      <c r="AC224" s="55" t="e">
        <f>AC231</f>
        <v>#NUM!</v>
      </c>
      <c r="AD224" s="55" t="e">
        <f>AD231</f>
        <v>#NUM!</v>
      </c>
      <c r="AE224" s="52" t="e">
        <f t="shared" si="267"/>
        <v>#NUM!</v>
      </c>
      <c r="AF224" s="56" t="e">
        <f t="shared" si="268"/>
        <v>#NUM!</v>
      </c>
      <c r="AG224" s="57" t="e">
        <f>AF224/AF226</f>
        <v>#NUM!</v>
      </c>
      <c r="AH224" s="58" t="e">
        <f t="shared" si="269"/>
        <v>#NUM!</v>
      </c>
      <c r="AI224" s="59" t="e">
        <f t="shared" si="270"/>
        <v>#NUM!</v>
      </c>
      <c r="AJ224" s="11" t="e">
        <f t="shared" si="271"/>
        <v>#NUM!</v>
      </c>
      <c r="AK224" s="60" t="e">
        <f t="shared" si="272"/>
        <v>#NUM!</v>
      </c>
      <c r="AL224" s="11" t="e">
        <f t="shared" si="273"/>
        <v>#NUM!</v>
      </c>
      <c r="AM224" s="48">
        <f>$E$2</f>
        <v>1.9599639845400536</v>
      </c>
      <c r="AN224" s="49" t="e">
        <f t="shared" si="274"/>
        <v>#NUM!</v>
      </c>
      <c r="AO224" s="49" t="e">
        <f>AI224+(1.96*AL224)</f>
        <v>#NUM!</v>
      </c>
      <c r="AP224" s="61" t="e">
        <f t="shared" si="275"/>
        <v>#NUM!</v>
      </c>
      <c r="AQ224" s="61" t="e">
        <f t="shared" si="276"/>
        <v>#NUM!</v>
      </c>
      <c r="AR224" s="30"/>
      <c r="AT224" s="62"/>
      <c r="AU224" s="62">
        <v>1</v>
      </c>
      <c r="AV224" s="63"/>
      <c r="AW224" s="63"/>
      <c r="AY224" s="43"/>
      <c r="AZ224" s="43"/>
      <c r="BA224" s="53"/>
      <c r="BB224" s="53"/>
      <c r="BC224" s="53"/>
      <c r="BD224" s="53"/>
      <c r="BE224" s="53"/>
      <c r="BF224" s="53"/>
      <c r="BG224" s="53"/>
      <c r="BH224" s="53"/>
      <c r="BI224" s="43"/>
      <c r="BJ224" s="43"/>
      <c r="BK224" s="43"/>
      <c r="BL224" s="43"/>
      <c r="BM224" s="43"/>
      <c r="BN224" s="43"/>
      <c r="BO224" s="64"/>
      <c r="BP224" s="64"/>
      <c r="BQ224" s="64"/>
      <c r="BR224" s="43"/>
      <c r="BS224" s="43"/>
    </row>
    <row r="225" spans="2:71" ht="12.75">
      <c r="B225" s="44" t="s">
        <v>16</v>
      </c>
      <c r="C225" s="126"/>
      <c r="D225" s="126"/>
      <c r="E225" s="126"/>
      <c r="F225" s="45"/>
      <c r="H225" s="46" t="e">
        <f t="shared" si="277"/>
        <v>#NUM!</v>
      </c>
      <c r="I225" s="47" t="e">
        <f t="shared" si="261"/>
        <v>#NUM!</v>
      </c>
      <c r="J225" s="21" t="e">
        <f t="shared" si="278"/>
        <v>#NUM!</v>
      </c>
      <c r="K225" s="21" t="e">
        <f t="shared" si="262"/>
        <v>#NUM!</v>
      </c>
      <c r="L225" s="21" t="e">
        <f t="shared" si="279"/>
        <v>#NUM!</v>
      </c>
      <c r="M225" s="124">
        <f t="shared" si="280"/>
        <v>0</v>
      </c>
      <c r="N225" s="125" t="e">
        <f t="shared" si="281"/>
        <v>#NUM!</v>
      </c>
      <c r="O225" s="48">
        <f>$E$2</f>
        <v>1.9599639845400536</v>
      </c>
      <c r="P225" s="49" t="e">
        <f t="shared" si="263"/>
        <v>#NUM!</v>
      </c>
      <c r="Q225" s="49" t="e">
        <f t="shared" si="264"/>
        <v>#NUM!</v>
      </c>
      <c r="R225" s="50">
        <f t="shared" si="282"/>
        <v>0</v>
      </c>
      <c r="S225" s="50">
        <f t="shared" si="283"/>
        <v>0</v>
      </c>
      <c r="T225" s="5"/>
      <c r="V225" s="51" t="e">
        <f>(J225-L231)^2</f>
        <v>#NUM!</v>
      </c>
      <c r="W225" s="52" t="e">
        <f t="shared" si="265"/>
        <v>#NUM!</v>
      </c>
      <c r="X225" s="53">
        <v>1</v>
      </c>
      <c r="Y225" s="43"/>
      <c r="Z225" s="43"/>
      <c r="AA225" s="47" t="e">
        <f t="shared" si="266"/>
        <v>#NUM!</v>
      </c>
      <c r="AB225" s="54"/>
      <c r="AC225" s="55" t="e">
        <f>AC231</f>
        <v>#NUM!</v>
      </c>
      <c r="AD225" s="55" t="e">
        <f>AD231</f>
        <v>#NUM!</v>
      </c>
      <c r="AE225" s="52" t="e">
        <f t="shared" si="267"/>
        <v>#NUM!</v>
      </c>
      <c r="AF225" s="56" t="e">
        <f t="shared" si="268"/>
        <v>#NUM!</v>
      </c>
      <c r="AG225" s="57" t="e">
        <f>AF225/AF226</f>
        <v>#NUM!</v>
      </c>
      <c r="AH225" s="58" t="e">
        <f t="shared" si="269"/>
        <v>#NUM!</v>
      </c>
      <c r="AI225" s="59" t="e">
        <f t="shared" si="270"/>
        <v>#NUM!</v>
      </c>
      <c r="AJ225" s="11" t="e">
        <f t="shared" si="271"/>
        <v>#NUM!</v>
      </c>
      <c r="AK225" s="60" t="e">
        <f t="shared" si="272"/>
        <v>#NUM!</v>
      </c>
      <c r="AL225" s="11" t="e">
        <f t="shared" si="273"/>
        <v>#NUM!</v>
      </c>
      <c r="AM225" s="48">
        <f>$E$2</f>
        <v>1.9599639845400536</v>
      </c>
      <c r="AN225" s="49" t="e">
        <f t="shared" si="274"/>
        <v>#NUM!</v>
      </c>
      <c r="AO225" s="49" t="e">
        <f>AI225+(1.96*AL225)</f>
        <v>#NUM!</v>
      </c>
      <c r="AP225" s="61" t="e">
        <f t="shared" si="275"/>
        <v>#NUM!</v>
      </c>
      <c r="AQ225" s="61" t="e">
        <f t="shared" si="276"/>
        <v>#NUM!</v>
      </c>
      <c r="AR225" s="30"/>
      <c r="AT225" s="62"/>
      <c r="AU225" s="62">
        <v>1</v>
      </c>
      <c r="AV225" s="63"/>
      <c r="AW225" s="63"/>
      <c r="AY225" s="43"/>
      <c r="AZ225" s="43"/>
      <c r="BA225" s="53"/>
      <c r="BB225" s="53"/>
      <c r="BC225" s="53"/>
      <c r="BD225" s="53"/>
      <c r="BE225" s="53"/>
      <c r="BF225" s="53"/>
      <c r="BG225" s="53"/>
      <c r="BH225" s="53"/>
      <c r="BI225" s="43"/>
      <c r="BJ225" s="43"/>
      <c r="BK225" s="43"/>
      <c r="BL225" s="43"/>
      <c r="BM225" s="43"/>
      <c r="BN225" s="43"/>
      <c r="BO225" s="64"/>
      <c r="BP225" s="64"/>
      <c r="BQ225" s="64"/>
      <c r="BR225" s="43"/>
      <c r="BS225" s="43"/>
    </row>
    <row r="226" spans="1:71" ht="12.75">
      <c r="A226" s="22"/>
      <c r="B226" s="44" t="s">
        <v>17</v>
      </c>
      <c r="C226" s="126"/>
      <c r="D226" s="126"/>
      <c r="E226" s="126"/>
      <c r="F226" s="45"/>
      <c r="H226" s="46" t="e">
        <f t="shared" si="277"/>
        <v>#NUM!</v>
      </c>
      <c r="I226" s="47" t="e">
        <f t="shared" si="261"/>
        <v>#NUM!</v>
      </c>
      <c r="J226" s="21" t="e">
        <f t="shared" si="278"/>
        <v>#NUM!</v>
      </c>
      <c r="K226" s="21" t="e">
        <f t="shared" si="262"/>
        <v>#NUM!</v>
      </c>
      <c r="L226" s="21" t="e">
        <f t="shared" si="279"/>
        <v>#NUM!</v>
      </c>
      <c r="M226" s="124">
        <f t="shared" si="280"/>
        <v>0</v>
      </c>
      <c r="N226" s="125" t="e">
        <f t="shared" si="281"/>
        <v>#NUM!</v>
      </c>
      <c r="O226" s="48">
        <f aca="true" t="shared" si="284" ref="O226:O231">$E$2</f>
        <v>1.9599639845400536</v>
      </c>
      <c r="P226" s="49" t="e">
        <f t="shared" si="263"/>
        <v>#NUM!</v>
      </c>
      <c r="Q226" s="49" t="e">
        <f t="shared" si="264"/>
        <v>#NUM!</v>
      </c>
      <c r="R226" s="50">
        <f t="shared" si="282"/>
        <v>0</v>
      </c>
      <c r="S226" s="50">
        <f t="shared" si="283"/>
        <v>0</v>
      </c>
      <c r="T226" s="5"/>
      <c r="V226" s="51" t="e">
        <f>(J226-L231)^2</f>
        <v>#NUM!</v>
      </c>
      <c r="W226" s="52" t="e">
        <f t="shared" si="265"/>
        <v>#NUM!</v>
      </c>
      <c r="X226" s="53">
        <v>1</v>
      </c>
      <c r="Y226" s="43"/>
      <c r="Z226" s="43"/>
      <c r="AA226" s="47" t="e">
        <f t="shared" si="266"/>
        <v>#NUM!</v>
      </c>
      <c r="AB226" s="54"/>
      <c r="AC226" s="55" t="e">
        <f>AC231</f>
        <v>#NUM!</v>
      </c>
      <c r="AD226" s="55" t="e">
        <f>AD231</f>
        <v>#NUM!</v>
      </c>
      <c r="AE226" s="52" t="e">
        <f t="shared" si="267"/>
        <v>#NUM!</v>
      </c>
      <c r="AF226" s="56" t="e">
        <f t="shared" si="268"/>
        <v>#NUM!</v>
      </c>
      <c r="AG226" s="57" t="e">
        <f>AF226/AF231</f>
        <v>#NUM!</v>
      </c>
      <c r="AH226" s="58" t="e">
        <f t="shared" si="269"/>
        <v>#NUM!</v>
      </c>
      <c r="AI226" s="59" t="e">
        <f t="shared" si="270"/>
        <v>#NUM!</v>
      </c>
      <c r="AJ226" s="11" t="e">
        <f t="shared" si="271"/>
        <v>#NUM!</v>
      </c>
      <c r="AK226" s="60" t="e">
        <f t="shared" si="272"/>
        <v>#NUM!</v>
      </c>
      <c r="AL226" s="11" t="e">
        <f t="shared" si="273"/>
        <v>#NUM!</v>
      </c>
      <c r="AM226" s="48">
        <f aca="true" t="shared" si="285" ref="AM226:AM231">$E$2</f>
        <v>1.9599639845400536</v>
      </c>
      <c r="AN226" s="49" t="e">
        <f t="shared" si="274"/>
        <v>#NUM!</v>
      </c>
      <c r="AO226" s="49" t="e">
        <f aca="true" t="shared" si="286" ref="AO226:AO231">AI226+(AM226*AL226)</f>
        <v>#NUM!</v>
      </c>
      <c r="AP226" s="61" t="e">
        <f t="shared" si="275"/>
        <v>#NUM!</v>
      </c>
      <c r="AQ226" s="61" t="e">
        <f t="shared" si="276"/>
        <v>#NUM!</v>
      </c>
      <c r="AR226" s="30"/>
      <c r="AT226" s="62"/>
      <c r="AU226" s="62">
        <v>1</v>
      </c>
      <c r="AV226" s="63"/>
      <c r="AW226" s="63"/>
      <c r="AY226" s="43"/>
      <c r="AZ226" s="43"/>
      <c r="BA226" s="53"/>
      <c r="BB226" s="53"/>
      <c r="BC226" s="53"/>
      <c r="BD226" s="53"/>
      <c r="BE226" s="53"/>
      <c r="BF226" s="53"/>
      <c r="BG226" s="53"/>
      <c r="BH226" s="53"/>
      <c r="BI226" s="43"/>
      <c r="BJ226" s="43"/>
      <c r="BK226" s="43"/>
      <c r="BL226" s="43"/>
      <c r="BM226" s="43"/>
      <c r="BN226" s="43"/>
      <c r="BO226" s="64"/>
      <c r="BP226" s="64"/>
      <c r="BQ226" s="64"/>
      <c r="BR226" s="43"/>
      <c r="BS226" s="43"/>
    </row>
    <row r="227" spans="1:71" ht="12.75">
      <c r="A227" s="22"/>
      <c r="B227" s="44" t="s">
        <v>18</v>
      </c>
      <c r="C227" s="126"/>
      <c r="D227" s="126"/>
      <c r="E227" s="126"/>
      <c r="F227" s="45"/>
      <c r="H227" s="46" t="e">
        <f t="shared" si="277"/>
        <v>#NUM!</v>
      </c>
      <c r="I227" s="47" t="e">
        <f t="shared" si="261"/>
        <v>#NUM!</v>
      </c>
      <c r="J227" s="21" t="e">
        <f t="shared" si="278"/>
        <v>#NUM!</v>
      </c>
      <c r="K227" s="21" t="e">
        <f t="shared" si="262"/>
        <v>#NUM!</v>
      </c>
      <c r="L227" s="21" t="e">
        <f t="shared" si="279"/>
        <v>#NUM!</v>
      </c>
      <c r="M227" s="124">
        <f t="shared" si="280"/>
        <v>0</v>
      </c>
      <c r="N227" s="125" t="e">
        <f t="shared" si="281"/>
        <v>#NUM!</v>
      </c>
      <c r="O227" s="48">
        <f t="shared" si="284"/>
        <v>1.9599639845400536</v>
      </c>
      <c r="P227" s="49" t="e">
        <f t="shared" si="263"/>
        <v>#NUM!</v>
      </c>
      <c r="Q227" s="49" t="e">
        <f t="shared" si="264"/>
        <v>#NUM!</v>
      </c>
      <c r="R227" s="50">
        <f t="shared" si="282"/>
        <v>0</v>
      </c>
      <c r="S227" s="50">
        <f t="shared" si="283"/>
        <v>0</v>
      </c>
      <c r="T227" s="5"/>
      <c r="V227" s="51" t="e">
        <f>(J227-L231)^2</f>
        <v>#NUM!</v>
      </c>
      <c r="W227" s="52" t="e">
        <f t="shared" si="265"/>
        <v>#NUM!</v>
      </c>
      <c r="X227" s="53">
        <v>1</v>
      </c>
      <c r="Y227" s="43"/>
      <c r="Z227" s="43"/>
      <c r="AA227" s="47" t="e">
        <f t="shared" si="266"/>
        <v>#NUM!</v>
      </c>
      <c r="AB227" s="54"/>
      <c r="AC227" s="55" t="e">
        <f>AC231</f>
        <v>#NUM!</v>
      </c>
      <c r="AD227" s="55" t="e">
        <f>AD231</f>
        <v>#NUM!</v>
      </c>
      <c r="AE227" s="52" t="e">
        <f t="shared" si="267"/>
        <v>#NUM!</v>
      </c>
      <c r="AF227" s="56" t="e">
        <f t="shared" si="268"/>
        <v>#NUM!</v>
      </c>
      <c r="AG227" s="57" t="e">
        <f>AF227/AF231</f>
        <v>#NUM!</v>
      </c>
      <c r="AH227" s="58" t="e">
        <f t="shared" si="269"/>
        <v>#NUM!</v>
      </c>
      <c r="AI227" s="59" t="e">
        <f t="shared" si="270"/>
        <v>#NUM!</v>
      </c>
      <c r="AJ227" s="11" t="e">
        <f t="shared" si="271"/>
        <v>#NUM!</v>
      </c>
      <c r="AK227" s="60" t="e">
        <f t="shared" si="272"/>
        <v>#NUM!</v>
      </c>
      <c r="AL227" s="11" t="e">
        <f t="shared" si="273"/>
        <v>#NUM!</v>
      </c>
      <c r="AM227" s="48">
        <f t="shared" si="285"/>
        <v>1.9599639845400536</v>
      </c>
      <c r="AN227" s="49" t="e">
        <f t="shared" si="274"/>
        <v>#NUM!</v>
      </c>
      <c r="AO227" s="49" t="e">
        <f t="shared" si="286"/>
        <v>#NUM!</v>
      </c>
      <c r="AP227" s="61" t="e">
        <f t="shared" si="275"/>
        <v>#NUM!</v>
      </c>
      <c r="AQ227" s="61" t="e">
        <f t="shared" si="276"/>
        <v>#NUM!</v>
      </c>
      <c r="AR227" s="30"/>
      <c r="AT227" s="62"/>
      <c r="AU227" s="62">
        <v>1</v>
      </c>
      <c r="AV227" s="63"/>
      <c r="AW227" s="63"/>
      <c r="AY227" s="43"/>
      <c r="AZ227" s="43"/>
      <c r="BA227" s="53"/>
      <c r="BB227" s="53"/>
      <c r="BC227" s="53"/>
      <c r="BD227" s="53"/>
      <c r="BE227" s="53"/>
      <c r="BF227" s="53"/>
      <c r="BG227" s="53"/>
      <c r="BH227" s="53"/>
      <c r="BI227" s="43"/>
      <c r="BJ227" s="43"/>
      <c r="BK227" s="43"/>
      <c r="BL227" s="43"/>
      <c r="BM227" s="43"/>
      <c r="BN227" s="43"/>
      <c r="BO227" s="64"/>
      <c r="BP227" s="64"/>
      <c r="BQ227" s="64"/>
      <c r="BR227" s="43"/>
      <c r="BS227" s="43"/>
    </row>
    <row r="228" spans="1:71" ht="12.75">
      <c r="A228" s="22"/>
      <c r="B228" s="44" t="s">
        <v>19</v>
      </c>
      <c r="C228" s="126"/>
      <c r="D228" s="126"/>
      <c r="E228" s="126"/>
      <c r="F228" s="45"/>
      <c r="H228" s="46" t="e">
        <f t="shared" si="277"/>
        <v>#NUM!</v>
      </c>
      <c r="I228" s="47" t="e">
        <f t="shared" si="261"/>
        <v>#NUM!</v>
      </c>
      <c r="J228" s="21" t="e">
        <f t="shared" si="278"/>
        <v>#NUM!</v>
      </c>
      <c r="K228" s="21" t="e">
        <f t="shared" si="262"/>
        <v>#NUM!</v>
      </c>
      <c r="L228" s="21" t="e">
        <f t="shared" si="279"/>
        <v>#NUM!</v>
      </c>
      <c r="M228" s="124">
        <f t="shared" si="280"/>
        <v>0</v>
      </c>
      <c r="N228" s="125" t="e">
        <f t="shared" si="281"/>
        <v>#NUM!</v>
      </c>
      <c r="O228" s="48">
        <f t="shared" si="284"/>
        <v>1.9599639845400536</v>
      </c>
      <c r="P228" s="49" t="e">
        <f t="shared" si="263"/>
        <v>#NUM!</v>
      </c>
      <c r="Q228" s="49" t="e">
        <f t="shared" si="264"/>
        <v>#NUM!</v>
      </c>
      <c r="R228" s="50">
        <f t="shared" si="282"/>
        <v>0</v>
      </c>
      <c r="S228" s="50">
        <f t="shared" si="283"/>
        <v>0</v>
      </c>
      <c r="T228" s="5"/>
      <c r="V228" s="51" t="e">
        <f>(J228-L231)^2</f>
        <v>#NUM!</v>
      </c>
      <c r="W228" s="52" t="e">
        <f t="shared" si="265"/>
        <v>#NUM!</v>
      </c>
      <c r="X228" s="53">
        <v>1</v>
      </c>
      <c r="Y228" s="43"/>
      <c r="Z228" s="43"/>
      <c r="AA228" s="47" t="e">
        <f t="shared" si="266"/>
        <v>#NUM!</v>
      </c>
      <c r="AB228" s="54"/>
      <c r="AC228" s="55" t="e">
        <f>AC231</f>
        <v>#NUM!</v>
      </c>
      <c r="AD228" s="55" t="e">
        <f>AD231</f>
        <v>#NUM!</v>
      </c>
      <c r="AE228" s="52" t="e">
        <f t="shared" si="267"/>
        <v>#NUM!</v>
      </c>
      <c r="AF228" s="56" t="e">
        <f t="shared" si="268"/>
        <v>#NUM!</v>
      </c>
      <c r="AG228" s="57" t="e">
        <f>AF228/AF231</f>
        <v>#NUM!</v>
      </c>
      <c r="AH228" s="58" t="e">
        <f t="shared" si="269"/>
        <v>#NUM!</v>
      </c>
      <c r="AI228" s="59" t="e">
        <f t="shared" si="270"/>
        <v>#NUM!</v>
      </c>
      <c r="AJ228" s="11" t="e">
        <f t="shared" si="271"/>
        <v>#NUM!</v>
      </c>
      <c r="AK228" s="60" t="e">
        <f t="shared" si="272"/>
        <v>#NUM!</v>
      </c>
      <c r="AL228" s="11" t="e">
        <f t="shared" si="273"/>
        <v>#NUM!</v>
      </c>
      <c r="AM228" s="48">
        <f t="shared" si="285"/>
        <v>1.9599639845400536</v>
      </c>
      <c r="AN228" s="49" t="e">
        <f t="shared" si="274"/>
        <v>#NUM!</v>
      </c>
      <c r="AO228" s="49" t="e">
        <f t="shared" si="286"/>
        <v>#NUM!</v>
      </c>
      <c r="AP228" s="61" t="e">
        <f t="shared" si="275"/>
        <v>#NUM!</v>
      </c>
      <c r="AQ228" s="61" t="e">
        <f t="shared" si="276"/>
        <v>#NUM!</v>
      </c>
      <c r="AR228" s="30"/>
      <c r="AT228" s="62"/>
      <c r="AU228" s="62">
        <v>1</v>
      </c>
      <c r="AV228" s="63"/>
      <c r="AW228" s="63"/>
      <c r="AY228" s="43"/>
      <c r="AZ228" s="43"/>
      <c r="BA228" s="53"/>
      <c r="BB228" s="53"/>
      <c r="BC228" s="53"/>
      <c r="BD228" s="53"/>
      <c r="BE228" s="53"/>
      <c r="BF228" s="53"/>
      <c r="BG228" s="53"/>
      <c r="BH228" s="53"/>
      <c r="BI228" s="43"/>
      <c r="BJ228" s="43"/>
      <c r="BK228" s="43"/>
      <c r="BL228" s="43"/>
      <c r="BM228" s="43"/>
      <c r="BN228" s="43"/>
      <c r="BO228" s="64"/>
      <c r="BP228" s="64"/>
      <c r="BQ228" s="64"/>
      <c r="BR228" s="43"/>
      <c r="BS228" s="43"/>
    </row>
    <row r="229" spans="1:71" ht="12.75">
      <c r="A229" s="22"/>
      <c r="B229" s="44" t="s">
        <v>20</v>
      </c>
      <c r="C229" s="126"/>
      <c r="D229" s="126"/>
      <c r="E229" s="126"/>
      <c r="F229" s="45"/>
      <c r="H229" s="46" t="e">
        <f t="shared" si="277"/>
        <v>#NUM!</v>
      </c>
      <c r="I229" s="47" t="e">
        <f t="shared" si="261"/>
        <v>#NUM!</v>
      </c>
      <c r="J229" s="21" t="e">
        <f t="shared" si="278"/>
        <v>#NUM!</v>
      </c>
      <c r="K229" s="21" t="e">
        <f t="shared" si="262"/>
        <v>#NUM!</v>
      </c>
      <c r="L229" s="21" t="e">
        <f t="shared" si="279"/>
        <v>#NUM!</v>
      </c>
      <c r="M229" s="124">
        <f t="shared" si="280"/>
        <v>0</v>
      </c>
      <c r="N229" s="125" t="e">
        <f t="shared" si="281"/>
        <v>#NUM!</v>
      </c>
      <c r="O229" s="48">
        <f t="shared" si="284"/>
        <v>1.9599639845400536</v>
      </c>
      <c r="P229" s="49" t="e">
        <f t="shared" si="263"/>
        <v>#NUM!</v>
      </c>
      <c r="Q229" s="49" t="e">
        <f t="shared" si="264"/>
        <v>#NUM!</v>
      </c>
      <c r="R229" s="50">
        <f t="shared" si="282"/>
        <v>0</v>
      </c>
      <c r="S229" s="50">
        <f t="shared" si="283"/>
        <v>0</v>
      </c>
      <c r="T229" s="5"/>
      <c r="V229" s="51" t="e">
        <f>(J229-L231)^2</f>
        <v>#NUM!</v>
      </c>
      <c r="W229" s="52" t="e">
        <f t="shared" si="265"/>
        <v>#NUM!</v>
      </c>
      <c r="X229" s="53">
        <v>1</v>
      </c>
      <c r="Y229" s="43"/>
      <c r="Z229" s="43"/>
      <c r="AA229" s="47" t="e">
        <f t="shared" si="266"/>
        <v>#NUM!</v>
      </c>
      <c r="AB229" s="54"/>
      <c r="AC229" s="55" t="e">
        <f>AC231</f>
        <v>#NUM!</v>
      </c>
      <c r="AD229" s="55" t="e">
        <f>AD231</f>
        <v>#NUM!</v>
      </c>
      <c r="AE229" s="52" t="e">
        <f t="shared" si="267"/>
        <v>#NUM!</v>
      </c>
      <c r="AF229" s="56" t="e">
        <f t="shared" si="268"/>
        <v>#NUM!</v>
      </c>
      <c r="AG229" s="57" t="e">
        <f>AF229/AF231</f>
        <v>#NUM!</v>
      </c>
      <c r="AH229" s="58" t="e">
        <f t="shared" si="269"/>
        <v>#NUM!</v>
      </c>
      <c r="AI229" s="59" t="e">
        <f t="shared" si="270"/>
        <v>#NUM!</v>
      </c>
      <c r="AJ229" s="11" t="e">
        <f t="shared" si="271"/>
        <v>#NUM!</v>
      </c>
      <c r="AK229" s="60" t="e">
        <f t="shared" si="272"/>
        <v>#NUM!</v>
      </c>
      <c r="AL229" s="11" t="e">
        <f t="shared" si="273"/>
        <v>#NUM!</v>
      </c>
      <c r="AM229" s="48">
        <f t="shared" si="285"/>
        <v>1.9599639845400536</v>
      </c>
      <c r="AN229" s="49" t="e">
        <f t="shared" si="274"/>
        <v>#NUM!</v>
      </c>
      <c r="AO229" s="49" t="e">
        <f t="shared" si="286"/>
        <v>#NUM!</v>
      </c>
      <c r="AP229" s="61" t="e">
        <f t="shared" si="275"/>
        <v>#NUM!</v>
      </c>
      <c r="AQ229" s="61" t="e">
        <f t="shared" si="276"/>
        <v>#NUM!</v>
      </c>
      <c r="AR229" s="30"/>
      <c r="AT229" s="62"/>
      <c r="AU229" s="62">
        <v>1</v>
      </c>
      <c r="AV229" s="63"/>
      <c r="AW229" s="63"/>
      <c r="AY229" s="43"/>
      <c r="AZ229" s="43"/>
      <c r="BA229" s="53"/>
      <c r="BB229" s="53"/>
      <c r="BC229" s="53"/>
      <c r="BD229" s="53"/>
      <c r="BE229" s="53"/>
      <c r="BF229" s="53"/>
      <c r="BG229" s="53"/>
      <c r="BH229" s="53"/>
      <c r="BI229" s="43"/>
      <c r="BJ229" s="43"/>
      <c r="BK229" s="43"/>
      <c r="BL229" s="43"/>
      <c r="BM229" s="43"/>
      <c r="BN229" s="43"/>
      <c r="BO229" s="64"/>
      <c r="BP229" s="64"/>
      <c r="BQ229" s="64"/>
      <c r="BR229" s="43"/>
      <c r="BS229" s="43"/>
    </row>
    <row r="230" spans="1:71" ht="12.75">
      <c r="A230" s="22"/>
      <c r="B230" s="44" t="s">
        <v>21</v>
      </c>
      <c r="C230" s="126"/>
      <c r="D230" s="126"/>
      <c r="E230" s="126"/>
      <c r="F230" s="45"/>
      <c r="H230" s="46" t="e">
        <f t="shared" si="277"/>
        <v>#NUM!</v>
      </c>
      <c r="I230" s="47" t="e">
        <f t="shared" si="261"/>
        <v>#NUM!</v>
      </c>
      <c r="J230" s="21" t="e">
        <f t="shared" si="278"/>
        <v>#NUM!</v>
      </c>
      <c r="K230" s="21" t="e">
        <f t="shared" si="262"/>
        <v>#NUM!</v>
      </c>
      <c r="L230" s="21" t="e">
        <f t="shared" si="279"/>
        <v>#NUM!</v>
      </c>
      <c r="M230" s="124">
        <f t="shared" si="280"/>
        <v>0</v>
      </c>
      <c r="N230" s="125" t="e">
        <f t="shared" si="281"/>
        <v>#NUM!</v>
      </c>
      <c r="O230" s="48">
        <f t="shared" si="284"/>
        <v>1.9599639845400536</v>
      </c>
      <c r="P230" s="49" t="e">
        <f t="shared" si="263"/>
        <v>#NUM!</v>
      </c>
      <c r="Q230" s="49" t="e">
        <f t="shared" si="264"/>
        <v>#NUM!</v>
      </c>
      <c r="R230" s="50">
        <f t="shared" si="282"/>
        <v>0</v>
      </c>
      <c r="S230" s="50">
        <f t="shared" si="283"/>
        <v>0</v>
      </c>
      <c r="T230" s="5"/>
      <c r="V230" s="51" t="e">
        <f>(J230-L231)^2</f>
        <v>#NUM!</v>
      </c>
      <c r="W230" s="52" t="e">
        <f t="shared" si="265"/>
        <v>#NUM!</v>
      </c>
      <c r="X230" s="53">
        <v>1</v>
      </c>
      <c r="Y230" s="43"/>
      <c r="Z230" s="43"/>
      <c r="AA230" s="47" t="e">
        <f t="shared" si="266"/>
        <v>#NUM!</v>
      </c>
      <c r="AB230" s="54"/>
      <c r="AC230" s="55" t="e">
        <f>AC231</f>
        <v>#NUM!</v>
      </c>
      <c r="AD230" s="55" t="e">
        <f>AD231</f>
        <v>#NUM!</v>
      </c>
      <c r="AE230" s="52" t="e">
        <f t="shared" si="267"/>
        <v>#NUM!</v>
      </c>
      <c r="AF230" s="56" t="e">
        <f t="shared" si="268"/>
        <v>#NUM!</v>
      </c>
      <c r="AG230" s="57" t="e">
        <f>AF230/AF231</f>
        <v>#NUM!</v>
      </c>
      <c r="AH230" s="58" t="e">
        <f t="shared" si="269"/>
        <v>#NUM!</v>
      </c>
      <c r="AI230" s="59" t="e">
        <f t="shared" si="270"/>
        <v>#NUM!</v>
      </c>
      <c r="AJ230" s="11" t="e">
        <f t="shared" si="271"/>
        <v>#NUM!</v>
      </c>
      <c r="AK230" s="60" t="e">
        <f t="shared" si="272"/>
        <v>#NUM!</v>
      </c>
      <c r="AL230" s="11" t="e">
        <f t="shared" si="273"/>
        <v>#NUM!</v>
      </c>
      <c r="AM230" s="48">
        <f t="shared" si="285"/>
        <v>1.9599639845400536</v>
      </c>
      <c r="AN230" s="49" t="e">
        <f t="shared" si="274"/>
        <v>#NUM!</v>
      </c>
      <c r="AO230" s="49" t="e">
        <f t="shared" si="286"/>
        <v>#NUM!</v>
      </c>
      <c r="AP230" s="61" t="e">
        <f t="shared" si="275"/>
        <v>#NUM!</v>
      </c>
      <c r="AQ230" s="61" t="e">
        <f t="shared" si="276"/>
        <v>#NUM!</v>
      </c>
      <c r="AR230" s="30"/>
      <c r="AT230" s="62"/>
      <c r="AU230" s="62">
        <v>1</v>
      </c>
      <c r="AV230" s="63"/>
      <c r="AW230" s="63"/>
      <c r="AY230" s="43"/>
      <c r="AZ230" s="43"/>
      <c r="BA230" s="53"/>
      <c r="BB230" s="53"/>
      <c r="BC230" s="53"/>
      <c r="BD230" s="53"/>
      <c r="BE230" s="53"/>
      <c r="BF230" s="53"/>
      <c r="BG230" s="53"/>
      <c r="BH230" s="53"/>
      <c r="BI230" s="43"/>
      <c r="BJ230" s="43"/>
      <c r="BK230" s="43"/>
      <c r="BL230" s="43"/>
      <c r="BM230" s="43"/>
      <c r="BN230" s="43"/>
      <c r="BO230" s="64"/>
      <c r="BP230" s="64"/>
      <c r="BQ230" s="64"/>
      <c r="BR230" s="43"/>
      <c r="BS230" s="43"/>
    </row>
    <row r="231" spans="1:71" ht="12.75">
      <c r="A231" s="22"/>
      <c r="B231" s="65">
        <f>COUNT(C223:C230)</f>
        <v>0</v>
      </c>
      <c r="C231" s="115"/>
      <c r="D231" s="115"/>
      <c r="E231" s="115"/>
      <c r="F231" s="67"/>
      <c r="H231" s="68"/>
      <c r="I231" s="69" t="e">
        <f>SUM(I223:I230)</f>
        <v>#NUM!</v>
      </c>
      <c r="J231" s="70"/>
      <c r="K231" s="71" t="e">
        <f>SUM(K223:K230)</f>
        <v>#NUM!</v>
      </c>
      <c r="L231" s="10" t="e">
        <f>K231/I231</f>
        <v>#NUM!</v>
      </c>
      <c r="M231" s="121" t="e">
        <f>EXP(L231)</f>
        <v>#NUM!</v>
      </c>
      <c r="N231" s="66" t="e">
        <f>SQRT(1/I231)</f>
        <v>#NUM!</v>
      </c>
      <c r="O231" s="48">
        <f t="shared" si="284"/>
        <v>1.9599639845400536</v>
      </c>
      <c r="P231" s="72" t="e">
        <f>L231-(N231*O231)</f>
        <v>#NUM!</v>
      </c>
      <c r="Q231" s="72" t="e">
        <f>L231+(N231*O231)</f>
        <v>#NUM!</v>
      </c>
      <c r="R231" s="122" t="e">
        <f>EXP(P231)</f>
        <v>#NUM!</v>
      </c>
      <c r="S231" s="123" t="e">
        <f>EXP(Q231)</f>
        <v>#NUM!</v>
      </c>
      <c r="T231" s="73"/>
      <c r="U231" s="73"/>
      <c r="V231" s="74"/>
      <c r="W231" s="75" t="e">
        <f>SUM(W223:W230)</f>
        <v>#NUM!</v>
      </c>
      <c r="X231" s="76">
        <f>SUM(X223:X230)</f>
        <v>8</v>
      </c>
      <c r="Y231" s="77" t="e">
        <f>W231-(X231-1)</f>
        <v>#NUM!</v>
      </c>
      <c r="Z231" s="69" t="e">
        <f>I231</f>
        <v>#NUM!</v>
      </c>
      <c r="AA231" s="69" t="e">
        <f>SUM(AA223:AA230)</f>
        <v>#NUM!</v>
      </c>
      <c r="AB231" s="78" t="e">
        <f>AA231/Z231</f>
        <v>#NUM!</v>
      </c>
      <c r="AC231" s="79" t="e">
        <f>Y231/(Z231-AB231)</f>
        <v>#NUM!</v>
      </c>
      <c r="AD231" s="79" t="e">
        <f>IF(W231&lt;X231-1,"0",AC231)</f>
        <v>#NUM!</v>
      </c>
      <c r="AE231" s="74"/>
      <c r="AF231" s="69" t="e">
        <f>SUM(AF223:AF230)</f>
        <v>#NUM!</v>
      </c>
      <c r="AG231" s="80" t="e">
        <f>SUM(AG223:AG230)</f>
        <v>#NUM!</v>
      </c>
      <c r="AH231" s="77" t="e">
        <f>SUM(AH223:AH230)</f>
        <v>#NUM!</v>
      </c>
      <c r="AI231" s="77" t="e">
        <f t="shared" si="270"/>
        <v>#NUM!</v>
      </c>
      <c r="AJ231" s="123" t="e">
        <f t="shared" si="271"/>
        <v>#NUM!</v>
      </c>
      <c r="AK231" s="81" t="e">
        <f t="shared" si="272"/>
        <v>#NUM!</v>
      </c>
      <c r="AL231" s="82" t="e">
        <f t="shared" si="273"/>
        <v>#NUM!</v>
      </c>
      <c r="AM231" s="48">
        <f t="shared" si="285"/>
        <v>1.9599639845400536</v>
      </c>
      <c r="AN231" s="72" t="e">
        <f t="shared" si="274"/>
        <v>#NUM!</v>
      </c>
      <c r="AO231" s="72" t="e">
        <f t="shared" si="286"/>
        <v>#NUM!</v>
      </c>
      <c r="AP231" s="127" t="e">
        <f>EXP(AN231)</f>
        <v>#NUM!</v>
      </c>
      <c r="AQ231" s="127" t="e">
        <f>EXP(AO231)</f>
        <v>#NUM!</v>
      </c>
      <c r="AR231" s="107"/>
      <c r="AS231" s="6"/>
      <c r="AT231" s="83" t="e">
        <f>W231</f>
        <v>#NUM!</v>
      </c>
      <c r="AU231" s="65">
        <f>SUM(AU223:AU230)</f>
        <v>8</v>
      </c>
      <c r="AV231" s="84" t="e">
        <f>(AT231-(AU231-1))/AT231</f>
        <v>#NUM!</v>
      </c>
      <c r="AW231" s="85" t="e">
        <f>IF(W231&lt;X231-1,"0%",AV231)</f>
        <v>#NUM!</v>
      </c>
      <c r="AX231" s="19"/>
      <c r="AY231" s="71" t="e">
        <f>AT231/(AU231-1)</f>
        <v>#NUM!</v>
      </c>
      <c r="AZ231" s="86" t="e">
        <f>LN(AY231)</f>
        <v>#NUM!</v>
      </c>
      <c r="BA231" s="71" t="e">
        <f>LN(AT231)</f>
        <v>#NUM!</v>
      </c>
      <c r="BB231" s="71">
        <f>LN(AU231-1)</f>
        <v>1.9459101490553132</v>
      </c>
      <c r="BC231" s="71" t="e">
        <f>SQRT(2*AT231)</f>
        <v>#NUM!</v>
      </c>
      <c r="BD231" s="71">
        <f>SQRT(2*AU231-3)</f>
        <v>3.605551275463989</v>
      </c>
      <c r="BE231" s="71">
        <f>2*(AU231-2)</f>
        <v>12</v>
      </c>
      <c r="BF231" s="71">
        <f>3*(AU231-2)^2</f>
        <v>108</v>
      </c>
      <c r="BG231" s="71">
        <f>1/BE231</f>
        <v>0.08333333333333333</v>
      </c>
      <c r="BH231" s="87">
        <f>1/BF231</f>
        <v>0.009259259259259259</v>
      </c>
      <c r="BI231" s="87">
        <f>SQRT(BG231*(1-BH231))</f>
        <v>0.2873355675774611</v>
      </c>
      <c r="BJ231" s="88" t="e">
        <f>0.5*(BA231-BB231)/(BC231-BD231)</f>
        <v>#NUM!</v>
      </c>
      <c r="BK231" s="88" t="e">
        <f>IF(W231&lt;=X231,BI231,BJ231)</f>
        <v>#NUM!</v>
      </c>
      <c r="BL231" s="89" t="e">
        <f>AZ231-(1.96*BK231)</f>
        <v>#NUM!</v>
      </c>
      <c r="BM231" s="89" t="e">
        <f>AZ231+(1.96*BK231)</f>
        <v>#NUM!</v>
      </c>
      <c r="BN231" s="89"/>
      <c r="BO231" s="86" t="e">
        <f>EXP(BL231)</f>
        <v>#NUM!</v>
      </c>
      <c r="BP231" s="86" t="e">
        <f>EXP(BM231)</f>
        <v>#NUM!</v>
      </c>
      <c r="BQ231" s="90" t="e">
        <f>AW231</f>
        <v>#NUM!</v>
      </c>
      <c r="BR231" s="90" t="e">
        <f>(BO231-1)/BO231</f>
        <v>#NUM!</v>
      </c>
      <c r="BS231" s="90" t="e">
        <f>(BP231-1)/BP231</f>
        <v>#NUM!</v>
      </c>
    </row>
    <row r="232" spans="1:71" ht="12.75">
      <c r="A232" s="4"/>
      <c r="B232" s="4"/>
      <c r="C232" s="116"/>
      <c r="D232" s="116"/>
      <c r="E232" s="116"/>
      <c r="F232" s="91"/>
      <c r="G232" s="4"/>
      <c r="H232" s="1"/>
      <c r="I232" s="1"/>
      <c r="J232" s="1"/>
      <c r="K232" s="1"/>
      <c r="L232" s="1"/>
      <c r="M232" s="1"/>
      <c r="N232" s="92"/>
      <c r="O232" s="92"/>
      <c r="P232" s="92"/>
      <c r="Q232" s="92"/>
      <c r="R232" s="92"/>
      <c r="S232" s="92"/>
      <c r="T232" s="92"/>
      <c r="V232" s="1"/>
      <c r="W232" s="1"/>
      <c r="X232" s="93"/>
      <c r="Y232" s="94"/>
      <c r="Z232" s="94"/>
      <c r="AA232" s="94"/>
      <c r="AB232" s="95"/>
      <c r="AC232" s="95"/>
      <c r="AD232" s="95"/>
      <c r="AE232" s="95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96"/>
      <c r="AQ232" s="96"/>
      <c r="AR232" s="96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9"/>
      <c r="BD232" s="1"/>
      <c r="BE232" s="1"/>
      <c r="BF232" s="1"/>
      <c r="BG232" s="1"/>
      <c r="BJ232" s="94" t="s">
        <v>79</v>
      </c>
      <c r="BP232" s="97" t="s">
        <v>32</v>
      </c>
      <c r="BQ232" s="128" t="e">
        <f>BQ231</f>
        <v>#NUM!</v>
      </c>
      <c r="BR232" s="128" t="e">
        <f>IF(BR231&lt;0,"0%",BR231)</f>
        <v>#NUM!</v>
      </c>
      <c r="BS232" s="129" t="e">
        <f>IF(BS231&lt;0,"0%",BS231)</f>
        <v>#NUM!</v>
      </c>
    </row>
    <row r="233" spans="1:65" ht="25.5">
      <c r="A233" s="22"/>
      <c r="B233" s="22"/>
      <c r="C233" s="117"/>
      <c r="D233" s="117"/>
      <c r="E233" s="117"/>
      <c r="F233" s="98"/>
      <c r="G233" s="22"/>
      <c r="H233" s="22"/>
      <c r="I233" s="1"/>
      <c r="J233" s="1"/>
      <c r="K233" s="1"/>
      <c r="L233" s="1"/>
      <c r="M233" s="1"/>
      <c r="N233" s="99"/>
      <c r="O233" s="99"/>
      <c r="P233" s="99"/>
      <c r="Q233" s="99"/>
      <c r="R233" s="99"/>
      <c r="S233" s="99"/>
      <c r="T233" s="99"/>
      <c r="V233" s="1"/>
      <c r="W233" s="1"/>
      <c r="X233" s="1"/>
      <c r="Y233" s="1"/>
      <c r="Z233" s="1"/>
      <c r="AA233" s="1"/>
      <c r="AB233" s="1"/>
      <c r="AC233" s="1"/>
      <c r="AD233" s="1"/>
      <c r="AE233" s="9"/>
      <c r="AF233" s="12"/>
      <c r="AG233" s="12"/>
      <c r="AH233" s="100"/>
      <c r="AI233" s="14"/>
      <c r="AJ233" s="133"/>
      <c r="AK233" s="134" t="s">
        <v>74</v>
      </c>
      <c r="AL233" s="135">
        <f>TINV((1-$E$1),(X231-2))</f>
        <v>2.446911851144969</v>
      </c>
      <c r="AM233" s="1"/>
      <c r="AN233" s="131" t="s">
        <v>34</v>
      </c>
      <c r="AO233" s="132">
        <f>$E$1</f>
        <v>0.95</v>
      </c>
      <c r="AP233" s="130" t="e">
        <f>EXP(AI231-AL233*SQRT((1/Z231)+AD231))</f>
        <v>#NUM!</v>
      </c>
      <c r="AQ233" s="130" t="e">
        <f>EXP(AI231+AL233*SQRT((1/Z231)+AD231))</f>
        <v>#NUM!</v>
      </c>
      <c r="AR233" s="30"/>
      <c r="AS233" s="1"/>
      <c r="AT233" s="1"/>
      <c r="AU233" s="1"/>
      <c r="AV233" s="1"/>
      <c r="AX233" s="1"/>
      <c r="AY233" s="1"/>
      <c r="AZ233" s="1"/>
      <c r="BB233" s="101"/>
      <c r="BC233" s="9"/>
      <c r="BD233" s="9"/>
      <c r="BF233" s="5"/>
      <c r="BG233" s="1"/>
      <c r="BH233" s="3"/>
      <c r="BI233" s="102"/>
      <c r="BJ233" s="1"/>
      <c r="BM233" s="3"/>
    </row>
    <row r="234" spans="1:71" ht="15">
      <c r="A234" s="18"/>
      <c r="B234" s="18"/>
      <c r="C234" s="118"/>
      <c r="D234" s="118"/>
      <c r="E234" s="118"/>
      <c r="F234" s="98"/>
      <c r="G234" s="18"/>
      <c r="H234" s="18"/>
      <c r="I234" s="1"/>
      <c r="J234" s="1"/>
      <c r="K234" s="1"/>
      <c r="L234" s="1"/>
      <c r="M234" s="1"/>
      <c r="N234" s="99"/>
      <c r="O234" s="99"/>
      <c r="P234" s="99"/>
      <c r="Q234" s="99"/>
      <c r="R234" s="99"/>
      <c r="S234" s="99"/>
      <c r="T234" s="99"/>
      <c r="V234" s="1"/>
      <c r="W234" s="1"/>
      <c r="X234" s="1"/>
      <c r="Y234" s="1"/>
      <c r="Z234" s="1"/>
      <c r="AA234" s="1"/>
      <c r="AB234" s="1"/>
      <c r="AC234" s="1"/>
      <c r="AD234" s="1"/>
      <c r="AE234" s="9"/>
      <c r="AF234" s="12"/>
      <c r="AG234" s="12"/>
      <c r="AH234" s="100"/>
      <c r="AI234" s="14"/>
      <c r="AJ234" s="103"/>
      <c r="AK234" s="104"/>
      <c r="AL234" s="15"/>
      <c r="AM234" s="1"/>
      <c r="AN234" s="1"/>
      <c r="AO234" s="8"/>
      <c r="AP234" s="30"/>
      <c r="AQ234" s="30"/>
      <c r="AR234" s="30"/>
      <c r="AS234" s="1"/>
      <c r="AT234" s="1"/>
      <c r="AU234" s="1"/>
      <c r="AV234" s="1"/>
      <c r="AW234" s="2"/>
      <c r="AX234" s="1"/>
      <c r="AY234" s="1"/>
      <c r="AZ234" s="1"/>
      <c r="BA234" s="2"/>
      <c r="BB234" s="101"/>
      <c r="BC234" s="9"/>
      <c r="BD234" s="9"/>
      <c r="BE234" s="2"/>
      <c r="BF234" s="5"/>
      <c r="BG234" s="1"/>
      <c r="BH234" s="105"/>
      <c r="BI234" s="106"/>
      <c r="BJ234" s="1"/>
      <c r="BK234" s="2"/>
      <c r="BL234" s="2"/>
      <c r="BM234" s="105"/>
      <c r="BN234" s="2"/>
      <c r="BQ234" s="2"/>
      <c r="BR234" s="2"/>
      <c r="BS234" s="2"/>
    </row>
    <row r="235" spans="3:6" ht="12.75">
      <c r="C235" s="109"/>
      <c r="D235" s="109"/>
      <c r="E235" s="109"/>
      <c r="F235" s="110"/>
    </row>
    <row r="236" spans="1:71" ht="12.75">
      <c r="A236" s="4"/>
      <c r="B236" s="4"/>
      <c r="C236" s="4"/>
      <c r="D236" s="4"/>
      <c r="E236" s="4"/>
      <c r="F236" s="1"/>
      <c r="G236" s="139" t="s">
        <v>82</v>
      </c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1"/>
      <c r="T236" s="27"/>
      <c r="U236" s="142" t="s">
        <v>83</v>
      </c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4"/>
      <c r="AR236" s="27"/>
      <c r="AS236" s="139" t="s">
        <v>1</v>
      </c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1"/>
    </row>
    <row r="237" spans="1:71" ht="12.75">
      <c r="A237" s="108"/>
      <c r="B237" s="28" t="s">
        <v>2</v>
      </c>
      <c r="C237" s="136" t="s">
        <v>78</v>
      </c>
      <c r="D237" s="137"/>
      <c r="E237" s="138"/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7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7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</row>
    <row r="238" spans="2:71" ht="65.25">
      <c r="B238" s="29"/>
      <c r="C238" s="112" t="s">
        <v>36</v>
      </c>
      <c r="D238" s="114" t="s">
        <v>76</v>
      </c>
      <c r="E238" s="114" t="s">
        <v>77</v>
      </c>
      <c r="F238" s="30"/>
      <c r="H238" s="112" t="s">
        <v>37</v>
      </c>
      <c r="I238" s="112" t="s">
        <v>38</v>
      </c>
      <c r="J238" s="31" t="s">
        <v>39</v>
      </c>
      <c r="K238" s="31" t="s">
        <v>3</v>
      </c>
      <c r="L238" s="31" t="s">
        <v>40</v>
      </c>
      <c r="M238" s="32" t="s">
        <v>41</v>
      </c>
      <c r="N238" s="38" t="s">
        <v>75</v>
      </c>
      <c r="O238" s="38" t="s">
        <v>35</v>
      </c>
      <c r="P238" s="33" t="s">
        <v>42</v>
      </c>
      <c r="Q238" s="33" t="s">
        <v>43</v>
      </c>
      <c r="R238" s="34" t="s">
        <v>76</v>
      </c>
      <c r="S238" s="35" t="s">
        <v>77</v>
      </c>
      <c r="T238" s="36"/>
      <c r="U238" s="7"/>
      <c r="V238" s="37" t="s">
        <v>44</v>
      </c>
      <c r="W238" s="31" t="s">
        <v>45</v>
      </c>
      <c r="X238" s="38" t="s">
        <v>4</v>
      </c>
      <c r="Y238" s="38" t="s">
        <v>5</v>
      </c>
      <c r="Z238" s="38" t="s">
        <v>46</v>
      </c>
      <c r="AA238" s="31" t="s">
        <v>47</v>
      </c>
      <c r="AB238" s="31" t="s">
        <v>48</v>
      </c>
      <c r="AC238" s="41" t="s">
        <v>49</v>
      </c>
      <c r="AD238" s="41" t="s">
        <v>50</v>
      </c>
      <c r="AE238" s="38" t="s">
        <v>51</v>
      </c>
      <c r="AF238" s="31" t="s">
        <v>52</v>
      </c>
      <c r="AG238" s="31" t="s">
        <v>53</v>
      </c>
      <c r="AH238" s="31" t="s">
        <v>54</v>
      </c>
      <c r="AI238" s="38" t="s">
        <v>55</v>
      </c>
      <c r="AJ238" s="39" t="s">
        <v>56</v>
      </c>
      <c r="AK238" s="31" t="s">
        <v>57</v>
      </c>
      <c r="AL238" s="31" t="s">
        <v>58</v>
      </c>
      <c r="AM238" s="38" t="s">
        <v>35</v>
      </c>
      <c r="AN238" s="33" t="s">
        <v>59</v>
      </c>
      <c r="AO238" s="33" t="s">
        <v>60</v>
      </c>
      <c r="AP238" s="34" t="s">
        <v>76</v>
      </c>
      <c r="AQ238" s="35" t="s">
        <v>77</v>
      </c>
      <c r="AR238" s="36"/>
      <c r="AT238" s="113" t="s">
        <v>6</v>
      </c>
      <c r="AU238" s="113" t="s">
        <v>4</v>
      </c>
      <c r="AV238" s="40" t="s">
        <v>61</v>
      </c>
      <c r="AW238" s="41" t="s">
        <v>62</v>
      </c>
      <c r="AY238" s="38" t="s">
        <v>63</v>
      </c>
      <c r="AZ238" s="38" t="s">
        <v>64</v>
      </c>
      <c r="BA238" s="38" t="s">
        <v>7</v>
      </c>
      <c r="BB238" s="38" t="s">
        <v>8</v>
      </c>
      <c r="BC238" s="38" t="s">
        <v>9</v>
      </c>
      <c r="BD238" s="38" t="s">
        <v>10</v>
      </c>
      <c r="BE238" s="38" t="s">
        <v>11</v>
      </c>
      <c r="BF238" s="38" t="s">
        <v>65</v>
      </c>
      <c r="BG238" s="38" t="s">
        <v>12</v>
      </c>
      <c r="BH238" s="38" t="s">
        <v>13</v>
      </c>
      <c r="BI238" s="42" t="s">
        <v>66</v>
      </c>
      <c r="BJ238" s="42" t="s">
        <v>67</v>
      </c>
      <c r="BK238" s="42" t="s">
        <v>68</v>
      </c>
      <c r="BL238" s="42" t="s">
        <v>69</v>
      </c>
      <c r="BM238" s="42" t="s">
        <v>70</v>
      </c>
      <c r="BN238" s="43"/>
      <c r="BO238" s="33" t="s">
        <v>71</v>
      </c>
      <c r="BP238" s="33" t="s">
        <v>72</v>
      </c>
      <c r="BQ238" s="32" t="s">
        <v>73</v>
      </c>
      <c r="BR238" s="34" t="s">
        <v>80</v>
      </c>
      <c r="BS238" s="35" t="s">
        <v>81</v>
      </c>
    </row>
    <row r="239" spans="2:71" ht="12.75">
      <c r="B239" s="44" t="s">
        <v>14</v>
      </c>
      <c r="C239" s="126"/>
      <c r="D239" s="126"/>
      <c r="E239" s="126"/>
      <c r="F239" s="45"/>
      <c r="H239" s="46" t="e">
        <f>N239^2</f>
        <v>#NUM!</v>
      </c>
      <c r="I239" s="47" t="e">
        <f aca="true" t="shared" si="287" ref="I239:I245">1/H239</f>
        <v>#NUM!</v>
      </c>
      <c r="J239" s="21" t="e">
        <f>LN(M239)</f>
        <v>#NUM!</v>
      </c>
      <c r="K239" s="21" t="e">
        <f aca="true" t="shared" si="288" ref="K239:K245">I239*J239</f>
        <v>#NUM!</v>
      </c>
      <c r="L239" s="21" t="e">
        <f>LN(M239)</f>
        <v>#NUM!</v>
      </c>
      <c r="M239" s="124">
        <f>C239</f>
        <v>0</v>
      </c>
      <c r="N239" s="125" t="e">
        <f>(Q239-P239)/(2*O239)</f>
        <v>#NUM!</v>
      </c>
      <c r="O239" s="48">
        <f aca="true" t="shared" si="289" ref="O239:O246">$E$2</f>
        <v>1.9599639845400536</v>
      </c>
      <c r="P239" s="49" t="e">
        <f aca="true" t="shared" si="290" ref="P239:P245">LN(R239)</f>
        <v>#NUM!</v>
      </c>
      <c r="Q239" s="49" t="e">
        <f aca="true" t="shared" si="291" ref="Q239:Q245">LN(S239)</f>
        <v>#NUM!</v>
      </c>
      <c r="R239" s="50">
        <f>D239</f>
        <v>0</v>
      </c>
      <c r="S239" s="50">
        <f>E239</f>
        <v>0</v>
      </c>
      <c r="T239" s="5"/>
      <c r="V239" s="51" t="e">
        <f>(J239-L246)^2</f>
        <v>#NUM!</v>
      </c>
      <c r="W239" s="52" t="e">
        <f aca="true" t="shared" si="292" ref="W239:W245">I239*V239</f>
        <v>#NUM!</v>
      </c>
      <c r="X239" s="53">
        <v>1</v>
      </c>
      <c r="Y239" s="43"/>
      <c r="Z239" s="43"/>
      <c r="AA239" s="47" t="e">
        <f aca="true" t="shared" si="293" ref="AA239:AA245">I239^2</f>
        <v>#NUM!</v>
      </c>
      <c r="AB239" s="54"/>
      <c r="AC239" s="55" t="e">
        <f>AC246</f>
        <v>#NUM!</v>
      </c>
      <c r="AD239" s="55" t="e">
        <f>AD246</f>
        <v>#NUM!</v>
      </c>
      <c r="AE239" s="52" t="e">
        <f aca="true" t="shared" si="294" ref="AE239:AE245">1/I239</f>
        <v>#NUM!</v>
      </c>
      <c r="AF239" s="56" t="e">
        <f aca="true" t="shared" si="295" ref="AF239:AF245">1/(AD239+AE239)</f>
        <v>#NUM!</v>
      </c>
      <c r="AG239" s="57" t="e">
        <f>AF239/AF242</f>
        <v>#NUM!</v>
      </c>
      <c r="AH239" s="58" t="e">
        <f aca="true" t="shared" si="296" ref="AH239:AH245">AF239*J239</f>
        <v>#NUM!</v>
      </c>
      <c r="AI239" s="59" t="e">
        <f aca="true" t="shared" si="297" ref="AI239:AI246">AH239/AF239</f>
        <v>#NUM!</v>
      </c>
      <c r="AJ239" s="11" t="e">
        <f aca="true" t="shared" si="298" ref="AJ239:AJ246">EXP(AI239)</f>
        <v>#NUM!</v>
      </c>
      <c r="AK239" s="60" t="e">
        <f aca="true" t="shared" si="299" ref="AK239:AK246">1/AF239</f>
        <v>#NUM!</v>
      </c>
      <c r="AL239" s="11" t="e">
        <f aca="true" t="shared" si="300" ref="AL239:AL246">SQRT(AK239)</f>
        <v>#NUM!</v>
      </c>
      <c r="AM239" s="48">
        <f aca="true" t="shared" si="301" ref="AM239:AM246">$E$2</f>
        <v>1.9599639845400536</v>
      </c>
      <c r="AN239" s="49" t="e">
        <f aca="true" t="shared" si="302" ref="AN239:AN246">AI239-(AM239*AL239)</f>
        <v>#NUM!</v>
      </c>
      <c r="AO239" s="49" t="e">
        <f>AI239+(1.96*AL239)</f>
        <v>#NUM!</v>
      </c>
      <c r="AP239" s="61" t="e">
        <f aca="true" t="shared" si="303" ref="AP239:AP245">EXP(AN239)</f>
        <v>#NUM!</v>
      </c>
      <c r="AQ239" s="61" t="e">
        <f aca="true" t="shared" si="304" ref="AQ239:AQ245">EXP(AO239)</f>
        <v>#NUM!</v>
      </c>
      <c r="AR239" s="30"/>
      <c r="AT239" s="62"/>
      <c r="AU239" s="62">
        <v>1</v>
      </c>
      <c r="AV239" s="63"/>
      <c r="AW239" s="63"/>
      <c r="AY239" s="43"/>
      <c r="AZ239" s="43"/>
      <c r="BA239" s="53"/>
      <c r="BB239" s="53"/>
      <c r="BC239" s="53"/>
      <c r="BD239" s="53"/>
      <c r="BE239" s="53"/>
      <c r="BF239" s="53"/>
      <c r="BG239" s="53"/>
      <c r="BH239" s="53"/>
      <c r="BI239" s="43"/>
      <c r="BJ239" s="43"/>
      <c r="BK239" s="43"/>
      <c r="BL239" s="43"/>
      <c r="BM239" s="43"/>
      <c r="BN239" s="43"/>
      <c r="BO239" s="64"/>
      <c r="BP239" s="64"/>
      <c r="BQ239" s="64"/>
      <c r="BR239" s="43"/>
      <c r="BS239" s="43"/>
    </row>
    <row r="240" spans="2:71" ht="12.75">
      <c r="B240" s="44" t="s">
        <v>15</v>
      </c>
      <c r="C240" s="126"/>
      <c r="D240" s="126"/>
      <c r="E240" s="126"/>
      <c r="F240" s="45"/>
      <c r="H240" s="46" t="e">
        <f aca="true" t="shared" si="305" ref="H240:H245">N240^2</f>
        <v>#NUM!</v>
      </c>
      <c r="I240" s="47" t="e">
        <f t="shared" si="287"/>
        <v>#NUM!</v>
      </c>
      <c r="J240" s="21" t="e">
        <f aca="true" t="shared" si="306" ref="J240:J245">LN(M240)</f>
        <v>#NUM!</v>
      </c>
      <c r="K240" s="21" t="e">
        <f t="shared" si="288"/>
        <v>#NUM!</v>
      </c>
      <c r="L240" s="21" t="e">
        <f aca="true" t="shared" si="307" ref="L240:L245">LN(M240)</f>
        <v>#NUM!</v>
      </c>
      <c r="M240" s="124">
        <f aca="true" t="shared" si="308" ref="M240:M245">C240</f>
        <v>0</v>
      </c>
      <c r="N240" s="125" t="e">
        <f aca="true" t="shared" si="309" ref="N240:N245">(Q240-P240)/(2*O240)</f>
        <v>#NUM!</v>
      </c>
      <c r="O240" s="48">
        <f t="shared" si="289"/>
        <v>1.9599639845400536</v>
      </c>
      <c r="P240" s="49" t="e">
        <f t="shared" si="290"/>
        <v>#NUM!</v>
      </c>
      <c r="Q240" s="49" t="e">
        <f t="shared" si="291"/>
        <v>#NUM!</v>
      </c>
      <c r="R240" s="50">
        <f aca="true" t="shared" si="310" ref="R240:R245">D240</f>
        <v>0</v>
      </c>
      <c r="S240" s="50">
        <f aca="true" t="shared" si="311" ref="S240:S245">E240</f>
        <v>0</v>
      </c>
      <c r="T240" s="5"/>
      <c r="V240" s="51" t="e">
        <f>(J240-L246)^2</f>
        <v>#NUM!</v>
      </c>
      <c r="W240" s="52" t="e">
        <f t="shared" si="292"/>
        <v>#NUM!</v>
      </c>
      <c r="X240" s="53">
        <v>1</v>
      </c>
      <c r="Y240" s="43"/>
      <c r="Z240" s="43"/>
      <c r="AA240" s="47" t="e">
        <f t="shared" si="293"/>
        <v>#NUM!</v>
      </c>
      <c r="AB240" s="54"/>
      <c r="AC240" s="55" t="e">
        <f>AC246</f>
        <v>#NUM!</v>
      </c>
      <c r="AD240" s="55" t="e">
        <f>AD246</f>
        <v>#NUM!</v>
      </c>
      <c r="AE240" s="52" t="e">
        <f t="shared" si="294"/>
        <v>#NUM!</v>
      </c>
      <c r="AF240" s="56" t="e">
        <f t="shared" si="295"/>
        <v>#NUM!</v>
      </c>
      <c r="AG240" s="57" t="e">
        <f>AF240/AF242</f>
        <v>#NUM!</v>
      </c>
      <c r="AH240" s="58" t="e">
        <f t="shared" si="296"/>
        <v>#NUM!</v>
      </c>
      <c r="AI240" s="59" t="e">
        <f t="shared" si="297"/>
        <v>#NUM!</v>
      </c>
      <c r="AJ240" s="11" t="e">
        <f t="shared" si="298"/>
        <v>#NUM!</v>
      </c>
      <c r="AK240" s="60" t="e">
        <f t="shared" si="299"/>
        <v>#NUM!</v>
      </c>
      <c r="AL240" s="11" t="e">
        <f t="shared" si="300"/>
        <v>#NUM!</v>
      </c>
      <c r="AM240" s="48">
        <f t="shared" si="301"/>
        <v>1.9599639845400536</v>
      </c>
      <c r="AN240" s="49" t="e">
        <f t="shared" si="302"/>
        <v>#NUM!</v>
      </c>
      <c r="AO240" s="49" t="e">
        <f>AI240+(1.96*AL240)</f>
        <v>#NUM!</v>
      </c>
      <c r="AP240" s="61" t="e">
        <f t="shared" si="303"/>
        <v>#NUM!</v>
      </c>
      <c r="AQ240" s="61" t="e">
        <f t="shared" si="304"/>
        <v>#NUM!</v>
      </c>
      <c r="AR240" s="30"/>
      <c r="AT240" s="62"/>
      <c r="AU240" s="62">
        <v>1</v>
      </c>
      <c r="AV240" s="63"/>
      <c r="AW240" s="63"/>
      <c r="AY240" s="43"/>
      <c r="AZ240" s="43"/>
      <c r="BA240" s="53"/>
      <c r="BB240" s="53"/>
      <c r="BC240" s="53"/>
      <c r="BD240" s="53"/>
      <c r="BE240" s="53"/>
      <c r="BF240" s="53"/>
      <c r="BG240" s="53"/>
      <c r="BH240" s="53"/>
      <c r="BI240" s="43"/>
      <c r="BJ240" s="43"/>
      <c r="BK240" s="43"/>
      <c r="BL240" s="43"/>
      <c r="BM240" s="43"/>
      <c r="BN240" s="43"/>
      <c r="BO240" s="64"/>
      <c r="BP240" s="64"/>
      <c r="BQ240" s="64"/>
      <c r="BR240" s="43"/>
      <c r="BS240" s="43"/>
    </row>
    <row r="241" spans="2:71" ht="12.75">
      <c r="B241" s="44" t="s">
        <v>16</v>
      </c>
      <c r="C241" s="126"/>
      <c r="D241" s="126"/>
      <c r="E241" s="126"/>
      <c r="F241" s="45"/>
      <c r="H241" s="46" t="e">
        <f t="shared" si="305"/>
        <v>#NUM!</v>
      </c>
      <c r="I241" s="47" t="e">
        <f t="shared" si="287"/>
        <v>#NUM!</v>
      </c>
      <c r="J241" s="21" t="e">
        <f t="shared" si="306"/>
        <v>#NUM!</v>
      </c>
      <c r="K241" s="21" t="e">
        <f t="shared" si="288"/>
        <v>#NUM!</v>
      </c>
      <c r="L241" s="21" t="e">
        <f t="shared" si="307"/>
        <v>#NUM!</v>
      </c>
      <c r="M241" s="124">
        <f t="shared" si="308"/>
        <v>0</v>
      </c>
      <c r="N241" s="125" t="e">
        <f t="shared" si="309"/>
        <v>#NUM!</v>
      </c>
      <c r="O241" s="48">
        <f t="shared" si="289"/>
        <v>1.9599639845400536</v>
      </c>
      <c r="P241" s="49" t="e">
        <f t="shared" si="290"/>
        <v>#NUM!</v>
      </c>
      <c r="Q241" s="49" t="e">
        <f t="shared" si="291"/>
        <v>#NUM!</v>
      </c>
      <c r="R241" s="50">
        <f t="shared" si="310"/>
        <v>0</v>
      </c>
      <c r="S241" s="50">
        <f t="shared" si="311"/>
        <v>0</v>
      </c>
      <c r="T241" s="5"/>
      <c r="V241" s="51" t="e">
        <f>(J241-L246)^2</f>
        <v>#NUM!</v>
      </c>
      <c r="W241" s="52" t="e">
        <f t="shared" si="292"/>
        <v>#NUM!</v>
      </c>
      <c r="X241" s="53">
        <v>1</v>
      </c>
      <c r="Y241" s="43"/>
      <c r="Z241" s="43"/>
      <c r="AA241" s="47" t="e">
        <f t="shared" si="293"/>
        <v>#NUM!</v>
      </c>
      <c r="AB241" s="54"/>
      <c r="AC241" s="55" t="e">
        <f>AC246</f>
        <v>#NUM!</v>
      </c>
      <c r="AD241" s="55" t="e">
        <f>AD246</f>
        <v>#NUM!</v>
      </c>
      <c r="AE241" s="52" t="e">
        <f t="shared" si="294"/>
        <v>#NUM!</v>
      </c>
      <c r="AF241" s="56" t="e">
        <f t="shared" si="295"/>
        <v>#NUM!</v>
      </c>
      <c r="AG241" s="57" t="e">
        <f>AF241/AF242</f>
        <v>#NUM!</v>
      </c>
      <c r="AH241" s="58" t="e">
        <f t="shared" si="296"/>
        <v>#NUM!</v>
      </c>
      <c r="AI241" s="59" t="e">
        <f t="shared" si="297"/>
        <v>#NUM!</v>
      </c>
      <c r="AJ241" s="11" t="e">
        <f t="shared" si="298"/>
        <v>#NUM!</v>
      </c>
      <c r="AK241" s="60" t="e">
        <f t="shared" si="299"/>
        <v>#NUM!</v>
      </c>
      <c r="AL241" s="11" t="e">
        <f t="shared" si="300"/>
        <v>#NUM!</v>
      </c>
      <c r="AM241" s="48">
        <f t="shared" si="301"/>
        <v>1.9599639845400536</v>
      </c>
      <c r="AN241" s="49" t="e">
        <f t="shared" si="302"/>
        <v>#NUM!</v>
      </c>
      <c r="AO241" s="49" t="e">
        <f>AI241+(1.96*AL241)</f>
        <v>#NUM!</v>
      </c>
      <c r="AP241" s="61" t="e">
        <f t="shared" si="303"/>
        <v>#NUM!</v>
      </c>
      <c r="AQ241" s="61" t="e">
        <f t="shared" si="304"/>
        <v>#NUM!</v>
      </c>
      <c r="AR241" s="30"/>
      <c r="AT241" s="62"/>
      <c r="AU241" s="62">
        <v>1</v>
      </c>
      <c r="AV241" s="63"/>
      <c r="AW241" s="63"/>
      <c r="AY241" s="43"/>
      <c r="AZ241" s="43"/>
      <c r="BA241" s="53"/>
      <c r="BB241" s="53"/>
      <c r="BC241" s="53"/>
      <c r="BD241" s="53"/>
      <c r="BE241" s="53"/>
      <c r="BF241" s="53"/>
      <c r="BG241" s="53"/>
      <c r="BH241" s="53"/>
      <c r="BI241" s="43"/>
      <c r="BJ241" s="43"/>
      <c r="BK241" s="43"/>
      <c r="BL241" s="43"/>
      <c r="BM241" s="43"/>
      <c r="BN241" s="43"/>
      <c r="BO241" s="64"/>
      <c r="BP241" s="64"/>
      <c r="BQ241" s="64"/>
      <c r="BR241" s="43"/>
      <c r="BS241" s="43"/>
    </row>
    <row r="242" spans="1:71" ht="12.75">
      <c r="A242" s="22"/>
      <c r="B242" s="44" t="s">
        <v>17</v>
      </c>
      <c r="C242" s="126"/>
      <c r="D242" s="126"/>
      <c r="E242" s="126"/>
      <c r="F242" s="45"/>
      <c r="H242" s="46" t="e">
        <f t="shared" si="305"/>
        <v>#NUM!</v>
      </c>
      <c r="I242" s="47" t="e">
        <f t="shared" si="287"/>
        <v>#NUM!</v>
      </c>
      <c r="J242" s="21" t="e">
        <f t="shared" si="306"/>
        <v>#NUM!</v>
      </c>
      <c r="K242" s="21" t="e">
        <f t="shared" si="288"/>
        <v>#NUM!</v>
      </c>
      <c r="L242" s="21" t="e">
        <f t="shared" si="307"/>
        <v>#NUM!</v>
      </c>
      <c r="M242" s="124">
        <f t="shared" si="308"/>
        <v>0</v>
      </c>
      <c r="N242" s="125" t="e">
        <f t="shared" si="309"/>
        <v>#NUM!</v>
      </c>
      <c r="O242" s="48">
        <f t="shared" si="289"/>
        <v>1.9599639845400536</v>
      </c>
      <c r="P242" s="49" t="e">
        <f t="shared" si="290"/>
        <v>#NUM!</v>
      </c>
      <c r="Q242" s="49" t="e">
        <f t="shared" si="291"/>
        <v>#NUM!</v>
      </c>
      <c r="R242" s="50">
        <f t="shared" si="310"/>
        <v>0</v>
      </c>
      <c r="S242" s="50">
        <f t="shared" si="311"/>
        <v>0</v>
      </c>
      <c r="T242" s="5"/>
      <c r="V242" s="51" t="e">
        <f>(J242-L246)^2</f>
        <v>#NUM!</v>
      </c>
      <c r="W242" s="52" t="e">
        <f t="shared" si="292"/>
        <v>#NUM!</v>
      </c>
      <c r="X242" s="53">
        <v>1</v>
      </c>
      <c r="Y242" s="43"/>
      <c r="Z242" s="43"/>
      <c r="AA242" s="47" t="e">
        <f t="shared" si="293"/>
        <v>#NUM!</v>
      </c>
      <c r="AB242" s="54"/>
      <c r="AC242" s="55" t="e">
        <f>AC246</f>
        <v>#NUM!</v>
      </c>
      <c r="AD242" s="55" t="e">
        <f>AD246</f>
        <v>#NUM!</v>
      </c>
      <c r="AE242" s="52" t="e">
        <f t="shared" si="294"/>
        <v>#NUM!</v>
      </c>
      <c r="AF242" s="56" t="e">
        <f t="shared" si="295"/>
        <v>#NUM!</v>
      </c>
      <c r="AG242" s="57" t="e">
        <f>AF242/AF246</f>
        <v>#NUM!</v>
      </c>
      <c r="AH242" s="58" t="e">
        <f t="shared" si="296"/>
        <v>#NUM!</v>
      </c>
      <c r="AI242" s="59" t="e">
        <f t="shared" si="297"/>
        <v>#NUM!</v>
      </c>
      <c r="AJ242" s="11" t="e">
        <f t="shared" si="298"/>
        <v>#NUM!</v>
      </c>
      <c r="AK242" s="60" t="e">
        <f t="shared" si="299"/>
        <v>#NUM!</v>
      </c>
      <c r="AL242" s="11" t="e">
        <f t="shared" si="300"/>
        <v>#NUM!</v>
      </c>
      <c r="AM242" s="48">
        <f t="shared" si="301"/>
        <v>1.9599639845400536</v>
      </c>
      <c r="AN242" s="49" t="e">
        <f t="shared" si="302"/>
        <v>#NUM!</v>
      </c>
      <c r="AO242" s="49" t="e">
        <f>AI242+(AM242*AL242)</f>
        <v>#NUM!</v>
      </c>
      <c r="AP242" s="61" t="e">
        <f t="shared" si="303"/>
        <v>#NUM!</v>
      </c>
      <c r="AQ242" s="61" t="e">
        <f t="shared" si="304"/>
        <v>#NUM!</v>
      </c>
      <c r="AR242" s="30"/>
      <c r="AT242" s="62"/>
      <c r="AU242" s="62">
        <v>1</v>
      </c>
      <c r="AV242" s="63"/>
      <c r="AW242" s="63"/>
      <c r="AY242" s="43"/>
      <c r="AZ242" s="43"/>
      <c r="BA242" s="53"/>
      <c r="BB242" s="53"/>
      <c r="BC242" s="53"/>
      <c r="BD242" s="53"/>
      <c r="BE242" s="53"/>
      <c r="BF242" s="53"/>
      <c r="BG242" s="53"/>
      <c r="BH242" s="53"/>
      <c r="BI242" s="43"/>
      <c r="BJ242" s="43"/>
      <c r="BK242" s="43"/>
      <c r="BL242" s="43"/>
      <c r="BM242" s="43"/>
      <c r="BN242" s="43"/>
      <c r="BO242" s="64"/>
      <c r="BP242" s="64"/>
      <c r="BQ242" s="64"/>
      <c r="BR242" s="43"/>
      <c r="BS242" s="43"/>
    </row>
    <row r="243" spans="1:71" ht="12.75">
      <c r="A243" s="22"/>
      <c r="B243" s="44" t="s">
        <v>18</v>
      </c>
      <c r="C243" s="126"/>
      <c r="D243" s="126"/>
      <c r="E243" s="126"/>
      <c r="F243" s="45"/>
      <c r="H243" s="46" t="e">
        <f t="shared" si="305"/>
        <v>#NUM!</v>
      </c>
      <c r="I243" s="47" t="e">
        <f t="shared" si="287"/>
        <v>#NUM!</v>
      </c>
      <c r="J243" s="21" t="e">
        <f t="shared" si="306"/>
        <v>#NUM!</v>
      </c>
      <c r="K243" s="21" t="e">
        <f t="shared" si="288"/>
        <v>#NUM!</v>
      </c>
      <c r="L243" s="21" t="e">
        <f t="shared" si="307"/>
        <v>#NUM!</v>
      </c>
      <c r="M243" s="124">
        <f t="shared" si="308"/>
        <v>0</v>
      </c>
      <c r="N243" s="125" t="e">
        <f t="shared" si="309"/>
        <v>#NUM!</v>
      </c>
      <c r="O243" s="48">
        <f t="shared" si="289"/>
        <v>1.9599639845400536</v>
      </c>
      <c r="P243" s="49" t="e">
        <f t="shared" si="290"/>
        <v>#NUM!</v>
      </c>
      <c r="Q243" s="49" t="e">
        <f t="shared" si="291"/>
        <v>#NUM!</v>
      </c>
      <c r="R243" s="50">
        <f t="shared" si="310"/>
        <v>0</v>
      </c>
      <c r="S243" s="50">
        <f t="shared" si="311"/>
        <v>0</v>
      </c>
      <c r="T243" s="5"/>
      <c r="V243" s="51" t="e">
        <f>(J243-L246)^2</f>
        <v>#NUM!</v>
      </c>
      <c r="W243" s="52" t="e">
        <f t="shared" si="292"/>
        <v>#NUM!</v>
      </c>
      <c r="X243" s="53">
        <v>1</v>
      </c>
      <c r="Y243" s="43"/>
      <c r="Z243" s="43"/>
      <c r="AA243" s="47" t="e">
        <f t="shared" si="293"/>
        <v>#NUM!</v>
      </c>
      <c r="AB243" s="54"/>
      <c r="AC243" s="55" t="e">
        <f>AC246</f>
        <v>#NUM!</v>
      </c>
      <c r="AD243" s="55" t="e">
        <f>AD246</f>
        <v>#NUM!</v>
      </c>
      <c r="AE243" s="52" t="e">
        <f t="shared" si="294"/>
        <v>#NUM!</v>
      </c>
      <c r="AF243" s="56" t="e">
        <f t="shared" si="295"/>
        <v>#NUM!</v>
      </c>
      <c r="AG243" s="57" t="e">
        <f>AF243/AF246</f>
        <v>#NUM!</v>
      </c>
      <c r="AH243" s="58" t="e">
        <f t="shared" si="296"/>
        <v>#NUM!</v>
      </c>
      <c r="AI243" s="59" t="e">
        <f t="shared" si="297"/>
        <v>#NUM!</v>
      </c>
      <c r="AJ243" s="11" t="e">
        <f t="shared" si="298"/>
        <v>#NUM!</v>
      </c>
      <c r="AK243" s="60" t="e">
        <f t="shared" si="299"/>
        <v>#NUM!</v>
      </c>
      <c r="AL243" s="11" t="e">
        <f t="shared" si="300"/>
        <v>#NUM!</v>
      </c>
      <c r="AM243" s="48">
        <f t="shared" si="301"/>
        <v>1.9599639845400536</v>
      </c>
      <c r="AN243" s="49" t="e">
        <f t="shared" si="302"/>
        <v>#NUM!</v>
      </c>
      <c r="AO243" s="49" t="e">
        <f>AI243+(AM243*AL243)</f>
        <v>#NUM!</v>
      </c>
      <c r="AP243" s="61" t="e">
        <f t="shared" si="303"/>
        <v>#NUM!</v>
      </c>
      <c r="AQ243" s="61" t="e">
        <f t="shared" si="304"/>
        <v>#NUM!</v>
      </c>
      <c r="AR243" s="30"/>
      <c r="AT243" s="62"/>
      <c r="AU243" s="62">
        <v>1</v>
      </c>
      <c r="AV243" s="63"/>
      <c r="AW243" s="63"/>
      <c r="AY243" s="43"/>
      <c r="AZ243" s="43"/>
      <c r="BA243" s="53"/>
      <c r="BB243" s="53"/>
      <c r="BC243" s="53"/>
      <c r="BD243" s="53"/>
      <c r="BE243" s="53"/>
      <c r="BF243" s="53"/>
      <c r="BG243" s="53"/>
      <c r="BH243" s="53"/>
      <c r="BI243" s="43"/>
      <c r="BJ243" s="43"/>
      <c r="BK243" s="43"/>
      <c r="BL243" s="43"/>
      <c r="BM243" s="43"/>
      <c r="BN243" s="43"/>
      <c r="BO243" s="64"/>
      <c r="BP243" s="64"/>
      <c r="BQ243" s="64"/>
      <c r="BR243" s="43"/>
      <c r="BS243" s="43"/>
    </row>
    <row r="244" spans="1:71" ht="12.75">
      <c r="A244" s="22"/>
      <c r="B244" s="44" t="s">
        <v>19</v>
      </c>
      <c r="C244" s="126"/>
      <c r="D244" s="126"/>
      <c r="E244" s="126"/>
      <c r="F244" s="45"/>
      <c r="H244" s="46" t="e">
        <f t="shared" si="305"/>
        <v>#NUM!</v>
      </c>
      <c r="I244" s="47" t="e">
        <f t="shared" si="287"/>
        <v>#NUM!</v>
      </c>
      <c r="J244" s="21" t="e">
        <f t="shared" si="306"/>
        <v>#NUM!</v>
      </c>
      <c r="K244" s="21" t="e">
        <f t="shared" si="288"/>
        <v>#NUM!</v>
      </c>
      <c r="L244" s="21" t="e">
        <f t="shared" si="307"/>
        <v>#NUM!</v>
      </c>
      <c r="M244" s="124">
        <f t="shared" si="308"/>
        <v>0</v>
      </c>
      <c r="N244" s="125" t="e">
        <f t="shared" si="309"/>
        <v>#NUM!</v>
      </c>
      <c r="O244" s="48">
        <f t="shared" si="289"/>
        <v>1.9599639845400536</v>
      </c>
      <c r="P244" s="49" t="e">
        <f t="shared" si="290"/>
        <v>#NUM!</v>
      </c>
      <c r="Q244" s="49" t="e">
        <f t="shared" si="291"/>
        <v>#NUM!</v>
      </c>
      <c r="R244" s="50">
        <f t="shared" si="310"/>
        <v>0</v>
      </c>
      <c r="S244" s="50">
        <f t="shared" si="311"/>
        <v>0</v>
      </c>
      <c r="T244" s="5"/>
      <c r="V244" s="51" t="e">
        <f>(J244-L246)^2</f>
        <v>#NUM!</v>
      </c>
      <c r="W244" s="52" t="e">
        <f t="shared" si="292"/>
        <v>#NUM!</v>
      </c>
      <c r="X244" s="53">
        <v>1</v>
      </c>
      <c r="Y244" s="43"/>
      <c r="Z244" s="43"/>
      <c r="AA244" s="47" t="e">
        <f t="shared" si="293"/>
        <v>#NUM!</v>
      </c>
      <c r="AB244" s="54"/>
      <c r="AC244" s="55" t="e">
        <f>AC246</f>
        <v>#NUM!</v>
      </c>
      <c r="AD244" s="55" t="e">
        <f>AD246</f>
        <v>#NUM!</v>
      </c>
      <c r="AE244" s="52" t="e">
        <f t="shared" si="294"/>
        <v>#NUM!</v>
      </c>
      <c r="AF244" s="56" t="e">
        <f t="shared" si="295"/>
        <v>#NUM!</v>
      </c>
      <c r="AG244" s="57" t="e">
        <f>AF244/AF246</f>
        <v>#NUM!</v>
      </c>
      <c r="AH244" s="58" t="e">
        <f t="shared" si="296"/>
        <v>#NUM!</v>
      </c>
      <c r="AI244" s="59" t="e">
        <f t="shared" si="297"/>
        <v>#NUM!</v>
      </c>
      <c r="AJ244" s="11" t="e">
        <f t="shared" si="298"/>
        <v>#NUM!</v>
      </c>
      <c r="AK244" s="60" t="e">
        <f t="shared" si="299"/>
        <v>#NUM!</v>
      </c>
      <c r="AL244" s="11" t="e">
        <f t="shared" si="300"/>
        <v>#NUM!</v>
      </c>
      <c r="AM244" s="48">
        <f t="shared" si="301"/>
        <v>1.9599639845400536</v>
      </c>
      <c r="AN244" s="49" t="e">
        <f t="shared" si="302"/>
        <v>#NUM!</v>
      </c>
      <c r="AO244" s="49" t="e">
        <f>AI244+(AM244*AL244)</f>
        <v>#NUM!</v>
      </c>
      <c r="AP244" s="61" t="e">
        <f t="shared" si="303"/>
        <v>#NUM!</v>
      </c>
      <c r="AQ244" s="61" t="e">
        <f t="shared" si="304"/>
        <v>#NUM!</v>
      </c>
      <c r="AR244" s="30"/>
      <c r="AT244" s="62"/>
      <c r="AU244" s="62">
        <v>1</v>
      </c>
      <c r="AV244" s="63"/>
      <c r="AW244" s="63"/>
      <c r="AY244" s="43"/>
      <c r="AZ244" s="43"/>
      <c r="BA244" s="53"/>
      <c r="BB244" s="53"/>
      <c r="BC244" s="53"/>
      <c r="BD244" s="53"/>
      <c r="BE244" s="53"/>
      <c r="BF244" s="53"/>
      <c r="BG244" s="53"/>
      <c r="BH244" s="53"/>
      <c r="BI244" s="43"/>
      <c r="BJ244" s="43"/>
      <c r="BK244" s="43"/>
      <c r="BL244" s="43"/>
      <c r="BM244" s="43"/>
      <c r="BN244" s="43"/>
      <c r="BO244" s="64"/>
      <c r="BP244" s="64"/>
      <c r="BQ244" s="64"/>
      <c r="BR244" s="43"/>
      <c r="BS244" s="43"/>
    </row>
    <row r="245" spans="1:71" ht="12.75">
      <c r="A245" s="22"/>
      <c r="B245" s="44" t="s">
        <v>20</v>
      </c>
      <c r="C245" s="126"/>
      <c r="D245" s="126"/>
      <c r="E245" s="126"/>
      <c r="F245" s="45"/>
      <c r="H245" s="46" t="e">
        <f t="shared" si="305"/>
        <v>#NUM!</v>
      </c>
      <c r="I245" s="47" t="e">
        <f t="shared" si="287"/>
        <v>#NUM!</v>
      </c>
      <c r="J245" s="21" t="e">
        <f t="shared" si="306"/>
        <v>#NUM!</v>
      </c>
      <c r="K245" s="21" t="e">
        <f t="shared" si="288"/>
        <v>#NUM!</v>
      </c>
      <c r="L245" s="21" t="e">
        <f t="shared" si="307"/>
        <v>#NUM!</v>
      </c>
      <c r="M245" s="124">
        <f t="shared" si="308"/>
        <v>0</v>
      </c>
      <c r="N245" s="125" t="e">
        <f t="shared" si="309"/>
        <v>#NUM!</v>
      </c>
      <c r="O245" s="48">
        <f t="shared" si="289"/>
        <v>1.9599639845400536</v>
      </c>
      <c r="P245" s="49" t="e">
        <f t="shared" si="290"/>
        <v>#NUM!</v>
      </c>
      <c r="Q245" s="49" t="e">
        <f t="shared" si="291"/>
        <v>#NUM!</v>
      </c>
      <c r="R245" s="50">
        <f t="shared" si="310"/>
        <v>0</v>
      </c>
      <c r="S245" s="50">
        <f t="shared" si="311"/>
        <v>0</v>
      </c>
      <c r="T245" s="5"/>
      <c r="V245" s="51" t="e">
        <f>(J245-L246)^2</f>
        <v>#NUM!</v>
      </c>
      <c r="W245" s="52" t="e">
        <f t="shared" si="292"/>
        <v>#NUM!</v>
      </c>
      <c r="X245" s="53">
        <v>1</v>
      </c>
      <c r="Y245" s="43"/>
      <c r="Z245" s="43"/>
      <c r="AA245" s="47" t="e">
        <f t="shared" si="293"/>
        <v>#NUM!</v>
      </c>
      <c r="AB245" s="54"/>
      <c r="AC245" s="55" t="e">
        <f>AC246</f>
        <v>#NUM!</v>
      </c>
      <c r="AD245" s="55" t="e">
        <f>AD246</f>
        <v>#NUM!</v>
      </c>
      <c r="AE245" s="52" t="e">
        <f t="shared" si="294"/>
        <v>#NUM!</v>
      </c>
      <c r="AF245" s="56" t="e">
        <f t="shared" si="295"/>
        <v>#NUM!</v>
      </c>
      <c r="AG245" s="57" t="e">
        <f>AF245/AF246</f>
        <v>#NUM!</v>
      </c>
      <c r="AH245" s="58" t="e">
        <f t="shared" si="296"/>
        <v>#NUM!</v>
      </c>
      <c r="AI245" s="59" t="e">
        <f t="shared" si="297"/>
        <v>#NUM!</v>
      </c>
      <c r="AJ245" s="11" t="e">
        <f t="shared" si="298"/>
        <v>#NUM!</v>
      </c>
      <c r="AK245" s="60" t="e">
        <f t="shared" si="299"/>
        <v>#NUM!</v>
      </c>
      <c r="AL245" s="11" t="e">
        <f t="shared" si="300"/>
        <v>#NUM!</v>
      </c>
      <c r="AM245" s="48">
        <f t="shared" si="301"/>
        <v>1.9599639845400536</v>
      </c>
      <c r="AN245" s="49" t="e">
        <f t="shared" si="302"/>
        <v>#NUM!</v>
      </c>
      <c r="AO245" s="49" t="e">
        <f>AI245+(AM245*AL245)</f>
        <v>#NUM!</v>
      </c>
      <c r="AP245" s="61" t="e">
        <f t="shared" si="303"/>
        <v>#NUM!</v>
      </c>
      <c r="AQ245" s="61" t="e">
        <f t="shared" si="304"/>
        <v>#NUM!</v>
      </c>
      <c r="AR245" s="30"/>
      <c r="AT245" s="62"/>
      <c r="AU245" s="62">
        <v>1</v>
      </c>
      <c r="AV245" s="63"/>
      <c r="AW245" s="63"/>
      <c r="AY245" s="43"/>
      <c r="AZ245" s="43"/>
      <c r="BA245" s="53"/>
      <c r="BB245" s="53"/>
      <c r="BC245" s="53"/>
      <c r="BD245" s="53"/>
      <c r="BE245" s="53"/>
      <c r="BF245" s="53"/>
      <c r="BG245" s="53"/>
      <c r="BH245" s="53"/>
      <c r="BI245" s="43"/>
      <c r="BJ245" s="43"/>
      <c r="BK245" s="43"/>
      <c r="BL245" s="43"/>
      <c r="BM245" s="43"/>
      <c r="BN245" s="43"/>
      <c r="BO245" s="64"/>
      <c r="BP245" s="64"/>
      <c r="BQ245" s="64"/>
      <c r="BR245" s="43"/>
      <c r="BS245" s="43"/>
    </row>
    <row r="246" spans="1:71" ht="12.75">
      <c r="A246" s="22"/>
      <c r="B246" s="65">
        <f>COUNT(C239:C245)</f>
        <v>0</v>
      </c>
      <c r="C246" s="115"/>
      <c r="D246" s="115"/>
      <c r="E246" s="115"/>
      <c r="F246" s="67"/>
      <c r="H246" s="68"/>
      <c r="I246" s="69" t="e">
        <f>SUM(I239:I245)</f>
        <v>#NUM!</v>
      </c>
      <c r="J246" s="70"/>
      <c r="K246" s="71" t="e">
        <f>SUM(K239:K245)</f>
        <v>#NUM!</v>
      </c>
      <c r="L246" s="10" t="e">
        <f>K246/I246</f>
        <v>#NUM!</v>
      </c>
      <c r="M246" s="121" t="e">
        <f>EXP(L246)</f>
        <v>#NUM!</v>
      </c>
      <c r="N246" s="66" t="e">
        <f>SQRT(1/I246)</f>
        <v>#NUM!</v>
      </c>
      <c r="O246" s="48">
        <f t="shared" si="289"/>
        <v>1.9599639845400536</v>
      </c>
      <c r="P246" s="72" t="e">
        <f>L246-(N246*O246)</f>
        <v>#NUM!</v>
      </c>
      <c r="Q246" s="72" t="e">
        <f>L246+(N246*O246)</f>
        <v>#NUM!</v>
      </c>
      <c r="R246" s="122" t="e">
        <f>EXP(P246)</f>
        <v>#NUM!</v>
      </c>
      <c r="S246" s="123" t="e">
        <f>EXP(Q246)</f>
        <v>#NUM!</v>
      </c>
      <c r="T246" s="73"/>
      <c r="U246" s="73"/>
      <c r="V246" s="74"/>
      <c r="W246" s="75" t="e">
        <f>SUM(W239:W245)</f>
        <v>#NUM!</v>
      </c>
      <c r="X246" s="76">
        <f>SUM(X239:X245)</f>
        <v>7</v>
      </c>
      <c r="Y246" s="77" t="e">
        <f>W246-(X246-1)</f>
        <v>#NUM!</v>
      </c>
      <c r="Z246" s="69" t="e">
        <f>I246</f>
        <v>#NUM!</v>
      </c>
      <c r="AA246" s="69" t="e">
        <f>SUM(AA239:AA245)</f>
        <v>#NUM!</v>
      </c>
      <c r="AB246" s="78" t="e">
        <f>AA246/Z246</f>
        <v>#NUM!</v>
      </c>
      <c r="AC246" s="79" t="e">
        <f>Y246/(Z246-AB246)</f>
        <v>#NUM!</v>
      </c>
      <c r="AD246" s="79" t="e">
        <f>IF(W246&lt;X246-1,"0",AC246)</f>
        <v>#NUM!</v>
      </c>
      <c r="AE246" s="74"/>
      <c r="AF246" s="69" t="e">
        <f>SUM(AF239:AF245)</f>
        <v>#NUM!</v>
      </c>
      <c r="AG246" s="80" t="e">
        <f>SUM(AG239:AG245)</f>
        <v>#NUM!</v>
      </c>
      <c r="AH246" s="77" t="e">
        <f>SUM(AH239:AH245)</f>
        <v>#NUM!</v>
      </c>
      <c r="AI246" s="77" t="e">
        <f t="shared" si="297"/>
        <v>#NUM!</v>
      </c>
      <c r="AJ246" s="123" t="e">
        <f t="shared" si="298"/>
        <v>#NUM!</v>
      </c>
      <c r="AK246" s="81" t="e">
        <f t="shared" si="299"/>
        <v>#NUM!</v>
      </c>
      <c r="AL246" s="82" t="e">
        <f t="shared" si="300"/>
        <v>#NUM!</v>
      </c>
      <c r="AM246" s="48">
        <f t="shared" si="301"/>
        <v>1.9599639845400536</v>
      </c>
      <c r="AN246" s="72" t="e">
        <f t="shared" si="302"/>
        <v>#NUM!</v>
      </c>
      <c r="AO246" s="72" t="e">
        <f>AI246+(AM246*AL246)</f>
        <v>#NUM!</v>
      </c>
      <c r="AP246" s="127" t="e">
        <f>EXP(AN246)</f>
        <v>#NUM!</v>
      </c>
      <c r="AQ246" s="127" t="e">
        <f>EXP(AO246)</f>
        <v>#NUM!</v>
      </c>
      <c r="AR246" s="107"/>
      <c r="AS246" s="6"/>
      <c r="AT246" s="83" t="e">
        <f>W246</f>
        <v>#NUM!</v>
      </c>
      <c r="AU246" s="65">
        <f>SUM(AU239:AU245)</f>
        <v>7</v>
      </c>
      <c r="AV246" s="84" t="e">
        <f>(AT246-(AU246-1))/AT246</f>
        <v>#NUM!</v>
      </c>
      <c r="AW246" s="85" t="e">
        <f>IF(W246&lt;X246-1,"0%",AV246)</f>
        <v>#NUM!</v>
      </c>
      <c r="AX246" s="19"/>
      <c r="AY246" s="71" t="e">
        <f>AT246/(AU246-1)</f>
        <v>#NUM!</v>
      </c>
      <c r="AZ246" s="86" t="e">
        <f>LN(AY246)</f>
        <v>#NUM!</v>
      </c>
      <c r="BA246" s="71" t="e">
        <f>LN(AT246)</f>
        <v>#NUM!</v>
      </c>
      <c r="BB246" s="71">
        <f>LN(AU246-1)</f>
        <v>1.791759469228055</v>
      </c>
      <c r="BC246" s="71" t="e">
        <f>SQRT(2*AT246)</f>
        <v>#NUM!</v>
      </c>
      <c r="BD246" s="71">
        <f>SQRT(2*AU246-3)</f>
        <v>3.3166247903554</v>
      </c>
      <c r="BE246" s="71">
        <f>2*(AU246-2)</f>
        <v>10</v>
      </c>
      <c r="BF246" s="71">
        <f>3*(AU246-2)^2</f>
        <v>75</v>
      </c>
      <c r="BG246" s="71">
        <f>1/BE246</f>
        <v>0.1</v>
      </c>
      <c r="BH246" s="87">
        <f>1/BF246</f>
        <v>0.013333333333333334</v>
      </c>
      <c r="BI246" s="87">
        <f>SQRT(BG246*(1-BH246))</f>
        <v>0.3141125063837266</v>
      </c>
      <c r="BJ246" s="88" t="e">
        <f>0.5*(BA246-BB246)/(BC246-BD246)</f>
        <v>#NUM!</v>
      </c>
      <c r="BK246" s="88" t="e">
        <f>IF(W246&lt;=X246,BI246,BJ246)</f>
        <v>#NUM!</v>
      </c>
      <c r="BL246" s="89" t="e">
        <f>AZ246-(1.96*BK246)</f>
        <v>#NUM!</v>
      </c>
      <c r="BM246" s="89" t="e">
        <f>AZ246+(1.96*BK246)</f>
        <v>#NUM!</v>
      </c>
      <c r="BN246" s="89"/>
      <c r="BO246" s="86" t="e">
        <f>EXP(BL246)</f>
        <v>#NUM!</v>
      </c>
      <c r="BP246" s="86" t="e">
        <f>EXP(BM246)</f>
        <v>#NUM!</v>
      </c>
      <c r="BQ246" s="90" t="e">
        <f>AW246</f>
        <v>#NUM!</v>
      </c>
      <c r="BR246" s="90" t="e">
        <f>(BO246-1)/BO246</f>
        <v>#NUM!</v>
      </c>
      <c r="BS246" s="90" t="e">
        <f>(BP246-1)/BP246</f>
        <v>#NUM!</v>
      </c>
    </row>
    <row r="247" spans="1:71" ht="12.75">
      <c r="A247" s="4"/>
      <c r="B247" s="4"/>
      <c r="C247" s="116"/>
      <c r="D247" s="116"/>
      <c r="E247" s="116"/>
      <c r="F247" s="91"/>
      <c r="G247" s="4"/>
      <c r="H247" s="1"/>
      <c r="I247" s="1"/>
      <c r="J247" s="1"/>
      <c r="K247" s="1"/>
      <c r="L247" s="1"/>
      <c r="M247" s="1"/>
      <c r="N247" s="92"/>
      <c r="O247" s="92"/>
      <c r="P247" s="92"/>
      <c r="Q247" s="92"/>
      <c r="R247" s="92"/>
      <c r="S247" s="92"/>
      <c r="T247" s="92"/>
      <c r="V247" s="1"/>
      <c r="W247" s="1"/>
      <c r="X247" s="93"/>
      <c r="Y247" s="94"/>
      <c r="Z247" s="94"/>
      <c r="AA247" s="94"/>
      <c r="AB247" s="95"/>
      <c r="AC247" s="95"/>
      <c r="AD247" s="95"/>
      <c r="AE247" s="95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96"/>
      <c r="AQ247" s="96"/>
      <c r="AR247" s="96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9"/>
      <c r="BD247" s="1"/>
      <c r="BE247" s="1"/>
      <c r="BF247" s="1"/>
      <c r="BG247" s="1"/>
      <c r="BJ247" s="94" t="s">
        <v>79</v>
      </c>
      <c r="BP247" s="97" t="s">
        <v>32</v>
      </c>
      <c r="BQ247" s="128" t="e">
        <f>BQ246</f>
        <v>#NUM!</v>
      </c>
      <c r="BR247" s="128" t="e">
        <f>IF(BR246&lt;0,"0%",BR246)</f>
        <v>#NUM!</v>
      </c>
      <c r="BS247" s="129" t="e">
        <f>IF(BS246&lt;0,"0%",BS246)</f>
        <v>#NUM!</v>
      </c>
    </row>
    <row r="248" spans="1:65" ht="25.5">
      <c r="A248" s="22"/>
      <c r="B248" s="22"/>
      <c r="C248" s="117"/>
      <c r="D248" s="117"/>
      <c r="E248" s="117"/>
      <c r="F248" s="98"/>
      <c r="G248" s="22"/>
      <c r="H248" s="22"/>
      <c r="I248" s="1"/>
      <c r="J248" s="1"/>
      <c r="K248" s="1"/>
      <c r="L248" s="1"/>
      <c r="M248" s="1"/>
      <c r="N248" s="99"/>
      <c r="O248" s="99"/>
      <c r="P248" s="99"/>
      <c r="Q248" s="99"/>
      <c r="R248" s="99"/>
      <c r="S248" s="99"/>
      <c r="T248" s="99"/>
      <c r="V248" s="1"/>
      <c r="W248" s="1"/>
      <c r="X248" s="1"/>
      <c r="Y248" s="1"/>
      <c r="Z248" s="1"/>
      <c r="AA248" s="1"/>
      <c r="AB248" s="1"/>
      <c r="AC248" s="1"/>
      <c r="AD248" s="1"/>
      <c r="AE248" s="9"/>
      <c r="AF248" s="12"/>
      <c r="AG248" s="12"/>
      <c r="AH248" s="100"/>
      <c r="AI248" s="14"/>
      <c r="AJ248" s="133"/>
      <c r="AK248" s="134" t="s">
        <v>74</v>
      </c>
      <c r="AL248" s="135">
        <f>TINV((1-$E$1),(X246-2))</f>
        <v>2.570581835636315</v>
      </c>
      <c r="AM248" s="1"/>
      <c r="AN248" s="131" t="s">
        <v>34</v>
      </c>
      <c r="AO248" s="132">
        <f>$E$1</f>
        <v>0.95</v>
      </c>
      <c r="AP248" s="130" t="e">
        <f>EXP(AI246-AL248*SQRT((1/Z246)+AD246))</f>
        <v>#NUM!</v>
      </c>
      <c r="AQ248" s="130" t="e">
        <f>EXP(AI246+AL248*SQRT((1/Z246)+AD246))</f>
        <v>#NUM!</v>
      </c>
      <c r="AR248" s="30"/>
      <c r="AS248" s="1"/>
      <c r="AT248" s="1"/>
      <c r="AU248" s="1"/>
      <c r="AV248" s="1"/>
      <c r="AX248" s="1"/>
      <c r="AY248" s="1"/>
      <c r="AZ248" s="1"/>
      <c r="BB248" s="101"/>
      <c r="BC248" s="9"/>
      <c r="BD248" s="9"/>
      <c r="BF248" s="5"/>
      <c r="BG248" s="1"/>
      <c r="BH248" s="3"/>
      <c r="BI248" s="102"/>
      <c r="BJ248" s="1"/>
      <c r="BM248" s="3"/>
    </row>
    <row r="249" spans="1:71" ht="15">
      <c r="A249" s="18"/>
      <c r="B249" s="18"/>
      <c r="C249" s="118"/>
      <c r="D249" s="118"/>
      <c r="E249" s="118"/>
      <c r="F249" s="98"/>
      <c r="G249" s="18"/>
      <c r="H249" s="18"/>
      <c r="I249" s="1"/>
      <c r="J249" s="1"/>
      <c r="K249" s="1"/>
      <c r="L249" s="1"/>
      <c r="M249" s="1"/>
      <c r="N249" s="99"/>
      <c r="O249" s="99"/>
      <c r="P249" s="99"/>
      <c r="Q249" s="99"/>
      <c r="R249" s="99"/>
      <c r="S249" s="99"/>
      <c r="T249" s="99"/>
      <c r="V249" s="1"/>
      <c r="W249" s="1"/>
      <c r="X249" s="1"/>
      <c r="Y249" s="1"/>
      <c r="Z249" s="1"/>
      <c r="AA249" s="1"/>
      <c r="AB249" s="1"/>
      <c r="AC249" s="1"/>
      <c r="AD249" s="1"/>
      <c r="AE249" s="9"/>
      <c r="AF249" s="12"/>
      <c r="AG249" s="12"/>
      <c r="AH249" s="100"/>
      <c r="AI249" s="14"/>
      <c r="AJ249" s="103"/>
      <c r="AK249" s="104"/>
      <c r="AL249" s="15"/>
      <c r="AM249" s="1"/>
      <c r="AN249" s="1"/>
      <c r="AO249" s="8"/>
      <c r="AP249" s="30"/>
      <c r="AQ249" s="30"/>
      <c r="AR249" s="30"/>
      <c r="AS249" s="1"/>
      <c r="AT249" s="1"/>
      <c r="AU249" s="1"/>
      <c r="AV249" s="1"/>
      <c r="AW249" s="2"/>
      <c r="AX249" s="1"/>
      <c r="AY249" s="1"/>
      <c r="AZ249" s="1"/>
      <c r="BA249" s="2"/>
      <c r="BB249" s="101"/>
      <c r="BC249" s="9"/>
      <c r="BD249" s="9"/>
      <c r="BE249" s="2"/>
      <c r="BF249" s="5"/>
      <c r="BG249" s="1"/>
      <c r="BH249" s="105"/>
      <c r="BI249" s="106"/>
      <c r="BJ249" s="1"/>
      <c r="BK249" s="2"/>
      <c r="BL249" s="2"/>
      <c r="BM249" s="105"/>
      <c r="BN249" s="2"/>
      <c r="BQ249" s="2"/>
      <c r="BR249" s="2"/>
      <c r="BS249" s="2"/>
    </row>
    <row r="250" spans="3:6" ht="12.75">
      <c r="C250" s="109"/>
      <c r="D250" s="109"/>
      <c r="E250" s="109"/>
      <c r="F250" s="110"/>
    </row>
    <row r="251" spans="1:71" ht="12.75">
      <c r="A251" s="4"/>
      <c r="B251" s="4"/>
      <c r="C251" s="4"/>
      <c r="D251" s="4"/>
      <c r="E251" s="4"/>
      <c r="F251" s="1"/>
      <c r="G251" s="139" t="s">
        <v>82</v>
      </c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1"/>
      <c r="T251" s="27"/>
      <c r="U251" s="142" t="s">
        <v>83</v>
      </c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4"/>
      <c r="AR251" s="27"/>
      <c r="AS251" s="139" t="s">
        <v>1</v>
      </c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1"/>
    </row>
    <row r="252" spans="1:71" ht="12.75">
      <c r="A252" s="108"/>
      <c r="B252" s="28" t="s">
        <v>2</v>
      </c>
      <c r="C252" s="136" t="s">
        <v>78</v>
      </c>
      <c r="D252" s="137"/>
      <c r="E252" s="138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7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7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</row>
    <row r="253" spans="2:71" ht="65.25">
      <c r="B253" s="29"/>
      <c r="C253" s="112" t="s">
        <v>36</v>
      </c>
      <c r="D253" s="114" t="s">
        <v>76</v>
      </c>
      <c r="E253" s="114" t="s">
        <v>77</v>
      </c>
      <c r="F253" s="30"/>
      <c r="H253" s="112" t="s">
        <v>37</v>
      </c>
      <c r="I253" s="112" t="s">
        <v>38</v>
      </c>
      <c r="J253" s="31" t="s">
        <v>39</v>
      </c>
      <c r="K253" s="31" t="s">
        <v>3</v>
      </c>
      <c r="L253" s="31" t="s">
        <v>40</v>
      </c>
      <c r="M253" s="32" t="s">
        <v>41</v>
      </c>
      <c r="N253" s="38" t="s">
        <v>75</v>
      </c>
      <c r="O253" s="38" t="s">
        <v>35</v>
      </c>
      <c r="P253" s="33" t="s">
        <v>42</v>
      </c>
      <c r="Q253" s="33" t="s">
        <v>43</v>
      </c>
      <c r="R253" s="34" t="s">
        <v>76</v>
      </c>
      <c r="S253" s="35" t="s">
        <v>77</v>
      </c>
      <c r="T253" s="36"/>
      <c r="U253" s="7"/>
      <c r="V253" s="37" t="s">
        <v>44</v>
      </c>
      <c r="W253" s="31" t="s">
        <v>45</v>
      </c>
      <c r="X253" s="38" t="s">
        <v>4</v>
      </c>
      <c r="Y253" s="38" t="s">
        <v>5</v>
      </c>
      <c r="Z253" s="38" t="s">
        <v>46</v>
      </c>
      <c r="AA253" s="31" t="s">
        <v>47</v>
      </c>
      <c r="AB253" s="31" t="s">
        <v>48</v>
      </c>
      <c r="AC253" s="41" t="s">
        <v>49</v>
      </c>
      <c r="AD253" s="41" t="s">
        <v>50</v>
      </c>
      <c r="AE253" s="38" t="s">
        <v>51</v>
      </c>
      <c r="AF253" s="31" t="s">
        <v>52</v>
      </c>
      <c r="AG253" s="31" t="s">
        <v>53</v>
      </c>
      <c r="AH253" s="31" t="s">
        <v>54</v>
      </c>
      <c r="AI253" s="38" t="s">
        <v>55</v>
      </c>
      <c r="AJ253" s="39" t="s">
        <v>56</v>
      </c>
      <c r="AK253" s="31" t="s">
        <v>57</v>
      </c>
      <c r="AL253" s="31" t="s">
        <v>58</v>
      </c>
      <c r="AM253" s="38" t="s">
        <v>35</v>
      </c>
      <c r="AN253" s="33" t="s">
        <v>59</v>
      </c>
      <c r="AO253" s="33" t="s">
        <v>60</v>
      </c>
      <c r="AP253" s="34" t="s">
        <v>76</v>
      </c>
      <c r="AQ253" s="35" t="s">
        <v>77</v>
      </c>
      <c r="AR253" s="36"/>
      <c r="AT253" s="113" t="s">
        <v>6</v>
      </c>
      <c r="AU253" s="113" t="s">
        <v>4</v>
      </c>
      <c r="AV253" s="40" t="s">
        <v>61</v>
      </c>
      <c r="AW253" s="41" t="s">
        <v>62</v>
      </c>
      <c r="AY253" s="38" t="s">
        <v>63</v>
      </c>
      <c r="AZ253" s="38" t="s">
        <v>64</v>
      </c>
      <c r="BA253" s="38" t="s">
        <v>7</v>
      </c>
      <c r="BB253" s="38" t="s">
        <v>8</v>
      </c>
      <c r="BC253" s="38" t="s">
        <v>9</v>
      </c>
      <c r="BD253" s="38" t="s">
        <v>10</v>
      </c>
      <c r="BE253" s="38" t="s">
        <v>11</v>
      </c>
      <c r="BF253" s="38" t="s">
        <v>65</v>
      </c>
      <c r="BG253" s="38" t="s">
        <v>12</v>
      </c>
      <c r="BH253" s="38" t="s">
        <v>13</v>
      </c>
      <c r="BI253" s="42" t="s">
        <v>66</v>
      </c>
      <c r="BJ253" s="42" t="s">
        <v>67</v>
      </c>
      <c r="BK253" s="42" t="s">
        <v>68</v>
      </c>
      <c r="BL253" s="42" t="s">
        <v>69</v>
      </c>
      <c r="BM253" s="42" t="s">
        <v>70</v>
      </c>
      <c r="BN253" s="43"/>
      <c r="BO253" s="33" t="s">
        <v>71</v>
      </c>
      <c r="BP253" s="33" t="s">
        <v>72</v>
      </c>
      <c r="BQ253" s="32" t="s">
        <v>73</v>
      </c>
      <c r="BR253" s="34" t="s">
        <v>80</v>
      </c>
      <c r="BS253" s="35" t="s">
        <v>81</v>
      </c>
    </row>
    <row r="254" spans="2:71" ht="12.75">
      <c r="B254" s="44" t="s">
        <v>14</v>
      </c>
      <c r="C254" s="126"/>
      <c r="D254" s="126"/>
      <c r="E254" s="126"/>
      <c r="F254" s="45"/>
      <c r="H254" s="46" t="e">
        <f aca="true" t="shared" si="312" ref="H254:H259">N254^2</f>
        <v>#NUM!</v>
      </c>
      <c r="I254" s="47" t="e">
        <f aca="true" t="shared" si="313" ref="I254:I259">1/H254</f>
        <v>#NUM!</v>
      </c>
      <c r="J254" s="21" t="e">
        <f aca="true" t="shared" si="314" ref="J254:J259">LN(M254)</f>
        <v>#NUM!</v>
      </c>
      <c r="K254" s="21" t="e">
        <f aca="true" t="shared" si="315" ref="K254:K259">I254*J254</f>
        <v>#NUM!</v>
      </c>
      <c r="L254" s="21" t="e">
        <f aca="true" t="shared" si="316" ref="L254:L259">LN(M254)</f>
        <v>#NUM!</v>
      </c>
      <c r="M254" s="124">
        <f aca="true" t="shared" si="317" ref="M254:M259">C254</f>
        <v>0</v>
      </c>
      <c r="N254" s="125" t="e">
        <f aca="true" t="shared" si="318" ref="N254:N259">(Q254-P254)/(2*O254)</f>
        <v>#NUM!</v>
      </c>
      <c r="O254" s="48">
        <f aca="true" t="shared" si="319" ref="O254:O260">$E$2</f>
        <v>1.9599639845400536</v>
      </c>
      <c r="P254" s="49" t="e">
        <f aca="true" t="shared" si="320" ref="P254:P259">LN(R254)</f>
        <v>#NUM!</v>
      </c>
      <c r="Q254" s="49" t="e">
        <f aca="true" t="shared" si="321" ref="Q254:Q259">LN(S254)</f>
        <v>#NUM!</v>
      </c>
      <c r="R254" s="50">
        <f aca="true" t="shared" si="322" ref="R254:S259">D254</f>
        <v>0</v>
      </c>
      <c r="S254" s="50">
        <f t="shared" si="322"/>
        <v>0</v>
      </c>
      <c r="T254" s="5"/>
      <c r="V254" s="51" t="e">
        <f>(J254-L260)^2</f>
        <v>#NUM!</v>
      </c>
      <c r="W254" s="52" t="e">
        <f aca="true" t="shared" si="323" ref="W254:W259">I254*V254</f>
        <v>#NUM!</v>
      </c>
      <c r="X254" s="53">
        <v>1</v>
      </c>
      <c r="Y254" s="43"/>
      <c r="Z254" s="43"/>
      <c r="AA254" s="47" t="e">
        <f aca="true" t="shared" si="324" ref="AA254:AA259">I254^2</f>
        <v>#NUM!</v>
      </c>
      <c r="AB254" s="54"/>
      <c r="AC254" s="55" t="e">
        <f>AC260</f>
        <v>#NUM!</v>
      </c>
      <c r="AD254" s="55" t="e">
        <f>AD260</f>
        <v>#NUM!</v>
      </c>
      <c r="AE254" s="52" t="e">
        <f aca="true" t="shared" si="325" ref="AE254:AE259">1/I254</f>
        <v>#NUM!</v>
      </c>
      <c r="AF254" s="56" t="e">
        <f aca="true" t="shared" si="326" ref="AF254:AF259">1/(AD254+AE254)</f>
        <v>#NUM!</v>
      </c>
      <c r="AG254" s="57" t="e">
        <f>AF254/AF257</f>
        <v>#NUM!</v>
      </c>
      <c r="AH254" s="58" t="e">
        <f aca="true" t="shared" si="327" ref="AH254:AH259">AF254*J254</f>
        <v>#NUM!</v>
      </c>
      <c r="AI254" s="59" t="e">
        <f aca="true" t="shared" si="328" ref="AI254:AI260">AH254/AF254</f>
        <v>#NUM!</v>
      </c>
      <c r="AJ254" s="11" t="e">
        <f aca="true" t="shared" si="329" ref="AJ254:AJ260">EXP(AI254)</f>
        <v>#NUM!</v>
      </c>
      <c r="AK254" s="60" t="e">
        <f aca="true" t="shared" si="330" ref="AK254:AK260">1/AF254</f>
        <v>#NUM!</v>
      </c>
      <c r="AL254" s="11" t="e">
        <f aca="true" t="shared" si="331" ref="AL254:AL260">SQRT(AK254)</f>
        <v>#NUM!</v>
      </c>
      <c r="AM254" s="48">
        <f aca="true" t="shared" si="332" ref="AM254:AM260">$E$2</f>
        <v>1.9599639845400536</v>
      </c>
      <c r="AN254" s="49" t="e">
        <f aca="true" t="shared" si="333" ref="AN254:AN260">AI254-(AM254*AL254)</f>
        <v>#NUM!</v>
      </c>
      <c r="AO254" s="49" t="e">
        <f>AI254+(1.96*AL254)</f>
        <v>#NUM!</v>
      </c>
      <c r="AP254" s="61" t="e">
        <f aca="true" t="shared" si="334" ref="AP254:AP259">EXP(AN254)</f>
        <v>#NUM!</v>
      </c>
      <c r="AQ254" s="61" t="e">
        <f aca="true" t="shared" si="335" ref="AQ254:AQ259">EXP(AO254)</f>
        <v>#NUM!</v>
      </c>
      <c r="AR254" s="30"/>
      <c r="AT254" s="62"/>
      <c r="AU254" s="62">
        <v>1</v>
      </c>
      <c r="AV254" s="63"/>
      <c r="AW254" s="63"/>
      <c r="AY254" s="43"/>
      <c r="AZ254" s="43"/>
      <c r="BA254" s="53"/>
      <c r="BB254" s="53"/>
      <c r="BC254" s="53"/>
      <c r="BD254" s="53"/>
      <c r="BE254" s="53"/>
      <c r="BF254" s="53"/>
      <c r="BG254" s="53"/>
      <c r="BH254" s="53"/>
      <c r="BI254" s="43"/>
      <c r="BJ254" s="43"/>
      <c r="BK254" s="43"/>
      <c r="BL254" s="43"/>
      <c r="BM254" s="43"/>
      <c r="BN254" s="43"/>
      <c r="BO254" s="64"/>
      <c r="BP254" s="64"/>
      <c r="BQ254" s="64"/>
      <c r="BR254" s="43"/>
      <c r="BS254" s="43"/>
    </row>
    <row r="255" spans="2:71" ht="12.75">
      <c r="B255" s="44" t="s">
        <v>15</v>
      </c>
      <c r="C255" s="126"/>
      <c r="D255" s="126"/>
      <c r="E255" s="126"/>
      <c r="F255" s="45"/>
      <c r="H255" s="46" t="e">
        <f t="shared" si="312"/>
        <v>#NUM!</v>
      </c>
      <c r="I255" s="47" t="e">
        <f t="shared" si="313"/>
        <v>#NUM!</v>
      </c>
      <c r="J255" s="21" t="e">
        <f t="shared" si="314"/>
        <v>#NUM!</v>
      </c>
      <c r="K255" s="21" t="e">
        <f t="shared" si="315"/>
        <v>#NUM!</v>
      </c>
      <c r="L255" s="21" t="e">
        <f t="shared" si="316"/>
        <v>#NUM!</v>
      </c>
      <c r="M255" s="124">
        <f t="shared" si="317"/>
        <v>0</v>
      </c>
      <c r="N255" s="125" t="e">
        <f t="shared" si="318"/>
        <v>#NUM!</v>
      </c>
      <c r="O255" s="48">
        <f t="shared" si="319"/>
        <v>1.9599639845400536</v>
      </c>
      <c r="P255" s="49" t="e">
        <f t="shared" si="320"/>
        <v>#NUM!</v>
      </c>
      <c r="Q255" s="49" t="e">
        <f t="shared" si="321"/>
        <v>#NUM!</v>
      </c>
      <c r="R255" s="50">
        <f t="shared" si="322"/>
        <v>0</v>
      </c>
      <c r="S255" s="50">
        <f t="shared" si="322"/>
        <v>0</v>
      </c>
      <c r="T255" s="5"/>
      <c r="V255" s="51" t="e">
        <f>(J255-L260)^2</f>
        <v>#NUM!</v>
      </c>
      <c r="W255" s="52" t="e">
        <f t="shared" si="323"/>
        <v>#NUM!</v>
      </c>
      <c r="X255" s="53">
        <v>1</v>
      </c>
      <c r="Y255" s="43"/>
      <c r="Z255" s="43"/>
      <c r="AA255" s="47" t="e">
        <f t="shared" si="324"/>
        <v>#NUM!</v>
      </c>
      <c r="AB255" s="54"/>
      <c r="AC255" s="55" t="e">
        <f>AC260</f>
        <v>#NUM!</v>
      </c>
      <c r="AD255" s="55" t="e">
        <f>AD260</f>
        <v>#NUM!</v>
      </c>
      <c r="AE255" s="52" t="e">
        <f t="shared" si="325"/>
        <v>#NUM!</v>
      </c>
      <c r="AF255" s="56" t="e">
        <f t="shared" si="326"/>
        <v>#NUM!</v>
      </c>
      <c r="AG255" s="57" t="e">
        <f>AF255/AF257</f>
        <v>#NUM!</v>
      </c>
      <c r="AH255" s="58" t="e">
        <f t="shared" si="327"/>
        <v>#NUM!</v>
      </c>
      <c r="AI255" s="59" t="e">
        <f t="shared" si="328"/>
        <v>#NUM!</v>
      </c>
      <c r="AJ255" s="11" t="e">
        <f t="shared" si="329"/>
        <v>#NUM!</v>
      </c>
      <c r="AK255" s="60" t="e">
        <f t="shared" si="330"/>
        <v>#NUM!</v>
      </c>
      <c r="AL255" s="11" t="e">
        <f t="shared" si="331"/>
        <v>#NUM!</v>
      </c>
      <c r="AM255" s="48">
        <f t="shared" si="332"/>
        <v>1.9599639845400536</v>
      </c>
      <c r="AN255" s="49" t="e">
        <f t="shared" si="333"/>
        <v>#NUM!</v>
      </c>
      <c r="AO255" s="49" t="e">
        <f>AI255+(1.96*AL255)</f>
        <v>#NUM!</v>
      </c>
      <c r="AP255" s="61" t="e">
        <f t="shared" si="334"/>
        <v>#NUM!</v>
      </c>
      <c r="AQ255" s="61" t="e">
        <f t="shared" si="335"/>
        <v>#NUM!</v>
      </c>
      <c r="AR255" s="30"/>
      <c r="AT255" s="62"/>
      <c r="AU255" s="62">
        <v>1</v>
      </c>
      <c r="AV255" s="63"/>
      <c r="AW255" s="63"/>
      <c r="AY255" s="43"/>
      <c r="AZ255" s="43"/>
      <c r="BA255" s="53"/>
      <c r="BB255" s="53"/>
      <c r="BC255" s="53"/>
      <c r="BD255" s="53"/>
      <c r="BE255" s="53"/>
      <c r="BF255" s="53"/>
      <c r="BG255" s="53"/>
      <c r="BH255" s="53"/>
      <c r="BI255" s="43"/>
      <c r="BJ255" s="43"/>
      <c r="BK255" s="43"/>
      <c r="BL255" s="43"/>
      <c r="BM255" s="43"/>
      <c r="BN255" s="43"/>
      <c r="BO255" s="64"/>
      <c r="BP255" s="64"/>
      <c r="BQ255" s="64"/>
      <c r="BR255" s="43"/>
      <c r="BS255" s="43"/>
    </row>
    <row r="256" spans="2:71" ht="12.75">
      <c r="B256" s="44" t="s">
        <v>16</v>
      </c>
      <c r="C256" s="126"/>
      <c r="D256" s="126"/>
      <c r="E256" s="126"/>
      <c r="F256" s="45"/>
      <c r="H256" s="46" t="e">
        <f t="shared" si="312"/>
        <v>#NUM!</v>
      </c>
      <c r="I256" s="47" t="e">
        <f t="shared" si="313"/>
        <v>#NUM!</v>
      </c>
      <c r="J256" s="21" t="e">
        <f t="shared" si="314"/>
        <v>#NUM!</v>
      </c>
      <c r="K256" s="21" t="e">
        <f t="shared" si="315"/>
        <v>#NUM!</v>
      </c>
      <c r="L256" s="21" t="e">
        <f t="shared" si="316"/>
        <v>#NUM!</v>
      </c>
      <c r="M256" s="124">
        <f t="shared" si="317"/>
        <v>0</v>
      </c>
      <c r="N256" s="125" t="e">
        <f t="shared" si="318"/>
        <v>#NUM!</v>
      </c>
      <c r="O256" s="48">
        <f t="shared" si="319"/>
        <v>1.9599639845400536</v>
      </c>
      <c r="P256" s="49" t="e">
        <f t="shared" si="320"/>
        <v>#NUM!</v>
      </c>
      <c r="Q256" s="49" t="e">
        <f t="shared" si="321"/>
        <v>#NUM!</v>
      </c>
      <c r="R256" s="50">
        <f t="shared" si="322"/>
        <v>0</v>
      </c>
      <c r="S256" s="50">
        <f t="shared" si="322"/>
        <v>0</v>
      </c>
      <c r="T256" s="5"/>
      <c r="V256" s="51" t="e">
        <f>(J256-L260)^2</f>
        <v>#NUM!</v>
      </c>
      <c r="W256" s="52" t="e">
        <f t="shared" si="323"/>
        <v>#NUM!</v>
      </c>
      <c r="X256" s="53">
        <v>1</v>
      </c>
      <c r="Y256" s="43"/>
      <c r="Z256" s="43"/>
      <c r="AA256" s="47" t="e">
        <f t="shared" si="324"/>
        <v>#NUM!</v>
      </c>
      <c r="AB256" s="54"/>
      <c r="AC256" s="55" t="e">
        <f>AC260</f>
        <v>#NUM!</v>
      </c>
      <c r="AD256" s="55" t="e">
        <f>AD260</f>
        <v>#NUM!</v>
      </c>
      <c r="AE256" s="52" t="e">
        <f t="shared" si="325"/>
        <v>#NUM!</v>
      </c>
      <c r="AF256" s="56" t="e">
        <f t="shared" si="326"/>
        <v>#NUM!</v>
      </c>
      <c r="AG256" s="57" t="e">
        <f>AF256/AF257</f>
        <v>#NUM!</v>
      </c>
      <c r="AH256" s="58" t="e">
        <f t="shared" si="327"/>
        <v>#NUM!</v>
      </c>
      <c r="AI256" s="59" t="e">
        <f t="shared" si="328"/>
        <v>#NUM!</v>
      </c>
      <c r="AJ256" s="11" t="e">
        <f t="shared" si="329"/>
        <v>#NUM!</v>
      </c>
      <c r="AK256" s="60" t="e">
        <f t="shared" si="330"/>
        <v>#NUM!</v>
      </c>
      <c r="AL256" s="11" t="e">
        <f t="shared" si="331"/>
        <v>#NUM!</v>
      </c>
      <c r="AM256" s="48">
        <f t="shared" si="332"/>
        <v>1.9599639845400536</v>
      </c>
      <c r="AN256" s="49" t="e">
        <f t="shared" si="333"/>
        <v>#NUM!</v>
      </c>
      <c r="AO256" s="49" t="e">
        <f>AI256+(1.96*AL256)</f>
        <v>#NUM!</v>
      </c>
      <c r="AP256" s="61" t="e">
        <f t="shared" si="334"/>
        <v>#NUM!</v>
      </c>
      <c r="AQ256" s="61" t="e">
        <f t="shared" si="335"/>
        <v>#NUM!</v>
      </c>
      <c r="AR256" s="30"/>
      <c r="AT256" s="62"/>
      <c r="AU256" s="62">
        <v>1</v>
      </c>
      <c r="AV256" s="63"/>
      <c r="AW256" s="63"/>
      <c r="AY256" s="43"/>
      <c r="AZ256" s="43"/>
      <c r="BA256" s="53"/>
      <c r="BB256" s="53"/>
      <c r="BC256" s="53"/>
      <c r="BD256" s="53"/>
      <c r="BE256" s="53"/>
      <c r="BF256" s="53"/>
      <c r="BG256" s="53"/>
      <c r="BH256" s="53"/>
      <c r="BI256" s="43"/>
      <c r="BJ256" s="43"/>
      <c r="BK256" s="43"/>
      <c r="BL256" s="43"/>
      <c r="BM256" s="43"/>
      <c r="BN256" s="43"/>
      <c r="BO256" s="64"/>
      <c r="BP256" s="64"/>
      <c r="BQ256" s="64"/>
      <c r="BR256" s="43"/>
      <c r="BS256" s="43"/>
    </row>
    <row r="257" spans="1:71" ht="12.75">
      <c r="A257" s="22"/>
      <c r="B257" s="44" t="s">
        <v>17</v>
      </c>
      <c r="C257" s="126"/>
      <c r="D257" s="126"/>
      <c r="E257" s="126"/>
      <c r="F257" s="45"/>
      <c r="H257" s="46" t="e">
        <f t="shared" si="312"/>
        <v>#NUM!</v>
      </c>
      <c r="I257" s="47" t="e">
        <f t="shared" si="313"/>
        <v>#NUM!</v>
      </c>
      <c r="J257" s="21" t="e">
        <f t="shared" si="314"/>
        <v>#NUM!</v>
      </c>
      <c r="K257" s="21" t="e">
        <f t="shared" si="315"/>
        <v>#NUM!</v>
      </c>
      <c r="L257" s="21" t="e">
        <f t="shared" si="316"/>
        <v>#NUM!</v>
      </c>
      <c r="M257" s="124">
        <f t="shared" si="317"/>
        <v>0</v>
      </c>
      <c r="N257" s="125" t="e">
        <f t="shared" si="318"/>
        <v>#NUM!</v>
      </c>
      <c r="O257" s="48">
        <f t="shared" si="319"/>
        <v>1.9599639845400536</v>
      </c>
      <c r="P257" s="49" t="e">
        <f t="shared" si="320"/>
        <v>#NUM!</v>
      </c>
      <c r="Q257" s="49" t="e">
        <f t="shared" si="321"/>
        <v>#NUM!</v>
      </c>
      <c r="R257" s="50">
        <f t="shared" si="322"/>
        <v>0</v>
      </c>
      <c r="S257" s="50">
        <f t="shared" si="322"/>
        <v>0</v>
      </c>
      <c r="T257" s="5"/>
      <c r="V257" s="51" t="e">
        <f>(J257-L260)^2</f>
        <v>#NUM!</v>
      </c>
      <c r="W257" s="52" t="e">
        <f t="shared" si="323"/>
        <v>#NUM!</v>
      </c>
      <c r="X257" s="53">
        <v>1</v>
      </c>
      <c r="Y257" s="43"/>
      <c r="Z257" s="43"/>
      <c r="AA257" s="47" t="e">
        <f t="shared" si="324"/>
        <v>#NUM!</v>
      </c>
      <c r="AB257" s="54"/>
      <c r="AC257" s="55" t="e">
        <f>AC260</f>
        <v>#NUM!</v>
      </c>
      <c r="AD257" s="55" t="e">
        <f>AD260</f>
        <v>#NUM!</v>
      </c>
      <c r="AE257" s="52" t="e">
        <f t="shared" si="325"/>
        <v>#NUM!</v>
      </c>
      <c r="AF257" s="56" t="e">
        <f t="shared" si="326"/>
        <v>#NUM!</v>
      </c>
      <c r="AG257" s="57" t="e">
        <f>AF257/AF260</f>
        <v>#NUM!</v>
      </c>
      <c r="AH257" s="58" t="e">
        <f t="shared" si="327"/>
        <v>#NUM!</v>
      </c>
      <c r="AI257" s="59" t="e">
        <f t="shared" si="328"/>
        <v>#NUM!</v>
      </c>
      <c r="AJ257" s="11" t="e">
        <f t="shared" si="329"/>
        <v>#NUM!</v>
      </c>
      <c r="AK257" s="60" t="e">
        <f t="shared" si="330"/>
        <v>#NUM!</v>
      </c>
      <c r="AL257" s="11" t="e">
        <f t="shared" si="331"/>
        <v>#NUM!</v>
      </c>
      <c r="AM257" s="48">
        <f t="shared" si="332"/>
        <v>1.9599639845400536</v>
      </c>
      <c r="AN257" s="49" t="e">
        <f t="shared" si="333"/>
        <v>#NUM!</v>
      </c>
      <c r="AO257" s="49" t="e">
        <f>AI257+(AM257*AL257)</f>
        <v>#NUM!</v>
      </c>
      <c r="AP257" s="61" t="e">
        <f t="shared" si="334"/>
        <v>#NUM!</v>
      </c>
      <c r="AQ257" s="61" t="e">
        <f t="shared" si="335"/>
        <v>#NUM!</v>
      </c>
      <c r="AR257" s="30"/>
      <c r="AT257" s="62"/>
      <c r="AU257" s="62">
        <v>1</v>
      </c>
      <c r="AV257" s="63"/>
      <c r="AW257" s="63"/>
      <c r="AY257" s="43"/>
      <c r="AZ257" s="43"/>
      <c r="BA257" s="53"/>
      <c r="BB257" s="53"/>
      <c r="BC257" s="53"/>
      <c r="BD257" s="53"/>
      <c r="BE257" s="53"/>
      <c r="BF257" s="53"/>
      <c r="BG257" s="53"/>
      <c r="BH257" s="53"/>
      <c r="BI257" s="43"/>
      <c r="BJ257" s="43"/>
      <c r="BK257" s="43"/>
      <c r="BL257" s="43"/>
      <c r="BM257" s="43"/>
      <c r="BN257" s="43"/>
      <c r="BO257" s="64"/>
      <c r="BP257" s="64"/>
      <c r="BQ257" s="64"/>
      <c r="BR257" s="43"/>
      <c r="BS257" s="43"/>
    </row>
    <row r="258" spans="1:71" ht="12.75">
      <c r="A258" s="22"/>
      <c r="B258" s="44" t="s">
        <v>18</v>
      </c>
      <c r="C258" s="126"/>
      <c r="D258" s="126"/>
      <c r="E258" s="126"/>
      <c r="F258" s="45"/>
      <c r="H258" s="46" t="e">
        <f t="shared" si="312"/>
        <v>#NUM!</v>
      </c>
      <c r="I258" s="47" t="e">
        <f t="shared" si="313"/>
        <v>#NUM!</v>
      </c>
      <c r="J258" s="21" t="e">
        <f t="shared" si="314"/>
        <v>#NUM!</v>
      </c>
      <c r="K258" s="21" t="e">
        <f t="shared" si="315"/>
        <v>#NUM!</v>
      </c>
      <c r="L258" s="21" t="e">
        <f t="shared" si="316"/>
        <v>#NUM!</v>
      </c>
      <c r="M258" s="124">
        <f t="shared" si="317"/>
        <v>0</v>
      </c>
      <c r="N258" s="125" t="e">
        <f t="shared" si="318"/>
        <v>#NUM!</v>
      </c>
      <c r="O258" s="48">
        <f t="shared" si="319"/>
        <v>1.9599639845400536</v>
      </c>
      <c r="P258" s="49" t="e">
        <f t="shared" si="320"/>
        <v>#NUM!</v>
      </c>
      <c r="Q258" s="49" t="e">
        <f t="shared" si="321"/>
        <v>#NUM!</v>
      </c>
      <c r="R258" s="50">
        <f t="shared" si="322"/>
        <v>0</v>
      </c>
      <c r="S258" s="50">
        <f t="shared" si="322"/>
        <v>0</v>
      </c>
      <c r="T258" s="5"/>
      <c r="V258" s="51" t="e">
        <f>(J258-L260)^2</f>
        <v>#NUM!</v>
      </c>
      <c r="W258" s="52" t="e">
        <f t="shared" si="323"/>
        <v>#NUM!</v>
      </c>
      <c r="X258" s="53">
        <v>1</v>
      </c>
      <c r="Y258" s="43"/>
      <c r="Z258" s="43"/>
      <c r="AA258" s="47" t="e">
        <f t="shared" si="324"/>
        <v>#NUM!</v>
      </c>
      <c r="AB258" s="54"/>
      <c r="AC258" s="55" t="e">
        <f>AC260</f>
        <v>#NUM!</v>
      </c>
      <c r="AD258" s="55" t="e">
        <f>AD260</f>
        <v>#NUM!</v>
      </c>
      <c r="AE258" s="52" t="e">
        <f t="shared" si="325"/>
        <v>#NUM!</v>
      </c>
      <c r="AF258" s="56" t="e">
        <f t="shared" si="326"/>
        <v>#NUM!</v>
      </c>
      <c r="AG258" s="57" t="e">
        <f>AF258/AF260</f>
        <v>#NUM!</v>
      </c>
      <c r="AH258" s="58" t="e">
        <f t="shared" si="327"/>
        <v>#NUM!</v>
      </c>
      <c r="AI258" s="59" t="e">
        <f t="shared" si="328"/>
        <v>#NUM!</v>
      </c>
      <c r="AJ258" s="11" t="e">
        <f t="shared" si="329"/>
        <v>#NUM!</v>
      </c>
      <c r="AK258" s="60" t="e">
        <f t="shared" si="330"/>
        <v>#NUM!</v>
      </c>
      <c r="AL258" s="11" t="e">
        <f t="shared" si="331"/>
        <v>#NUM!</v>
      </c>
      <c r="AM258" s="48">
        <f t="shared" si="332"/>
        <v>1.9599639845400536</v>
      </c>
      <c r="AN258" s="49" t="e">
        <f t="shared" si="333"/>
        <v>#NUM!</v>
      </c>
      <c r="AO258" s="49" t="e">
        <f>AI258+(AM258*AL258)</f>
        <v>#NUM!</v>
      </c>
      <c r="AP258" s="61" t="e">
        <f t="shared" si="334"/>
        <v>#NUM!</v>
      </c>
      <c r="AQ258" s="61" t="e">
        <f t="shared" si="335"/>
        <v>#NUM!</v>
      </c>
      <c r="AR258" s="30"/>
      <c r="AT258" s="62"/>
      <c r="AU258" s="62">
        <v>1</v>
      </c>
      <c r="AV258" s="63"/>
      <c r="AW258" s="63"/>
      <c r="AY258" s="43"/>
      <c r="AZ258" s="43"/>
      <c r="BA258" s="53"/>
      <c r="BB258" s="53"/>
      <c r="BC258" s="53"/>
      <c r="BD258" s="53"/>
      <c r="BE258" s="53"/>
      <c r="BF258" s="53"/>
      <c r="BG258" s="53"/>
      <c r="BH258" s="53"/>
      <c r="BI258" s="43"/>
      <c r="BJ258" s="43"/>
      <c r="BK258" s="43"/>
      <c r="BL258" s="43"/>
      <c r="BM258" s="43"/>
      <c r="BN258" s="43"/>
      <c r="BO258" s="64"/>
      <c r="BP258" s="64"/>
      <c r="BQ258" s="64"/>
      <c r="BR258" s="43"/>
      <c r="BS258" s="43"/>
    </row>
    <row r="259" spans="1:71" ht="12.75">
      <c r="A259" s="22"/>
      <c r="B259" s="44" t="s">
        <v>19</v>
      </c>
      <c r="C259" s="126"/>
      <c r="D259" s="126"/>
      <c r="E259" s="126"/>
      <c r="F259" s="45"/>
      <c r="H259" s="46" t="e">
        <f t="shared" si="312"/>
        <v>#NUM!</v>
      </c>
      <c r="I259" s="47" t="e">
        <f t="shared" si="313"/>
        <v>#NUM!</v>
      </c>
      <c r="J259" s="21" t="e">
        <f t="shared" si="314"/>
        <v>#NUM!</v>
      </c>
      <c r="K259" s="21" t="e">
        <f t="shared" si="315"/>
        <v>#NUM!</v>
      </c>
      <c r="L259" s="21" t="e">
        <f t="shared" si="316"/>
        <v>#NUM!</v>
      </c>
      <c r="M259" s="124">
        <f t="shared" si="317"/>
        <v>0</v>
      </c>
      <c r="N259" s="125" t="e">
        <f t="shared" si="318"/>
        <v>#NUM!</v>
      </c>
      <c r="O259" s="48">
        <f t="shared" si="319"/>
        <v>1.9599639845400536</v>
      </c>
      <c r="P259" s="49" t="e">
        <f t="shared" si="320"/>
        <v>#NUM!</v>
      </c>
      <c r="Q259" s="49" t="e">
        <f t="shared" si="321"/>
        <v>#NUM!</v>
      </c>
      <c r="R259" s="50">
        <f t="shared" si="322"/>
        <v>0</v>
      </c>
      <c r="S259" s="50">
        <f t="shared" si="322"/>
        <v>0</v>
      </c>
      <c r="T259" s="5"/>
      <c r="V259" s="51" t="e">
        <f>(J259-L260)^2</f>
        <v>#NUM!</v>
      </c>
      <c r="W259" s="52" t="e">
        <f t="shared" si="323"/>
        <v>#NUM!</v>
      </c>
      <c r="X259" s="53">
        <v>1</v>
      </c>
      <c r="Y259" s="43"/>
      <c r="Z259" s="43"/>
      <c r="AA259" s="47" t="e">
        <f t="shared" si="324"/>
        <v>#NUM!</v>
      </c>
      <c r="AB259" s="54"/>
      <c r="AC259" s="55" t="e">
        <f>AC260</f>
        <v>#NUM!</v>
      </c>
      <c r="AD259" s="55" t="e">
        <f>AD260</f>
        <v>#NUM!</v>
      </c>
      <c r="AE259" s="52" t="e">
        <f t="shared" si="325"/>
        <v>#NUM!</v>
      </c>
      <c r="AF259" s="56" t="e">
        <f t="shared" si="326"/>
        <v>#NUM!</v>
      </c>
      <c r="AG259" s="57" t="e">
        <f>AF259/AF260</f>
        <v>#NUM!</v>
      </c>
      <c r="AH259" s="58" t="e">
        <f t="shared" si="327"/>
        <v>#NUM!</v>
      </c>
      <c r="AI259" s="59" t="e">
        <f t="shared" si="328"/>
        <v>#NUM!</v>
      </c>
      <c r="AJ259" s="11" t="e">
        <f t="shared" si="329"/>
        <v>#NUM!</v>
      </c>
      <c r="AK259" s="60" t="e">
        <f t="shared" si="330"/>
        <v>#NUM!</v>
      </c>
      <c r="AL259" s="11" t="e">
        <f t="shared" si="331"/>
        <v>#NUM!</v>
      </c>
      <c r="AM259" s="48">
        <f t="shared" si="332"/>
        <v>1.9599639845400536</v>
      </c>
      <c r="AN259" s="49" t="e">
        <f t="shared" si="333"/>
        <v>#NUM!</v>
      </c>
      <c r="AO259" s="49" t="e">
        <f>AI259+(AM259*AL259)</f>
        <v>#NUM!</v>
      </c>
      <c r="AP259" s="61" t="e">
        <f t="shared" si="334"/>
        <v>#NUM!</v>
      </c>
      <c r="AQ259" s="61" t="e">
        <f t="shared" si="335"/>
        <v>#NUM!</v>
      </c>
      <c r="AR259" s="30"/>
      <c r="AT259" s="62"/>
      <c r="AU259" s="62">
        <v>1</v>
      </c>
      <c r="AV259" s="63"/>
      <c r="AW259" s="63"/>
      <c r="AY259" s="43"/>
      <c r="AZ259" s="43"/>
      <c r="BA259" s="53"/>
      <c r="BB259" s="53"/>
      <c r="BC259" s="53"/>
      <c r="BD259" s="53"/>
      <c r="BE259" s="53"/>
      <c r="BF259" s="53"/>
      <c r="BG259" s="53"/>
      <c r="BH259" s="53"/>
      <c r="BI259" s="43"/>
      <c r="BJ259" s="43"/>
      <c r="BK259" s="43"/>
      <c r="BL259" s="43"/>
      <c r="BM259" s="43"/>
      <c r="BN259" s="43"/>
      <c r="BO259" s="64"/>
      <c r="BP259" s="64"/>
      <c r="BQ259" s="64"/>
      <c r="BR259" s="43"/>
      <c r="BS259" s="43"/>
    </row>
    <row r="260" spans="1:71" ht="12.75">
      <c r="A260" s="22"/>
      <c r="B260" s="65">
        <f>COUNT(C254:C259)</f>
        <v>0</v>
      </c>
      <c r="C260" s="115"/>
      <c r="D260" s="115"/>
      <c r="E260" s="115"/>
      <c r="F260" s="67"/>
      <c r="H260" s="68"/>
      <c r="I260" s="69" t="e">
        <f>SUM(I254:I259)</f>
        <v>#NUM!</v>
      </c>
      <c r="J260" s="70"/>
      <c r="K260" s="71" t="e">
        <f>SUM(K254:K259)</f>
        <v>#NUM!</v>
      </c>
      <c r="L260" s="10" t="e">
        <f>K260/I260</f>
        <v>#NUM!</v>
      </c>
      <c r="M260" s="121" t="e">
        <f>EXP(L260)</f>
        <v>#NUM!</v>
      </c>
      <c r="N260" s="66" t="e">
        <f>SQRT(1/I260)</f>
        <v>#NUM!</v>
      </c>
      <c r="O260" s="48">
        <f t="shared" si="319"/>
        <v>1.9599639845400536</v>
      </c>
      <c r="P260" s="72" t="e">
        <f>L260-(N260*O260)</f>
        <v>#NUM!</v>
      </c>
      <c r="Q260" s="72" t="e">
        <f>L260+(N260*O260)</f>
        <v>#NUM!</v>
      </c>
      <c r="R260" s="122" t="e">
        <f>EXP(P260)</f>
        <v>#NUM!</v>
      </c>
      <c r="S260" s="123" t="e">
        <f>EXP(Q260)</f>
        <v>#NUM!</v>
      </c>
      <c r="T260" s="73"/>
      <c r="U260" s="73"/>
      <c r="V260" s="74"/>
      <c r="W260" s="75" t="e">
        <f>SUM(W254:W259)</f>
        <v>#NUM!</v>
      </c>
      <c r="X260" s="76">
        <f>SUM(X254:X259)</f>
        <v>6</v>
      </c>
      <c r="Y260" s="77" t="e">
        <f>W260-(X260-1)</f>
        <v>#NUM!</v>
      </c>
      <c r="Z260" s="69" t="e">
        <f>I260</f>
        <v>#NUM!</v>
      </c>
      <c r="AA260" s="69" t="e">
        <f>SUM(AA254:AA259)</f>
        <v>#NUM!</v>
      </c>
      <c r="AB260" s="78" t="e">
        <f>AA260/Z260</f>
        <v>#NUM!</v>
      </c>
      <c r="AC260" s="79" t="e">
        <f>Y260/(Z260-AB260)</f>
        <v>#NUM!</v>
      </c>
      <c r="AD260" s="79" t="e">
        <f>IF(W260&lt;X260-1,"0",AC260)</f>
        <v>#NUM!</v>
      </c>
      <c r="AE260" s="74"/>
      <c r="AF260" s="69" t="e">
        <f>SUM(AF254:AF259)</f>
        <v>#NUM!</v>
      </c>
      <c r="AG260" s="80" t="e">
        <f>SUM(AG254:AG259)</f>
        <v>#NUM!</v>
      </c>
      <c r="AH260" s="77" t="e">
        <f>SUM(AH254:AH259)</f>
        <v>#NUM!</v>
      </c>
      <c r="AI260" s="77" t="e">
        <f t="shared" si="328"/>
        <v>#NUM!</v>
      </c>
      <c r="AJ260" s="123" t="e">
        <f t="shared" si="329"/>
        <v>#NUM!</v>
      </c>
      <c r="AK260" s="81" t="e">
        <f t="shared" si="330"/>
        <v>#NUM!</v>
      </c>
      <c r="AL260" s="82" t="e">
        <f t="shared" si="331"/>
        <v>#NUM!</v>
      </c>
      <c r="AM260" s="48">
        <f t="shared" si="332"/>
        <v>1.9599639845400536</v>
      </c>
      <c r="AN260" s="72" t="e">
        <f t="shared" si="333"/>
        <v>#NUM!</v>
      </c>
      <c r="AO260" s="72" t="e">
        <f>AI260+(AM260*AL260)</f>
        <v>#NUM!</v>
      </c>
      <c r="AP260" s="127" t="e">
        <f>EXP(AN260)</f>
        <v>#NUM!</v>
      </c>
      <c r="AQ260" s="127" t="e">
        <f>EXP(AO260)</f>
        <v>#NUM!</v>
      </c>
      <c r="AR260" s="107"/>
      <c r="AS260" s="6"/>
      <c r="AT260" s="83" t="e">
        <f>W260</f>
        <v>#NUM!</v>
      </c>
      <c r="AU260" s="65">
        <f>SUM(AU254:AU259)</f>
        <v>6</v>
      </c>
      <c r="AV260" s="84" t="e">
        <f>(AT260-(AU260-1))/AT260</f>
        <v>#NUM!</v>
      </c>
      <c r="AW260" s="85" t="e">
        <f>IF(W260&lt;X260-1,"0%",AV260)</f>
        <v>#NUM!</v>
      </c>
      <c r="AX260" s="19"/>
      <c r="AY260" s="71" t="e">
        <f>AT260/(AU260-1)</f>
        <v>#NUM!</v>
      </c>
      <c r="AZ260" s="86" t="e">
        <f>LN(AY260)</f>
        <v>#NUM!</v>
      </c>
      <c r="BA260" s="71" t="e">
        <f>LN(AT260)</f>
        <v>#NUM!</v>
      </c>
      <c r="BB260" s="71">
        <f>LN(AU260-1)</f>
        <v>1.6094379124341003</v>
      </c>
      <c r="BC260" s="71" t="e">
        <f>SQRT(2*AT260)</f>
        <v>#NUM!</v>
      </c>
      <c r="BD260" s="71">
        <f>SQRT(2*AU260-3)</f>
        <v>3</v>
      </c>
      <c r="BE260" s="71">
        <f>2*(AU260-2)</f>
        <v>8</v>
      </c>
      <c r="BF260" s="71">
        <f>3*(AU260-2)^2</f>
        <v>48</v>
      </c>
      <c r="BG260" s="71">
        <f>1/BE260</f>
        <v>0.125</v>
      </c>
      <c r="BH260" s="87">
        <f>1/BF260</f>
        <v>0.020833333333333332</v>
      </c>
      <c r="BI260" s="87">
        <f>SQRT(BG260*(1-BH260))</f>
        <v>0.3498511588280555</v>
      </c>
      <c r="BJ260" s="88" t="e">
        <f>0.5*(BA260-BB260)/(BC260-BD260)</f>
        <v>#NUM!</v>
      </c>
      <c r="BK260" s="88" t="e">
        <f>IF(W260&lt;=X260,BI260,BJ260)</f>
        <v>#NUM!</v>
      </c>
      <c r="BL260" s="89" t="e">
        <f>AZ260-(1.96*BK260)</f>
        <v>#NUM!</v>
      </c>
      <c r="BM260" s="89" t="e">
        <f>AZ260+(1.96*BK260)</f>
        <v>#NUM!</v>
      </c>
      <c r="BN260" s="89"/>
      <c r="BO260" s="86" t="e">
        <f>EXP(BL260)</f>
        <v>#NUM!</v>
      </c>
      <c r="BP260" s="86" t="e">
        <f>EXP(BM260)</f>
        <v>#NUM!</v>
      </c>
      <c r="BQ260" s="90" t="e">
        <f>AW260</f>
        <v>#NUM!</v>
      </c>
      <c r="BR260" s="90" t="e">
        <f>(BO260-1)/BO260</f>
        <v>#NUM!</v>
      </c>
      <c r="BS260" s="90" t="e">
        <f>(BP260-1)/BP260</f>
        <v>#NUM!</v>
      </c>
    </row>
    <row r="261" spans="1:71" ht="12.75">
      <c r="A261" s="4"/>
      <c r="B261" s="4"/>
      <c r="C261" s="116"/>
      <c r="D261" s="116"/>
      <c r="E261" s="116"/>
      <c r="F261" s="91"/>
      <c r="G261" s="4"/>
      <c r="H261" s="1"/>
      <c r="I261" s="1"/>
      <c r="J261" s="1"/>
      <c r="K261" s="1"/>
      <c r="L261" s="1"/>
      <c r="M261" s="1"/>
      <c r="N261" s="92"/>
      <c r="O261" s="92"/>
      <c r="P261" s="92"/>
      <c r="Q261" s="92"/>
      <c r="R261" s="92"/>
      <c r="S261" s="92"/>
      <c r="T261" s="92"/>
      <c r="V261" s="1"/>
      <c r="W261" s="1"/>
      <c r="X261" s="93"/>
      <c r="Y261" s="94"/>
      <c r="Z261" s="94"/>
      <c r="AA261" s="94"/>
      <c r="AB261" s="95"/>
      <c r="AC261" s="95"/>
      <c r="AD261" s="95"/>
      <c r="AE261" s="95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96"/>
      <c r="AQ261" s="96"/>
      <c r="AR261" s="96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9"/>
      <c r="BD261" s="1"/>
      <c r="BE261" s="1"/>
      <c r="BF261" s="1"/>
      <c r="BG261" s="1"/>
      <c r="BJ261" s="94" t="s">
        <v>79</v>
      </c>
      <c r="BP261" s="97" t="s">
        <v>32</v>
      </c>
      <c r="BQ261" s="128" t="e">
        <f>BQ260</f>
        <v>#NUM!</v>
      </c>
      <c r="BR261" s="128" t="e">
        <f>IF(BR260&lt;0,"0%",BR260)</f>
        <v>#NUM!</v>
      </c>
      <c r="BS261" s="129" t="e">
        <f>IF(BS260&lt;0,"0%",BS260)</f>
        <v>#NUM!</v>
      </c>
    </row>
    <row r="262" spans="1:65" ht="25.5">
      <c r="A262" s="22"/>
      <c r="B262" s="22"/>
      <c r="C262" s="117"/>
      <c r="D262" s="117"/>
      <c r="E262" s="117"/>
      <c r="F262" s="98"/>
      <c r="G262" s="22"/>
      <c r="H262" s="22"/>
      <c r="I262" s="1"/>
      <c r="J262" s="1"/>
      <c r="K262" s="1"/>
      <c r="L262" s="1"/>
      <c r="M262" s="1"/>
      <c r="N262" s="99"/>
      <c r="O262" s="99"/>
      <c r="P262" s="99"/>
      <c r="Q262" s="99"/>
      <c r="R262" s="99"/>
      <c r="S262" s="99"/>
      <c r="T262" s="99"/>
      <c r="V262" s="1"/>
      <c r="W262" s="1"/>
      <c r="X262" s="1"/>
      <c r="Y262" s="1"/>
      <c r="Z262" s="1"/>
      <c r="AA262" s="1"/>
      <c r="AB262" s="1"/>
      <c r="AC262" s="1"/>
      <c r="AD262" s="1"/>
      <c r="AE262" s="9"/>
      <c r="AF262" s="12"/>
      <c r="AG262" s="12"/>
      <c r="AH262" s="100"/>
      <c r="AI262" s="14"/>
      <c r="AJ262" s="133"/>
      <c r="AK262" s="134" t="s">
        <v>74</v>
      </c>
      <c r="AL262" s="135">
        <f>TINV((1-$E$1),(X260-2))</f>
        <v>2.776445105197793</v>
      </c>
      <c r="AM262" s="1"/>
      <c r="AN262" s="131" t="s">
        <v>34</v>
      </c>
      <c r="AO262" s="132">
        <f>$E$1</f>
        <v>0.95</v>
      </c>
      <c r="AP262" s="130" t="e">
        <f>EXP(AI260-AL262*SQRT((1/Z260)+AD260))</f>
        <v>#NUM!</v>
      </c>
      <c r="AQ262" s="130" t="e">
        <f>EXP(AI260+AL262*SQRT((1/Z260)+AD260))</f>
        <v>#NUM!</v>
      </c>
      <c r="AR262" s="30"/>
      <c r="AS262" s="1"/>
      <c r="AT262" s="1"/>
      <c r="AU262" s="1"/>
      <c r="AV262" s="1"/>
      <c r="AX262" s="1"/>
      <c r="AY262" s="1"/>
      <c r="AZ262" s="1"/>
      <c r="BB262" s="101"/>
      <c r="BC262" s="9"/>
      <c r="BD262" s="9"/>
      <c r="BF262" s="5"/>
      <c r="BG262" s="1"/>
      <c r="BH262" s="3"/>
      <c r="BI262" s="102"/>
      <c r="BJ262" s="1"/>
      <c r="BM262" s="3"/>
    </row>
    <row r="263" spans="1:71" ht="15">
      <c r="A263" s="18"/>
      <c r="B263" s="18"/>
      <c r="C263" s="118"/>
      <c r="D263" s="118"/>
      <c r="E263" s="118"/>
      <c r="F263" s="98"/>
      <c r="G263" s="18"/>
      <c r="H263" s="18"/>
      <c r="I263" s="1"/>
      <c r="J263" s="1"/>
      <c r="K263" s="1"/>
      <c r="L263" s="1"/>
      <c r="M263" s="1"/>
      <c r="N263" s="99"/>
      <c r="O263" s="99"/>
      <c r="P263" s="99"/>
      <c r="Q263" s="99"/>
      <c r="R263" s="99"/>
      <c r="S263" s="99"/>
      <c r="T263" s="99"/>
      <c r="V263" s="1"/>
      <c r="W263" s="1"/>
      <c r="X263" s="1"/>
      <c r="Y263" s="1"/>
      <c r="Z263" s="1"/>
      <c r="AA263" s="1"/>
      <c r="AB263" s="1"/>
      <c r="AC263" s="1"/>
      <c r="AD263" s="1"/>
      <c r="AE263" s="9"/>
      <c r="AF263" s="12"/>
      <c r="AG263" s="12"/>
      <c r="AH263" s="100"/>
      <c r="AI263" s="14"/>
      <c r="AJ263" s="103"/>
      <c r="AK263" s="104"/>
      <c r="AL263" s="15"/>
      <c r="AM263" s="1"/>
      <c r="AN263" s="1"/>
      <c r="AO263" s="8"/>
      <c r="AP263" s="30"/>
      <c r="AQ263" s="30"/>
      <c r="AR263" s="30"/>
      <c r="AS263" s="1"/>
      <c r="AT263" s="1"/>
      <c r="AU263" s="1"/>
      <c r="AV263" s="1"/>
      <c r="AW263" s="2"/>
      <c r="AX263" s="1"/>
      <c r="AY263" s="1"/>
      <c r="AZ263" s="1"/>
      <c r="BA263" s="2"/>
      <c r="BB263" s="101"/>
      <c r="BC263" s="9"/>
      <c r="BD263" s="9"/>
      <c r="BE263" s="2"/>
      <c r="BF263" s="5"/>
      <c r="BG263" s="1"/>
      <c r="BH263" s="105"/>
      <c r="BI263" s="106"/>
      <c r="BJ263" s="1"/>
      <c r="BK263" s="2"/>
      <c r="BL263" s="2"/>
      <c r="BM263" s="105"/>
      <c r="BN263" s="2"/>
      <c r="BQ263" s="2"/>
      <c r="BR263" s="2"/>
      <c r="BS263" s="2"/>
    </row>
    <row r="264" spans="3:6" ht="12.75">
      <c r="C264" s="109"/>
      <c r="D264" s="109"/>
      <c r="E264" s="109"/>
      <c r="F264" s="110"/>
    </row>
    <row r="265" spans="1:71" ht="12.75">
      <c r="A265" s="4"/>
      <c r="B265" s="4"/>
      <c r="C265" s="4"/>
      <c r="D265" s="4"/>
      <c r="E265" s="4"/>
      <c r="F265" s="1"/>
      <c r="G265" s="139" t="s">
        <v>82</v>
      </c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1"/>
      <c r="T265" s="27"/>
      <c r="U265" s="142" t="s">
        <v>83</v>
      </c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4"/>
      <c r="AR265" s="27"/>
      <c r="AS265" s="139" t="s">
        <v>1</v>
      </c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1"/>
    </row>
    <row r="266" spans="1:71" ht="12.75">
      <c r="A266" s="108"/>
      <c r="B266" s="28" t="s">
        <v>2</v>
      </c>
      <c r="C266" s="136" t="s">
        <v>78</v>
      </c>
      <c r="D266" s="137"/>
      <c r="E266" s="138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7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7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</row>
    <row r="267" spans="2:71" ht="65.25">
      <c r="B267" s="29"/>
      <c r="C267" s="112" t="s">
        <v>36</v>
      </c>
      <c r="D267" s="114" t="s">
        <v>76</v>
      </c>
      <c r="E267" s="114" t="s">
        <v>77</v>
      </c>
      <c r="F267" s="30"/>
      <c r="H267" s="112" t="s">
        <v>37</v>
      </c>
      <c r="I267" s="112" t="s">
        <v>38</v>
      </c>
      <c r="J267" s="31" t="s">
        <v>39</v>
      </c>
      <c r="K267" s="31" t="s">
        <v>3</v>
      </c>
      <c r="L267" s="31" t="s">
        <v>40</v>
      </c>
      <c r="M267" s="32" t="s">
        <v>41</v>
      </c>
      <c r="N267" s="38" t="s">
        <v>75</v>
      </c>
      <c r="O267" s="38" t="s">
        <v>35</v>
      </c>
      <c r="P267" s="33" t="s">
        <v>42</v>
      </c>
      <c r="Q267" s="33" t="s">
        <v>43</v>
      </c>
      <c r="R267" s="34" t="s">
        <v>76</v>
      </c>
      <c r="S267" s="35" t="s">
        <v>77</v>
      </c>
      <c r="T267" s="36"/>
      <c r="U267" s="7"/>
      <c r="V267" s="37" t="s">
        <v>44</v>
      </c>
      <c r="W267" s="31" t="s">
        <v>45</v>
      </c>
      <c r="X267" s="38" t="s">
        <v>4</v>
      </c>
      <c r="Y267" s="38" t="s">
        <v>5</v>
      </c>
      <c r="Z267" s="38" t="s">
        <v>46</v>
      </c>
      <c r="AA267" s="31" t="s">
        <v>47</v>
      </c>
      <c r="AB267" s="31" t="s">
        <v>48</v>
      </c>
      <c r="AC267" s="41" t="s">
        <v>49</v>
      </c>
      <c r="AD267" s="41" t="s">
        <v>50</v>
      </c>
      <c r="AE267" s="38" t="s">
        <v>51</v>
      </c>
      <c r="AF267" s="31" t="s">
        <v>52</v>
      </c>
      <c r="AG267" s="31" t="s">
        <v>53</v>
      </c>
      <c r="AH267" s="31" t="s">
        <v>54</v>
      </c>
      <c r="AI267" s="38" t="s">
        <v>55</v>
      </c>
      <c r="AJ267" s="39" t="s">
        <v>56</v>
      </c>
      <c r="AK267" s="31" t="s">
        <v>57</v>
      </c>
      <c r="AL267" s="31" t="s">
        <v>58</v>
      </c>
      <c r="AM267" s="38" t="s">
        <v>35</v>
      </c>
      <c r="AN267" s="33" t="s">
        <v>59</v>
      </c>
      <c r="AO267" s="33" t="s">
        <v>60</v>
      </c>
      <c r="AP267" s="34" t="s">
        <v>76</v>
      </c>
      <c r="AQ267" s="35" t="s">
        <v>77</v>
      </c>
      <c r="AR267" s="36"/>
      <c r="AT267" s="113" t="s">
        <v>6</v>
      </c>
      <c r="AU267" s="113" t="s">
        <v>4</v>
      </c>
      <c r="AV267" s="40" t="s">
        <v>61</v>
      </c>
      <c r="AW267" s="41" t="s">
        <v>62</v>
      </c>
      <c r="AY267" s="38" t="s">
        <v>63</v>
      </c>
      <c r="AZ267" s="38" t="s">
        <v>64</v>
      </c>
      <c r="BA267" s="38" t="s">
        <v>7</v>
      </c>
      <c r="BB267" s="38" t="s">
        <v>8</v>
      </c>
      <c r="BC267" s="38" t="s">
        <v>9</v>
      </c>
      <c r="BD267" s="38" t="s">
        <v>10</v>
      </c>
      <c r="BE267" s="38" t="s">
        <v>11</v>
      </c>
      <c r="BF267" s="38" t="s">
        <v>65</v>
      </c>
      <c r="BG267" s="38" t="s">
        <v>12</v>
      </c>
      <c r="BH267" s="38" t="s">
        <v>13</v>
      </c>
      <c r="BI267" s="42" t="s">
        <v>66</v>
      </c>
      <c r="BJ267" s="42" t="s">
        <v>67</v>
      </c>
      <c r="BK267" s="42" t="s">
        <v>68</v>
      </c>
      <c r="BL267" s="42" t="s">
        <v>69</v>
      </c>
      <c r="BM267" s="42" t="s">
        <v>70</v>
      </c>
      <c r="BN267" s="43"/>
      <c r="BO267" s="33" t="s">
        <v>71</v>
      </c>
      <c r="BP267" s="33" t="s">
        <v>72</v>
      </c>
      <c r="BQ267" s="32" t="s">
        <v>73</v>
      </c>
      <c r="BR267" s="34" t="s">
        <v>80</v>
      </c>
      <c r="BS267" s="35" t="s">
        <v>81</v>
      </c>
    </row>
    <row r="268" spans="2:71" ht="12.75">
      <c r="B268" s="44" t="s">
        <v>14</v>
      </c>
      <c r="C268" s="126"/>
      <c r="D268" s="126"/>
      <c r="E268" s="126"/>
      <c r="F268" s="45"/>
      <c r="H268" s="46" t="e">
        <f>N268^2</f>
        <v>#NUM!</v>
      </c>
      <c r="I268" s="47" t="e">
        <f>1/H268</f>
        <v>#NUM!</v>
      </c>
      <c r="J268" s="21" t="e">
        <f>LN(M268)</f>
        <v>#NUM!</v>
      </c>
      <c r="K268" s="21" t="e">
        <f>I268*J268</f>
        <v>#NUM!</v>
      </c>
      <c r="L268" s="21" t="e">
        <f>LN(M268)</f>
        <v>#NUM!</v>
      </c>
      <c r="M268" s="124">
        <f>C268</f>
        <v>0</v>
      </c>
      <c r="N268" s="125" t="e">
        <f>(Q268-P268)/(2*O268)</f>
        <v>#NUM!</v>
      </c>
      <c r="O268" s="48">
        <f aca="true" t="shared" si="336" ref="O268:O273">$E$2</f>
        <v>1.9599639845400536</v>
      </c>
      <c r="P268" s="49" t="e">
        <f aca="true" t="shared" si="337" ref="P268:Q272">LN(R268)</f>
        <v>#NUM!</v>
      </c>
      <c r="Q268" s="49" t="e">
        <f t="shared" si="337"/>
        <v>#NUM!</v>
      </c>
      <c r="R268" s="50">
        <f aca="true" t="shared" si="338" ref="R268:S272">D268</f>
        <v>0</v>
      </c>
      <c r="S268" s="50">
        <f t="shared" si="338"/>
        <v>0</v>
      </c>
      <c r="T268" s="5"/>
      <c r="V268" s="51" t="e">
        <f>(J268-L273)^2</f>
        <v>#NUM!</v>
      </c>
      <c r="W268" s="52" t="e">
        <f>I268*V268</f>
        <v>#NUM!</v>
      </c>
      <c r="X268" s="53">
        <v>1</v>
      </c>
      <c r="Y268" s="43"/>
      <c r="Z268" s="43"/>
      <c r="AA268" s="47" t="e">
        <f>I268^2</f>
        <v>#NUM!</v>
      </c>
      <c r="AB268" s="54"/>
      <c r="AC268" s="55" t="e">
        <f>AC273</f>
        <v>#NUM!</v>
      </c>
      <c r="AD268" s="55" t="e">
        <f>AD273</f>
        <v>#NUM!</v>
      </c>
      <c r="AE268" s="52" t="e">
        <f>1/I268</f>
        <v>#NUM!</v>
      </c>
      <c r="AF268" s="56" t="e">
        <f>1/(AD268+AE268)</f>
        <v>#NUM!</v>
      </c>
      <c r="AG268" s="57" t="e">
        <f>AF268/AF271</f>
        <v>#NUM!</v>
      </c>
      <c r="AH268" s="58" t="e">
        <f>AF268*J268</f>
        <v>#NUM!</v>
      </c>
      <c r="AI268" s="59" t="e">
        <f aca="true" t="shared" si="339" ref="AI268:AI273">AH268/AF268</f>
        <v>#NUM!</v>
      </c>
      <c r="AJ268" s="11" t="e">
        <f aca="true" t="shared" si="340" ref="AJ268:AJ273">EXP(AI268)</f>
        <v>#NUM!</v>
      </c>
      <c r="AK268" s="60" t="e">
        <f aca="true" t="shared" si="341" ref="AK268:AK273">1/AF268</f>
        <v>#NUM!</v>
      </c>
      <c r="AL268" s="11" t="e">
        <f aca="true" t="shared" si="342" ref="AL268:AL273">SQRT(AK268)</f>
        <v>#NUM!</v>
      </c>
      <c r="AM268" s="48">
        <f aca="true" t="shared" si="343" ref="AM268:AM273">$E$2</f>
        <v>1.9599639845400536</v>
      </c>
      <c r="AN268" s="49" t="e">
        <f aca="true" t="shared" si="344" ref="AN268:AN273">AI268-(AM268*AL268)</f>
        <v>#NUM!</v>
      </c>
      <c r="AO268" s="49" t="e">
        <f>AI268+(1.96*AL268)</f>
        <v>#NUM!</v>
      </c>
      <c r="AP268" s="61" t="e">
        <f aca="true" t="shared" si="345" ref="AP268:AQ273">EXP(AN268)</f>
        <v>#NUM!</v>
      </c>
      <c r="AQ268" s="61" t="e">
        <f t="shared" si="345"/>
        <v>#NUM!</v>
      </c>
      <c r="AR268" s="30"/>
      <c r="AT268" s="62"/>
      <c r="AU268" s="62">
        <v>1</v>
      </c>
      <c r="AV268" s="63"/>
      <c r="AW268" s="63"/>
      <c r="AY268" s="43"/>
      <c r="AZ268" s="43"/>
      <c r="BA268" s="53"/>
      <c r="BB268" s="53"/>
      <c r="BC268" s="53"/>
      <c r="BD268" s="53"/>
      <c r="BE268" s="53"/>
      <c r="BF268" s="53"/>
      <c r="BG268" s="53"/>
      <c r="BH268" s="53"/>
      <c r="BI268" s="43"/>
      <c r="BJ268" s="43"/>
      <c r="BK268" s="43"/>
      <c r="BL268" s="43"/>
      <c r="BM268" s="43"/>
      <c r="BN268" s="43"/>
      <c r="BO268" s="64"/>
      <c r="BP268" s="64"/>
      <c r="BQ268" s="64"/>
      <c r="BR268" s="43"/>
      <c r="BS268" s="43"/>
    </row>
    <row r="269" spans="2:71" ht="12.75">
      <c r="B269" s="44" t="s">
        <v>15</v>
      </c>
      <c r="C269" s="126"/>
      <c r="D269" s="126"/>
      <c r="E269" s="126"/>
      <c r="F269" s="45"/>
      <c r="H269" s="46" t="e">
        <f>N269^2</f>
        <v>#NUM!</v>
      </c>
      <c r="I269" s="47" t="e">
        <f>1/H269</f>
        <v>#NUM!</v>
      </c>
      <c r="J269" s="21" t="e">
        <f>LN(M269)</f>
        <v>#NUM!</v>
      </c>
      <c r="K269" s="21" t="e">
        <f>I269*J269</f>
        <v>#NUM!</v>
      </c>
      <c r="L269" s="21" t="e">
        <f>LN(M269)</f>
        <v>#NUM!</v>
      </c>
      <c r="M269" s="124">
        <f>C269</f>
        <v>0</v>
      </c>
      <c r="N269" s="125" t="e">
        <f>(Q269-P269)/(2*O269)</f>
        <v>#NUM!</v>
      </c>
      <c r="O269" s="48">
        <f t="shared" si="336"/>
        <v>1.9599639845400536</v>
      </c>
      <c r="P269" s="49" t="e">
        <f t="shared" si="337"/>
        <v>#NUM!</v>
      </c>
      <c r="Q269" s="49" t="e">
        <f t="shared" si="337"/>
        <v>#NUM!</v>
      </c>
      <c r="R269" s="50">
        <f t="shared" si="338"/>
        <v>0</v>
      </c>
      <c r="S269" s="50">
        <f t="shared" si="338"/>
        <v>0</v>
      </c>
      <c r="T269" s="5"/>
      <c r="V269" s="51" t="e">
        <f>(J269-L273)^2</f>
        <v>#NUM!</v>
      </c>
      <c r="W269" s="52" t="e">
        <f>I269*V269</f>
        <v>#NUM!</v>
      </c>
      <c r="X269" s="53">
        <v>1</v>
      </c>
      <c r="Y269" s="43"/>
      <c r="Z269" s="43"/>
      <c r="AA269" s="47" t="e">
        <f>I269^2</f>
        <v>#NUM!</v>
      </c>
      <c r="AB269" s="54"/>
      <c r="AC269" s="55" t="e">
        <f>AC273</f>
        <v>#NUM!</v>
      </c>
      <c r="AD269" s="55" t="e">
        <f>AD273</f>
        <v>#NUM!</v>
      </c>
      <c r="AE269" s="52" t="e">
        <f>1/I269</f>
        <v>#NUM!</v>
      </c>
      <c r="AF269" s="56" t="e">
        <f>1/(AD269+AE269)</f>
        <v>#NUM!</v>
      </c>
      <c r="AG269" s="57" t="e">
        <f>AF269/AF271</f>
        <v>#NUM!</v>
      </c>
      <c r="AH269" s="58" t="e">
        <f>AF269*J269</f>
        <v>#NUM!</v>
      </c>
      <c r="AI269" s="59" t="e">
        <f t="shared" si="339"/>
        <v>#NUM!</v>
      </c>
      <c r="AJ269" s="11" t="e">
        <f t="shared" si="340"/>
        <v>#NUM!</v>
      </c>
      <c r="AK269" s="60" t="e">
        <f t="shared" si="341"/>
        <v>#NUM!</v>
      </c>
      <c r="AL269" s="11" t="e">
        <f t="shared" si="342"/>
        <v>#NUM!</v>
      </c>
      <c r="AM269" s="48">
        <f t="shared" si="343"/>
        <v>1.9599639845400536</v>
      </c>
      <c r="AN269" s="49" t="e">
        <f t="shared" si="344"/>
        <v>#NUM!</v>
      </c>
      <c r="AO269" s="49" t="e">
        <f>AI269+(1.96*AL269)</f>
        <v>#NUM!</v>
      </c>
      <c r="AP269" s="61" t="e">
        <f t="shared" si="345"/>
        <v>#NUM!</v>
      </c>
      <c r="AQ269" s="61" t="e">
        <f t="shared" si="345"/>
        <v>#NUM!</v>
      </c>
      <c r="AR269" s="30"/>
      <c r="AT269" s="62"/>
      <c r="AU269" s="62">
        <v>1</v>
      </c>
      <c r="AV269" s="63"/>
      <c r="AW269" s="63"/>
      <c r="AY269" s="43"/>
      <c r="AZ269" s="43"/>
      <c r="BA269" s="53"/>
      <c r="BB269" s="53"/>
      <c r="BC269" s="53"/>
      <c r="BD269" s="53"/>
      <c r="BE269" s="53"/>
      <c r="BF269" s="53"/>
      <c r="BG269" s="53"/>
      <c r="BH269" s="53"/>
      <c r="BI269" s="43"/>
      <c r="BJ269" s="43"/>
      <c r="BK269" s="43"/>
      <c r="BL269" s="43"/>
      <c r="BM269" s="43"/>
      <c r="BN269" s="43"/>
      <c r="BO269" s="64"/>
      <c r="BP269" s="64"/>
      <c r="BQ269" s="64"/>
      <c r="BR269" s="43"/>
      <c r="BS269" s="43"/>
    </row>
    <row r="270" spans="2:71" ht="12.75">
      <c r="B270" s="44" t="s">
        <v>16</v>
      </c>
      <c r="C270" s="126"/>
      <c r="D270" s="126"/>
      <c r="E270" s="126"/>
      <c r="F270" s="45"/>
      <c r="H270" s="46" t="e">
        <f>N270^2</f>
        <v>#NUM!</v>
      </c>
      <c r="I270" s="47" t="e">
        <f>1/H270</f>
        <v>#NUM!</v>
      </c>
      <c r="J270" s="21" t="e">
        <f>LN(M270)</f>
        <v>#NUM!</v>
      </c>
      <c r="K270" s="21" t="e">
        <f>I270*J270</f>
        <v>#NUM!</v>
      </c>
      <c r="L270" s="21" t="e">
        <f>LN(M270)</f>
        <v>#NUM!</v>
      </c>
      <c r="M270" s="124">
        <f>C270</f>
        <v>0</v>
      </c>
      <c r="N270" s="125" t="e">
        <f>(Q270-P270)/(2*O270)</f>
        <v>#NUM!</v>
      </c>
      <c r="O270" s="48">
        <f t="shared" si="336"/>
        <v>1.9599639845400536</v>
      </c>
      <c r="P270" s="49" t="e">
        <f t="shared" si="337"/>
        <v>#NUM!</v>
      </c>
      <c r="Q270" s="49" t="e">
        <f t="shared" si="337"/>
        <v>#NUM!</v>
      </c>
      <c r="R270" s="50">
        <f t="shared" si="338"/>
        <v>0</v>
      </c>
      <c r="S270" s="50">
        <f t="shared" si="338"/>
        <v>0</v>
      </c>
      <c r="T270" s="5"/>
      <c r="V270" s="51" t="e">
        <f>(J270-L273)^2</f>
        <v>#NUM!</v>
      </c>
      <c r="W270" s="52" t="e">
        <f>I270*V270</f>
        <v>#NUM!</v>
      </c>
      <c r="X270" s="53">
        <v>1</v>
      </c>
      <c r="Y270" s="43"/>
      <c r="Z270" s="43"/>
      <c r="AA270" s="47" t="e">
        <f>I270^2</f>
        <v>#NUM!</v>
      </c>
      <c r="AB270" s="54"/>
      <c r="AC270" s="55" t="e">
        <f>AC273</f>
        <v>#NUM!</v>
      </c>
      <c r="AD270" s="55" t="e">
        <f>AD273</f>
        <v>#NUM!</v>
      </c>
      <c r="AE270" s="52" t="e">
        <f>1/I270</f>
        <v>#NUM!</v>
      </c>
      <c r="AF270" s="56" t="e">
        <f>1/(AD270+AE270)</f>
        <v>#NUM!</v>
      </c>
      <c r="AG270" s="57" t="e">
        <f>AF270/AF271</f>
        <v>#NUM!</v>
      </c>
      <c r="AH270" s="58" t="e">
        <f>AF270*J270</f>
        <v>#NUM!</v>
      </c>
      <c r="AI270" s="59" t="e">
        <f t="shared" si="339"/>
        <v>#NUM!</v>
      </c>
      <c r="AJ270" s="11" t="e">
        <f t="shared" si="340"/>
        <v>#NUM!</v>
      </c>
      <c r="AK270" s="60" t="e">
        <f t="shared" si="341"/>
        <v>#NUM!</v>
      </c>
      <c r="AL270" s="11" t="e">
        <f t="shared" si="342"/>
        <v>#NUM!</v>
      </c>
      <c r="AM270" s="48">
        <f t="shared" si="343"/>
        <v>1.9599639845400536</v>
      </c>
      <c r="AN270" s="49" t="e">
        <f t="shared" si="344"/>
        <v>#NUM!</v>
      </c>
      <c r="AO270" s="49" t="e">
        <f>AI270+(1.96*AL270)</f>
        <v>#NUM!</v>
      </c>
      <c r="AP270" s="61" t="e">
        <f t="shared" si="345"/>
        <v>#NUM!</v>
      </c>
      <c r="AQ270" s="61" t="e">
        <f t="shared" si="345"/>
        <v>#NUM!</v>
      </c>
      <c r="AR270" s="30"/>
      <c r="AT270" s="62"/>
      <c r="AU270" s="62">
        <v>1</v>
      </c>
      <c r="AV270" s="63"/>
      <c r="AW270" s="63"/>
      <c r="AY270" s="43"/>
      <c r="AZ270" s="43"/>
      <c r="BA270" s="53"/>
      <c r="BB270" s="53"/>
      <c r="BC270" s="53"/>
      <c r="BD270" s="53"/>
      <c r="BE270" s="53"/>
      <c r="BF270" s="53"/>
      <c r="BG270" s="53"/>
      <c r="BH270" s="53"/>
      <c r="BI270" s="43"/>
      <c r="BJ270" s="43"/>
      <c r="BK270" s="43"/>
      <c r="BL270" s="43"/>
      <c r="BM270" s="43"/>
      <c r="BN270" s="43"/>
      <c r="BO270" s="64"/>
      <c r="BP270" s="64"/>
      <c r="BQ270" s="64"/>
      <c r="BR270" s="43"/>
      <c r="BS270" s="43"/>
    </row>
    <row r="271" spans="1:71" ht="12.75">
      <c r="A271" s="22"/>
      <c r="B271" s="44" t="s">
        <v>17</v>
      </c>
      <c r="C271" s="126"/>
      <c r="D271" s="126"/>
      <c r="E271" s="126"/>
      <c r="F271" s="45"/>
      <c r="H271" s="46" t="e">
        <f>N271^2</f>
        <v>#NUM!</v>
      </c>
      <c r="I271" s="47" t="e">
        <f>1/H271</f>
        <v>#NUM!</v>
      </c>
      <c r="J271" s="21" t="e">
        <f>LN(M271)</f>
        <v>#NUM!</v>
      </c>
      <c r="K271" s="21" t="e">
        <f>I271*J271</f>
        <v>#NUM!</v>
      </c>
      <c r="L271" s="21" t="e">
        <f>LN(M271)</f>
        <v>#NUM!</v>
      </c>
      <c r="M271" s="124">
        <f>C271</f>
        <v>0</v>
      </c>
      <c r="N271" s="125" t="e">
        <f>(Q271-P271)/(2*O271)</f>
        <v>#NUM!</v>
      </c>
      <c r="O271" s="48">
        <f t="shared" si="336"/>
        <v>1.9599639845400536</v>
      </c>
      <c r="P271" s="49" t="e">
        <f t="shared" si="337"/>
        <v>#NUM!</v>
      </c>
      <c r="Q271" s="49" t="e">
        <f t="shared" si="337"/>
        <v>#NUM!</v>
      </c>
      <c r="R271" s="50">
        <f t="shared" si="338"/>
        <v>0</v>
      </c>
      <c r="S271" s="50">
        <f t="shared" si="338"/>
        <v>0</v>
      </c>
      <c r="T271" s="5"/>
      <c r="V271" s="51" t="e">
        <f>(J271-L273)^2</f>
        <v>#NUM!</v>
      </c>
      <c r="W271" s="52" t="e">
        <f>I271*V271</f>
        <v>#NUM!</v>
      </c>
      <c r="X271" s="53">
        <v>1</v>
      </c>
      <c r="Y271" s="43"/>
      <c r="Z271" s="43"/>
      <c r="AA271" s="47" t="e">
        <f>I271^2</f>
        <v>#NUM!</v>
      </c>
      <c r="AB271" s="54"/>
      <c r="AC271" s="55" t="e">
        <f>AC273</f>
        <v>#NUM!</v>
      </c>
      <c r="AD271" s="55" t="e">
        <f>AD273</f>
        <v>#NUM!</v>
      </c>
      <c r="AE271" s="52" t="e">
        <f>1/I271</f>
        <v>#NUM!</v>
      </c>
      <c r="AF271" s="56" t="e">
        <f>1/(AD271+AE271)</f>
        <v>#NUM!</v>
      </c>
      <c r="AG271" s="57" t="e">
        <f>AF271/AF273</f>
        <v>#NUM!</v>
      </c>
      <c r="AH271" s="58" t="e">
        <f>AF271*J271</f>
        <v>#NUM!</v>
      </c>
      <c r="AI271" s="59" t="e">
        <f t="shared" si="339"/>
        <v>#NUM!</v>
      </c>
      <c r="AJ271" s="11" t="e">
        <f t="shared" si="340"/>
        <v>#NUM!</v>
      </c>
      <c r="AK271" s="60" t="e">
        <f t="shared" si="341"/>
        <v>#NUM!</v>
      </c>
      <c r="AL271" s="11" t="e">
        <f t="shared" si="342"/>
        <v>#NUM!</v>
      </c>
      <c r="AM271" s="48">
        <f t="shared" si="343"/>
        <v>1.9599639845400536</v>
      </c>
      <c r="AN271" s="49" t="e">
        <f t="shared" si="344"/>
        <v>#NUM!</v>
      </c>
      <c r="AO271" s="49" t="e">
        <f>AI271+(AM271*AL271)</f>
        <v>#NUM!</v>
      </c>
      <c r="AP271" s="61" t="e">
        <f t="shared" si="345"/>
        <v>#NUM!</v>
      </c>
      <c r="AQ271" s="61" t="e">
        <f t="shared" si="345"/>
        <v>#NUM!</v>
      </c>
      <c r="AR271" s="30"/>
      <c r="AT271" s="62"/>
      <c r="AU271" s="62">
        <v>1</v>
      </c>
      <c r="AV271" s="63"/>
      <c r="AW271" s="63"/>
      <c r="AY271" s="43"/>
      <c r="AZ271" s="43"/>
      <c r="BA271" s="53"/>
      <c r="BB271" s="53"/>
      <c r="BC271" s="53"/>
      <c r="BD271" s="53"/>
      <c r="BE271" s="53"/>
      <c r="BF271" s="53"/>
      <c r="BG271" s="53"/>
      <c r="BH271" s="53"/>
      <c r="BI271" s="43"/>
      <c r="BJ271" s="43"/>
      <c r="BK271" s="43"/>
      <c r="BL271" s="43"/>
      <c r="BM271" s="43"/>
      <c r="BN271" s="43"/>
      <c r="BO271" s="64"/>
      <c r="BP271" s="64"/>
      <c r="BQ271" s="64"/>
      <c r="BR271" s="43"/>
      <c r="BS271" s="43"/>
    </row>
    <row r="272" spans="1:71" ht="12.75">
      <c r="A272" s="22"/>
      <c r="B272" s="44" t="s">
        <v>18</v>
      </c>
      <c r="C272" s="126"/>
      <c r="D272" s="126"/>
      <c r="E272" s="126"/>
      <c r="F272" s="45"/>
      <c r="H272" s="46" t="e">
        <f>N272^2</f>
        <v>#NUM!</v>
      </c>
      <c r="I272" s="47" t="e">
        <f>1/H272</f>
        <v>#NUM!</v>
      </c>
      <c r="J272" s="21" t="e">
        <f>LN(M272)</f>
        <v>#NUM!</v>
      </c>
      <c r="K272" s="21" t="e">
        <f>I272*J272</f>
        <v>#NUM!</v>
      </c>
      <c r="L272" s="21" t="e">
        <f>LN(M272)</f>
        <v>#NUM!</v>
      </c>
      <c r="M272" s="124">
        <f>C272</f>
        <v>0</v>
      </c>
      <c r="N272" s="125" t="e">
        <f>(Q272-P272)/(2*O272)</f>
        <v>#NUM!</v>
      </c>
      <c r="O272" s="48">
        <f t="shared" si="336"/>
        <v>1.9599639845400536</v>
      </c>
      <c r="P272" s="49" t="e">
        <f t="shared" si="337"/>
        <v>#NUM!</v>
      </c>
      <c r="Q272" s="49" t="e">
        <f t="shared" si="337"/>
        <v>#NUM!</v>
      </c>
      <c r="R272" s="50">
        <f t="shared" si="338"/>
        <v>0</v>
      </c>
      <c r="S272" s="50">
        <f t="shared" si="338"/>
        <v>0</v>
      </c>
      <c r="T272" s="5"/>
      <c r="V272" s="51" t="e">
        <f>(J272-L273)^2</f>
        <v>#NUM!</v>
      </c>
      <c r="W272" s="52" t="e">
        <f>I272*V272</f>
        <v>#NUM!</v>
      </c>
      <c r="X272" s="53">
        <v>1</v>
      </c>
      <c r="Y272" s="43"/>
      <c r="Z272" s="43"/>
      <c r="AA272" s="47" t="e">
        <f>I272^2</f>
        <v>#NUM!</v>
      </c>
      <c r="AB272" s="54"/>
      <c r="AC272" s="55" t="e">
        <f>AC273</f>
        <v>#NUM!</v>
      </c>
      <c r="AD272" s="55" t="e">
        <f>AD273</f>
        <v>#NUM!</v>
      </c>
      <c r="AE272" s="52" t="e">
        <f>1/I272</f>
        <v>#NUM!</v>
      </c>
      <c r="AF272" s="56" t="e">
        <f>1/(AD272+AE272)</f>
        <v>#NUM!</v>
      </c>
      <c r="AG272" s="57" t="e">
        <f>AF272/AF273</f>
        <v>#NUM!</v>
      </c>
      <c r="AH272" s="58" t="e">
        <f>AF272*J272</f>
        <v>#NUM!</v>
      </c>
      <c r="AI272" s="59" t="e">
        <f t="shared" si="339"/>
        <v>#NUM!</v>
      </c>
      <c r="AJ272" s="11" t="e">
        <f t="shared" si="340"/>
        <v>#NUM!</v>
      </c>
      <c r="AK272" s="60" t="e">
        <f t="shared" si="341"/>
        <v>#NUM!</v>
      </c>
      <c r="AL272" s="11" t="e">
        <f t="shared" si="342"/>
        <v>#NUM!</v>
      </c>
      <c r="AM272" s="48">
        <f t="shared" si="343"/>
        <v>1.9599639845400536</v>
      </c>
      <c r="AN272" s="49" t="e">
        <f t="shared" si="344"/>
        <v>#NUM!</v>
      </c>
      <c r="AO272" s="49" t="e">
        <f>AI272+(AM272*AL272)</f>
        <v>#NUM!</v>
      </c>
      <c r="AP272" s="61" t="e">
        <f t="shared" si="345"/>
        <v>#NUM!</v>
      </c>
      <c r="AQ272" s="61" t="e">
        <f t="shared" si="345"/>
        <v>#NUM!</v>
      </c>
      <c r="AR272" s="30"/>
      <c r="AT272" s="62"/>
      <c r="AU272" s="62">
        <v>1</v>
      </c>
      <c r="AV272" s="63"/>
      <c r="AW272" s="63"/>
      <c r="AY272" s="43"/>
      <c r="AZ272" s="43"/>
      <c r="BA272" s="53"/>
      <c r="BB272" s="53"/>
      <c r="BC272" s="53"/>
      <c r="BD272" s="53"/>
      <c r="BE272" s="53"/>
      <c r="BF272" s="53"/>
      <c r="BG272" s="53"/>
      <c r="BH272" s="53"/>
      <c r="BI272" s="43"/>
      <c r="BJ272" s="43"/>
      <c r="BK272" s="43"/>
      <c r="BL272" s="43"/>
      <c r="BM272" s="43"/>
      <c r="BN272" s="43"/>
      <c r="BO272" s="64"/>
      <c r="BP272" s="64"/>
      <c r="BQ272" s="64"/>
      <c r="BR272" s="43"/>
      <c r="BS272" s="43"/>
    </row>
    <row r="273" spans="1:71" ht="12.75">
      <c r="A273" s="22"/>
      <c r="B273" s="65">
        <f>COUNT(C268:C272)</f>
        <v>0</v>
      </c>
      <c r="C273" s="115"/>
      <c r="D273" s="115"/>
      <c r="E273" s="115"/>
      <c r="F273" s="67"/>
      <c r="H273" s="68"/>
      <c r="I273" s="69" t="e">
        <f>SUM(I268:I272)</f>
        <v>#NUM!</v>
      </c>
      <c r="J273" s="70"/>
      <c r="K273" s="71" t="e">
        <f>SUM(K268:K272)</f>
        <v>#NUM!</v>
      </c>
      <c r="L273" s="10" t="e">
        <f>K273/I273</f>
        <v>#NUM!</v>
      </c>
      <c r="M273" s="121" t="e">
        <f>EXP(L273)</f>
        <v>#NUM!</v>
      </c>
      <c r="N273" s="66" t="e">
        <f>SQRT(1/I273)</f>
        <v>#NUM!</v>
      </c>
      <c r="O273" s="48">
        <f t="shared" si="336"/>
        <v>1.9599639845400536</v>
      </c>
      <c r="P273" s="72" t="e">
        <f>L273-(N273*O273)</f>
        <v>#NUM!</v>
      </c>
      <c r="Q273" s="72" t="e">
        <f>L273+(N273*O273)</f>
        <v>#NUM!</v>
      </c>
      <c r="R273" s="122" t="e">
        <f>EXP(P273)</f>
        <v>#NUM!</v>
      </c>
      <c r="S273" s="123" t="e">
        <f>EXP(Q273)</f>
        <v>#NUM!</v>
      </c>
      <c r="T273" s="73"/>
      <c r="U273" s="73"/>
      <c r="V273" s="74"/>
      <c r="W273" s="75" t="e">
        <f>SUM(W268:W272)</f>
        <v>#NUM!</v>
      </c>
      <c r="X273" s="76">
        <f>SUM(X268:X272)</f>
        <v>5</v>
      </c>
      <c r="Y273" s="77" t="e">
        <f>W273-(X273-1)</f>
        <v>#NUM!</v>
      </c>
      <c r="Z273" s="69" t="e">
        <f>I273</f>
        <v>#NUM!</v>
      </c>
      <c r="AA273" s="69" t="e">
        <f>SUM(AA268:AA272)</f>
        <v>#NUM!</v>
      </c>
      <c r="AB273" s="78" t="e">
        <f>AA273/Z273</f>
        <v>#NUM!</v>
      </c>
      <c r="AC273" s="79" t="e">
        <f>Y273/(Z273-AB273)</f>
        <v>#NUM!</v>
      </c>
      <c r="AD273" s="79" t="e">
        <f>IF(W273&lt;X273-1,"0",AC273)</f>
        <v>#NUM!</v>
      </c>
      <c r="AE273" s="74"/>
      <c r="AF273" s="69" t="e">
        <f>SUM(AF268:AF272)</f>
        <v>#NUM!</v>
      </c>
      <c r="AG273" s="80" t="e">
        <f>SUM(AG268:AG272)</f>
        <v>#NUM!</v>
      </c>
      <c r="AH273" s="77" t="e">
        <f>SUM(AH268:AH272)</f>
        <v>#NUM!</v>
      </c>
      <c r="AI273" s="77" t="e">
        <f t="shared" si="339"/>
        <v>#NUM!</v>
      </c>
      <c r="AJ273" s="123" t="e">
        <f t="shared" si="340"/>
        <v>#NUM!</v>
      </c>
      <c r="AK273" s="81" t="e">
        <f t="shared" si="341"/>
        <v>#NUM!</v>
      </c>
      <c r="AL273" s="82" t="e">
        <f t="shared" si="342"/>
        <v>#NUM!</v>
      </c>
      <c r="AM273" s="48">
        <f t="shared" si="343"/>
        <v>1.9599639845400536</v>
      </c>
      <c r="AN273" s="72" t="e">
        <f t="shared" si="344"/>
        <v>#NUM!</v>
      </c>
      <c r="AO273" s="72" t="e">
        <f>AI273+(AM273*AL273)</f>
        <v>#NUM!</v>
      </c>
      <c r="AP273" s="127" t="e">
        <f t="shared" si="345"/>
        <v>#NUM!</v>
      </c>
      <c r="AQ273" s="127" t="e">
        <f t="shared" si="345"/>
        <v>#NUM!</v>
      </c>
      <c r="AR273" s="107"/>
      <c r="AS273" s="6"/>
      <c r="AT273" s="83" t="e">
        <f>W273</f>
        <v>#NUM!</v>
      </c>
      <c r="AU273" s="65">
        <f>SUM(AU268:AU272)</f>
        <v>5</v>
      </c>
      <c r="AV273" s="84" t="e">
        <f>(AT273-(AU273-1))/AT273</f>
        <v>#NUM!</v>
      </c>
      <c r="AW273" s="85" t="e">
        <f>IF(W273&lt;X273-1,"0%",AV273)</f>
        <v>#NUM!</v>
      </c>
      <c r="AX273" s="19"/>
      <c r="AY273" s="71" t="e">
        <f>AT273/(AU273-1)</f>
        <v>#NUM!</v>
      </c>
      <c r="AZ273" s="86" t="e">
        <f>LN(AY273)</f>
        <v>#NUM!</v>
      </c>
      <c r="BA273" s="71" t="e">
        <f>LN(AT273)</f>
        <v>#NUM!</v>
      </c>
      <c r="BB273" s="71">
        <f>LN(AU273-1)</f>
        <v>1.3862943611198906</v>
      </c>
      <c r="BC273" s="71" t="e">
        <f>SQRT(2*AT273)</f>
        <v>#NUM!</v>
      </c>
      <c r="BD273" s="71">
        <f>SQRT(2*AU273-3)</f>
        <v>2.6457513110645907</v>
      </c>
      <c r="BE273" s="71">
        <f>2*(AU273-2)</f>
        <v>6</v>
      </c>
      <c r="BF273" s="71">
        <f>3*(AU273-2)^2</f>
        <v>27</v>
      </c>
      <c r="BG273" s="71">
        <f>1/BE273</f>
        <v>0.16666666666666666</v>
      </c>
      <c r="BH273" s="87">
        <f>1/BF273</f>
        <v>0.037037037037037035</v>
      </c>
      <c r="BI273" s="87">
        <f>SQRT(BG273*(1-BH273))</f>
        <v>0.40061680838488767</v>
      </c>
      <c r="BJ273" s="88" t="e">
        <f>0.5*(BA273-BB273)/(BC273-BD273)</f>
        <v>#NUM!</v>
      </c>
      <c r="BK273" s="88" t="e">
        <f>IF(W273&lt;=X273,BI273,BJ273)</f>
        <v>#NUM!</v>
      </c>
      <c r="BL273" s="89" t="e">
        <f>AZ273-(1.96*BK273)</f>
        <v>#NUM!</v>
      </c>
      <c r="BM273" s="89" t="e">
        <f>AZ273+(1.96*BK273)</f>
        <v>#NUM!</v>
      </c>
      <c r="BN273" s="89"/>
      <c r="BO273" s="86" t="e">
        <f>EXP(BL273)</f>
        <v>#NUM!</v>
      </c>
      <c r="BP273" s="86" t="e">
        <f>EXP(BM273)</f>
        <v>#NUM!</v>
      </c>
      <c r="BQ273" s="90" t="e">
        <f>AW273</f>
        <v>#NUM!</v>
      </c>
      <c r="BR273" s="90" t="e">
        <f>(BO273-1)/BO273</f>
        <v>#NUM!</v>
      </c>
      <c r="BS273" s="90" t="e">
        <f>(BP273-1)/BP273</f>
        <v>#NUM!</v>
      </c>
    </row>
    <row r="274" spans="1:71" ht="12.75">
      <c r="A274" s="4"/>
      <c r="B274" s="4"/>
      <c r="C274" s="116"/>
      <c r="D274" s="116"/>
      <c r="E274" s="116"/>
      <c r="F274" s="91"/>
      <c r="G274" s="4"/>
      <c r="H274" s="1"/>
      <c r="I274" s="1"/>
      <c r="J274" s="1"/>
      <c r="K274" s="1"/>
      <c r="L274" s="1"/>
      <c r="M274" s="1"/>
      <c r="N274" s="92"/>
      <c r="O274" s="92"/>
      <c r="P274" s="92"/>
      <c r="Q274" s="92"/>
      <c r="R274" s="92"/>
      <c r="S274" s="92"/>
      <c r="T274" s="92"/>
      <c r="V274" s="1"/>
      <c r="W274" s="1"/>
      <c r="X274" s="93"/>
      <c r="Y274" s="94"/>
      <c r="Z274" s="94"/>
      <c r="AA274" s="94"/>
      <c r="AB274" s="95"/>
      <c r="AC274" s="95"/>
      <c r="AD274" s="95"/>
      <c r="AE274" s="95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96"/>
      <c r="AQ274" s="96"/>
      <c r="AR274" s="96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9"/>
      <c r="BD274" s="1"/>
      <c r="BE274" s="1"/>
      <c r="BF274" s="1"/>
      <c r="BG274" s="1"/>
      <c r="BJ274" s="94" t="s">
        <v>79</v>
      </c>
      <c r="BP274" s="97" t="s">
        <v>32</v>
      </c>
      <c r="BQ274" s="128" t="e">
        <f>BQ273</f>
        <v>#NUM!</v>
      </c>
      <c r="BR274" s="128" t="e">
        <f>IF(BR273&lt;0,"0%",BR273)</f>
        <v>#NUM!</v>
      </c>
      <c r="BS274" s="129" t="e">
        <f>IF(BS273&lt;0,"0%",BS273)</f>
        <v>#NUM!</v>
      </c>
    </row>
    <row r="275" spans="1:65" ht="25.5">
      <c r="A275" s="22"/>
      <c r="B275" s="22"/>
      <c r="C275" s="117"/>
      <c r="D275" s="117"/>
      <c r="E275" s="117"/>
      <c r="F275" s="98"/>
      <c r="G275" s="22"/>
      <c r="H275" s="22"/>
      <c r="I275" s="1"/>
      <c r="J275" s="1"/>
      <c r="K275" s="1"/>
      <c r="L275" s="1"/>
      <c r="M275" s="1"/>
      <c r="N275" s="99"/>
      <c r="O275" s="99"/>
      <c r="P275" s="99"/>
      <c r="Q275" s="99"/>
      <c r="R275" s="99"/>
      <c r="S275" s="99"/>
      <c r="T275" s="99"/>
      <c r="V275" s="1"/>
      <c r="W275" s="1"/>
      <c r="X275" s="1"/>
      <c r="Y275" s="1"/>
      <c r="Z275" s="1"/>
      <c r="AA275" s="1"/>
      <c r="AB275" s="1"/>
      <c r="AC275" s="1"/>
      <c r="AD275" s="1"/>
      <c r="AE275" s="9"/>
      <c r="AF275" s="12"/>
      <c r="AG275" s="12"/>
      <c r="AH275" s="100"/>
      <c r="AI275" s="14"/>
      <c r="AJ275" s="133"/>
      <c r="AK275" s="134" t="s">
        <v>74</v>
      </c>
      <c r="AL275" s="135">
        <f>TINV((1-$E$1),(X273-2))</f>
        <v>3.1824463052837078</v>
      </c>
      <c r="AM275" s="1"/>
      <c r="AN275" s="131" t="s">
        <v>34</v>
      </c>
      <c r="AO275" s="132">
        <f>$E$1</f>
        <v>0.95</v>
      </c>
      <c r="AP275" s="130" t="e">
        <f>EXP(AI273-AL275*SQRT((1/Z273)+AD273))</f>
        <v>#NUM!</v>
      </c>
      <c r="AQ275" s="130" t="e">
        <f>EXP(AI273+AL275*SQRT((1/Z273)+AD273))</f>
        <v>#NUM!</v>
      </c>
      <c r="AR275" s="30"/>
      <c r="AS275" s="1"/>
      <c r="AT275" s="1"/>
      <c r="AU275" s="1"/>
      <c r="AV275" s="1"/>
      <c r="AX275" s="1"/>
      <c r="AY275" s="1"/>
      <c r="AZ275" s="1"/>
      <c r="BB275" s="101"/>
      <c r="BC275" s="9"/>
      <c r="BD275" s="9"/>
      <c r="BF275" s="5"/>
      <c r="BG275" s="1"/>
      <c r="BH275" s="3"/>
      <c r="BI275" s="102"/>
      <c r="BJ275" s="1"/>
      <c r="BM275" s="3"/>
    </row>
    <row r="276" spans="1:71" ht="15">
      <c r="A276" s="18"/>
      <c r="B276" s="18"/>
      <c r="C276" s="118"/>
      <c r="D276" s="118"/>
      <c r="E276" s="118"/>
      <c r="F276" s="98"/>
      <c r="G276" s="18"/>
      <c r="H276" s="18"/>
      <c r="I276" s="1"/>
      <c r="J276" s="1"/>
      <c r="K276" s="1"/>
      <c r="L276" s="1"/>
      <c r="M276" s="1"/>
      <c r="N276" s="99"/>
      <c r="O276" s="99"/>
      <c r="P276" s="99"/>
      <c r="Q276" s="99"/>
      <c r="R276" s="99"/>
      <c r="S276" s="99"/>
      <c r="T276" s="99"/>
      <c r="V276" s="1"/>
      <c r="W276" s="1"/>
      <c r="X276" s="1"/>
      <c r="Y276" s="1"/>
      <c r="Z276" s="1"/>
      <c r="AA276" s="1"/>
      <c r="AB276" s="1"/>
      <c r="AC276" s="1"/>
      <c r="AD276" s="1"/>
      <c r="AE276" s="9"/>
      <c r="AF276" s="12"/>
      <c r="AG276" s="12"/>
      <c r="AH276" s="100"/>
      <c r="AI276" s="14"/>
      <c r="AJ276" s="103"/>
      <c r="AK276" s="104"/>
      <c r="AL276" s="15"/>
      <c r="AM276" s="1"/>
      <c r="AN276" s="1"/>
      <c r="AO276" s="8"/>
      <c r="AP276" s="30"/>
      <c r="AQ276" s="30"/>
      <c r="AR276" s="30"/>
      <c r="AS276" s="1"/>
      <c r="AT276" s="1"/>
      <c r="AU276" s="1"/>
      <c r="AV276" s="1"/>
      <c r="AW276" s="2"/>
      <c r="AX276" s="1"/>
      <c r="AY276" s="1"/>
      <c r="AZ276" s="1"/>
      <c r="BA276" s="2"/>
      <c r="BB276" s="101"/>
      <c r="BC276" s="9"/>
      <c r="BD276" s="9"/>
      <c r="BE276" s="2"/>
      <c r="BF276" s="5"/>
      <c r="BG276" s="1"/>
      <c r="BH276" s="105"/>
      <c r="BI276" s="106"/>
      <c r="BJ276" s="1"/>
      <c r="BK276" s="2"/>
      <c r="BL276" s="2"/>
      <c r="BM276" s="105"/>
      <c r="BN276" s="2"/>
      <c r="BQ276" s="2"/>
      <c r="BR276" s="2"/>
      <c r="BS276" s="2"/>
    </row>
    <row r="277" spans="3:6" ht="12.75">
      <c r="C277" s="109"/>
      <c r="D277" s="109"/>
      <c r="E277" s="109"/>
      <c r="F277" s="110"/>
    </row>
    <row r="278" spans="1:71" ht="12.75">
      <c r="A278" s="4"/>
      <c r="B278" s="4"/>
      <c r="C278" s="4"/>
      <c r="D278" s="4"/>
      <c r="E278" s="4"/>
      <c r="F278" s="1"/>
      <c r="G278" s="139" t="s">
        <v>82</v>
      </c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1"/>
      <c r="T278" s="27"/>
      <c r="U278" s="142" t="s">
        <v>83</v>
      </c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4"/>
      <c r="AR278" s="27"/>
      <c r="AS278" s="139" t="s">
        <v>1</v>
      </c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1"/>
    </row>
    <row r="279" spans="1:71" ht="12.75">
      <c r="A279" s="108"/>
      <c r="B279" s="28" t="s">
        <v>2</v>
      </c>
      <c r="C279" s="136" t="s">
        <v>78</v>
      </c>
      <c r="D279" s="137"/>
      <c r="E279" s="138"/>
      <c r="F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7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7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</row>
    <row r="280" spans="2:71" ht="65.25">
      <c r="B280" s="29"/>
      <c r="C280" s="112" t="s">
        <v>36</v>
      </c>
      <c r="D280" s="114" t="s">
        <v>76</v>
      </c>
      <c r="E280" s="114" t="s">
        <v>77</v>
      </c>
      <c r="F280" s="30"/>
      <c r="H280" s="112" t="s">
        <v>37</v>
      </c>
      <c r="I280" s="112" t="s">
        <v>38</v>
      </c>
      <c r="J280" s="31" t="s">
        <v>39</v>
      </c>
      <c r="K280" s="31" t="s">
        <v>3</v>
      </c>
      <c r="L280" s="31" t="s">
        <v>40</v>
      </c>
      <c r="M280" s="32" t="s">
        <v>41</v>
      </c>
      <c r="N280" s="38" t="s">
        <v>75</v>
      </c>
      <c r="O280" s="38" t="s">
        <v>35</v>
      </c>
      <c r="P280" s="33" t="s">
        <v>42</v>
      </c>
      <c r="Q280" s="33" t="s">
        <v>43</v>
      </c>
      <c r="R280" s="34" t="s">
        <v>76</v>
      </c>
      <c r="S280" s="35" t="s">
        <v>77</v>
      </c>
      <c r="T280" s="36"/>
      <c r="U280" s="7"/>
      <c r="V280" s="37" t="s">
        <v>44</v>
      </c>
      <c r="W280" s="31" t="s">
        <v>45</v>
      </c>
      <c r="X280" s="38" t="s">
        <v>4</v>
      </c>
      <c r="Y280" s="38" t="s">
        <v>5</v>
      </c>
      <c r="Z280" s="38" t="s">
        <v>46</v>
      </c>
      <c r="AA280" s="31" t="s">
        <v>47</v>
      </c>
      <c r="AB280" s="31" t="s">
        <v>48</v>
      </c>
      <c r="AC280" s="41" t="s">
        <v>49</v>
      </c>
      <c r="AD280" s="41" t="s">
        <v>50</v>
      </c>
      <c r="AE280" s="38" t="s">
        <v>51</v>
      </c>
      <c r="AF280" s="31" t="s">
        <v>52</v>
      </c>
      <c r="AG280" s="31" t="s">
        <v>53</v>
      </c>
      <c r="AH280" s="31" t="s">
        <v>54</v>
      </c>
      <c r="AI280" s="38" t="s">
        <v>55</v>
      </c>
      <c r="AJ280" s="39" t="s">
        <v>56</v>
      </c>
      <c r="AK280" s="31" t="s">
        <v>57</v>
      </c>
      <c r="AL280" s="31" t="s">
        <v>58</v>
      </c>
      <c r="AM280" s="38" t="s">
        <v>35</v>
      </c>
      <c r="AN280" s="33" t="s">
        <v>59</v>
      </c>
      <c r="AO280" s="33" t="s">
        <v>60</v>
      </c>
      <c r="AP280" s="34" t="s">
        <v>76</v>
      </c>
      <c r="AQ280" s="35" t="s">
        <v>77</v>
      </c>
      <c r="AR280" s="36"/>
      <c r="AT280" s="113" t="s">
        <v>6</v>
      </c>
      <c r="AU280" s="113" t="s">
        <v>4</v>
      </c>
      <c r="AV280" s="40" t="s">
        <v>61</v>
      </c>
      <c r="AW280" s="41" t="s">
        <v>62</v>
      </c>
      <c r="AY280" s="38" t="s">
        <v>63</v>
      </c>
      <c r="AZ280" s="38" t="s">
        <v>64</v>
      </c>
      <c r="BA280" s="38" t="s">
        <v>7</v>
      </c>
      <c r="BB280" s="38" t="s">
        <v>8</v>
      </c>
      <c r="BC280" s="38" t="s">
        <v>9</v>
      </c>
      <c r="BD280" s="38" t="s">
        <v>10</v>
      </c>
      <c r="BE280" s="38" t="s">
        <v>11</v>
      </c>
      <c r="BF280" s="38" t="s">
        <v>65</v>
      </c>
      <c r="BG280" s="38" t="s">
        <v>12</v>
      </c>
      <c r="BH280" s="38" t="s">
        <v>13</v>
      </c>
      <c r="BI280" s="42" t="s">
        <v>66</v>
      </c>
      <c r="BJ280" s="42" t="s">
        <v>67</v>
      </c>
      <c r="BK280" s="42" t="s">
        <v>68</v>
      </c>
      <c r="BL280" s="42" t="s">
        <v>69</v>
      </c>
      <c r="BM280" s="42" t="s">
        <v>70</v>
      </c>
      <c r="BN280" s="43"/>
      <c r="BO280" s="33" t="s">
        <v>71</v>
      </c>
      <c r="BP280" s="33" t="s">
        <v>72</v>
      </c>
      <c r="BQ280" s="32" t="s">
        <v>73</v>
      </c>
      <c r="BR280" s="34" t="s">
        <v>80</v>
      </c>
      <c r="BS280" s="35" t="s">
        <v>81</v>
      </c>
    </row>
    <row r="281" spans="2:71" ht="12.75">
      <c r="B281" s="44" t="s">
        <v>14</v>
      </c>
      <c r="C281" s="126"/>
      <c r="D281" s="126"/>
      <c r="E281" s="126"/>
      <c r="F281" s="45"/>
      <c r="H281" s="46" t="e">
        <f>N281^2</f>
        <v>#NUM!</v>
      </c>
      <c r="I281" s="47" t="e">
        <f>1/H281</f>
        <v>#NUM!</v>
      </c>
      <c r="J281" s="21" t="e">
        <f>LN(M281)</f>
        <v>#NUM!</v>
      </c>
      <c r="K281" s="21" t="e">
        <f>I281*J281</f>
        <v>#NUM!</v>
      </c>
      <c r="L281" s="21" t="e">
        <f>LN(M281)</f>
        <v>#NUM!</v>
      </c>
      <c r="M281" s="124">
        <f>C281</f>
        <v>0</v>
      </c>
      <c r="N281" s="125" t="e">
        <f>(Q281-P281)/(2*O281)</f>
        <v>#NUM!</v>
      </c>
      <c r="O281" s="48">
        <f>$E$2</f>
        <v>1.9599639845400536</v>
      </c>
      <c r="P281" s="49" t="e">
        <f aca="true" t="shared" si="346" ref="P281:Q284">LN(R281)</f>
        <v>#NUM!</v>
      </c>
      <c r="Q281" s="49" t="e">
        <f t="shared" si="346"/>
        <v>#NUM!</v>
      </c>
      <c r="R281" s="50">
        <f aca="true" t="shared" si="347" ref="R281:S284">D281</f>
        <v>0</v>
      </c>
      <c r="S281" s="50">
        <f t="shared" si="347"/>
        <v>0</v>
      </c>
      <c r="T281" s="5"/>
      <c r="V281" s="51" t="e">
        <f>(J281-L285)^2</f>
        <v>#NUM!</v>
      </c>
      <c r="W281" s="52" t="e">
        <f>I281*V281</f>
        <v>#NUM!</v>
      </c>
      <c r="X281" s="53">
        <v>1</v>
      </c>
      <c r="Y281" s="43"/>
      <c r="Z281" s="43"/>
      <c r="AA281" s="47" t="e">
        <f>I281^2</f>
        <v>#NUM!</v>
      </c>
      <c r="AB281" s="54"/>
      <c r="AC281" s="55" t="e">
        <f>AC285</f>
        <v>#NUM!</v>
      </c>
      <c r="AD281" s="55" t="e">
        <f>AD285</f>
        <v>#NUM!</v>
      </c>
      <c r="AE281" s="52" t="e">
        <f>1/I281</f>
        <v>#NUM!</v>
      </c>
      <c r="AF281" s="56" t="e">
        <f>1/(AD281+AE281)</f>
        <v>#NUM!</v>
      </c>
      <c r="AG281" s="57" t="e">
        <f>AF281/AF284</f>
        <v>#NUM!</v>
      </c>
      <c r="AH281" s="58" t="e">
        <f>AF281*J281</f>
        <v>#NUM!</v>
      </c>
      <c r="AI281" s="59" t="e">
        <f>AH281/AF281</f>
        <v>#NUM!</v>
      </c>
      <c r="AJ281" s="11" t="e">
        <f>EXP(AI281)</f>
        <v>#NUM!</v>
      </c>
      <c r="AK281" s="60" t="e">
        <f>1/AF281</f>
        <v>#NUM!</v>
      </c>
      <c r="AL281" s="11" t="e">
        <f>SQRT(AK281)</f>
        <v>#NUM!</v>
      </c>
      <c r="AM281" s="48">
        <f>$E$2</f>
        <v>1.9599639845400536</v>
      </c>
      <c r="AN281" s="49" t="e">
        <f>AI281-(AM281*AL281)</f>
        <v>#NUM!</v>
      </c>
      <c r="AO281" s="49" t="e">
        <f>AI281+(1.96*AL281)</f>
        <v>#NUM!</v>
      </c>
      <c r="AP281" s="61" t="e">
        <f aca="true" t="shared" si="348" ref="AP281:AQ285">EXP(AN281)</f>
        <v>#NUM!</v>
      </c>
      <c r="AQ281" s="61" t="e">
        <f t="shared" si="348"/>
        <v>#NUM!</v>
      </c>
      <c r="AR281" s="30"/>
      <c r="AT281" s="62"/>
      <c r="AU281" s="62">
        <v>1</v>
      </c>
      <c r="AV281" s="63"/>
      <c r="AW281" s="63"/>
      <c r="AY281" s="43"/>
      <c r="AZ281" s="43"/>
      <c r="BA281" s="53"/>
      <c r="BB281" s="53"/>
      <c r="BC281" s="53"/>
      <c r="BD281" s="53"/>
      <c r="BE281" s="53"/>
      <c r="BF281" s="53"/>
      <c r="BG281" s="53"/>
      <c r="BH281" s="53"/>
      <c r="BI281" s="43"/>
      <c r="BJ281" s="43"/>
      <c r="BK281" s="43"/>
      <c r="BL281" s="43"/>
      <c r="BM281" s="43"/>
      <c r="BN281" s="43"/>
      <c r="BO281" s="64"/>
      <c r="BP281" s="64"/>
      <c r="BQ281" s="64"/>
      <c r="BR281" s="43"/>
      <c r="BS281" s="43"/>
    </row>
    <row r="282" spans="2:71" ht="12.75">
      <c r="B282" s="44" t="s">
        <v>15</v>
      </c>
      <c r="C282" s="126"/>
      <c r="D282" s="126"/>
      <c r="E282" s="126"/>
      <c r="F282" s="45"/>
      <c r="H282" s="46" t="e">
        <f>N282^2</f>
        <v>#NUM!</v>
      </c>
      <c r="I282" s="47" t="e">
        <f>1/H282</f>
        <v>#NUM!</v>
      </c>
      <c r="J282" s="21" t="e">
        <f>LN(M282)</f>
        <v>#NUM!</v>
      </c>
      <c r="K282" s="21" t="e">
        <f>I282*J282</f>
        <v>#NUM!</v>
      </c>
      <c r="L282" s="21" t="e">
        <f>LN(M282)</f>
        <v>#NUM!</v>
      </c>
      <c r="M282" s="124">
        <f>C282</f>
        <v>0</v>
      </c>
      <c r="N282" s="125" t="e">
        <f>(Q282-P282)/(2*O282)</f>
        <v>#NUM!</v>
      </c>
      <c r="O282" s="48">
        <f>$E$2</f>
        <v>1.9599639845400536</v>
      </c>
      <c r="P282" s="49" t="e">
        <f t="shared" si="346"/>
        <v>#NUM!</v>
      </c>
      <c r="Q282" s="49" t="e">
        <f t="shared" si="346"/>
        <v>#NUM!</v>
      </c>
      <c r="R282" s="50">
        <f t="shared" si="347"/>
        <v>0</v>
      </c>
      <c r="S282" s="50">
        <f t="shared" si="347"/>
        <v>0</v>
      </c>
      <c r="T282" s="5"/>
      <c r="V282" s="51" t="e">
        <f>(J282-L285)^2</f>
        <v>#NUM!</v>
      </c>
      <c r="W282" s="52" t="e">
        <f>I282*V282</f>
        <v>#NUM!</v>
      </c>
      <c r="X282" s="53">
        <v>1</v>
      </c>
      <c r="Y282" s="43"/>
      <c r="Z282" s="43"/>
      <c r="AA282" s="47" t="e">
        <f>I282^2</f>
        <v>#NUM!</v>
      </c>
      <c r="AB282" s="54"/>
      <c r="AC282" s="55" t="e">
        <f>AC285</f>
        <v>#NUM!</v>
      </c>
      <c r="AD282" s="55" t="e">
        <f>AD285</f>
        <v>#NUM!</v>
      </c>
      <c r="AE282" s="52" t="e">
        <f>1/I282</f>
        <v>#NUM!</v>
      </c>
      <c r="AF282" s="56" t="e">
        <f>1/(AD282+AE282)</f>
        <v>#NUM!</v>
      </c>
      <c r="AG282" s="57" t="e">
        <f>AF282/AF284</f>
        <v>#NUM!</v>
      </c>
      <c r="AH282" s="58" t="e">
        <f>AF282*J282</f>
        <v>#NUM!</v>
      </c>
      <c r="AI282" s="59" t="e">
        <f>AH282/AF282</f>
        <v>#NUM!</v>
      </c>
      <c r="AJ282" s="11" t="e">
        <f>EXP(AI282)</f>
        <v>#NUM!</v>
      </c>
      <c r="AK282" s="60" t="e">
        <f>1/AF282</f>
        <v>#NUM!</v>
      </c>
      <c r="AL282" s="11" t="e">
        <f>SQRT(AK282)</f>
        <v>#NUM!</v>
      </c>
      <c r="AM282" s="48">
        <f>$E$2</f>
        <v>1.9599639845400536</v>
      </c>
      <c r="AN282" s="49" t="e">
        <f>AI282-(AM282*AL282)</f>
        <v>#NUM!</v>
      </c>
      <c r="AO282" s="49" t="e">
        <f>AI282+(1.96*AL282)</f>
        <v>#NUM!</v>
      </c>
      <c r="AP282" s="61" t="e">
        <f t="shared" si="348"/>
        <v>#NUM!</v>
      </c>
      <c r="AQ282" s="61" t="e">
        <f t="shared" si="348"/>
        <v>#NUM!</v>
      </c>
      <c r="AR282" s="30"/>
      <c r="AT282" s="62"/>
      <c r="AU282" s="62">
        <v>1</v>
      </c>
      <c r="AV282" s="63"/>
      <c r="AW282" s="63"/>
      <c r="AY282" s="43"/>
      <c r="AZ282" s="43"/>
      <c r="BA282" s="53"/>
      <c r="BB282" s="53"/>
      <c r="BC282" s="53"/>
      <c r="BD282" s="53"/>
      <c r="BE282" s="53"/>
      <c r="BF282" s="53"/>
      <c r="BG282" s="53"/>
      <c r="BH282" s="53"/>
      <c r="BI282" s="43"/>
      <c r="BJ282" s="43"/>
      <c r="BK282" s="43"/>
      <c r="BL282" s="43"/>
      <c r="BM282" s="43"/>
      <c r="BN282" s="43"/>
      <c r="BO282" s="64"/>
      <c r="BP282" s="64"/>
      <c r="BQ282" s="64"/>
      <c r="BR282" s="43"/>
      <c r="BS282" s="43"/>
    </row>
    <row r="283" spans="2:71" ht="12.75">
      <c r="B283" s="44" t="s">
        <v>16</v>
      </c>
      <c r="C283" s="126"/>
      <c r="D283" s="126"/>
      <c r="E283" s="126"/>
      <c r="F283" s="45"/>
      <c r="H283" s="46" t="e">
        <f>N283^2</f>
        <v>#NUM!</v>
      </c>
      <c r="I283" s="47" t="e">
        <f>1/H283</f>
        <v>#NUM!</v>
      </c>
      <c r="J283" s="21" t="e">
        <f>LN(M283)</f>
        <v>#NUM!</v>
      </c>
      <c r="K283" s="21" t="e">
        <f>I283*J283</f>
        <v>#NUM!</v>
      </c>
      <c r="L283" s="21" t="e">
        <f>LN(M283)</f>
        <v>#NUM!</v>
      </c>
      <c r="M283" s="124">
        <f>C283</f>
        <v>0</v>
      </c>
      <c r="N283" s="125" t="e">
        <f>(Q283-P283)/(2*O283)</f>
        <v>#NUM!</v>
      </c>
      <c r="O283" s="48">
        <f>$E$2</f>
        <v>1.9599639845400536</v>
      </c>
      <c r="P283" s="49" t="e">
        <f t="shared" si="346"/>
        <v>#NUM!</v>
      </c>
      <c r="Q283" s="49" t="e">
        <f t="shared" si="346"/>
        <v>#NUM!</v>
      </c>
      <c r="R283" s="50">
        <f t="shared" si="347"/>
        <v>0</v>
      </c>
      <c r="S283" s="50">
        <f t="shared" si="347"/>
        <v>0</v>
      </c>
      <c r="T283" s="5"/>
      <c r="V283" s="51" t="e">
        <f>(J283-L285)^2</f>
        <v>#NUM!</v>
      </c>
      <c r="W283" s="52" t="e">
        <f>I283*V283</f>
        <v>#NUM!</v>
      </c>
      <c r="X283" s="53">
        <v>1</v>
      </c>
      <c r="Y283" s="43"/>
      <c r="Z283" s="43"/>
      <c r="AA283" s="47" t="e">
        <f>I283^2</f>
        <v>#NUM!</v>
      </c>
      <c r="AB283" s="54"/>
      <c r="AC283" s="55" t="e">
        <f>AC285</f>
        <v>#NUM!</v>
      </c>
      <c r="AD283" s="55" t="e">
        <f>AD285</f>
        <v>#NUM!</v>
      </c>
      <c r="AE283" s="52" t="e">
        <f>1/I283</f>
        <v>#NUM!</v>
      </c>
      <c r="AF283" s="56" t="e">
        <f>1/(AD283+AE283)</f>
        <v>#NUM!</v>
      </c>
      <c r="AG283" s="57" t="e">
        <f>AF283/AF284</f>
        <v>#NUM!</v>
      </c>
      <c r="AH283" s="58" t="e">
        <f>AF283*J283</f>
        <v>#NUM!</v>
      </c>
      <c r="AI283" s="59" t="e">
        <f>AH283/AF283</f>
        <v>#NUM!</v>
      </c>
      <c r="AJ283" s="11" t="e">
        <f>EXP(AI283)</f>
        <v>#NUM!</v>
      </c>
      <c r="AK283" s="60" t="e">
        <f>1/AF283</f>
        <v>#NUM!</v>
      </c>
      <c r="AL283" s="11" t="e">
        <f>SQRT(AK283)</f>
        <v>#NUM!</v>
      </c>
      <c r="AM283" s="48">
        <f>$E$2</f>
        <v>1.9599639845400536</v>
      </c>
      <c r="AN283" s="49" t="e">
        <f>AI283-(AM283*AL283)</f>
        <v>#NUM!</v>
      </c>
      <c r="AO283" s="49" t="e">
        <f>AI283+(1.96*AL283)</f>
        <v>#NUM!</v>
      </c>
      <c r="AP283" s="61" t="e">
        <f t="shared" si="348"/>
        <v>#NUM!</v>
      </c>
      <c r="AQ283" s="61" t="e">
        <f t="shared" si="348"/>
        <v>#NUM!</v>
      </c>
      <c r="AR283" s="30"/>
      <c r="AT283" s="62"/>
      <c r="AU283" s="62">
        <v>1</v>
      </c>
      <c r="AV283" s="63"/>
      <c r="AW283" s="63"/>
      <c r="AY283" s="43"/>
      <c r="AZ283" s="43"/>
      <c r="BA283" s="53"/>
      <c r="BB283" s="53"/>
      <c r="BC283" s="53"/>
      <c r="BD283" s="53"/>
      <c r="BE283" s="53"/>
      <c r="BF283" s="53"/>
      <c r="BG283" s="53"/>
      <c r="BH283" s="53"/>
      <c r="BI283" s="43"/>
      <c r="BJ283" s="43"/>
      <c r="BK283" s="43"/>
      <c r="BL283" s="43"/>
      <c r="BM283" s="43"/>
      <c r="BN283" s="43"/>
      <c r="BO283" s="64"/>
      <c r="BP283" s="64"/>
      <c r="BQ283" s="64"/>
      <c r="BR283" s="43"/>
      <c r="BS283" s="43"/>
    </row>
    <row r="284" spans="1:71" ht="12.75">
      <c r="A284" s="22"/>
      <c r="B284" s="44" t="s">
        <v>17</v>
      </c>
      <c r="C284" s="126"/>
      <c r="D284" s="126"/>
      <c r="E284" s="126"/>
      <c r="F284" s="45"/>
      <c r="H284" s="46" t="e">
        <f>N284^2</f>
        <v>#NUM!</v>
      </c>
      <c r="I284" s="47" t="e">
        <f>1/H284</f>
        <v>#NUM!</v>
      </c>
      <c r="J284" s="21" t="e">
        <f>LN(M284)</f>
        <v>#NUM!</v>
      </c>
      <c r="K284" s="21" t="e">
        <f>I284*J284</f>
        <v>#NUM!</v>
      </c>
      <c r="L284" s="21" t="e">
        <f>LN(M284)</f>
        <v>#NUM!</v>
      </c>
      <c r="M284" s="124">
        <f>C284</f>
        <v>0</v>
      </c>
      <c r="N284" s="125" t="e">
        <f>(Q284-P284)/(2*O284)</f>
        <v>#NUM!</v>
      </c>
      <c r="O284" s="48">
        <f>$E$2</f>
        <v>1.9599639845400536</v>
      </c>
      <c r="P284" s="49" t="e">
        <f t="shared" si="346"/>
        <v>#NUM!</v>
      </c>
      <c r="Q284" s="49" t="e">
        <f t="shared" si="346"/>
        <v>#NUM!</v>
      </c>
      <c r="R284" s="50">
        <f t="shared" si="347"/>
        <v>0</v>
      </c>
      <c r="S284" s="50">
        <f t="shared" si="347"/>
        <v>0</v>
      </c>
      <c r="T284" s="5"/>
      <c r="V284" s="51" t="e">
        <f>(J284-L285)^2</f>
        <v>#NUM!</v>
      </c>
      <c r="W284" s="52" t="e">
        <f>I284*V284</f>
        <v>#NUM!</v>
      </c>
      <c r="X284" s="53">
        <v>1</v>
      </c>
      <c r="Y284" s="43"/>
      <c r="Z284" s="43"/>
      <c r="AA284" s="47" t="e">
        <f>I284^2</f>
        <v>#NUM!</v>
      </c>
      <c r="AB284" s="54"/>
      <c r="AC284" s="55" t="e">
        <f>AC285</f>
        <v>#NUM!</v>
      </c>
      <c r="AD284" s="55" t="e">
        <f>AD285</f>
        <v>#NUM!</v>
      </c>
      <c r="AE284" s="52" t="e">
        <f>1/I284</f>
        <v>#NUM!</v>
      </c>
      <c r="AF284" s="56" t="e">
        <f>1/(AD284+AE284)</f>
        <v>#NUM!</v>
      </c>
      <c r="AG284" s="57" t="e">
        <f>AF284/AF285</f>
        <v>#NUM!</v>
      </c>
      <c r="AH284" s="58" t="e">
        <f>AF284*J284</f>
        <v>#NUM!</v>
      </c>
      <c r="AI284" s="59" t="e">
        <f>AH284/AF284</f>
        <v>#NUM!</v>
      </c>
      <c r="AJ284" s="11" t="e">
        <f>EXP(AI284)</f>
        <v>#NUM!</v>
      </c>
      <c r="AK284" s="60" t="e">
        <f>1/AF284</f>
        <v>#NUM!</v>
      </c>
      <c r="AL284" s="11" t="e">
        <f>SQRT(AK284)</f>
        <v>#NUM!</v>
      </c>
      <c r="AM284" s="48">
        <f>$E$2</f>
        <v>1.9599639845400536</v>
      </c>
      <c r="AN284" s="49" t="e">
        <f>AI284-(AM284*AL284)</f>
        <v>#NUM!</v>
      </c>
      <c r="AO284" s="49" t="e">
        <f>AI284+(AM284*AL284)</f>
        <v>#NUM!</v>
      </c>
      <c r="AP284" s="61" t="e">
        <f t="shared" si="348"/>
        <v>#NUM!</v>
      </c>
      <c r="AQ284" s="61" t="e">
        <f t="shared" si="348"/>
        <v>#NUM!</v>
      </c>
      <c r="AR284" s="30"/>
      <c r="AT284" s="62"/>
      <c r="AU284" s="62">
        <v>1</v>
      </c>
      <c r="AV284" s="63"/>
      <c r="AW284" s="63"/>
      <c r="AY284" s="43"/>
      <c r="AZ284" s="43"/>
      <c r="BA284" s="53"/>
      <c r="BB284" s="53"/>
      <c r="BC284" s="53"/>
      <c r="BD284" s="53"/>
      <c r="BE284" s="53"/>
      <c r="BF284" s="53"/>
      <c r="BG284" s="53"/>
      <c r="BH284" s="53"/>
      <c r="BI284" s="43"/>
      <c r="BJ284" s="43"/>
      <c r="BK284" s="43"/>
      <c r="BL284" s="43"/>
      <c r="BM284" s="43"/>
      <c r="BN284" s="43"/>
      <c r="BO284" s="64"/>
      <c r="BP284" s="64"/>
      <c r="BQ284" s="64"/>
      <c r="BR284" s="43"/>
      <c r="BS284" s="43"/>
    </row>
    <row r="285" spans="1:71" ht="12.75">
      <c r="A285" s="22"/>
      <c r="B285" s="65">
        <f>COUNT(C281:C284)</f>
        <v>0</v>
      </c>
      <c r="C285" s="115"/>
      <c r="D285" s="115"/>
      <c r="E285" s="115"/>
      <c r="F285" s="67"/>
      <c r="H285" s="68"/>
      <c r="I285" s="69" t="e">
        <f>SUM(I281:I284)</f>
        <v>#NUM!</v>
      </c>
      <c r="J285" s="70"/>
      <c r="K285" s="71" t="e">
        <f>SUM(K281:K284)</f>
        <v>#NUM!</v>
      </c>
      <c r="L285" s="10" t="e">
        <f>K285/I285</f>
        <v>#NUM!</v>
      </c>
      <c r="M285" s="121" t="e">
        <f>EXP(L285)</f>
        <v>#NUM!</v>
      </c>
      <c r="N285" s="66" t="e">
        <f>SQRT(1/I285)</f>
        <v>#NUM!</v>
      </c>
      <c r="O285" s="48">
        <f>$E$2</f>
        <v>1.9599639845400536</v>
      </c>
      <c r="P285" s="72" t="e">
        <f>L285-(N285*O285)</f>
        <v>#NUM!</v>
      </c>
      <c r="Q285" s="72" t="e">
        <f>L285+(N285*O285)</f>
        <v>#NUM!</v>
      </c>
      <c r="R285" s="122" t="e">
        <f>EXP(P285)</f>
        <v>#NUM!</v>
      </c>
      <c r="S285" s="123" t="e">
        <f>EXP(Q285)</f>
        <v>#NUM!</v>
      </c>
      <c r="T285" s="73"/>
      <c r="U285" s="73"/>
      <c r="V285" s="74"/>
      <c r="W285" s="75" t="e">
        <f>SUM(W281:W284)</f>
        <v>#NUM!</v>
      </c>
      <c r="X285" s="76">
        <f>SUM(X281:X284)</f>
        <v>4</v>
      </c>
      <c r="Y285" s="77" t="e">
        <f>W285-(X285-1)</f>
        <v>#NUM!</v>
      </c>
      <c r="Z285" s="69" t="e">
        <f>I285</f>
        <v>#NUM!</v>
      </c>
      <c r="AA285" s="69" t="e">
        <f>SUM(AA281:AA284)</f>
        <v>#NUM!</v>
      </c>
      <c r="AB285" s="78" t="e">
        <f>AA285/Z285</f>
        <v>#NUM!</v>
      </c>
      <c r="AC285" s="79" t="e">
        <f>Y285/(Z285-AB285)</f>
        <v>#NUM!</v>
      </c>
      <c r="AD285" s="79" t="e">
        <f>IF(W285&lt;X285-1,"0",AC285)</f>
        <v>#NUM!</v>
      </c>
      <c r="AE285" s="74"/>
      <c r="AF285" s="69" t="e">
        <f>SUM(AF281:AF284)</f>
        <v>#NUM!</v>
      </c>
      <c r="AG285" s="80" t="e">
        <f>SUM(AG281:AG284)</f>
        <v>#NUM!</v>
      </c>
      <c r="AH285" s="77" t="e">
        <f>SUM(AH281:AH284)</f>
        <v>#NUM!</v>
      </c>
      <c r="AI285" s="77" t="e">
        <f>AH285/AF285</f>
        <v>#NUM!</v>
      </c>
      <c r="AJ285" s="123" t="e">
        <f>EXP(AI285)</f>
        <v>#NUM!</v>
      </c>
      <c r="AK285" s="81" t="e">
        <f>1/AF285</f>
        <v>#NUM!</v>
      </c>
      <c r="AL285" s="82" t="e">
        <f>SQRT(AK285)</f>
        <v>#NUM!</v>
      </c>
      <c r="AM285" s="48">
        <f>$E$2</f>
        <v>1.9599639845400536</v>
      </c>
      <c r="AN285" s="72" t="e">
        <f>AI285-(AM285*AL285)</f>
        <v>#NUM!</v>
      </c>
      <c r="AO285" s="72" t="e">
        <f>AI285+(AM285*AL285)</f>
        <v>#NUM!</v>
      </c>
      <c r="AP285" s="127" t="e">
        <f t="shared" si="348"/>
        <v>#NUM!</v>
      </c>
      <c r="AQ285" s="127" t="e">
        <f t="shared" si="348"/>
        <v>#NUM!</v>
      </c>
      <c r="AR285" s="107"/>
      <c r="AS285" s="6"/>
      <c r="AT285" s="83" t="e">
        <f>W285</f>
        <v>#NUM!</v>
      </c>
      <c r="AU285" s="65">
        <f>SUM(AU281:AU284)</f>
        <v>4</v>
      </c>
      <c r="AV285" s="84" t="e">
        <f>(AT285-(AU285-1))/AT285</f>
        <v>#NUM!</v>
      </c>
      <c r="AW285" s="85" t="e">
        <f>IF(W285&lt;X285-1,"0%",AV285)</f>
        <v>#NUM!</v>
      </c>
      <c r="AX285" s="19"/>
      <c r="AY285" s="71" t="e">
        <f>AT285/(AU285-1)</f>
        <v>#NUM!</v>
      </c>
      <c r="AZ285" s="86" t="e">
        <f>LN(AY285)</f>
        <v>#NUM!</v>
      </c>
      <c r="BA285" s="71" t="e">
        <f>LN(AT285)</f>
        <v>#NUM!</v>
      </c>
      <c r="BB285" s="71">
        <f>LN(AU285-1)</f>
        <v>1.0986122886681098</v>
      </c>
      <c r="BC285" s="71" t="e">
        <f>SQRT(2*AT285)</f>
        <v>#NUM!</v>
      </c>
      <c r="BD285" s="71">
        <f>SQRT(2*AU285-3)</f>
        <v>2.23606797749979</v>
      </c>
      <c r="BE285" s="71">
        <f>2*(AU285-2)</f>
        <v>4</v>
      </c>
      <c r="BF285" s="71">
        <f>3*(AU285-2)^2</f>
        <v>12</v>
      </c>
      <c r="BG285" s="71">
        <f>1/BE285</f>
        <v>0.25</v>
      </c>
      <c r="BH285" s="87">
        <f>1/BF285</f>
        <v>0.08333333333333333</v>
      </c>
      <c r="BI285" s="87">
        <f>SQRT(BG285*(1-BH285))</f>
        <v>0.47871355387816905</v>
      </c>
      <c r="BJ285" s="88" t="e">
        <f>0.5*(BA285-BB285)/(BC285-BD285)</f>
        <v>#NUM!</v>
      </c>
      <c r="BK285" s="88" t="e">
        <f>IF(W285&lt;=X285,BI285,BJ285)</f>
        <v>#NUM!</v>
      </c>
      <c r="BL285" s="89" t="e">
        <f>AZ285-(1.96*BK285)</f>
        <v>#NUM!</v>
      </c>
      <c r="BM285" s="89" t="e">
        <f>AZ285+(1.96*BK285)</f>
        <v>#NUM!</v>
      </c>
      <c r="BN285" s="89"/>
      <c r="BO285" s="86" t="e">
        <f>EXP(BL285)</f>
        <v>#NUM!</v>
      </c>
      <c r="BP285" s="86" t="e">
        <f>EXP(BM285)</f>
        <v>#NUM!</v>
      </c>
      <c r="BQ285" s="90" t="e">
        <f>AW285</f>
        <v>#NUM!</v>
      </c>
      <c r="BR285" s="90" t="e">
        <f>(BO285-1)/BO285</f>
        <v>#NUM!</v>
      </c>
      <c r="BS285" s="90" t="e">
        <f>(BP285-1)/BP285</f>
        <v>#NUM!</v>
      </c>
    </row>
    <row r="286" spans="1:71" ht="12.75">
      <c r="A286" s="4"/>
      <c r="B286" s="4"/>
      <c r="C286" s="116"/>
      <c r="D286" s="116"/>
      <c r="E286" s="116"/>
      <c r="F286" s="91"/>
      <c r="G286" s="4"/>
      <c r="H286" s="1"/>
      <c r="I286" s="1"/>
      <c r="J286" s="1"/>
      <c r="K286" s="1"/>
      <c r="L286" s="1"/>
      <c r="M286" s="1"/>
      <c r="N286" s="92"/>
      <c r="O286" s="92"/>
      <c r="P286" s="92"/>
      <c r="Q286" s="92"/>
      <c r="R286" s="92"/>
      <c r="S286" s="92"/>
      <c r="T286" s="92"/>
      <c r="V286" s="1"/>
      <c r="W286" s="1"/>
      <c r="X286" s="93"/>
      <c r="Y286" s="94"/>
      <c r="Z286" s="94"/>
      <c r="AA286" s="94"/>
      <c r="AB286" s="95"/>
      <c r="AC286" s="95"/>
      <c r="AD286" s="95"/>
      <c r="AE286" s="95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96"/>
      <c r="AQ286" s="96"/>
      <c r="AR286" s="96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9"/>
      <c r="BD286" s="1"/>
      <c r="BE286" s="1"/>
      <c r="BF286" s="1"/>
      <c r="BG286" s="1"/>
      <c r="BJ286" s="94" t="s">
        <v>79</v>
      </c>
      <c r="BP286" s="97" t="s">
        <v>32</v>
      </c>
      <c r="BQ286" s="128" t="e">
        <f>BQ285</f>
        <v>#NUM!</v>
      </c>
      <c r="BR286" s="128" t="e">
        <f>IF(BR285&lt;0,"0%",BR285)</f>
        <v>#NUM!</v>
      </c>
      <c r="BS286" s="129" t="e">
        <f>IF(BS285&lt;0,"0%",BS285)</f>
        <v>#NUM!</v>
      </c>
    </row>
    <row r="287" spans="1:65" ht="25.5">
      <c r="A287" s="22"/>
      <c r="B287" s="22"/>
      <c r="C287" s="117"/>
      <c r="D287" s="117"/>
      <c r="E287" s="117"/>
      <c r="F287" s="98"/>
      <c r="G287" s="22"/>
      <c r="H287" s="22"/>
      <c r="I287" s="1"/>
      <c r="J287" s="1"/>
      <c r="K287" s="1"/>
      <c r="L287" s="1"/>
      <c r="M287" s="1"/>
      <c r="N287" s="99"/>
      <c r="O287" s="99"/>
      <c r="P287" s="99"/>
      <c r="Q287" s="99"/>
      <c r="R287" s="99"/>
      <c r="S287" s="99"/>
      <c r="T287" s="99"/>
      <c r="V287" s="1"/>
      <c r="W287" s="1"/>
      <c r="X287" s="1"/>
      <c r="Y287" s="1"/>
      <c r="Z287" s="1"/>
      <c r="AA287" s="1"/>
      <c r="AB287" s="1"/>
      <c r="AC287" s="1"/>
      <c r="AD287" s="1"/>
      <c r="AE287" s="9"/>
      <c r="AF287" s="12"/>
      <c r="AG287" s="12"/>
      <c r="AH287" s="100"/>
      <c r="AI287" s="14"/>
      <c r="AJ287" s="133"/>
      <c r="AK287" s="134" t="s">
        <v>74</v>
      </c>
      <c r="AL287" s="135">
        <f>TINV((1-$E$1),(X285-2))</f>
        <v>4.302652729749462</v>
      </c>
      <c r="AM287" s="1"/>
      <c r="AN287" s="131" t="s">
        <v>34</v>
      </c>
      <c r="AO287" s="132">
        <f>$E$1</f>
        <v>0.95</v>
      </c>
      <c r="AP287" s="130" t="e">
        <f>EXP(AI285-AL287*SQRT((1/Z285)+AD285))</f>
        <v>#NUM!</v>
      </c>
      <c r="AQ287" s="130" t="e">
        <f>EXP(AI285+AL287*SQRT((1/Z285)+AD285))</f>
        <v>#NUM!</v>
      </c>
      <c r="AR287" s="30"/>
      <c r="AS287" s="1"/>
      <c r="AT287" s="1"/>
      <c r="AU287" s="1"/>
      <c r="AV287" s="1"/>
      <c r="AX287" s="1"/>
      <c r="AY287" s="1"/>
      <c r="AZ287" s="1"/>
      <c r="BB287" s="101"/>
      <c r="BC287" s="9"/>
      <c r="BD287" s="9"/>
      <c r="BF287" s="5"/>
      <c r="BG287" s="1"/>
      <c r="BH287" s="3"/>
      <c r="BI287" s="102"/>
      <c r="BJ287" s="1"/>
      <c r="BM287" s="3"/>
    </row>
    <row r="288" spans="1:71" ht="15">
      <c r="A288" s="18"/>
      <c r="B288" s="18"/>
      <c r="C288" s="118"/>
      <c r="D288" s="118"/>
      <c r="E288" s="118"/>
      <c r="F288" s="98"/>
      <c r="G288" s="18"/>
      <c r="H288" s="18"/>
      <c r="I288" s="1"/>
      <c r="J288" s="1"/>
      <c r="K288" s="1"/>
      <c r="L288" s="1"/>
      <c r="M288" s="1"/>
      <c r="N288" s="99"/>
      <c r="O288" s="99"/>
      <c r="P288" s="99"/>
      <c r="Q288" s="99"/>
      <c r="R288" s="99"/>
      <c r="S288" s="99"/>
      <c r="T288" s="99"/>
      <c r="V288" s="1"/>
      <c r="W288" s="1"/>
      <c r="X288" s="1"/>
      <c r="Y288" s="1"/>
      <c r="Z288" s="1"/>
      <c r="AA288" s="1"/>
      <c r="AB288" s="1"/>
      <c r="AC288" s="1"/>
      <c r="AD288" s="1"/>
      <c r="AE288" s="9"/>
      <c r="AF288" s="12"/>
      <c r="AG288" s="12"/>
      <c r="AH288" s="100"/>
      <c r="AI288" s="14"/>
      <c r="AJ288" s="103"/>
      <c r="AK288" s="104"/>
      <c r="AL288" s="15"/>
      <c r="AM288" s="1"/>
      <c r="AN288" s="1"/>
      <c r="AO288" s="8"/>
      <c r="AP288" s="30"/>
      <c r="AQ288" s="30"/>
      <c r="AR288" s="30"/>
      <c r="AS288" s="1"/>
      <c r="AT288" s="1"/>
      <c r="AU288" s="1"/>
      <c r="AV288" s="1"/>
      <c r="AW288" s="2"/>
      <c r="AX288" s="1"/>
      <c r="AY288" s="1"/>
      <c r="AZ288" s="1"/>
      <c r="BA288" s="2"/>
      <c r="BB288" s="101"/>
      <c r="BC288" s="9"/>
      <c r="BD288" s="9"/>
      <c r="BE288" s="2"/>
      <c r="BF288" s="5"/>
      <c r="BG288" s="1"/>
      <c r="BH288" s="105"/>
      <c r="BI288" s="106"/>
      <c r="BJ288" s="1"/>
      <c r="BK288" s="2"/>
      <c r="BL288" s="2"/>
      <c r="BM288" s="105"/>
      <c r="BN288" s="2"/>
      <c r="BQ288" s="2"/>
      <c r="BR288" s="2"/>
      <c r="BS288" s="2"/>
    </row>
    <row r="289" spans="3:6" ht="12.75">
      <c r="C289" s="109"/>
      <c r="D289" s="109"/>
      <c r="E289" s="109"/>
      <c r="F289" s="110"/>
    </row>
    <row r="290" spans="1:71" ht="12.75">
      <c r="A290" s="4"/>
      <c r="B290" s="4"/>
      <c r="C290" s="4"/>
      <c r="D290" s="4"/>
      <c r="E290" s="4"/>
      <c r="F290" s="1"/>
      <c r="G290" s="139" t="s">
        <v>82</v>
      </c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1"/>
      <c r="T290" s="27"/>
      <c r="U290" s="142" t="s">
        <v>83</v>
      </c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4"/>
      <c r="AR290" s="27"/>
      <c r="AS290" s="139" t="s">
        <v>1</v>
      </c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1"/>
    </row>
    <row r="291" spans="1:71" ht="12.75">
      <c r="A291" s="108"/>
      <c r="B291" s="28" t="s">
        <v>2</v>
      </c>
      <c r="C291" s="136" t="s">
        <v>78</v>
      </c>
      <c r="D291" s="137"/>
      <c r="E291" s="138"/>
      <c r="F291" s="15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7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7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</row>
    <row r="292" spans="2:71" ht="65.25">
      <c r="B292" s="29"/>
      <c r="C292" s="112" t="s">
        <v>36</v>
      </c>
      <c r="D292" s="114" t="s">
        <v>76</v>
      </c>
      <c r="E292" s="114" t="s">
        <v>77</v>
      </c>
      <c r="F292" s="30"/>
      <c r="H292" s="112" t="s">
        <v>37</v>
      </c>
      <c r="I292" s="112" t="s">
        <v>38</v>
      </c>
      <c r="J292" s="31" t="s">
        <v>39</v>
      </c>
      <c r="K292" s="31" t="s">
        <v>3</v>
      </c>
      <c r="L292" s="31" t="s">
        <v>40</v>
      </c>
      <c r="M292" s="32" t="s">
        <v>41</v>
      </c>
      <c r="N292" s="38" t="s">
        <v>75</v>
      </c>
      <c r="O292" s="38" t="s">
        <v>35</v>
      </c>
      <c r="P292" s="33" t="s">
        <v>42</v>
      </c>
      <c r="Q292" s="33" t="s">
        <v>43</v>
      </c>
      <c r="R292" s="34" t="s">
        <v>76</v>
      </c>
      <c r="S292" s="35" t="s">
        <v>77</v>
      </c>
      <c r="T292" s="36"/>
      <c r="U292" s="7"/>
      <c r="V292" s="37" t="s">
        <v>44</v>
      </c>
      <c r="W292" s="31" t="s">
        <v>45</v>
      </c>
      <c r="X292" s="38" t="s">
        <v>4</v>
      </c>
      <c r="Y292" s="38" t="s">
        <v>5</v>
      </c>
      <c r="Z292" s="38" t="s">
        <v>46</v>
      </c>
      <c r="AA292" s="31" t="s">
        <v>47</v>
      </c>
      <c r="AB292" s="31" t="s">
        <v>48</v>
      </c>
      <c r="AC292" s="41" t="s">
        <v>49</v>
      </c>
      <c r="AD292" s="41" t="s">
        <v>50</v>
      </c>
      <c r="AE292" s="38" t="s">
        <v>51</v>
      </c>
      <c r="AF292" s="31" t="s">
        <v>52</v>
      </c>
      <c r="AG292" s="31" t="s">
        <v>53</v>
      </c>
      <c r="AH292" s="31" t="s">
        <v>54</v>
      </c>
      <c r="AI292" s="38" t="s">
        <v>55</v>
      </c>
      <c r="AJ292" s="39" t="s">
        <v>56</v>
      </c>
      <c r="AK292" s="31" t="s">
        <v>57</v>
      </c>
      <c r="AL292" s="31" t="s">
        <v>58</v>
      </c>
      <c r="AM292" s="38" t="s">
        <v>35</v>
      </c>
      <c r="AN292" s="33" t="s">
        <v>59</v>
      </c>
      <c r="AO292" s="33" t="s">
        <v>60</v>
      </c>
      <c r="AP292" s="34" t="s">
        <v>76</v>
      </c>
      <c r="AQ292" s="35" t="s">
        <v>77</v>
      </c>
      <c r="AR292" s="36"/>
      <c r="AT292" s="113" t="s">
        <v>6</v>
      </c>
      <c r="AU292" s="113" t="s">
        <v>4</v>
      </c>
      <c r="AV292" s="40" t="s">
        <v>61</v>
      </c>
      <c r="AW292" s="41" t="s">
        <v>62</v>
      </c>
      <c r="AY292" s="38" t="s">
        <v>63</v>
      </c>
      <c r="AZ292" s="38" t="s">
        <v>64</v>
      </c>
      <c r="BA292" s="38" t="s">
        <v>7</v>
      </c>
      <c r="BB292" s="38" t="s">
        <v>8</v>
      </c>
      <c r="BC292" s="38" t="s">
        <v>9</v>
      </c>
      <c r="BD292" s="38" t="s">
        <v>10</v>
      </c>
      <c r="BE292" s="38" t="s">
        <v>11</v>
      </c>
      <c r="BF292" s="38" t="s">
        <v>65</v>
      </c>
      <c r="BG292" s="38" t="s">
        <v>12</v>
      </c>
      <c r="BH292" s="38" t="s">
        <v>13</v>
      </c>
      <c r="BI292" s="42" t="s">
        <v>66</v>
      </c>
      <c r="BJ292" s="42" t="s">
        <v>67</v>
      </c>
      <c r="BK292" s="42" t="s">
        <v>68</v>
      </c>
      <c r="BL292" s="42" t="s">
        <v>69</v>
      </c>
      <c r="BM292" s="42" t="s">
        <v>70</v>
      </c>
      <c r="BN292" s="43"/>
      <c r="BO292" s="33" t="s">
        <v>71</v>
      </c>
      <c r="BP292" s="33" t="s">
        <v>72</v>
      </c>
      <c r="BQ292" s="32" t="s">
        <v>73</v>
      </c>
      <c r="BR292" s="34" t="s">
        <v>80</v>
      </c>
      <c r="BS292" s="35" t="s">
        <v>81</v>
      </c>
    </row>
    <row r="293" spans="2:71" ht="12.75">
      <c r="B293" s="44" t="s">
        <v>14</v>
      </c>
      <c r="C293" s="126"/>
      <c r="D293" s="126"/>
      <c r="E293" s="126"/>
      <c r="F293" s="45"/>
      <c r="H293" s="46" t="e">
        <f>N293^2</f>
        <v>#NUM!</v>
      </c>
      <c r="I293" s="47" t="e">
        <f>1/H293</f>
        <v>#NUM!</v>
      </c>
      <c r="J293" s="21" t="e">
        <f>LN(M293)</f>
        <v>#NUM!</v>
      </c>
      <c r="K293" s="21" t="e">
        <f>I293*J293</f>
        <v>#NUM!</v>
      </c>
      <c r="L293" s="21" t="e">
        <f>LN(M293)</f>
        <v>#NUM!</v>
      </c>
      <c r="M293" s="124">
        <f>C293</f>
        <v>0</v>
      </c>
      <c r="N293" s="125" t="e">
        <f>(Q293-P293)/(2*O293)</f>
        <v>#NUM!</v>
      </c>
      <c r="O293" s="48">
        <f>$E$2</f>
        <v>1.9599639845400536</v>
      </c>
      <c r="P293" s="49" t="e">
        <f aca="true" t="shared" si="349" ref="P293:Q295">LN(R293)</f>
        <v>#NUM!</v>
      </c>
      <c r="Q293" s="49" t="e">
        <f t="shared" si="349"/>
        <v>#NUM!</v>
      </c>
      <c r="R293" s="50">
        <f aca="true" t="shared" si="350" ref="R293:S295">D293</f>
        <v>0</v>
      </c>
      <c r="S293" s="50">
        <f t="shared" si="350"/>
        <v>0</v>
      </c>
      <c r="T293" s="5"/>
      <c r="V293" s="51" t="e">
        <f>(J293-L296)^2</f>
        <v>#NUM!</v>
      </c>
      <c r="W293" s="52" t="e">
        <f>I293*V293</f>
        <v>#NUM!</v>
      </c>
      <c r="X293" s="53">
        <v>1</v>
      </c>
      <c r="Y293" s="43"/>
      <c r="Z293" s="43"/>
      <c r="AA293" s="47" t="e">
        <f>I293^2</f>
        <v>#NUM!</v>
      </c>
      <c r="AB293" s="54"/>
      <c r="AC293" s="55" t="e">
        <f>AC296</f>
        <v>#NUM!</v>
      </c>
      <c r="AD293" s="55" t="e">
        <f>AD296</f>
        <v>#NUM!</v>
      </c>
      <c r="AE293" s="52" t="e">
        <f>1/I293</f>
        <v>#NUM!</v>
      </c>
      <c r="AF293" s="56" t="e">
        <f>1/(AD293+AE293)</f>
        <v>#NUM!</v>
      </c>
      <c r="AG293" s="57" t="e">
        <f>AF293/#REF!</f>
        <v>#NUM!</v>
      </c>
      <c r="AH293" s="58" t="e">
        <f>AF293*J293</f>
        <v>#NUM!</v>
      </c>
      <c r="AI293" s="59" t="e">
        <f>AH293/AF293</f>
        <v>#NUM!</v>
      </c>
      <c r="AJ293" s="11" t="e">
        <f>EXP(AI293)</f>
        <v>#NUM!</v>
      </c>
      <c r="AK293" s="60" t="e">
        <f>1/AF293</f>
        <v>#NUM!</v>
      </c>
      <c r="AL293" s="11" t="e">
        <f>SQRT(AK293)</f>
        <v>#NUM!</v>
      </c>
      <c r="AM293" s="48">
        <f>$E$2</f>
        <v>1.9599639845400536</v>
      </c>
      <c r="AN293" s="49" t="e">
        <f>AI293-(AM293*AL293)</f>
        <v>#NUM!</v>
      </c>
      <c r="AO293" s="49" t="e">
        <f>AI293+(1.96*AL293)</f>
        <v>#NUM!</v>
      </c>
      <c r="AP293" s="61" t="e">
        <f aca="true" t="shared" si="351" ref="AP293:AQ296">EXP(AN293)</f>
        <v>#NUM!</v>
      </c>
      <c r="AQ293" s="61" t="e">
        <f t="shared" si="351"/>
        <v>#NUM!</v>
      </c>
      <c r="AR293" s="30"/>
      <c r="AT293" s="62"/>
      <c r="AU293" s="62">
        <v>1</v>
      </c>
      <c r="AV293" s="63"/>
      <c r="AW293" s="63"/>
      <c r="AY293" s="43"/>
      <c r="AZ293" s="43"/>
      <c r="BA293" s="53"/>
      <c r="BB293" s="53"/>
      <c r="BC293" s="53"/>
      <c r="BD293" s="53"/>
      <c r="BE293" s="53"/>
      <c r="BF293" s="53"/>
      <c r="BG293" s="53"/>
      <c r="BH293" s="53"/>
      <c r="BI293" s="43"/>
      <c r="BJ293" s="43"/>
      <c r="BK293" s="43"/>
      <c r="BL293" s="43"/>
      <c r="BM293" s="43"/>
      <c r="BN293" s="43"/>
      <c r="BO293" s="64"/>
      <c r="BP293" s="64"/>
      <c r="BQ293" s="64"/>
      <c r="BR293" s="43"/>
      <c r="BS293" s="43"/>
    </row>
    <row r="294" spans="2:71" ht="12.75">
      <c r="B294" s="44" t="s">
        <v>15</v>
      </c>
      <c r="C294" s="126"/>
      <c r="D294" s="126"/>
      <c r="E294" s="126"/>
      <c r="F294" s="45"/>
      <c r="H294" s="46" t="e">
        <f>N294^2</f>
        <v>#NUM!</v>
      </c>
      <c r="I294" s="47" t="e">
        <f>1/H294</f>
        <v>#NUM!</v>
      </c>
      <c r="J294" s="21" t="e">
        <f>LN(M294)</f>
        <v>#NUM!</v>
      </c>
      <c r="K294" s="21" t="e">
        <f>I294*J294</f>
        <v>#NUM!</v>
      </c>
      <c r="L294" s="21" t="e">
        <f>LN(M294)</f>
        <v>#NUM!</v>
      </c>
      <c r="M294" s="124">
        <f>C294</f>
        <v>0</v>
      </c>
      <c r="N294" s="125" t="e">
        <f>(Q294-P294)/(2*O294)</f>
        <v>#NUM!</v>
      </c>
      <c r="O294" s="48">
        <f>$E$2</f>
        <v>1.9599639845400536</v>
      </c>
      <c r="P294" s="49" t="e">
        <f t="shared" si="349"/>
        <v>#NUM!</v>
      </c>
      <c r="Q294" s="49" t="e">
        <f t="shared" si="349"/>
        <v>#NUM!</v>
      </c>
      <c r="R294" s="50">
        <f t="shared" si="350"/>
        <v>0</v>
      </c>
      <c r="S294" s="50">
        <f t="shared" si="350"/>
        <v>0</v>
      </c>
      <c r="T294" s="5"/>
      <c r="V294" s="51" t="e">
        <f>(J294-L296)^2</f>
        <v>#NUM!</v>
      </c>
      <c r="W294" s="52" t="e">
        <f>I294*V294</f>
        <v>#NUM!</v>
      </c>
      <c r="X294" s="53">
        <v>1</v>
      </c>
      <c r="Y294" s="43"/>
      <c r="Z294" s="43"/>
      <c r="AA294" s="47" t="e">
        <f>I294^2</f>
        <v>#NUM!</v>
      </c>
      <c r="AB294" s="54"/>
      <c r="AC294" s="55" t="e">
        <f>AC296</f>
        <v>#NUM!</v>
      </c>
      <c r="AD294" s="55" t="e">
        <f>AD296</f>
        <v>#NUM!</v>
      </c>
      <c r="AE294" s="52" t="e">
        <f>1/I294</f>
        <v>#NUM!</v>
      </c>
      <c r="AF294" s="56" t="e">
        <f>1/(AD294+AE294)</f>
        <v>#NUM!</v>
      </c>
      <c r="AG294" s="57" t="e">
        <f>AF294/#REF!</f>
        <v>#NUM!</v>
      </c>
      <c r="AH294" s="58" t="e">
        <f>AF294*J294</f>
        <v>#NUM!</v>
      </c>
      <c r="AI294" s="59" t="e">
        <f>AH294/AF294</f>
        <v>#NUM!</v>
      </c>
      <c r="AJ294" s="11" t="e">
        <f>EXP(AI294)</f>
        <v>#NUM!</v>
      </c>
      <c r="AK294" s="60" t="e">
        <f>1/AF294</f>
        <v>#NUM!</v>
      </c>
      <c r="AL294" s="11" t="e">
        <f>SQRT(AK294)</f>
        <v>#NUM!</v>
      </c>
      <c r="AM294" s="48">
        <f>$E$2</f>
        <v>1.9599639845400536</v>
      </c>
      <c r="AN294" s="49" t="e">
        <f>AI294-(AM294*AL294)</f>
        <v>#NUM!</v>
      </c>
      <c r="AO294" s="49" t="e">
        <f>AI294+(1.96*AL294)</f>
        <v>#NUM!</v>
      </c>
      <c r="AP294" s="61" t="e">
        <f t="shared" si="351"/>
        <v>#NUM!</v>
      </c>
      <c r="AQ294" s="61" t="e">
        <f t="shared" si="351"/>
        <v>#NUM!</v>
      </c>
      <c r="AR294" s="30"/>
      <c r="AT294" s="62"/>
      <c r="AU294" s="62">
        <v>1</v>
      </c>
      <c r="AV294" s="63"/>
      <c r="AW294" s="63"/>
      <c r="AY294" s="43"/>
      <c r="AZ294" s="43"/>
      <c r="BA294" s="53"/>
      <c r="BB294" s="53"/>
      <c r="BC294" s="53"/>
      <c r="BD294" s="53"/>
      <c r="BE294" s="53"/>
      <c r="BF294" s="53"/>
      <c r="BG294" s="53"/>
      <c r="BH294" s="53"/>
      <c r="BI294" s="43"/>
      <c r="BJ294" s="43"/>
      <c r="BK294" s="43"/>
      <c r="BL294" s="43"/>
      <c r="BM294" s="43"/>
      <c r="BN294" s="43"/>
      <c r="BO294" s="64"/>
      <c r="BP294" s="64"/>
      <c r="BQ294" s="64"/>
      <c r="BR294" s="43"/>
      <c r="BS294" s="43"/>
    </row>
    <row r="295" spans="2:71" ht="12.75">
      <c r="B295" s="44" t="s">
        <v>16</v>
      </c>
      <c r="C295" s="126"/>
      <c r="D295" s="126"/>
      <c r="E295" s="126"/>
      <c r="F295" s="45"/>
      <c r="H295" s="46" t="e">
        <f>N295^2</f>
        <v>#NUM!</v>
      </c>
      <c r="I295" s="47" t="e">
        <f>1/H295</f>
        <v>#NUM!</v>
      </c>
      <c r="J295" s="21" t="e">
        <f>LN(M295)</f>
        <v>#NUM!</v>
      </c>
      <c r="K295" s="21" t="e">
        <f>I295*J295</f>
        <v>#NUM!</v>
      </c>
      <c r="L295" s="21" t="e">
        <f>LN(M295)</f>
        <v>#NUM!</v>
      </c>
      <c r="M295" s="124">
        <f>C295</f>
        <v>0</v>
      </c>
      <c r="N295" s="125" t="e">
        <f>(Q295-P295)/(2*O295)</f>
        <v>#NUM!</v>
      </c>
      <c r="O295" s="48">
        <f>$E$2</f>
        <v>1.9599639845400536</v>
      </c>
      <c r="P295" s="49" t="e">
        <f t="shared" si="349"/>
        <v>#NUM!</v>
      </c>
      <c r="Q295" s="49" t="e">
        <f t="shared" si="349"/>
        <v>#NUM!</v>
      </c>
      <c r="R295" s="50">
        <f t="shared" si="350"/>
        <v>0</v>
      </c>
      <c r="S295" s="50">
        <f t="shared" si="350"/>
        <v>0</v>
      </c>
      <c r="T295" s="5"/>
      <c r="V295" s="51" t="e">
        <f>(J295-L296)^2</f>
        <v>#NUM!</v>
      </c>
      <c r="W295" s="52" t="e">
        <f>I295*V295</f>
        <v>#NUM!</v>
      </c>
      <c r="X295" s="53">
        <v>1</v>
      </c>
      <c r="Y295" s="43"/>
      <c r="Z295" s="43"/>
      <c r="AA295" s="47" t="e">
        <f>I295^2</f>
        <v>#NUM!</v>
      </c>
      <c r="AB295" s="54"/>
      <c r="AC295" s="55" t="e">
        <f>AC296</f>
        <v>#NUM!</v>
      </c>
      <c r="AD295" s="55" t="e">
        <f>AD296</f>
        <v>#NUM!</v>
      </c>
      <c r="AE295" s="52" t="e">
        <f>1/I295</f>
        <v>#NUM!</v>
      </c>
      <c r="AF295" s="56" t="e">
        <f>1/(AD295+AE295)</f>
        <v>#NUM!</v>
      </c>
      <c r="AG295" s="57" t="e">
        <f>AF295/#REF!</f>
        <v>#NUM!</v>
      </c>
      <c r="AH295" s="58" t="e">
        <f>AF295*J295</f>
        <v>#NUM!</v>
      </c>
      <c r="AI295" s="59" t="e">
        <f>AH295/AF295</f>
        <v>#NUM!</v>
      </c>
      <c r="AJ295" s="11" t="e">
        <f>EXP(AI295)</f>
        <v>#NUM!</v>
      </c>
      <c r="AK295" s="60" t="e">
        <f>1/AF295</f>
        <v>#NUM!</v>
      </c>
      <c r="AL295" s="11" t="e">
        <f>SQRT(AK295)</f>
        <v>#NUM!</v>
      </c>
      <c r="AM295" s="48">
        <f>$E$2</f>
        <v>1.9599639845400536</v>
      </c>
      <c r="AN295" s="49" t="e">
        <f>AI295-(AM295*AL295)</f>
        <v>#NUM!</v>
      </c>
      <c r="AO295" s="49" t="e">
        <f>AI295+(1.96*AL295)</f>
        <v>#NUM!</v>
      </c>
      <c r="AP295" s="61" t="e">
        <f t="shared" si="351"/>
        <v>#NUM!</v>
      </c>
      <c r="AQ295" s="61" t="e">
        <f t="shared" si="351"/>
        <v>#NUM!</v>
      </c>
      <c r="AR295" s="30"/>
      <c r="AT295" s="62"/>
      <c r="AU295" s="62">
        <v>1</v>
      </c>
      <c r="AV295" s="63"/>
      <c r="AW295" s="63"/>
      <c r="AY295" s="43"/>
      <c r="AZ295" s="43"/>
      <c r="BA295" s="53"/>
      <c r="BB295" s="53"/>
      <c r="BC295" s="53"/>
      <c r="BD295" s="53"/>
      <c r="BE295" s="53"/>
      <c r="BF295" s="53"/>
      <c r="BG295" s="53"/>
      <c r="BH295" s="53"/>
      <c r="BI295" s="43"/>
      <c r="BJ295" s="43"/>
      <c r="BK295" s="43"/>
      <c r="BL295" s="43"/>
      <c r="BM295" s="43"/>
      <c r="BN295" s="43"/>
      <c r="BO295" s="64"/>
      <c r="BP295" s="64"/>
      <c r="BQ295" s="64"/>
      <c r="BR295" s="43"/>
      <c r="BS295" s="43"/>
    </row>
    <row r="296" spans="1:71" ht="12.75">
      <c r="A296" s="22"/>
      <c r="B296" s="65">
        <f>COUNT(C293:C295)</f>
        <v>0</v>
      </c>
      <c r="C296" s="115"/>
      <c r="D296" s="115"/>
      <c r="E296" s="115"/>
      <c r="F296" s="67"/>
      <c r="H296" s="68"/>
      <c r="I296" s="69" t="e">
        <f>SUM(I293:I295)</f>
        <v>#NUM!</v>
      </c>
      <c r="J296" s="70"/>
      <c r="K296" s="71" t="e">
        <f>SUM(K293:K295)</f>
        <v>#NUM!</v>
      </c>
      <c r="L296" s="10" t="e">
        <f>K296/I296</f>
        <v>#NUM!</v>
      </c>
      <c r="M296" s="121" t="e">
        <f>EXP(L296)</f>
        <v>#NUM!</v>
      </c>
      <c r="N296" s="66" t="e">
        <f>SQRT(1/I296)</f>
        <v>#NUM!</v>
      </c>
      <c r="O296" s="48">
        <f>$E$2</f>
        <v>1.9599639845400536</v>
      </c>
      <c r="P296" s="72" t="e">
        <f>L296-(N296*O296)</f>
        <v>#NUM!</v>
      </c>
      <c r="Q296" s="72" t="e">
        <f>L296+(N296*O296)</f>
        <v>#NUM!</v>
      </c>
      <c r="R296" s="122" t="e">
        <f>EXP(P296)</f>
        <v>#NUM!</v>
      </c>
      <c r="S296" s="123" t="e">
        <f>EXP(Q296)</f>
        <v>#NUM!</v>
      </c>
      <c r="T296" s="73"/>
      <c r="U296" s="73"/>
      <c r="V296" s="74"/>
      <c r="W296" s="75" t="e">
        <f>SUM(W293:W295)</f>
        <v>#NUM!</v>
      </c>
      <c r="X296" s="76">
        <f>SUM(X293:X295)</f>
        <v>3</v>
      </c>
      <c r="Y296" s="77" t="e">
        <f>W296-(X296-1)</f>
        <v>#NUM!</v>
      </c>
      <c r="Z296" s="69" t="e">
        <f>I296</f>
        <v>#NUM!</v>
      </c>
      <c r="AA296" s="69" t="e">
        <f>SUM(AA293:AA295)</f>
        <v>#NUM!</v>
      </c>
      <c r="AB296" s="78" t="e">
        <f>AA296/Z296</f>
        <v>#NUM!</v>
      </c>
      <c r="AC296" s="79" t="e">
        <f>Y296/(Z296-AB296)</f>
        <v>#NUM!</v>
      </c>
      <c r="AD296" s="79" t="e">
        <f>IF(W296&lt;X296-1,"0",AC296)</f>
        <v>#NUM!</v>
      </c>
      <c r="AE296" s="74"/>
      <c r="AF296" s="69" t="e">
        <f>SUM(AF293:AF295)</f>
        <v>#NUM!</v>
      </c>
      <c r="AG296" s="80" t="e">
        <f>SUM(AG293:AG295)</f>
        <v>#NUM!</v>
      </c>
      <c r="AH296" s="77" t="e">
        <f>SUM(AH293:AH295)</f>
        <v>#NUM!</v>
      </c>
      <c r="AI296" s="77" t="e">
        <f>AH296/AF296</f>
        <v>#NUM!</v>
      </c>
      <c r="AJ296" s="123" t="e">
        <f>EXP(AI296)</f>
        <v>#NUM!</v>
      </c>
      <c r="AK296" s="81" t="e">
        <f>1/AF296</f>
        <v>#NUM!</v>
      </c>
      <c r="AL296" s="82" t="e">
        <f>SQRT(AK296)</f>
        <v>#NUM!</v>
      </c>
      <c r="AM296" s="48">
        <f>$E$2</f>
        <v>1.9599639845400536</v>
      </c>
      <c r="AN296" s="72" t="e">
        <f>AI296-(AM296*AL296)</f>
        <v>#NUM!</v>
      </c>
      <c r="AO296" s="72" t="e">
        <f>AI296+(AM296*AL296)</f>
        <v>#NUM!</v>
      </c>
      <c r="AP296" s="127" t="e">
        <f t="shared" si="351"/>
        <v>#NUM!</v>
      </c>
      <c r="AQ296" s="127" t="e">
        <f t="shared" si="351"/>
        <v>#NUM!</v>
      </c>
      <c r="AR296" s="107"/>
      <c r="AS296" s="6"/>
      <c r="AT296" s="83" t="e">
        <f>W296</f>
        <v>#NUM!</v>
      </c>
      <c r="AU296" s="65">
        <f>SUM(AU293:AU295)</f>
        <v>3</v>
      </c>
      <c r="AV296" s="84" t="e">
        <f>(AT296-(AU296-1))/AT296</f>
        <v>#NUM!</v>
      </c>
      <c r="AW296" s="85" t="e">
        <f>IF(W296&lt;X296-1,"0%",AV296)</f>
        <v>#NUM!</v>
      </c>
      <c r="AX296" s="19"/>
      <c r="AY296" s="71" t="e">
        <f>AT296/(AU296-1)</f>
        <v>#NUM!</v>
      </c>
      <c r="AZ296" s="86" t="e">
        <f>LN(AY296)</f>
        <v>#NUM!</v>
      </c>
      <c r="BA296" s="71" t="e">
        <f>LN(AT296)</f>
        <v>#NUM!</v>
      </c>
      <c r="BB296" s="71">
        <f>LN(AU296-1)</f>
        <v>0.6931471805599453</v>
      </c>
      <c r="BC296" s="71" t="e">
        <f>SQRT(2*AT296)</f>
        <v>#NUM!</v>
      </c>
      <c r="BD296" s="71">
        <f>SQRT(2*AU296-3)</f>
        <v>1.7320508075688772</v>
      </c>
      <c r="BE296" s="71">
        <f>2*(AU296-2)</f>
        <v>2</v>
      </c>
      <c r="BF296" s="71">
        <f>3*(AU296-2)^2</f>
        <v>3</v>
      </c>
      <c r="BG296" s="71">
        <f>1/BE296</f>
        <v>0.5</v>
      </c>
      <c r="BH296" s="87">
        <f>1/BF296</f>
        <v>0.3333333333333333</v>
      </c>
      <c r="BI296" s="87">
        <f>SQRT(BG296*(1-BH296))</f>
        <v>0.5773502691896258</v>
      </c>
      <c r="BJ296" s="88" t="e">
        <f>0.5*(BA296-BB296)/(BC296-BD296)</f>
        <v>#NUM!</v>
      </c>
      <c r="BK296" s="88" t="e">
        <f>IF(W296&lt;=X296,BI296,BJ296)</f>
        <v>#NUM!</v>
      </c>
      <c r="BL296" s="89" t="e">
        <f>AZ296-(1.96*BK296)</f>
        <v>#NUM!</v>
      </c>
      <c r="BM296" s="89" t="e">
        <f>AZ296+(1.96*BK296)</f>
        <v>#NUM!</v>
      </c>
      <c r="BN296" s="89"/>
      <c r="BO296" s="86" t="e">
        <f>EXP(BL296)</f>
        <v>#NUM!</v>
      </c>
      <c r="BP296" s="86" t="e">
        <f>EXP(BM296)</f>
        <v>#NUM!</v>
      </c>
      <c r="BQ296" s="90" t="e">
        <f>AW296</f>
        <v>#NUM!</v>
      </c>
      <c r="BR296" s="90" t="e">
        <f>(BO296-1)/BO296</f>
        <v>#NUM!</v>
      </c>
      <c r="BS296" s="90" t="e">
        <f>(BP296-1)/BP296</f>
        <v>#NUM!</v>
      </c>
    </row>
    <row r="297" spans="1:71" ht="12.75">
      <c r="A297" s="4"/>
      <c r="B297" s="4"/>
      <c r="C297" s="116"/>
      <c r="D297" s="116"/>
      <c r="E297" s="116"/>
      <c r="F297" s="91"/>
      <c r="G297" s="4"/>
      <c r="H297" s="1"/>
      <c r="I297" s="1"/>
      <c r="J297" s="1"/>
      <c r="K297" s="1"/>
      <c r="L297" s="1"/>
      <c r="M297" s="1"/>
      <c r="N297" s="92"/>
      <c r="O297" s="92"/>
      <c r="P297" s="92"/>
      <c r="Q297" s="92"/>
      <c r="R297" s="92"/>
      <c r="S297" s="92"/>
      <c r="T297" s="92"/>
      <c r="V297" s="1"/>
      <c r="W297" s="1"/>
      <c r="X297" s="93"/>
      <c r="Y297" s="94"/>
      <c r="Z297" s="94"/>
      <c r="AA297" s="94"/>
      <c r="AB297" s="95"/>
      <c r="AC297" s="95"/>
      <c r="AD297" s="95"/>
      <c r="AE297" s="95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96"/>
      <c r="AQ297" s="96"/>
      <c r="AR297" s="96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9"/>
      <c r="BD297" s="1"/>
      <c r="BE297" s="1"/>
      <c r="BF297" s="1"/>
      <c r="BG297" s="1"/>
      <c r="BJ297" s="94" t="s">
        <v>79</v>
      </c>
      <c r="BP297" s="97" t="s">
        <v>32</v>
      </c>
      <c r="BQ297" s="128" t="e">
        <f>BQ296</f>
        <v>#NUM!</v>
      </c>
      <c r="BR297" s="128" t="e">
        <f>IF(BR296&lt;0,"0%",BR296)</f>
        <v>#NUM!</v>
      </c>
      <c r="BS297" s="129" t="e">
        <f>IF(BS296&lt;0,"0%",BS296)</f>
        <v>#NUM!</v>
      </c>
    </row>
    <row r="298" spans="1:65" ht="25.5">
      <c r="A298" s="22"/>
      <c r="B298" s="22"/>
      <c r="C298" s="117"/>
      <c r="D298" s="117"/>
      <c r="E298" s="117"/>
      <c r="F298" s="98"/>
      <c r="G298" s="22"/>
      <c r="H298" s="22"/>
      <c r="I298" s="1"/>
      <c r="J298" s="1"/>
      <c r="K298" s="1"/>
      <c r="L298" s="1"/>
      <c r="M298" s="1"/>
      <c r="N298" s="99"/>
      <c r="O298" s="99"/>
      <c r="P298" s="99"/>
      <c r="Q298" s="99"/>
      <c r="R298" s="99"/>
      <c r="S298" s="99"/>
      <c r="T298" s="99"/>
      <c r="V298" s="1"/>
      <c r="W298" s="1"/>
      <c r="X298" s="1"/>
      <c r="Y298" s="1"/>
      <c r="Z298" s="1"/>
      <c r="AA298" s="1"/>
      <c r="AB298" s="1"/>
      <c r="AC298" s="1"/>
      <c r="AD298" s="1"/>
      <c r="AE298" s="9"/>
      <c r="AF298" s="12"/>
      <c r="AG298" s="12"/>
      <c r="AH298" s="100"/>
      <c r="AI298" s="14"/>
      <c r="AJ298" s="133"/>
      <c r="AK298" s="134" t="s">
        <v>74</v>
      </c>
      <c r="AL298" s="135">
        <f>TINV((1-$E$1),(X296-2))</f>
        <v>12.706204736174694</v>
      </c>
      <c r="AM298" s="1"/>
      <c r="AN298" s="131" t="s">
        <v>34</v>
      </c>
      <c r="AO298" s="132">
        <f>$E$1</f>
        <v>0.95</v>
      </c>
      <c r="AP298" s="130" t="e">
        <f>EXP(AI296-AL298*SQRT((1/Z296)+AD296))</f>
        <v>#NUM!</v>
      </c>
      <c r="AQ298" s="130" t="e">
        <f>EXP(AI296+AL298*SQRT((1/Z296)+AD296))</f>
        <v>#NUM!</v>
      </c>
      <c r="AR298" s="30"/>
      <c r="AS298" s="1"/>
      <c r="AT298" s="1"/>
      <c r="AU298" s="1"/>
      <c r="AV298" s="1"/>
      <c r="AX298" s="1"/>
      <c r="AY298" s="1"/>
      <c r="AZ298" s="1"/>
      <c r="BB298" s="101"/>
      <c r="BC298" s="9"/>
      <c r="BD298" s="9"/>
      <c r="BF298" s="5"/>
      <c r="BG298" s="1"/>
      <c r="BH298" s="3"/>
      <c r="BI298" s="102"/>
      <c r="BJ298" s="1"/>
      <c r="BM298" s="3"/>
    </row>
    <row r="299" spans="1:71" ht="15">
      <c r="A299" s="18"/>
      <c r="B299" s="18"/>
      <c r="C299" s="118"/>
      <c r="D299" s="118"/>
      <c r="E299" s="118"/>
      <c r="F299" s="98"/>
      <c r="G299" s="18"/>
      <c r="H299" s="18"/>
      <c r="I299" s="1"/>
      <c r="J299" s="1"/>
      <c r="K299" s="1"/>
      <c r="L299" s="1"/>
      <c r="M299" s="1"/>
      <c r="N299" s="99"/>
      <c r="O299" s="99"/>
      <c r="P299" s="99"/>
      <c r="Q299" s="99"/>
      <c r="R299" s="99"/>
      <c r="S299" s="99"/>
      <c r="T299" s="99"/>
      <c r="V299" s="1"/>
      <c r="W299" s="1"/>
      <c r="X299" s="1"/>
      <c r="Y299" s="1"/>
      <c r="Z299" s="1"/>
      <c r="AA299" s="1"/>
      <c r="AB299" s="1"/>
      <c r="AC299" s="1"/>
      <c r="AD299" s="1"/>
      <c r="AE299" s="9"/>
      <c r="AF299" s="12"/>
      <c r="AG299" s="12"/>
      <c r="AH299" s="100"/>
      <c r="AI299" s="14"/>
      <c r="AJ299" s="103"/>
      <c r="AK299" s="104"/>
      <c r="AL299" s="15"/>
      <c r="AM299" s="1"/>
      <c r="AN299" s="1"/>
      <c r="AO299" s="8"/>
      <c r="AP299" s="30"/>
      <c r="AQ299" s="30"/>
      <c r="AR299" s="30"/>
      <c r="AS299" s="1"/>
      <c r="AT299" s="1"/>
      <c r="AU299" s="1"/>
      <c r="AV299" s="1"/>
      <c r="AW299" s="2"/>
      <c r="AX299" s="1"/>
      <c r="AY299" s="1"/>
      <c r="AZ299" s="1"/>
      <c r="BA299" s="2"/>
      <c r="BB299" s="101"/>
      <c r="BC299" s="9"/>
      <c r="BD299" s="9"/>
      <c r="BE299" s="2"/>
      <c r="BF299" s="5"/>
      <c r="BG299" s="1"/>
      <c r="BH299" s="105"/>
      <c r="BI299" s="106"/>
      <c r="BJ299" s="1"/>
      <c r="BK299" s="2"/>
      <c r="BL299" s="2"/>
      <c r="BM299" s="105"/>
      <c r="BN299" s="2"/>
      <c r="BQ299" s="2"/>
      <c r="BR299" s="2"/>
      <c r="BS299" s="2"/>
    </row>
    <row r="300" spans="3:6" ht="12.75">
      <c r="C300" s="109"/>
      <c r="D300" s="109"/>
      <c r="E300" s="109"/>
      <c r="F300" s="110"/>
    </row>
    <row r="301" spans="1:71" ht="12.75">
      <c r="A301" s="4"/>
      <c r="B301" s="4"/>
      <c r="C301" s="4"/>
      <c r="D301" s="4"/>
      <c r="E301" s="4"/>
      <c r="F301" s="1"/>
      <c r="G301" s="139" t="s">
        <v>82</v>
      </c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1"/>
      <c r="T301" s="27"/>
      <c r="U301" s="142" t="s">
        <v>83</v>
      </c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4"/>
      <c r="AR301" s="27"/>
      <c r="AS301" s="139" t="s">
        <v>1</v>
      </c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1"/>
    </row>
    <row r="302" spans="1:71" ht="12.75">
      <c r="A302" s="108"/>
      <c r="B302" s="28" t="s">
        <v>2</v>
      </c>
      <c r="C302" s="136" t="s">
        <v>78</v>
      </c>
      <c r="D302" s="137"/>
      <c r="E302" s="138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7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</row>
    <row r="303" spans="2:71" ht="65.25">
      <c r="B303" s="29"/>
      <c r="C303" s="112" t="s">
        <v>36</v>
      </c>
      <c r="D303" s="114" t="s">
        <v>76</v>
      </c>
      <c r="E303" s="114" t="s">
        <v>77</v>
      </c>
      <c r="F303" s="30"/>
      <c r="H303" s="112" t="s">
        <v>37</v>
      </c>
      <c r="I303" s="112" t="s">
        <v>38</v>
      </c>
      <c r="J303" s="31" t="s">
        <v>39</v>
      </c>
      <c r="K303" s="31" t="s">
        <v>3</v>
      </c>
      <c r="L303" s="31" t="s">
        <v>40</v>
      </c>
      <c r="M303" s="32" t="s">
        <v>41</v>
      </c>
      <c r="N303" s="38" t="s">
        <v>75</v>
      </c>
      <c r="O303" s="38" t="s">
        <v>35</v>
      </c>
      <c r="P303" s="33" t="s">
        <v>42</v>
      </c>
      <c r="Q303" s="33" t="s">
        <v>43</v>
      </c>
      <c r="R303" s="34" t="s">
        <v>76</v>
      </c>
      <c r="S303" s="35" t="s">
        <v>77</v>
      </c>
      <c r="T303" s="36"/>
      <c r="U303" s="7"/>
      <c r="V303" s="37" t="s">
        <v>44</v>
      </c>
      <c r="W303" s="31" t="s">
        <v>45</v>
      </c>
      <c r="X303" s="38" t="s">
        <v>4</v>
      </c>
      <c r="Y303" s="38" t="s">
        <v>5</v>
      </c>
      <c r="Z303" s="38" t="s">
        <v>46</v>
      </c>
      <c r="AA303" s="31" t="s">
        <v>47</v>
      </c>
      <c r="AB303" s="31" t="s">
        <v>48</v>
      </c>
      <c r="AC303" s="41" t="s">
        <v>49</v>
      </c>
      <c r="AD303" s="41" t="s">
        <v>50</v>
      </c>
      <c r="AE303" s="38" t="s">
        <v>51</v>
      </c>
      <c r="AF303" s="31" t="s">
        <v>52</v>
      </c>
      <c r="AG303" s="31" t="s">
        <v>53</v>
      </c>
      <c r="AH303" s="31" t="s">
        <v>54</v>
      </c>
      <c r="AI303" s="38" t="s">
        <v>55</v>
      </c>
      <c r="AJ303" s="39" t="s">
        <v>56</v>
      </c>
      <c r="AK303" s="31" t="s">
        <v>57</v>
      </c>
      <c r="AL303" s="31" t="s">
        <v>58</v>
      </c>
      <c r="AM303" s="38" t="s">
        <v>35</v>
      </c>
      <c r="AN303" s="33" t="s">
        <v>59</v>
      </c>
      <c r="AO303" s="33" t="s">
        <v>60</v>
      </c>
      <c r="AP303" s="34" t="s">
        <v>76</v>
      </c>
      <c r="AQ303" s="35" t="s">
        <v>77</v>
      </c>
      <c r="AR303" s="36"/>
      <c r="AT303" s="113" t="s">
        <v>6</v>
      </c>
      <c r="AU303" s="113" t="s">
        <v>4</v>
      </c>
      <c r="AV303" s="40" t="s">
        <v>61</v>
      </c>
      <c r="AW303" s="41" t="s">
        <v>62</v>
      </c>
      <c r="AY303" s="38" t="s">
        <v>63</v>
      </c>
      <c r="AZ303" s="38" t="s">
        <v>64</v>
      </c>
      <c r="BA303" s="38" t="s">
        <v>7</v>
      </c>
      <c r="BB303" s="38" t="s">
        <v>8</v>
      </c>
      <c r="BC303" s="38" t="s">
        <v>9</v>
      </c>
      <c r="BD303" s="38" t="s">
        <v>10</v>
      </c>
      <c r="BE303" s="38" t="s">
        <v>11</v>
      </c>
      <c r="BF303" s="38" t="s">
        <v>65</v>
      </c>
      <c r="BG303" s="38" t="s">
        <v>12</v>
      </c>
      <c r="BH303" s="38" t="s">
        <v>13</v>
      </c>
      <c r="BI303" s="42" t="s">
        <v>66</v>
      </c>
      <c r="BJ303" s="42" t="s">
        <v>67</v>
      </c>
      <c r="BK303" s="42" t="s">
        <v>68</v>
      </c>
      <c r="BL303" s="42" t="s">
        <v>69</v>
      </c>
      <c r="BM303" s="42" t="s">
        <v>70</v>
      </c>
      <c r="BN303" s="43"/>
      <c r="BO303" s="33" t="s">
        <v>71</v>
      </c>
      <c r="BP303" s="33" t="s">
        <v>72</v>
      </c>
      <c r="BQ303" s="32" t="s">
        <v>73</v>
      </c>
      <c r="BR303" s="34" t="s">
        <v>80</v>
      </c>
      <c r="BS303" s="35" t="s">
        <v>81</v>
      </c>
    </row>
    <row r="304" spans="2:71" ht="12.75">
      <c r="B304" s="44" t="s">
        <v>14</v>
      </c>
      <c r="C304" s="126"/>
      <c r="D304" s="126"/>
      <c r="E304" s="126"/>
      <c r="F304" s="45"/>
      <c r="H304" s="46" t="e">
        <f>N304^2</f>
        <v>#NUM!</v>
      </c>
      <c r="I304" s="47" t="e">
        <f>1/H304</f>
        <v>#NUM!</v>
      </c>
      <c r="J304" s="21" t="e">
        <f>LN(M304)</f>
        <v>#NUM!</v>
      </c>
      <c r="K304" s="21" t="e">
        <f>I304*J304</f>
        <v>#NUM!</v>
      </c>
      <c r="L304" s="21" t="e">
        <f>LN(M304)</f>
        <v>#NUM!</v>
      </c>
      <c r="M304" s="124">
        <f>C304</f>
        <v>0</v>
      </c>
      <c r="N304" s="125" t="e">
        <f>(Q304-P304)/(2*O304)</f>
        <v>#NUM!</v>
      </c>
      <c r="O304" s="48">
        <f>$E$2</f>
        <v>1.9599639845400536</v>
      </c>
      <c r="P304" s="49" t="e">
        <f>LN(R304)</f>
        <v>#NUM!</v>
      </c>
      <c r="Q304" s="49" t="e">
        <f>LN(S304)</f>
        <v>#NUM!</v>
      </c>
      <c r="R304" s="50">
        <f>D304</f>
        <v>0</v>
      </c>
      <c r="S304" s="50">
        <f>E304</f>
        <v>0</v>
      </c>
      <c r="T304" s="5"/>
      <c r="V304" s="51" t="e">
        <f>(J304-L306)^2</f>
        <v>#NUM!</v>
      </c>
      <c r="W304" s="52" t="e">
        <f>I304*V304</f>
        <v>#NUM!</v>
      </c>
      <c r="X304" s="53">
        <v>1</v>
      </c>
      <c r="Y304" s="43"/>
      <c r="Z304" s="43"/>
      <c r="AA304" s="47" t="e">
        <f>I304^2</f>
        <v>#NUM!</v>
      </c>
      <c r="AB304" s="54"/>
      <c r="AC304" s="55" t="e">
        <f>AC306</f>
        <v>#NUM!</v>
      </c>
      <c r="AD304" s="55" t="e">
        <f>AD306</f>
        <v>#NUM!</v>
      </c>
      <c r="AE304" s="52" t="e">
        <f>1/I304</f>
        <v>#NUM!</v>
      </c>
      <c r="AF304" s="56" t="e">
        <f>1/(AD304+AE304)</f>
        <v>#NUM!</v>
      </c>
      <c r="AG304" s="57" t="e">
        <f>AF304/#REF!</f>
        <v>#NUM!</v>
      </c>
      <c r="AH304" s="58" t="e">
        <f>AF304*J304</f>
        <v>#NUM!</v>
      </c>
      <c r="AI304" s="59" t="e">
        <f>AH304/AF304</f>
        <v>#NUM!</v>
      </c>
      <c r="AJ304" s="11" t="e">
        <f>EXP(AI304)</f>
        <v>#NUM!</v>
      </c>
      <c r="AK304" s="60" t="e">
        <f>1/AF304</f>
        <v>#NUM!</v>
      </c>
      <c r="AL304" s="11" t="e">
        <f>SQRT(AK304)</f>
        <v>#NUM!</v>
      </c>
      <c r="AM304" s="48">
        <f>$E$2</f>
        <v>1.9599639845400536</v>
      </c>
      <c r="AN304" s="49" t="e">
        <f>AI304-(AM304*AL304)</f>
        <v>#NUM!</v>
      </c>
      <c r="AO304" s="49" t="e">
        <f>AI304+(1.96*AL304)</f>
        <v>#NUM!</v>
      </c>
      <c r="AP304" s="61" t="e">
        <f aca="true" t="shared" si="352" ref="AP304:AQ306">EXP(AN304)</f>
        <v>#NUM!</v>
      </c>
      <c r="AQ304" s="61" t="e">
        <f t="shared" si="352"/>
        <v>#NUM!</v>
      </c>
      <c r="AR304" s="30"/>
      <c r="AT304" s="62"/>
      <c r="AU304" s="62">
        <v>1</v>
      </c>
      <c r="AV304" s="63"/>
      <c r="AW304" s="63"/>
      <c r="AY304" s="43"/>
      <c r="AZ304" s="43"/>
      <c r="BA304" s="53"/>
      <c r="BB304" s="53"/>
      <c r="BC304" s="53"/>
      <c r="BD304" s="53"/>
      <c r="BE304" s="53"/>
      <c r="BF304" s="53"/>
      <c r="BG304" s="53"/>
      <c r="BH304" s="53"/>
      <c r="BI304" s="43"/>
      <c r="BJ304" s="43"/>
      <c r="BK304" s="43"/>
      <c r="BL304" s="43"/>
      <c r="BM304" s="43"/>
      <c r="BN304" s="43"/>
      <c r="BO304" s="64"/>
      <c r="BP304" s="64"/>
      <c r="BQ304" s="64"/>
      <c r="BR304" s="43"/>
      <c r="BS304" s="43"/>
    </row>
    <row r="305" spans="2:71" ht="12.75">
      <c r="B305" s="44" t="s">
        <v>15</v>
      </c>
      <c r="C305" s="126"/>
      <c r="D305" s="126"/>
      <c r="E305" s="126"/>
      <c r="F305" s="45"/>
      <c r="H305" s="46" t="e">
        <f>N305^2</f>
        <v>#NUM!</v>
      </c>
      <c r="I305" s="47" t="e">
        <f>1/H305</f>
        <v>#NUM!</v>
      </c>
      <c r="J305" s="21" t="e">
        <f>LN(M305)</f>
        <v>#NUM!</v>
      </c>
      <c r="K305" s="21" t="e">
        <f>I305*J305</f>
        <v>#NUM!</v>
      </c>
      <c r="L305" s="21" t="e">
        <f>LN(M305)</f>
        <v>#NUM!</v>
      </c>
      <c r="M305" s="124">
        <f>C305</f>
        <v>0</v>
      </c>
      <c r="N305" s="125" t="e">
        <f>(Q305-P305)/(2*O305)</f>
        <v>#NUM!</v>
      </c>
      <c r="O305" s="48">
        <f>$E$2</f>
        <v>1.9599639845400536</v>
      </c>
      <c r="P305" s="49" t="e">
        <f>LN(R305)</f>
        <v>#NUM!</v>
      </c>
      <c r="Q305" s="49" t="e">
        <f>LN(S305)</f>
        <v>#NUM!</v>
      </c>
      <c r="R305" s="50">
        <f>D305</f>
        <v>0</v>
      </c>
      <c r="S305" s="50">
        <f>E305</f>
        <v>0</v>
      </c>
      <c r="T305" s="5"/>
      <c r="V305" s="51" t="e">
        <f>(J305-L306)^2</f>
        <v>#NUM!</v>
      </c>
      <c r="W305" s="52" t="e">
        <f>I305*V305</f>
        <v>#NUM!</v>
      </c>
      <c r="X305" s="53">
        <v>1</v>
      </c>
      <c r="Y305" s="43"/>
      <c r="Z305" s="43"/>
      <c r="AA305" s="47" t="e">
        <f>I305^2</f>
        <v>#NUM!</v>
      </c>
      <c r="AB305" s="54"/>
      <c r="AC305" s="55" t="e">
        <f>AC306</f>
        <v>#NUM!</v>
      </c>
      <c r="AD305" s="55" t="e">
        <f>AD306</f>
        <v>#NUM!</v>
      </c>
      <c r="AE305" s="52" t="e">
        <f>1/I305</f>
        <v>#NUM!</v>
      </c>
      <c r="AF305" s="56" t="e">
        <f>1/(AD305+AE305)</f>
        <v>#NUM!</v>
      </c>
      <c r="AG305" s="57" t="e">
        <f>AF305/#REF!</f>
        <v>#NUM!</v>
      </c>
      <c r="AH305" s="58" t="e">
        <f>AF305*J305</f>
        <v>#NUM!</v>
      </c>
      <c r="AI305" s="59" t="e">
        <f>AH305/AF305</f>
        <v>#NUM!</v>
      </c>
      <c r="AJ305" s="11" t="e">
        <f>EXP(AI305)</f>
        <v>#NUM!</v>
      </c>
      <c r="AK305" s="60" t="e">
        <f>1/AF305</f>
        <v>#NUM!</v>
      </c>
      <c r="AL305" s="11" t="e">
        <f>SQRT(AK305)</f>
        <v>#NUM!</v>
      </c>
      <c r="AM305" s="48">
        <f>$E$2</f>
        <v>1.9599639845400536</v>
      </c>
      <c r="AN305" s="49" t="e">
        <f>AI305-(AM305*AL305)</f>
        <v>#NUM!</v>
      </c>
      <c r="AO305" s="49" t="e">
        <f>AI305+(1.96*AL305)</f>
        <v>#NUM!</v>
      </c>
      <c r="AP305" s="61" t="e">
        <f t="shared" si="352"/>
        <v>#NUM!</v>
      </c>
      <c r="AQ305" s="61" t="e">
        <f t="shared" si="352"/>
        <v>#NUM!</v>
      </c>
      <c r="AR305" s="30"/>
      <c r="AT305" s="62"/>
      <c r="AU305" s="62">
        <v>1</v>
      </c>
      <c r="AV305" s="63"/>
      <c r="AW305" s="63"/>
      <c r="AY305" s="43"/>
      <c r="AZ305" s="43"/>
      <c r="BA305" s="53"/>
      <c r="BB305" s="53"/>
      <c r="BC305" s="53"/>
      <c r="BD305" s="53"/>
      <c r="BE305" s="53"/>
      <c r="BF305" s="53"/>
      <c r="BG305" s="53"/>
      <c r="BH305" s="53"/>
      <c r="BI305" s="43"/>
      <c r="BJ305" s="43"/>
      <c r="BK305" s="43"/>
      <c r="BL305" s="43"/>
      <c r="BM305" s="43"/>
      <c r="BN305" s="43"/>
      <c r="BO305" s="64"/>
      <c r="BP305" s="64"/>
      <c r="BQ305" s="64"/>
      <c r="BR305" s="43"/>
      <c r="BS305" s="43"/>
    </row>
    <row r="306" spans="1:71" ht="12.75">
      <c r="A306" s="22"/>
      <c r="B306" s="65">
        <f>COUNT(C304:C305)</f>
        <v>0</v>
      </c>
      <c r="C306" s="115"/>
      <c r="D306" s="115"/>
      <c r="E306" s="115"/>
      <c r="F306" s="67"/>
      <c r="H306" s="68"/>
      <c r="I306" s="69" t="e">
        <f>SUM(I304:I305)</f>
        <v>#NUM!</v>
      </c>
      <c r="J306" s="70"/>
      <c r="K306" s="71" t="e">
        <f>SUM(K304:K305)</f>
        <v>#NUM!</v>
      </c>
      <c r="L306" s="10" t="e">
        <f>K306/I306</f>
        <v>#NUM!</v>
      </c>
      <c r="M306" s="121" t="e">
        <f>EXP(L306)</f>
        <v>#NUM!</v>
      </c>
      <c r="N306" s="66" t="e">
        <f>SQRT(1/I306)</f>
        <v>#NUM!</v>
      </c>
      <c r="O306" s="48">
        <f>$E$2</f>
        <v>1.9599639845400536</v>
      </c>
      <c r="P306" s="72" t="e">
        <f>L306-(N306*O306)</f>
        <v>#NUM!</v>
      </c>
      <c r="Q306" s="72" t="e">
        <f>L306+(N306*O306)</f>
        <v>#NUM!</v>
      </c>
      <c r="R306" s="122" t="e">
        <f>EXP(P306)</f>
        <v>#NUM!</v>
      </c>
      <c r="S306" s="123" t="e">
        <f>EXP(Q306)</f>
        <v>#NUM!</v>
      </c>
      <c r="T306" s="73"/>
      <c r="U306" s="73"/>
      <c r="V306" s="74"/>
      <c r="W306" s="75" t="e">
        <f>SUM(W304:W305)</f>
        <v>#NUM!</v>
      </c>
      <c r="X306" s="76">
        <f>SUM(X304:X305)</f>
        <v>2</v>
      </c>
      <c r="Y306" s="77" t="e">
        <f>W306-(X306-1)</f>
        <v>#NUM!</v>
      </c>
      <c r="Z306" s="69" t="e">
        <f>I306</f>
        <v>#NUM!</v>
      </c>
      <c r="AA306" s="69" t="e">
        <f>SUM(AA304:AA305)</f>
        <v>#NUM!</v>
      </c>
      <c r="AB306" s="78" t="e">
        <f>AA306/Z306</f>
        <v>#NUM!</v>
      </c>
      <c r="AC306" s="79" t="e">
        <f>Y306/(Z306-AB306)</f>
        <v>#NUM!</v>
      </c>
      <c r="AD306" s="79" t="e">
        <f>IF(W306&lt;X306-1,"0",AC306)</f>
        <v>#NUM!</v>
      </c>
      <c r="AE306" s="74"/>
      <c r="AF306" s="69" t="e">
        <f>SUM(AF304:AF305)</f>
        <v>#NUM!</v>
      </c>
      <c r="AG306" s="80" t="e">
        <f>SUM(AG304:AG305)</f>
        <v>#NUM!</v>
      </c>
      <c r="AH306" s="77" t="e">
        <f>SUM(AH304:AH305)</f>
        <v>#NUM!</v>
      </c>
      <c r="AI306" s="77" t="e">
        <f>AH306/AF306</f>
        <v>#NUM!</v>
      </c>
      <c r="AJ306" s="123" t="e">
        <f>EXP(AI306)</f>
        <v>#NUM!</v>
      </c>
      <c r="AK306" s="81" t="e">
        <f>1/AF306</f>
        <v>#NUM!</v>
      </c>
      <c r="AL306" s="82" t="e">
        <f>SQRT(AK306)</f>
        <v>#NUM!</v>
      </c>
      <c r="AM306" s="48">
        <f>$E$2</f>
        <v>1.9599639845400536</v>
      </c>
      <c r="AN306" s="72" t="e">
        <f>AI306-(AM306*AL306)</f>
        <v>#NUM!</v>
      </c>
      <c r="AO306" s="72" t="e">
        <f>AI306+(AM306*AL306)</f>
        <v>#NUM!</v>
      </c>
      <c r="AP306" s="127" t="e">
        <f t="shared" si="352"/>
        <v>#NUM!</v>
      </c>
      <c r="AQ306" s="127" t="e">
        <f t="shared" si="352"/>
        <v>#NUM!</v>
      </c>
      <c r="AR306" s="107"/>
      <c r="AS306" s="6"/>
      <c r="AT306" s="83" t="e">
        <f>W306</f>
        <v>#NUM!</v>
      </c>
      <c r="AU306" s="65">
        <f>SUM(AU304:AU305)</f>
        <v>2</v>
      </c>
      <c r="AV306" s="84" t="e">
        <f>(AT306-(AU306-1))/AT306</f>
        <v>#NUM!</v>
      </c>
      <c r="AW306" s="85" t="e">
        <f>IF(W306&lt;X306-1,"0%",AV306)</f>
        <v>#NUM!</v>
      </c>
      <c r="AX306" s="19"/>
      <c r="AY306" s="71" t="e">
        <f>AT306/(AU306-1)</f>
        <v>#NUM!</v>
      </c>
      <c r="AZ306" s="86" t="e">
        <f>LN(AY306)</f>
        <v>#NUM!</v>
      </c>
      <c r="BA306" s="71" t="e">
        <f>LN(AT306)</f>
        <v>#NUM!</v>
      </c>
      <c r="BB306" s="71">
        <f>LN(AU306-1)</f>
        <v>0</v>
      </c>
      <c r="BC306" s="71" t="e">
        <f>SQRT(2*AT306)</f>
        <v>#NUM!</v>
      </c>
      <c r="BD306" s="71">
        <f>SQRT(2*AU306-3)</f>
        <v>1</v>
      </c>
      <c r="BE306" s="71">
        <f>2*(AU306-2)</f>
        <v>0</v>
      </c>
      <c r="BF306" s="71">
        <f>3*(AU306-2)^2</f>
        <v>0</v>
      </c>
      <c r="BG306" s="71" t="e">
        <f>1/BE306</f>
        <v>#DIV/0!</v>
      </c>
      <c r="BH306" s="87" t="e">
        <f>1/BF306</f>
        <v>#DIV/0!</v>
      </c>
      <c r="BI306" s="87" t="e">
        <f>SQRT(BG306*(1-BH306))</f>
        <v>#DIV/0!</v>
      </c>
      <c r="BJ306" s="88" t="e">
        <f>0.5*(BA306-BB306)/(BC306-BD306)</f>
        <v>#NUM!</v>
      </c>
      <c r="BK306" s="88" t="e">
        <f>IF(W306&lt;=X306,BI306,BJ306)</f>
        <v>#NUM!</v>
      </c>
      <c r="BL306" s="89" t="e">
        <f>AZ306-(1.96*BK306)</f>
        <v>#NUM!</v>
      </c>
      <c r="BM306" s="89" t="e">
        <f>AZ306+(1.96*BK306)</f>
        <v>#NUM!</v>
      </c>
      <c r="BN306" s="89"/>
      <c r="BO306" s="86" t="e">
        <f>EXP(BL306)</f>
        <v>#NUM!</v>
      </c>
      <c r="BP306" s="86" t="e">
        <f>EXP(BM306)</f>
        <v>#NUM!</v>
      </c>
      <c r="BQ306" s="90" t="e">
        <f>AW306</f>
        <v>#NUM!</v>
      </c>
      <c r="BR306" s="90" t="e">
        <f>(BO306-1)/BO306</f>
        <v>#NUM!</v>
      </c>
      <c r="BS306" s="90" t="e">
        <f>(BP306-1)/BP306</f>
        <v>#NUM!</v>
      </c>
    </row>
    <row r="307" spans="1:71" ht="12.75">
      <c r="A307" s="4"/>
      <c r="B307" s="4"/>
      <c r="C307" s="116"/>
      <c r="D307" s="116"/>
      <c r="E307" s="116"/>
      <c r="F307" s="91"/>
      <c r="G307" s="4"/>
      <c r="H307" s="1"/>
      <c r="I307" s="1"/>
      <c r="J307" s="1"/>
      <c r="K307" s="1"/>
      <c r="L307" s="1"/>
      <c r="M307" s="1"/>
      <c r="N307" s="92"/>
      <c r="O307" s="92"/>
      <c r="P307" s="92"/>
      <c r="Q307" s="92"/>
      <c r="R307" s="92"/>
      <c r="S307" s="92"/>
      <c r="T307" s="92"/>
      <c r="V307" s="1"/>
      <c r="W307" s="1"/>
      <c r="X307" s="93"/>
      <c r="Y307" s="94"/>
      <c r="Z307" s="94"/>
      <c r="AA307" s="94"/>
      <c r="AB307" s="95"/>
      <c r="AC307" s="95"/>
      <c r="AD307" s="95"/>
      <c r="AE307" s="95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96"/>
      <c r="AQ307" s="96"/>
      <c r="AR307" s="96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9"/>
      <c r="BD307" s="1"/>
      <c r="BE307" s="1"/>
      <c r="BF307" s="1"/>
      <c r="BG307" s="1"/>
      <c r="BJ307" s="94" t="s">
        <v>79</v>
      </c>
      <c r="BP307" s="97" t="s">
        <v>32</v>
      </c>
      <c r="BQ307" s="128" t="e">
        <f>BQ306</f>
        <v>#NUM!</v>
      </c>
      <c r="BR307" s="128" t="e">
        <f>IF(BR306&lt;0,"0%",BR306)</f>
        <v>#NUM!</v>
      </c>
      <c r="BS307" s="129" t="e">
        <f>IF(BS306&lt;0,"0%",BS306)</f>
        <v>#NUM!</v>
      </c>
    </row>
    <row r="308" spans="1:65" ht="25.5">
      <c r="A308" s="22"/>
      <c r="B308" s="22"/>
      <c r="C308" s="117"/>
      <c r="D308" s="117"/>
      <c r="E308" s="117"/>
      <c r="F308" s="98"/>
      <c r="G308" s="22"/>
      <c r="H308" s="22"/>
      <c r="I308" s="1"/>
      <c r="J308" s="1"/>
      <c r="K308" s="1"/>
      <c r="L308" s="1"/>
      <c r="M308" s="1"/>
      <c r="N308" s="99"/>
      <c r="O308" s="99"/>
      <c r="P308" s="99"/>
      <c r="Q308" s="99"/>
      <c r="R308" s="99"/>
      <c r="S308" s="99"/>
      <c r="T308" s="99"/>
      <c r="V308" s="1"/>
      <c r="W308" s="1"/>
      <c r="X308" s="1"/>
      <c r="Y308" s="1"/>
      <c r="Z308" s="1"/>
      <c r="AA308" s="1"/>
      <c r="AB308" s="1"/>
      <c r="AC308" s="1"/>
      <c r="AD308" s="1"/>
      <c r="AE308" s="9"/>
      <c r="AF308" s="12"/>
      <c r="AG308" s="12"/>
      <c r="AH308" s="100"/>
      <c r="AI308" s="14"/>
      <c r="AJ308" s="133"/>
      <c r="AK308" s="134" t="s">
        <v>74</v>
      </c>
      <c r="AL308" s="135" t="e">
        <f>TINV((1-$E$1),(X306-2))</f>
        <v>#NUM!</v>
      </c>
      <c r="AM308" s="1"/>
      <c r="AN308" s="131" t="s">
        <v>34</v>
      </c>
      <c r="AO308" s="132">
        <f>$E$1</f>
        <v>0.95</v>
      </c>
      <c r="AP308" s="130" t="e">
        <f>EXP(AI306-AL308*SQRT((1/Z306)+AD306))</f>
        <v>#NUM!</v>
      </c>
      <c r="AQ308" s="130" t="e">
        <f>EXP(AI306+AL308*SQRT((1/Z306)+AD306))</f>
        <v>#NUM!</v>
      </c>
      <c r="AR308" s="30"/>
      <c r="AS308" s="1"/>
      <c r="AT308" s="1"/>
      <c r="AU308" s="1"/>
      <c r="AV308" s="1"/>
      <c r="AX308" s="1"/>
      <c r="AY308" s="1"/>
      <c r="AZ308" s="1"/>
      <c r="BB308" s="101"/>
      <c r="BC308" s="9"/>
      <c r="BD308" s="9"/>
      <c r="BF308" s="5"/>
      <c r="BG308" s="1"/>
      <c r="BH308" s="3"/>
      <c r="BI308" s="102"/>
      <c r="BJ308" s="1"/>
      <c r="BM308" s="3"/>
    </row>
    <row r="309" spans="1:71" ht="15">
      <c r="A309" s="18"/>
      <c r="B309" s="18"/>
      <c r="C309" s="118"/>
      <c r="D309" s="118"/>
      <c r="E309" s="118"/>
      <c r="F309" s="98"/>
      <c r="G309" s="18"/>
      <c r="H309" s="18"/>
      <c r="I309" s="1"/>
      <c r="J309" s="1"/>
      <c r="K309" s="1"/>
      <c r="L309" s="1"/>
      <c r="M309" s="1"/>
      <c r="N309" s="99"/>
      <c r="O309" s="99"/>
      <c r="P309" s="99"/>
      <c r="Q309" s="99"/>
      <c r="R309" s="99"/>
      <c r="S309" s="99"/>
      <c r="T309" s="99"/>
      <c r="V309" s="1"/>
      <c r="W309" s="1"/>
      <c r="X309" s="1"/>
      <c r="Y309" s="1"/>
      <c r="Z309" s="1"/>
      <c r="AA309" s="1"/>
      <c r="AB309" s="1"/>
      <c r="AC309" s="1"/>
      <c r="AD309" s="1"/>
      <c r="AE309" s="9"/>
      <c r="AF309" s="12"/>
      <c r="AG309" s="12"/>
      <c r="AH309" s="100"/>
      <c r="AI309" s="14"/>
      <c r="AJ309" s="103"/>
      <c r="AK309" s="104"/>
      <c r="AL309" s="15"/>
      <c r="AM309" s="1"/>
      <c r="AN309" s="1"/>
      <c r="AO309" s="8"/>
      <c r="AP309" s="30"/>
      <c r="AQ309" s="30"/>
      <c r="AR309" s="30"/>
      <c r="AS309" s="1"/>
      <c r="AT309" s="1"/>
      <c r="AU309" s="1"/>
      <c r="AV309" s="1"/>
      <c r="AW309" s="2"/>
      <c r="AX309" s="1"/>
      <c r="AY309" s="1"/>
      <c r="AZ309" s="1"/>
      <c r="BA309" s="2"/>
      <c r="BB309" s="101"/>
      <c r="BC309" s="9"/>
      <c r="BD309" s="9"/>
      <c r="BE309" s="2"/>
      <c r="BF309" s="5"/>
      <c r="BG309" s="1"/>
      <c r="BH309" s="105"/>
      <c r="BI309" s="106"/>
      <c r="BJ309" s="1"/>
      <c r="BK309" s="2"/>
      <c r="BL309" s="2"/>
      <c r="BM309" s="105"/>
      <c r="BN309" s="2"/>
      <c r="BQ309" s="2"/>
      <c r="BR309" s="2"/>
      <c r="BS309" s="2"/>
    </row>
  </sheetData>
  <sheetProtection/>
  <mergeCells count="68">
    <mergeCell ref="AS5:BS5"/>
    <mergeCell ref="C147:E147"/>
    <mergeCell ref="C104:E104"/>
    <mergeCell ref="G125:S125"/>
    <mergeCell ref="C6:E6"/>
    <mergeCell ref="G5:S5"/>
    <mergeCell ref="U5:AQ5"/>
    <mergeCell ref="C204:E204"/>
    <mergeCell ref="G203:S203"/>
    <mergeCell ref="U203:AQ203"/>
    <mergeCell ref="AS203:BS203"/>
    <mergeCell ref="G166:S166"/>
    <mergeCell ref="U166:AQ166"/>
    <mergeCell ref="G31:S31"/>
    <mergeCell ref="U31:AQ31"/>
    <mergeCell ref="AS31:BS31"/>
    <mergeCell ref="C32:E32"/>
    <mergeCell ref="G56:S56"/>
    <mergeCell ref="U56:AQ56"/>
    <mergeCell ref="AS56:BS56"/>
    <mergeCell ref="C57:E57"/>
    <mergeCell ref="G80:S80"/>
    <mergeCell ref="U80:AQ80"/>
    <mergeCell ref="AS80:BS80"/>
    <mergeCell ref="C81:E81"/>
    <mergeCell ref="G103:S103"/>
    <mergeCell ref="U103:AQ103"/>
    <mergeCell ref="AS103:BS103"/>
    <mergeCell ref="U125:AQ125"/>
    <mergeCell ref="AS125:BS125"/>
    <mergeCell ref="C126:E126"/>
    <mergeCell ref="G146:S146"/>
    <mergeCell ref="U146:AQ146"/>
    <mergeCell ref="AS146:BS146"/>
    <mergeCell ref="AS166:BS166"/>
    <mergeCell ref="C167:E167"/>
    <mergeCell ref="G185:S185"/>
    <mergeCell ref="U185:AQ185"/>
    <mergeCell ref="AS185:BS185"/>
    <mergeCell ref="C186:E186"/>
    <mergeCell ref="AS265:BS265"/>
    <mergeCell ref="U220:AQ220"/>
    <mergeCell ref="AS220:BS220"/>
    <mergeCell ref="C221:E221"/>
    <mergeCell ref="G236:S236"/>
    <mergeCell ref="U236:AQ236"/>
    <mergeCell ref="AS236:BS236"/>
    <mergeCell ref="G220:S220"/>
    <mergeCell ref="G290:S290"/>
    <mergeCell ref="U290:AQ290"/>
    <mergeCell ref="AS290:BS290"/>
    <mergeCell ref="C237:E237"/>
    <mergeCell ref="G251:S251"/>
    <mergeCell ref="U251:AQ251"/>
    <mergeCell ref="AS251:BS251"/>
    <mergeCell ref="C252:E252"/>
    <mergeCell ref="G265:S265"/>
    <mergeCell ref="U265:AQ265"/>
    <mergeCell ref="C291:E291"/>
    <mergeCell ref="G301:S301"/>
    <mergeCell ref="U301:AQ301"/>
    <mergeCell ref="AS301:BS301"/>
    <mergeCell ref="C302:E302"/>
    <mergeCell ref="C266:E266"/>
    <mergeCell ref="G278:S278"/>
    <mergeCell ref="U278:AQ278"/>
    <mergeCell ref="AS278:BS278"/>
    <mergeCell ref="C279:E27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2020-03-04T11:02:27Z</dcterms:modified>
  <cp:category/>
  <cp:version/>
  <cp:contentType/>
  <cp:contentStatus/>
</cp:coreProperties>
</file>