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20180805-Galo\0-Datos\020-Elab formales\20180124-Estat PP+90pc\7-Tablas\"/>
    </mc:Choice>
  </mc:AlternateContent>
  <xr:revisionPtr revIDLastSave="0" documentId="13_ncr:1_{FA699024-90D6-4069-B133-4EBB5FA28AB7}" xr6:coauthVersionLast="36" xr6:coauthVersionMax="36" xr10:uidLastSave="{00000000-0000-0000-0000-000000000000}"/>
  <bookViews>
    <workbookView xWindow="0" yWindow="0" windowWidth="20490" windowHeight="7365" tabRatio="654" firstSheet="1" activeTab="5" xr2:uid="{00000000-000D-0000-FFFF-FFFF00000000}"/>
  </bookViews>
  <sheets>
    <sheet name="Tabla LDL inic-final" sheetId="3" r:id="rId1"/>
    <sheet name="Mort" sheetId="5" r:id="rId2"/>
    <sheet name="MortCV" sheetId="4" r:id="rId3"/>
    <sheet name="IAM" sheetId="6" r:id="rId4"/>
    <sheet name="ACV total" sheetId="7" r:id="rId5"/>
    <sheet name="Contrastes r y b RAR" sheetId="10" r:id="rId6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4" i="10" l="1"/>
  <c r="F114" i="10"/>
  <c r="G112" i="10"/>
  <c r="G113" i="10" s="1"/>
  <c r="F112" i="10"/>
  <c r="G111" i="10"/>
  <c r="I103" i="10" s="1"/>
  <c r="F111" i="10"/>
  <c r="H107" i="10" s="1"/>
  <c r="L107" i="10" s="1"/>
  <c r="H106" i="10"/>
  <c r="L106" i="10" s="1"/>
  <c r="H105" i="10"/>
  <c r="L105" i="10" s="1"/>
  <c r="H103" i="10"/>
  <c r="H102" i="10"/>
  <c r="L102" i="10" s="1"/>
  <c r="H101" i="10"/>
  <c r="L101" i="10" s="1"/>
  <c r="H100" i="10"/>
  <c r="H99" i="10"/>
  <c r="L99" i="10" s="1"/>
  <c r="G86" i="10"/>
  <c r="F86" i="10"/>
  <c r="G84" i="10"/>
  <c r="G85" i="10" s="1"/>
  <c r="F84" i="10"/>
  <c r="G83" i="10"/>
  <c r="I75" i="10" s="1"/>
  <c r="F83" i="10"/>
  <c r="H78" i="10" s="1"/>
  <c r="L78" i="10" s="1"/>
  <c r="L77" i="10"/>
  <c r="H77" i="10"/>
  <c r="H76" i="10"/>
  <c r="L76" i="10" s="1"/>
  <c r="L75" i="10"/>
  <c r="H75" i="10"/>
  <c r="H74" i="10"/>
  <c r="L74" i="10" s="1"/>
  <c r="I73" i="10"/>
  <c r="W73" i="10" s="1"/>
  <c r="H73" i="10"/>
  <c r="L73" i="10" s="1"/>
  <c r="H72" i="10"/>
  <c r="H71" i="10"/>
  <c r="L71" i="10" s="1"/>
  <c r="G58" i="10"/>
  <c r="F58" i="10"/>
  <c r="G56" i="10"/>
  <c r="G57" i="10" s="1"/>
  <c r="F56" i="10"/>
  <c r="F59" i="10" s="1"/>
  <c r="G55" i="10"/>
  <c r="I47" i="10" s="1"/>
  <c r="F55" i="10"/>
  <c r="H49" i="10"/>
  <c r="L49" i="10" s="1"/>
  <c r="L48" i="10"/>
  <c r="H48" i="10"/>
  <c r="H47" i="10"/>
  <c r="H46" i="10"/>
  <c r="L46" i="10" s="1"/>
  <c r="I45" i="10"/>
  <c r="W45" i="10" s="1"/>
  <c r="H45" i="10"/>
  <c r="L45" i="10" s="1"/>
  <c r="H44" i="10"/>
  <c r="H43" i="10"/>
  <c r="L43" i="10" s="1"/>
  <c r="G30" i="10"/>
  <c r="F30" i="10"/>
  <c r="G28" i="10"/>
  <c r="G29" i="10" s="1"/>
  <c r="F28" i="10"/>
  <c r="F29" i="10" s="1"/>
  <c r="G27" i="10"/>
  <c r="F27" i="10"/>
  <c r="H24" i="10" s="1"/>
  <c r="H21" i="10"/>
  <c r="I101" i="10" l="1"/>
  <c r="W101" i="10" s="1"/>
  <c r="H104" i="10"/>
  <c r="L104" i="10" s="1"/>
  <c r="V100" i="10"/>
  <c r="V101" i="10"/>
  <c r="X101" i="10" s="1"/>
  <c r="V103" i="10"/>
  <c r="L100" i="10"/>
  <c r="L103" i="10"/>
  <c r="F115" i="10"/>
  <c r="V102" i="10"/>
  <c r="V104" i="10"/>
  <c r="V72" i="10"/>
  <c r="V73" i="10"/>
  <c r="X73" i="10" s="1"/>
  <c r="V75" i="10"/>
  <c r="L72" i="10"/>
  <c r="L83" i="10" s="1"/>
  <c r="R72" i="10" s="1"/>
  <c r="T72" i="10" s="1"/>
  <c r="F87" i="10"/>
  <c r="V74" i="10"/>
  <c r="V76" i="10"/>
  <c r="V44" i="10"/>
  <c r="V47" i="10"/>
  <c r="X47" i="10" s="1"/>
  <c r="L44" i="10"/>
  <c r="L47" i="10"/>
  <c r="V46" i="10"/>
  <c r="V48" i="10"/>
  <c r="M103" i="10"/>
  <c r="W103" i="10"/>
  <c r="X103" i="10" s="1"/>
  <c r="J103" i="10"/>
  <c r="I99" i="10"/>
  <c r="J99" i="10" s="1"/>
  <c r="J101" i="10"/>
  <c r="I106" i="10"/>
  <c r="I107" i="10"/>
  <c r="J107" i="10" s="1"/>
  <c r="F113" i="10"/>
  <c r="V99" i="10"/>
  <c r="I100" i="10"/>
  <c r="I102" i="10"/>
  <c r="J102" i="10" s="1"/>
  <c r="I104" i="10"/>
  <c r="I105" i="10"/>
  <c r="V105" i="10"/>
  <c r="V106" i="10"/>
  <c r="V107" i="10"/>
  <c r="G115" i="10"/>
  <c r="M101" i="10"/>
  <c r="J104" i="10"/>
  <c r="W75" i="10"/>
  <c r="X75" i="10" s="1"/>
  <c r="M75" i="10"/>
  <c r="J75" i="10"/>
  <c r="I71" i="10"/>
  <c r="J71" i="10" s="1"/>
  <c r="J73" i="10"/>
  <c r="I78" i="10"/>
  <c r="H83" i="10"/>
  <c r="F85" i="10"/>
  <c r="V71" i="10"/>
  <c r="I72" i="10"/>
  <c r="I74" i="10"/>
  <c r="J74" i="10" s="1"/>
  <c r="I76" i="10"/>
  <c r="J76" i="10" s="1"/>
  <c r="I77" i="10"/>
  <c r="V77" i="10"/>
  <c r="V78" i="10"/>
  <c r="H84" i="10"/>
  <c r="H85" i="10" s="1"/>
  <c r="G87" i="10"/>
  <c r="M73" i="10"/>
  <c r="J49" i="10"/>
  <c r="J47" i="10"/>
  <c r="M47" i="10"/>
  <c r="W47" i="10"/>
  <c r="I43" i="10"/>
  <c r="J43" i="10" s="1"/>
  <c r="V43" i="10"/>
  <c r="I44" i="10"/>
  <c r="V45" i="10"/>
  <c r="X45" i="10" s="1"/>
  <c r="I46" i="10"/>
  <c r="I48" i="10"/>
  <c r="I49" i="10"/>
  <c r="V49" i="10"/>
  <c r="H56" i="10"/>
  <c r="H57" i="10" s="1"/>
  <c r="G59" i="10"/>
  <c r="J45" i="10"/>
  <c r="H55" i="10"/>
  <c r="F57" i="10"/>
  <c r="M45" i="10"/>
  <c r="H17" i="10"/>
  <c r="V24" i="10"/>
  <c r="I17" i="10"/>
  <c r="M17" i="10" s="1"/>
  <c r="I23" i="10"/>
  <c r="M23" i="10" s="1"/>
  <c r="I18" i="10"/>
  <c r="M18" i="10" s="1"/>
  <c r="I24" i="10"/>
  <c r="M24" i="10" s="1"/>
  <c r="I16" i="10"/>
  <c r="M16" i="10" s="1"/>
  <c r="I20" i="10"/>
  <c r="M20" i="10" s="1"/>
  <c r="H16" i="10"/>
  <c r="L16" i="10" s="1"/>
  <c r="V21" i="10"/>
  <c r="L21" i="10"/>
  <c r="V17" i="10"/>
  <c r="L17" i="10"/>
  <c r="L24" i="10"/>
  <c r="H23" i="10"/>
  <c r="H18" i="10"/>
  <c r="F31" i="10"/>
  <c r="H20" i="10"/>
  <c r="H15" i="10"/>
  <c r="W18" i="10"/>
  <c r="H19" i="10"/>
  <c r="G31" i="10"/>
  <c r="I22" i="10"/>
  <c r="I21" i="10"/>
  <c r="J21" i="10" s="1"/>
  <c r="I19" i="10"/>
  <c r="I15" i="10"/>
  <c r="H22" i="10"/>
  <c r="H111" i="10" l="1"/>
  <c r="L111" i="10"/>
  <c r="R100" i="10" s="1"/>
  <c r="T100" i="10" s="1"/>
  <c r="H112" i="10"/>
  <c r="H113" i="10" s="1"/>
  <c r="L55" i="10"/>
  <c r="R44" i="10" s="1"/>
  <c r="T44" i="10" s="1"/>
  <c r="W100" i="10"/>
  <c r="X100" i="10" s="1"/>
  <c r="M100" i="10"/>
  <c r="W106" i="10"/>
  <c r="X106" i="10" s="1"/>
  <c r="M106" i="10"/>
  <c r="W105" i="10"/>
  <c r="X105" i="10" s="1"/>
  <c r="M105" i="10"/>
  <c r="V112" i="10"/>
  <c r="V113" i="10" s="1"/>
  <c r="V111" i="10"/>
  <c r="M104" i="10"/>
  <c r="W104" i="10"/>
  <c r="X104" i="10" s="1"/>
  <c r="I112" i="10"/>
  <c r="I113" i="10" s="1"/>
  <c r="W99" i="10"/>
  <c r="X99" i="10" s="1"/>
  <c r="I111" i="10"/>
  <c r="M99" i="10"/>
  <c r="J100" i="10"/>
  <c r="J106" i="10"/>
  <c r="M102" i="10"/>
  <c r="W102" i="10"/>
  <c r="X102" i="10" s="1"/>
  <c r="W107" i="10"/>
  <c r="X107" i="10" s="1"/>
  <c r="M107" i="10"/>
  <c r="J105" i="10"/>
  <c r="W72" i="10"/>
  <c r="X72" i="10" s="1"/>
  <c r="M72" i="10"/>
  <c r="W78" i="10"/>
  <c r="M78" i="10"/>
  <c r="V84" i="10"/>
  <c r="V85" i="10" s="1"/>
  <c r="V83" i="10"/>
  <c r="X78" i="10"/>
  <c r="W76" i="10"/>
  <c r="X76" i="10" s="1"/>
  <c r="M76" i="10"/>
  <c r="I84" i="10"/>
  <c r="I85" i="10" s="1"/>
  <c r="W71" i="10"/>
  <c r="M71" i="10"/>
  <c r="I83" i="10"/>
  <c r="W77" i="10"/>
  <c r="X77" i="10" s="1"/>
  <c r="M77" i="10"/>
  <c r="J77" i="10"/>
  <c r="J78" i="10"/>
  <c r="M74" i="10"/>
  <c r="W74" i="10"/>
  <c r="X74" i="10" s="1"/>
  <c r="J72" i="10"/>
  <c r="M48" i="10"/>
  <c r="W48" i="10"/>
  <c r="X48" i="10" s="1"/>
  <c r="V56" i="10"/>
  <c r="V57" i="10" s="1"/>
  <c r="V55" i="10"/>
  <c r="J48" i="10"/>
  <c r="W46" i="10"/>
  <c r="X46" i="10" s="1"/>
  <c r="M46" i="10"/>
  <c r="J46" i="10"/>
  <c r="I56" i="10"/>
  <c r="I57" i="10" s="1"/>
  <c r="W43" i="10"/>
  <c r="X43" i="10" s="1"/>
  <c r="M43" i="10"/>
  <c r="I55" i="10"/>
  <c r="W49" i="10"/>
  <c r="X49" i="10" s="1"/>
  <c r="M49" i="10"/>
  <c r="W44" i="10"/>
  <c r="X44" i="10" s="1"/>
  <c r="M44" i="10"/>
  <c r="J44" i="10"/>
  <c r="W16" i="10"/>
  <c r="J17" i="10"/>
  <c r="W17" i="10"/>
  <c r="W20" i="10"/>
  <c r="W23" i="10"/>
  <c r="J16" i="10"/>
  <c r="W24" i="10"/>
  <c r="X24" i="10" s="1"/>
  <c r="J24" i="10"/>
  <c r="V16" i="10"/>
  <c r="X16" i="10" s="1"/>
  <c r="W22" i="10"/>
  <c r="M22" i="10"/>
  <c r="J18" i="10"/>
  <c r="V18" i="10"/>
  <c r="X18" i="10" s="1"/>
  <c r="L18" i="10"/>
  <c r="J23" i="10"/>
  <c r="V23" i="10"/>
  <c r="X23" i="10" s="1"/>
  <c r="L23" i="10"/>
  <c r="J22" i="10"/>
  <c r="V22" i="10"/>
  <c r="L22" i="10"/>
  <c r="I27" i="10"/>
  <c r="I28" i="10"/>
  <c r="I29" i="10" s="1"/>
  <c r="W15" i="10"/>
  <c r="M15" i="10"/>
  <c r="W19" i="10"/>
  <c r="M19" i="10"/>
  <c r="V20" i="10"/>
  <c r="J20" i="10"/>
  <c r="L20" i="10"/>
  <c r="W21" i="10"/>
  <c r="X21" i="10" s="1"/>
  <c r="M21" i="10"/>
  <c r="J19" i="10"/>
  <c r="L19" i="10"/>
  <c r="V19" i="10"/>
  <c r="X19" i="10" s="1"/>
  <c r="H28" i="10"/>
  <c r="H29" i="10" s="1"/>
  <c r="H27" i="10"/>
  <c r="J15" i="10"/>
  <c r="V15" i="10"/>
  <c r="L15" i="10"/>
  <c r="X17" i="10"/>
  <c r="X112" i="10" l="1"/>
  <c r="R104" i="10" s="1"/>
  <c r="J111" i="10"/>
  <c r="R99" i="10" s="1"/>
  <c r="J83" i="10"/>
  <c r="J55" i="10"/>
  <c r="M111" i="10"/>
  <c r="W112" i="10"/>
  <c r="W113" i="10" s="1"/>
  <c r="W111" i="10"/>
  <c r="R71" i="10"/>
  <c r="B71" i="10"/>
  <c r="M83" i="10"/>
  <c r="W84" i="10"/>
  <c r="W85" i="10" s="1"/>
  <c r="W83" i="10"/>
  <c r="X71" i="10"/>
  <c r="X84" i="10" s="1"/>
  <c r="R76" i="10" s="1"/>
  <c r="R43" i="10"/>
  <c r="B43" i="10"/>
  <c r="X56" i="10"/>
  <c r="R48" i="10" s="1"/>
  <c r="M55" i="10"/>
  <c r="W56" i="10"/>
  <c r="W57" i="10" s="1"/>
  <c r="W55" i="10"/>
  <c r="X20" i="10"/>
  <c r="X22" i="10"/>
  <c r="L27" i="10"/>
  <c r="R16" i="10" s="1"/>
  <c r="M27" i="10"/>
  <c r="R17" i="10" s="1"/>
  <c r="J27" i="10"/>
  <c r="R15" i="10" s="1"/>
  <c r="W27" i="10"/>
  <c r="W28" i="10"/>
  <c r="W29" i="10" s="1"/>
  <c r="V27" i="10"/>
  <c r="V28" i="10"/>
  <c r="V29" i="10" s="1"/>
  <c r="X15" i="10"/>
  <c r="X28" i="10" s="1"/>
  <c r="R20" i="10" s="1"/>
  <c r="U6" i="5"/>
  <c r="B99" i="10" l="1"/>
  <c r="B101" i="10" s="1"/>
  <c r="N111" i="10"/>
  <c r="B102" i="10" s="1"/>
  <c r="R101" i="10"/>
  <c r="T101" i="10" s="1"/>
  <c r="R102" i="10" s="1"/>
  <c r="B100" i="10" s="1"/>
  <c r="N83" i="10"/>
  <c r="B74" i="10" s="1"/>
  <c r="G91" i="10" s="1"/>
  <c r="I91" i="10" s="1"/>
  <c r="R73" i="10"/>
  <c r="T73" i="10" s="1"/>
  <c r="B73" i="10"/>
  <c r="R74" i="10"/>
  <c r="B72" i="10" s="1"/>
  <c r="B45" i="10"/>
  <c r="N55" i="10"/>
  <c r="B46" i="10" s="1"/>
  <c r="G63" i="10" s="1"/>
  <c r="I63" i="10" s="1"/>
  <c r="R45" i="10"/>
  <c r="T45" i="10" s="1"/>
  <c r="R46" i="10"/>
  <c r="B44" i="10" s="1"/>
  <c r="B15" i="10"/>
  <c r="N27" i="10"/>
  <c r="B18" i="10" s="1"/>
  <c r="T17" i="10"/>
  <c r="D8" i="3"/>
  <c r="C105" i="10" l="1"/>
  <c r="C104" i="10"/>
  <c r="C102" i="10"/>
  <c r="C100" i="10"/>
  <c r="C103" i="10"/>
  <c r="C107" i="10"/>
  <c r="C106" i="10"/>
  <c r="C99" i="10"/>
  <c r="C101" i="10"/>
  <c r="B103" i="10"/>
  <c r="G119" i="10"/>
  <c r="I119" i="10" s="1"/>
  <c r="C77" i="10"/>
  <c r="C76" i="10"/>
  <c r="C74" i="10"/>
  <c r="C72" i="10"/>
  <c r="C75" i="10"/>
  <c r="C78" i="10"/>
  <c r="C71" i="10"/>
  <c r="C73" i="10"/>
  <c r="B75" i="10"/>
  <c r="C49" i="10"/>
  <c r="C48" i="10"/>
  <c r="C46" i="10"/>
  <c r="C44" i="10"/>
  <c r="C43" i="10"/>
  <c r="C45" i="10"/>
  <c r="C47" i="10"/>
  <c r="B47" i="10"/>
  <c r="B19" i="10"/>
  <c r="G35" i="10"/>
  <c r="I35" i="10" s="1"/>
  <c r="B17" i="10"/>
  <c r="D58" i="7"/>
  <c r="D46" i="7"/>
  <c r="C46" i="7"/>
  <c r="D45" i="7"/>
  <c r="J31" i="7"/>
  <c r="J30" i="7"/>
  <c r="K29" i="7"/>
  <c r="K31" i="7" s="1"/>
  <c r="D45" i="6"/>
  <c r="C45" i="6"/>
  <c r="D52" i="5"/>
  <c r="C52" i="5"/>
  <c r="E44" i="4"/>
  <c r="D44" i="4"/>
  <c r="D56" i="6"/>
  <c r="D44" i="6"/>
  <c r="J31" i="6"/>
  <c r="J30" i="6"/>
  <c r="K29" i="6"/>
  <c r="K30" i="6" s="1"/>
  <c r="D65" i="5"/>
  <c r="D51" i="5"/>
  <c r="J36" i="5"/>
  <c r="J35" i="5"/>
  <c r="K34" i="5"/>
  <c r="K36" i="5" s="1"/>
  <c r="D106" i="10" l="1"/>
  <c r="D100" i="10"/>
  <c r="D107" i="10"/>
  <c r="D102" i="10"/>
  <c r="D101" i="10"/>
  <c r="D104" i="10"/>
  <c r="C114" i="10"/>
  <c r="D99" i="10"/>
  <c r="C112" i="10"/>
  <c r="Z106" i="10" s="1"/>
  <c r="C111" i="10"/>
  <c r="Z103" i="10"/>
  <c r="D103" i="10"/>
  <c r="D105" i="10"/>
  <c r="D72" i="10"/>
  <c r="D74" i="10"/>
  <c r="D73" i="10"/>
  <c r="D76" i="10"/>
  <c r="D78" i="10"/>
  <c r="C86" i="10"/>
  <c r="D71" i="10"/>
  <c r="C84" i="10"/>
  <c r="C83" i="10"/>
  <c r="D75" i="10"/>
  <c r="D77" i="10"/>
  <c r="C58" i="10"/>
  <c r="D43" i="10"/>
  <c r="C55" i="10"/>
  <c r="C56" i="10"/>
  <c r="Z48" i="10" s="1"/>
  <c r="D44" i="10"/>
  <c r="D46" i="10"/>
  <c r="D47" i="10"/>
  <c r="D48" i="10"/>
  <c r="D45" i="10"/>
  <c r="D49" i="10"/>
  <c r="B16" i="7"/>
  <c r="K30" i="7"/>
  <c r="K31" i="6"/>
  <c r="B21" i="5"/>
  <c r="K35" i="5"/>
  <c r="Z105" i="10" l="1"/>
  <c r="Z99" i="10"/>
  <c r="C115" i="10"/>
  <c r="R106" i="10" s="1"/>
  <c r="Z100" i="10"/>
  <c r="Z102" i="10"/>
  <c r="Z76" i="10"/>
  <c r="Z77" i="10"/>
  <c r="Z71" i="10"/>
  <c r="Z75" i="10"/>
  <c r="C87" i="10"/>
  <c r="R78" i="10" s="1"/>
  <c r="Z73" i="10"/>
  <c r="Z101" i="10"/>
  <c r="Z107" i="10"/>
  <c r="D112" i="10"/>
  <c r="D114" i="10"/>
  <c r="D111" i="10"/>
  <c r="N121" i="10"/>
  <c r="R121" i="10" s="1"/>
  <c r="E121" i="10" s="1"/>
  <c r="G118" i="10"/>
  <c r="I118" i="10" s="1"/>
  <c r="C113" i="10"/>
  <c r="R107" i="10"/>
  <c r="Z104" i="10"/>
  <c r="D84" i="10"/>
  <c r="D86" i="10"/>
  <c r="D83" i="10"/>
  <c r="D87" i="10" s="1"/>
  <c r="N93" i="10"/>
  <c r="R93" i="10" s="1"/>
  <c r="E93" i="10" s="1"/>
  <c r="G90" i="10"/>
  <c r="I90" i="10" s="1"/>
  <c r="Z78" i="10"/>
  <c r="C85" i="10"/>
  <c r="R79" i="10"/>
  <c r="Z74" i="10"/>
  <c r="Z72" i="10"/>
  <c r="C57" i="10"/>
  <c r="R51" i="10"/>
  <c r="Z45" i="10"/>
  <c r="Z46" i="10"/>
  <c r="C59" i="10"/>
  <c r="R50" i="10" s="1"/>
  <c r="Z49" i="10"/>
  <c r="Z44" i="10"/>
  <c r="D56" i="10"/>
  <c r="D58" i="10"/>
  <c r="D55" i="10"/>
  <c r="Z47" i="10"/>
  <c r="Z43" i="10"/>
  <c r="N65" i="10"/>
  <c r="R65" i="10" s="1"/>
  <c r="E65" i="10" s="1"/>
  <c r="G62" i="10"/>
  <c r="I62" i="10" s="1"/>
  <c r="C19" i="7"/>
  <c r="C26" i="7"/>
  <c r="C26" i="6"/>
  <c r="C19" i="6"/>
  <c r="C31" i="5"/>
  <c r="H31" i="5"/>
  <c r="C24" i="5"/>
  <c r="H24" i="5"/>
  <c r="D59" i="10" l="1"/>
  <c r="I121" i="10"/>
  <c r="G121" i="10"/>
  <c r="T111" i="10"/>
  <c r="D113" i="10"/>
  <c r="D115" i="10"/>
  <c r="G93" i="10"/>
  <c r="I93" i="10"/>
  <c r="T83" i="10"/>
  <c r="D85" i="10"/>
  <c r="I65" i="10"/>
  <c r="G65" i="10"/>
  <c r="T55" i="10"/>
  <c r="D57" i="10"/>
  <c r="C20" i="6"/>
  <c r="G20" i="6"/>
  <c r="G23" i="6"/>
  <c r="H19" i="7"/>
  <c r="H26" i="7"/>
  <c r="G23" i="7"/>
  <c r="G20" i="7"/>
  <c r="C23" i="7"/>
  <c r="C20" i="7"/>
  <c r="C23" i="6"/>
  <c r="H19" i="6"/>
  <c r="H26" i="6"/>
  <c r="G28" i="5"/>
  <c r="C28" i="5"/>
  <c r="G25" i="5"/>
  <c r="C25" i="5"/>
  <c r="E43" i="4" l="1"/>
  <c r="E54" i="4"/>
  <c r="J31" i="4"/>
  <c r="J30" i="4"/>
  <c r="K29" i="4"/>
  <c r="K30" i="4" s="1"/>
  <c r="B16" i="4" l="1"/>
  <c r="K31" i="4"/>
  <c r="K11" i="3"/>
  <c r="L11" i="3" s="1"/>
  <c r="I11" i="3"/>
  <c r="H26" i="4" l="1"/>
  <c r="C26" i="4"/>
  <c r="C19" i="4"/>
  <c r="H19" i="4" l="1"/>
  <c r="C20" i="4"/>
  <c r="C23" i="4"/>
  <c r="G20" i="4"/>
  <c r="G23" i="4"/>
  <c r="T16" i="10"/>
  <c r="R18" i="10" s="1"/>
  <c r="B16" i="10" s="1"/>
  <c r="C22" i="10" l="1"/>
  <c r="C16" i="10"/>
  <c r="C21" i="10"/>
  <c r="C24" i="10"/>
  <c r="C15" i="10"/>
  <c r="C23" i="10"/>
  <c r="C17" i="10"/>
  <c r="C18" i="10"/>
  <c r="C19" i="10"/>
  <c r="C20" i="10"/>
  <c r="D24" i="10" l="1"/>
  <c r="D17" i="10"/>
  <c r="D21" i="10"/>
  <c r="D23" i="10"/>
  <c r="D18" i="10"/>
  <c r="D20" i="10"/>
  <c r="D16" i="10"/>
  <c r="D19" i="10"/>
  <c r="D15" i="10"/>
  <c r="C27" i="10"/>
  <c r="C28" i="10"/>
  <c r="Z21" i="10" s="1"/>
  <c r="C30" i="10"/>
  <c r="D22" i="10"/>
  <c r="Z19" i="10" l="1"/>
  <c r="Z15" i="10"/>
  <c r="Z23" i="10"/>
  <c r="Z17" i="10"/>
  <c r="C31" i="10"/>
  <c r="R22" i="10" s="1"/>
  <c r="C29" i="10"/>
  <c r="R23" i="10"/>
  <c r="Z20" i="10"/>
  <c r="Z22" i="10"/>
  <c r="G34" i="10"/>
  <c r="I34" i="10" s="1"/>
  <c r="N37" i="10"/>
  <c r="R37" i="10" s="1"/>
  <c r="E37" i="10" s="1"/>
  <c r="D27" i="10"/>
  <c r="D30" i="10"/>
  <c r="D28" i="10"/>
  <c r="Z16" i="10"/>
  <c r="Z18" i="10"/>
  <c r="Z24" i="10"/>
  <c r="G37" i="10" l="1"/>
  <c r="I37" i="10"/>
  <c r="T27" i="10"/>
  <c r="D29" i="10"/>
  <c r="D31" i="10"/>
</calcChain>
</file>

<file path=xl/sharedStrings.xml><?xml version="1.0" encoding="utf-8"?>
<sst xmlns="http://schemas.openxmlformats.org/spreadsheetml/2006/main" count="1183" uniqueCount="517">
  <si>
    <t>Moderada</t>
  </si>
  <si>
    <t>Alta</t>
  </si>
  <si>
    <t>Baja</t>
  </si>
  <si>
    <t>Alta-Moderada</t>
  </si>
  <si>
    <t>Moderada-Baja</t>
  </si>
  <si>
    <t>Ensayo clínico</t>
  </si>
  <si>
    <r>
      <t xml:space="preserve">ACAPS 1994, 2,83y, PP100 D2,3 </t>
    </r>
    <r>
      <rPr>
        <b/>
        <sz val="10"/>
        <color rgb="FF0070C0"/>
        <rFont val="Calibri"/>
        <family val="2"/>
        <scheme val="minor"/>
      </rPr>
      <t>(12)</t>
    </r>
  </si>
  <si>
    <r>
      <t>AFCAPS 1998, 5,2y, PP99 D2,5</t>
    </r>
    <r>
      <rPr>
        <b/>
        <sz val="10"/>
        <color rgb="FF0070C0"/>
        <rFont val="Calibri"/>
        <family val="2"/>
        <scheme val="minor"/>
      </rPr>
      <t xml:space="preserve"> (13)</t>
    </r>
  </si>
  <si>
    <r>
      <t xml:space="preserve">BONE 2007, 1y, PP100 D0 </t>
    </r>
    <r>
      <rPr>
        <b/>
        <sz val="10"/>
        <color rgb="FF0070C0"/>
        <rFont val="Calibri"/>
        <family val="2"/>
        <scheme val="minor"/>
      </rPr>
      <t>(14)</t>
    </r>
  </si>
  <si>
    <r>
      <t xml:space="preserve">CAIUS 1996, 3y, PP100 D0 </t>
    </r>
    <r>
      <rPr>
        <b/>
        <sz val="10"/>
        <color rgb="FF0070C0"/>
        <rFont val="Calibri"/>
        <family val="2"/>
        <scheme val="minor"/>
      </rPr>
      <t>(15)</t>
    </r>
  </si>
  <si>
    <r>
      <t xml:space="preserve">CARDS 2004, 4y, PP96 D100 </t>
    </r>
    <r>
      <rPr>
        <b/>
        <sz val="10"/>
        <color rgb="FF0070C0"/>
        <rFont val="Calibri"/>
        <family val="2"/>
        <scheme val="minor"/>
      </rPr>
      <t>(16)</t>
    </r>
  </si>
  <si>
    <r>
      <t xml:space="preserve">HOPE 3 2016, 5,6y, PP100 D2,7 </t>
    </r>
    <r>
      <rPr>
        <b/>
        <sz val="10"/>
        <color rgb="FF0070C0"/>
        <rFont val="Calibri"/>
        <family val="2"/>
        <scheme val="minor"/>
      </rPr>
      <t>(17)</t>
    </r>
  </si>
  <si>
    <r>
      <t xml:space="preserve">HYRIM 2004, 4y, PP100 D0 </t>
    </r>
    <r>
      <rPr>
        <b/>
        <sz val="10"/>
        <color rgb="FF0070C0"/>
        <rFont val="Calibri"/>
        <family val="2"/>
        <scheme val="minor"/>
      </rPr>
      <t>(18)</t>
    </r>
  </si>
  <si>
    <r>
      <t xml:space="preserve">JUPITER 2008, 1,9y, PP100 D1 </t>
    </r>
    <r>
      <rPr>
        <b/>
        <sz val="10"/>
        <color rgb="FF0070C0"/>
        <rFont val="Calibri"/>
        <family val="2"/>
        <scheme val="minor"/>
      </rPr>
      <t>(19)</t>
    </r>
  </si>
  <si>
    <r>
      <t xml:space="preserve">KAPS 1995, 3y, PP92 D2,5 </t>
    </r>
    <r>
      <rPr>
        <b/>
        <sz val="10"/>
        <color rgb="FF0070C0"/>
        <rFont val="Calibri"/>
        <family val="2"/>
        <scheme val="minor"/>
      </rPr>
      <t>(20)</t>
    </r>
  </si>
  <si>
    <r>
      <t xml:space="preserve">MEGA-Jap 2006, 5,3y, PP99 D21 </t>
    </r>
    <r>
      <rPr>
        <b/>
        <sz val="10"/>
        <color rgb="FF0070C0"/>
        <rFont val="Calibri"/>
        <family val="2"/>
        <scheme val="minor"/>
      </rPr>
      <t>(21)</t>
    </r>
  </si>
  <si>
    <r>
      <t xml:space="preserve">METEOR 2007, 2y, PP100 D0 </t>
    </r>
    <r>
      <rPr>
        <b/>
        <sz val="10"/>
        <color rgb="FF0070C0"/>
        <rFont val="Calibri"/>
        <family val="2"/>
        <scheme val="minor"/>
      </rPr>
      <t>(22)</t>
    </r>
  </si>
  <si>
    <r>
      <t xml:space="preserve">PHYLLIS A 2004, 2,6y, PP100 D0 </t>
    </r>
    <r>
      <rPr>
        <b/>
        <sz val="10"/>
        <color rgb="FF0070C0"/>
        <rFont val="Calibri"/>
        <family val="2"/>
        <scheme val="minor"/>
      </rPr>
      <t>(23)</t>
    </r>
  </si>
  <si>
    <r>
      <t xml:space="preserve">PREVEND IT 2004, 3,8y, PP97 D2,5 </t>
    </r>
    <r>
      <rPr>
        <b/>
        <sz val="10"/>
        <color rgb="FF0070C0"/>
        <rFont val="Calibri"/>
        <family val="2"/>
        <scheme val="minor"/>
      </rPr>
      <t>(24)</t>
    </r>
  </si>
  <si>
    <r>
      <t xml:space="preserve">SG ASPEN 2006, 2,4y, PP100 D100 </t>
    </r>
    <r>
      <rPr>
        <b/>
        <sz val="10"/>
        <color rgb="FF0070C0"/>
        <rFont val="Calibri"/>
        <family val="2"/>
        <scheme val="minor"/>
      </rPr>
      <t>(25)</t>
    </r>
  </si>
  <si>
    <r>
      <t xml:space="preserve">WOSCOPS 1995, 4,9y, PP92 D1 </t>
    </r>
    <r>
      <rPr>
        <b/>
        <sz val="10"/>
        <color rgb="FF0070C0"/>
        <rFont val="Calibri"/>
        <family val="2"/>
        <scheme val="minor"/>
      </rPr>
      <t>(26)</t>
    </r>
  </si>
  <si>
    <t>Estudios individuales</t>
  </si>
  <si>
    <t>Diseño</t>
  </si>
  <si>
    <t>ECA</t>
  </si>
  <si>
    <t>mmol/L =</t>
  </si>
  <si>
    <t>mg/dL</t>
  </si>
  <si>
    <t>mmol/L</t>
  </si>
  <si>
    <t>1 mg/dl de Col =</t>
  </si>
  <si>
    <t>81,6 / 120,6</t>
  </si>
  <si>
    <t>55 / 109</t>
  </si>
  <si>
    <t>131,5 / 193,3</t>
  </si>
  <si>
    <t>126,8 / 148,5</t>
  </si>
  <si>
    <t>78 / 152</t>
  </si>
  <si>
    <t>139,4 / 175,1</t>
  </si>
  <si>
    <t>120 / 151</t>
  </si>
  <si>
    <t>83,5 / 113,5</t>
  </si>
  <si>
    <t>142 / 192</t>
  </si>
  <si>
    <t>Puntuación ordinal de importancia o aversión al riesgo</t>
  </si>
  <si>
    <t>Heteroge-neidad</t>
  </si>
  <si>
    <t xml:space="preserve">Años de seguimiento (media o mediana) </t>
  </si>
  <si>
    <t>Nº Eventos / total pacientes; Grupo Estatinas</t>
  </si>
  <si>
    <t xml:space="preserve"> % Eventos/ año, Grupo Estatinas</t>
  </si>
  <si>
    <t>Nº Eventos / total pacientes; Grupo Placebo</t>
  </si>
  <si>
    <t xml:space="preserve"> % Eventos/ año, Grupo Placebo</t>
  </si>
  <si>
    <t>Edad media, años</t>
  </si>
  <si>
    <t>Peso de los estudios (modelo efectos aleatorios)</t>
  </si>
  <si>
    <t>Cálculo por incidencias acumuladas</t>
  </si>
  <si>
    <t>RR (IC (95%)</t>
  </si>
  <si>
    <t>RAR (IC 95%)</t>
  </si>
  <si>
    <t>NNT (IC 95%)</t>
  </si>
  <si>
    <t>Validez de la evidencia</t>
  </si>
  <si>
    <r>
      <t xml:space="preserve">ACAPS 1994, 2,83y, PP100 D2,3 </t>
    </r>
    <r>
      <rPr>
        <sz val="10"/>
        <color rgb="FF0070C0"/>
        <rFont val="Calibri"/>
        <family val="2"/>
        <scheme val="minor"/>
      </rPr>
      <t>(12)</t>
    </r>
  </si>
  <si>
    <t>0,08 (0,00-1,36)</t>
  </si>
  <si>
    <r>
      <t>AFCAPS 1998, 5,2y, PP99 D2,5</t>
    </r>
    <r>
      <rPr>
        <sz val="10"/>
        <color rgb="FF0070C0"/>
        <rFont val="Calibri"/>
        <family val="2"/>
        <scheme val="minor"/>
      </rPr>
      <t xml:space="preserve"> (13)</t>
    </r>
  </si>
  <si>
    <t>0,68 (0,37-1,26)</t>
  </si>
  <si>
    <r>
      <t xml:space="preserve">CAIUS 1996, 3y, PP100 D0 </t>
    </r>
    <r>
      <rPr>
        <sz val="10"/>
        <color rgb="FF0070C0"/>
        <rFont val="Calibri"/>
        <family val="2"/>
        <scheme val="minor"/>
      </rPr>
      <t>(15)</t>
    </r>
  </si>
  <si>
    <t>3,06 (0,13-74,51)</t>
  </si>
  <si>
    <r>
      <t xml:space="preserve">HOPE 3 2016, 5,6y, PP100 D2,7 </t>
    </r>
    <r>
      <rPr>
        <sz val="10"/>
        <color rgb="FF0070C0"/>
        <rFont val="Calibri"/>
        <family val="2"/>
        <scheme val="minor"/>
      </rPr>
      <t>(17)</t>
    </r>
  </si>
  <si>
    <t>0,90 (0,72-1,11)</t>
  </si>
  <si>
    <r>
      <t xml:space="preserve">JUPITER 2008, 1,9y, PP100 D1 </t>
    </r>
    <r>
      <rPr>
        <sz val="10"/>
        <color rgb="FF0070C0"/>
        <rFont val="Calibri"/>
        <family val="2"/>
        <scheme val="minor"/>
      </rPr>
      <t>(19)</t>
    </r>
  </si>
  <si>
    <t>0,93 (0,56-1,56)</t>
  </si>
  <si>
    <r>
      <t xml:space="preserve">KAPS 1995, 3y, PP92 D2,5 </t>
    </r>
    <r>
      <rPr>
        <sz val="10"/>
        <color rgb="FF0070C0"/>
        <rFont val="Calibri"/>
        <family val="2"/>
        <scheme val="minor"/>
      </rPr>
      <t>(20)</t>
    </r>
  </si>
  <si>
    <t>0,99 (0,14-6,97)</t>
  </si>
  <si>
    <r>
      <t xml:space="preserve">MEGA-Jap 2006, 5,3y, PP99 D21 </t>
    </r>
    <r>
      <rPr>
        <sz val="10"/>
        <color rgb="FF0070C0"/>
        <rFont val="Calibri"/>
        <family val="2"/>
        <scheme val="minor"/>
      </rPr>
      <t>(21)</t>
    </r>
  </si>
  <si>
    <t>0,63 (0,30-1,33)</t>
  </si>
  <si>
    <r>
      <t xml:space="preserve">PHYLLIS A 2004, 2,6y, PP100 D0 </t>
    </r>
    <r>
      <rPr>
        <sz val="10"/>
        <color rgb="FF0070C0"/>
        <rFont val="Calibri"/>
        <family val="2"/>
        <scheme val="minor"/>
      </rPr>
      <t>(23)</t>
    </r>
  </si>
  <si>
    <t>3,00 (0,12-73,30)</t>
  </si>
  <si>
    <r>
      <t xml:space="preserve">PREVEND IT 2004, 3,8y, PP97 D2,5 </t>
    </r>
    <r>
      <rPr>
        <sz val="10"/>
        <color rgb="FF0070C0"/>
        <rFont val="Calibri"/>
        <family val="2"/>
        <scheme val="minor"/>
      </rPr>
      <t>(24)</t>
    </r>
  </si>
  <si>
    <t>1,00 (0,25-3,95)</t>
  </si>
  <si>
    <r>
      <t xml:space="preserve">SG ASPEN 2006, 2,4y, PP100 D100 </t>
    </r>
    <r>
      <rPr>
        <sz val="10"/>
        <color rgb="FF0070C0"/>
        <rFont val="Calibri"/>
        <family val="2"/>
        <scheme val="minor"/>
      </rPr>
      <t>(25)</t>
    </r>
  </si>
  <si>
    <t>1,25 (0,69-2,26)</t>
  </si>
  <si>
    <r>
      <t xml:space="preserve">WOSCOPS 1995, 4,9y, PP92 D1 </t>
    </r>
    <r>
      <rPr>
        <sz val="10"/>
        <color rgb="FF0070C0"/>
        <rFont val="Calibri"/>
        <family val="2"/>
        <scheme val="minor"/>
      </rPr>
      <t>(26)</t>
    </r>
  </si>
  <si>
    <t>0,68 (0,48-0,98)</t>
  </si>
  <si>
    <t>Total estudios:</t>
  </si>
  <si>
    <r>
      <t>I</t>
    </r>
    <r>
      <rPr>
        <b/>
        <i/>
        <vertAlign val="superscript"/>
        <sz val="14"/>
        <color rgb="FF009900"/>
        <rFont val="Calibri"/>
        <family val="2"/>
      </rPr>
      <t xml:space="preserve">2 </t>
    </r>
    <r>
      <rPr>
        <b/>
        <sz val="14"/>
        <color rgb="FF009900"/>
        <rFont val="Calibri"/>
        <family val="2"/>
      </rPr>
      <t>= 0%</t>
    </r>
  </si>
  <si>
    <t>0,85 (0,73-0,99)</t>
  </si>
  <si>
    <t>Mortalidad cardiovascular, si aplicamos el Modelo de efectos aleatorios</t>
  </si>
  <si>
    <t xml:space="preserve"> % Eventos, Grupo Estatinas</t>
  </si>
  <si>
    <t xml:space="preserve"> % Eventos, Grupo Placebo</t>
  </si>
  <si>
    <t>METAANÁLISIS</t>
  </si>
  <si>
    <t xml:space="preserve">Aplicando al </t>
  </si>
  <si>
    <t xml:space="preserve">  de eventos/año en el control, para una edad media de </t>
  </si>
  <si>
    <t>años de edad</t>
  </si>
  <si>
    <t>0,29%</t>
  </si>
  <si>
    <t>0,34%</t>
  </si>
  <si>
    <t>0,85 (0,75-0,99)</t>
  </si>
  <si>
    <t>0,05% (0% a 0,08%)</t>
  </si>
  <si>
    <t>1986 (1192 a 29793)</t>
  </si>
  <si>
    <t>por año</t>
  </si>
  <si>
    <t xml:space="preserve">de eventos estimados en el control en </t>
  </si>
  <si>
    <t>años de seguimiento</t>
  </si>
  <si>
    <t>1,05%</t>
  </si>
  <si>
    <t>1,23%</t>
  </si>
  <si>
    <t>0,18% (0,01% a 0,31%)</t>
  </si>
  <si>
    <t>541 (325 a 8122)</t>
  </si>
  <si>
    <t>en 3,7 años</t>
  </si>
  <si>
    <t>ESPAÑA</t>
  </si>
  <si>
    <t>60-64</t>
  </si>
  <si>
    <t>0,14%</t>
  </si>
  <si>
    <t>0,17%</t>
  </si>
  <si>
    <t>0,03% (0% a 0,04%)</t>
  </si>
  <si>
    <t>3924 (2355 a 58867)</t>
  </si>
  <si>
    <t>0,53%</t>
  </si>
  <si>
    <t>0,62%</t>
  </si>
  <si>
    <t>0,09% (0,01% a 0,16%)</t>
  </si>
  <si>
    <t>1070 (642 a 16048)</t>
  </si>
  <si>
    <t>Mortalidad cardiovascular, si aplicamos el Modelo de efectos fijos</t>
  </si>
  <si>
    <t xml:space="preserve">Intervalo de predicción al 95%: </t>
  </si>
  <si>
    <t>0,85 (0,71-1,01)</t>
  </si>
  <si>
    <t>En años</t>
  </si>
  <si>
    <t>Pob MA /1000</t>
  </si>
  <si>
    <t>Pob España /1000</t>
  </si>
  <si>
    <t>131.5</t>
  </si>
  <si>
    <r>
      <t>Coef. Correlación</t>
    </r>
    <r>
      <rPr>
        <b/>
        <i/>
        <sz val="12"/>
        <rFont val="Calibri"/>
        <family val="2"/>
      </rPr>
      <t xml:space="preserve"> r</t>
    </r>
    <r>
      <rPr>
        <sz val="10"/>
        <rFont val="Calibri"/>
        <family val="2"/>
      </rPr>
      <t xml:space="preserve"> =</t>
    </r>
  </si>
  <si>
    <t>x = Dif Col LDL</t>
  </si>
  <si>
    <t>y = RAR en MortCV</t>
  </si>
  <si>
    <t>y = RRR en MortCV</t>
  </si>
  <si>
    <t>1,31% (-0,21% a 2,4%)</t>
  </si>
  <si>
    <t>77 (42 a -481)</t>
  </si>
  <si>
    <t>0,24% (-0,16% a 0,64%)</t>
  </si>
  <si>
    <t>412 (157 a -609)</t>
  </si>
  <si>
    <t>-0,66% (-3,16% a 2,33%)</t>
  </si>
  <si>
    <t>-151 (43 a -32)</t>
  </si>
  <si>
    <t>0,27% (-0,28% a 0,83%)</t>
  </si>
  <si>
    <t>364 (121 a -359)</t>
  </si>
  <si>
    <t>0,02% (-0,15% a 0,19%)</t>
  </si>
  <si>
    <t>4451 (513 a -663)</t>
  </si>
  <si>
    <t>0,01% (-2,51% a 2,51%)</t>
  </si>
  <si>
    <t>11342 (40 a -40)</t>
  </si>
  <si>
    <t>0,17% (-0,12% a 0,45%)</t>
  </si>
  <si>
    <t>591 (223 a -822)</t>
  </si>
  <si>
    <t>-0,39% (-1,92% a 1,41%)</t>
  </si>
  <si>
    <t>-254 (71 a -52)</t>
  </si>
  <si>
    <t>0% (-1,54% a 1,54%)</t>
  </si>
  <si>
    <t>23328 (65 a -65)</t>
  </si>
  <si>
    <t>-0,49% (-1,87% a 0,9%)</t>
  </si>
  <si>
    <t>-202 (111 a -54)</t>
  </si>
  <si>
    <t>0,7% (0,03% a 1,36%)</t>
  </si>
  <si>
    <t>142 (74 a 2966)</t>
  </si>
  <si>
    <t>0,12 (0,02-0,99)</t>
  </si>
  <si>
    <t>1,04 (0,76-1,41)</t>
  </si>
  <si>
    <r>
      <t xml:space="preserve">BONE 2007, 1y, PP100 D0 </t>
    </r>
    <r>
      <rPr>
        <sz val="10"/>
        <color rgb="FF0070C0"/>
        <rFont val="Calibri"/>
        <family val="2"/>
        <scheme val="minor"/>
      </rPr>
      <t>(14)</t>
    </r>
  </si>
  <si>
    <t>No estimable</t>
  </si>
  <si>
    <r>
      <t xml:space="preserve">CARDS 2004, 4y, PP96 D100 </t>
    </r>
    <r>
      <rPr>
        <sz val="10"/>
        <color rgb="FF0070C0"/>
        <rFont val="Calibri"/>
        <family val="2"/>
        <scheme val="minor"/>
      </rPr>
      <t>(16)</t>
    </r>
  </si>
  <si>
    <t>0,73 (0,53-1,01)</t>
  </si>
  <si>
    <t>0,93 (0,81-1,08)</t>
  </si>
  <si>
    <r>
      <t xml:space="preserve">HYRIM 2004, 4y, PP100 D0 </t>
    </r>
    <r>
      <rPr>
        <sz val="10"/>
        <color rgb="FF0070C0"/>
        <rFont val="Calibri"/>
        <family val="2"/>
        <scheme val="minor"/>
      </rPr>
      <t>(18)</t>
    </r>
  </si>
  <si>
    <t>0,81 (0,22-2,97)</t>
  </si>
  <si>
    <t>0,80 (0,67-0,96)</t>
  </si>
  <si>
    <t>1,32 (0,30-5,83)</t>
  </si>
  <si>
    <t>0,71 (0,51-1,00)</t>
  </si>
  <si>
    <r>
      <t xml:space="preserve">METEOR 2007, 2y, PP100 D0 </t>
    </r>
    <r>
      <rPr>
        <sz val="10"/>
        <color rgb="FF0070C0"/>
        <rFont val="Calibri"/>
        <family val="2"/>
        <scheme val="minor"/>
      </rPr>
      <t>(22)</t>
    </r>
  </si>
  <si>
    <t>1,21 (0,05-29,54)</t>
  </si>
  <si>
    <t>1,24 (0,50-3,12)</t>
  </si>
  <si>
    <t>1,06 (0,70-1,60)</t>
  </si>
  <si>
    <t>0,78 (0,61-1,01)</t>
  </si>
  <si>
    <t>0,87 (0,79-0,94)</t>
  </si>
  <si>
    <t>Mortalidad total, si aplicamos el Modelo de efectos aleatorios</t>
  </si>
  <si>
    <t>0,11% (0,05% a 0,18%)</t>
  </si>
  <si>
    <t>895 (554 a 1938)</t>
  </si>
  <si>
    <t>0,44% (0,20% a 0,71%)</t>
  </si>
  <si>
    <t>226 (140 a 490)</t>
  </si>
  <si>
    <t>en 4 años</t>
  </si>
  <si>
    <t>0,10% (0,05% a 0,16%)</t>
  </si>
  <si>
    <t>997 (617 a 2159)</t>
  </si>
  <si>
    <t>0,40% (0,18% a 0,64%)</t>
  </si>
  <si>
    <t>252 (156 a 545)</t>
  </si>
  <si>
    <t>Mortalidad total, si aplicamos el Modelo de efectos fijos</t>
  </si>
  <si>
    <t>0,87 (0,78-0,95)</t>
  </si>
  <si>
    <t>1,53% (-0,14% a 2,85%)</t>
  </si>
  <si>
    <t>66 (35 a -703)</t>
  </si>
  <si>
    <t>-0,09% (-0,83% a 0,65%)</t>
  </si>
  <si>
    <t>-1128 (153 a -120)</t>
  </si>
  <si>
    <t>0% (-3,13% a 0,79%)</t>
  </si>
  <si>
    <t>1,54% (-0,09% a 3,16%)</t>
  </si>
  <si>
    <t>65 (32 a -1074)</t>
  </si>
  <si>
    <t>0,38% (-0,41% a 1,17%)</t>
  </si>
  <si>
    <t>266 (86 a -241)</t>
  </si>
  <si>
    <t>0,34% (-2,1% a 2,73%)</t>
  </si>
  <si>
    <t>293 (37 a -48)</t>
  </si>
  <si>
    <t>0,55% (0,09% a 1,01%)</t>
  </si>
  <si>
    <t>182 (99 a 1126)</t>
  </si>
  <si>
    <t>-0,45% (-3,35% a 2,53%)</t>
  </si>
  <si>
    <t>-220 (39 a -30)</t>
  </si>
  <si>
    <t>0,57% (-0,02% a 1,15%)</t>
  </si>
  <si>
    <t>176 (87 a -6649)</t>
  </si>
  <si>
    <t>-0,14% (-1,5% a 0,52%)</t>
  </si>
  <si>
    <t>-700 (193 a -67)</t>
  </si>
  <si>
    <t>-0,45% (-2,51% a 1,64%)</t>
  </si>
  <si>
    <t>-221 (61 a -40)</t>
  </si>
  <si>
    <t>-0,25% (-2,14% a 1,63%)</t>
  </si>
  <si>
    <t>-394 (61 a -47)</t>
  </si>
  <si>
    <t>0,89% (-0,03% a 1,8%)</t>
  </si>
  <si>
    <t>112 (56 a -3863)</t>
  </si>
  <si>
    <t>Infinito</t>
  </si>
  <si>
    <t>ACAPS 1994, 2,83y, PP100 D2,3 (12)</t>
  </si>
  <si>
    <t>HOPE 3 2016, 5,6y, PP100 D2,7 (17)</t>
  </si>
  <si>
    <t>KAPS 1995, 3y, PP92 D2,5 (20)</t>
  </si>
  <si>
    <t>MEGA-Jap 2006, 5,3y, PP99 D21 (21)</t>
  </si>
  <si>
    <t>PHYLLIS A 2004, 2,6y, PP100 D0 (23)</t>
  </si>
  <si>
    <t>SG ASPEN 2006, 2,4y, PP100 D100 (25)</t>
  </si>
  <si>
    <t>WOSCOPS 1995, 4,9y, PP92 D1 (26)</t>
  </si>
  <si>
    <t>y = RAR en Mort</t>
  </si>
  <si>
    <t>y = RRR en Mort</t>
  </si>
  <si>
    <t>A más descenso del LDL, menos RAR de Mort</t>
  </si>
  <si>
    <t>A más descenso del LDL, se mantiene constante la RRR de Mort</t>
  </si>
  <si>
    <t>1,00 (0,29-3,42)</t>
  </si>
  <si>
    <t>0,51 (0,05-5,56)</t>
  </si>
  <si>
    <t>0,60 (0,37-0,99)</t>
  </si>
  <si>
    <t>0,65 (0,45-0,95)</t>
  </si>
  <si>
    <t>0,35 (0,22-0,58)</t>
  </si>
  <si>
    <t>0,50 (0,13-1,97)</t>
  </si>
  <si>
    <t>0,55 (0,30-1,00)</t>
  </si>
  <si>
    <t>2,01 (0,10-41,76)</t>
  </si>
  <si>
    <t>0,33 (0,03-3,18)</t>
  </si>
  <si>
    <t>0,70 (0,57-0,86)</t>
  </si>
  <si>
    <r>
      <t>I</t>
    </r>
    <r>
      <rPr>
        <b/>
        <i/>
        <vertAlign val="superscript"/>
        <sz val="11"/>
        <color rgb="FF009900"/>
        <rFont val="Calibri"/>
        <family val="2"/>
      </rPr>
      <t xml:space="preserve">2 </t>
    </r>
    <r>
      <rPr>
        <b/>
        <sz val="11"/>
        <color rgb="FF009900"/>
        <rFont val="Calibri"/>
        <family val="2"/>
      </rPr>
      <t>= 0%</t>
    </r>
  </si>
  <si>
    <t>0,86 (0,75-0,98)</t>
  </si>
  <si>
    <t>Infarto de miocardio, si aplicamos el Modelo de efectos aleatorios</t>
  </si>
  <si>
    <t>0,63 (0,54-0,73)</t>
  </si>
  <si>
    <t>0,16% (0,12% a 0,2%)</t>
  </si>
  <si>
    <t>633 (509 a 868)</t>
  </si>
  <si>
    <t>0,61% (0,45% a 0,76%)</t>
  </si>
  <si>
    <t>163 (131 a 223)</t>
  </si>
  <si>
    <t>en 3,9 años</t>
  </si>
  <si>
    <t>0,08% (0,06% a 0,11%)</t>
  </si>
  <si>
    <t>1179 (949 a 1616)</t>
  </si>
  <si>
    <t>0,33% (0,24% a 0,41%)</t>
  </si>
  <si>
    <t>303 (244 a 415)</t>
  </si>
  <si>
    <t>Infarto de miocardio, si aplicamos el Modelo de efectos fijos</t>
  </si>
  <si>
    <t>0,63 (0,23-1,41)</t>
  </si>
  <si>
    <t>0% (-1,56% a 1,56%)</t>
  </si>
  <si>
    <t>42228 (64 a -64)</t>
  </si>
  <si>
    <t>0,64% (-2,72% a 3,77%)</t>
  </si>
  <si>
    <t>157 (26 a -37)</t>
  </si>
  <si>
    <t>1,15% (0% a 2,27%)</t>
  </si>
  <si>
    <t>87 (44 a -33935)</t>
  </si>
  <si>
    <t>0,38% (0,04% a 0,71%)</t>
  </si>
  <si>
    <t>263 (141 a 2337)</t>
  </si>
  <si>
    <t>0,45% (0,24% a 0,65%)</t>
  </si>
  <si>
    <t>223 (154 a 422)</t>
  </si>
  <si>
    <t>1,42% (-1,92% a 4,48%)</t>
  </si>
  <si>
    <t>71 (22 a -52)</t>
  </si>
  <si>
    <t>0,34% (-0,02% a 0,69%)</t>
  </si>
  <si>
    <t>292 (146 a -6269)</t>
  </si>
  <si>
    <t>-0,29% (-1,65% a 0,46%)</t>
  </si>
  <si>
    <t>-350 (215 a -61)</t>
  </si>
  <si>
    <t>0,79% (-1,47% a 2,75%)</t>
  </si>
  <si>
    <t>127 (36 a -68)</t>
  </si>
  <si>
    <t>1,86% (0,78% a 2,94%)</t>
  </si>
  <si>
    <t>54 (34 a 129)</t>
  </si>
  <si>
    <r>
      <t>A más descenso del LDL, aumenta erráticamente RAR de MortCV, con un mal modelo que explica sólo el 3,9% de la variabilidad real (R</t>
    </r>
    <r>
      <rPr>
        <vertAlign val="superscript"/>
        <sz val="11"/>
        <color rgb="FFFF0066"/>
        <rFont val="Calibri"/>
        <family val="2"/>
      </rPr>
      <t>2</t>
    </r>
    <r>
      <rPr>
        <sz val="11"/>
        <color rgb="FFFF0066"/>
        <rFont val="Calibri"/>
        <family val="2"/>
      </rPr>
      <t xml:space="preserve"> = 0,039)</t>
    </r>
  </si>
  <si>
    <r>
      <t>A más descenso del LDL, se mantiene casi constante la RRR de MortCV, con un mal modelo que explica sólo el 03,91% de la variabilidad real (R</t>
    </r>
    <r>
      <rPr>
        <vertAlign val="superscript"/>
        <sz val="11"/>
        <color rgb="FFFF0066"/>
        <rFont val="Calibri"/>
        <family val="2"/>
      </rPr>
      <t>2</t>
    </r>
    <r>
      <rPr>
        <sz val="11"/>
        <color rgb="FFFF0066"/>
        <rFont val="Calibri"/>
        <family val="2"/>
      </rPr>
      <t xml:space="preserve"> = 0,0091)</t>
    </r>
  </si>
  <si>
    <t>A más descenso del LDL, menos RAR de IAM</t>
  </si>
  <si>
    <t>A más descenso del LDL, menos RRR de IAM</t>
  </si>
  <si>
    <t>y = RAR en IAM</t>
  </si>
  <si>
    <t>y = RRR en IAM</t>
  </si>
  <si>
    <t>Promedio</t>
  </si>
  <si>
    <t>0,09 (0,01-1,64)</t>
  </si>
  <si>
    <t>0,74 (0,03-18,07)</t>
  </si>
  <si>
    <t>0,53 (0,31-0,90)</t>
  </si>
  <si>
    <t>0,71 (0,52-0,96)</t>
  </si>
  <si>
    <t>0,52 (0,34-0,78)</t>
  </si>
  <si>
    <t>0,50 (0,09-2,68)</t>
  </si>
  <si>
    <t>0,83 (0,57-1,20)</t>
  </si>
  <si>
    <t>1,74 (0,51-5,91)</t>
  </si>
  <si>
    <t>0,92 (0,55-1,54)</t>
  </si>
  <si>
    <t>0,90 (0,61-1,34)</t>
  </si>
  <si>
    <r>
      <t>I</t>
    </r>
    <r>
      <rPr>
        <b/>
        <i/>
        <vertAlign val="superscript"/>
        <sz val="14"/>
        <color rgb="FF009900"/>
        <rFont val="Calibri"/>
        <family val="2"/>
      </rPr>
      <t xml:space="preserve">2 </t>
    </r>
    <r>
      <rPr>
        <b/>
        <sz val="14"/>
        <color rgb="FF009900"/>
        <rFont val="Calibri"/>
        <family val="2"/>
      </rPr>
      <t>= 11%</t>
    </r>
  </si>
  <si>
    <t>0,73 (0,61-0,87)</t>
  </si>
  <si>
    <t>Accidente cerebrovascular, si aplicamos el Modelo de efectos aleatorios</t>
  </si>
  <si>
    <t>0,09% (0,05% a 0,14%)</t>
  </si>
  <si>
    <t>1057 (732 a 2195)</t>
  </si>
  <si>
    <t>0,36% (0,18% a 0,53%)</t>
  </si>
  <si>
    <t>275 (190 a 571)</t>
  </si>
  <si>
    <t>en 3,8 años</t>
  </si>
  <si>
    <t>0,08% (0,04% a 0,11%)</t>
  </si>
  <si>
    <t>1281 (887 a 2660)</t>
  </si>
  <si>
    <t>0,3% (0,14% a 0,43%)</t>
  </si>
  <si>
    <t>333 (231 a 692)</t>
  </si>
  <si>
    <t>Accidente cerebrovascular, si aplicamos el Modelo de efectos fijos</t>
  </si>
  <si>
    <t>0,73 (0,62-0,86)</t>
  </si>
  <si>
    <t>0,11% (0,06% a 0,15%)</t>
  </si>
  <si>
    <t>921 (672 a 1554)</t>
  </si>
  <si>
    <t>0,73 (0,50-1,08)</t>
  </si>
  <si>
    <t>y = RAR en ACV totales</t>
  </si>
  <si>
    <t>y = RRR en ACV totales</t>
  </si>
  <si>
    <t>1,09% (-0,35% a 2,13%)</t>
  </si>
  <si>
    <t>92 (47 a -289)</t>
  </si>
  <si>
    <t>-0,21% (-3,34% a 0,75%)</t>
  </si>
  <si>
    <t>-485 (134 a -30)</t>
  </si>
  <si>
    <t>1,29% (0,18% a 2,35%)</t>
  </si>
  <si>
    <t>77 (42 a 558)</t>
  </si>
  <si>
    <t>0,46% (0,05% a 0,86%)</t>
  </si>
  <si>
    <t>217 (116 a 1850)</t>
  </si>
  <si>
    <t>0,35% (0,12% a 0,56%)</t>
  </si>
  <si>
    <t>287 (177 a 811)</t>
  </si>
  <si>
    <t>0,95% (-1,99% a 3,62%)</t>
  </si>
  <si>
    <t>105 (28 a -50)</t>
  </si>
  <si>
    <t>0,27% (-0,27% a 0,8%)</t>
  </si>
  <si>
    <t>370 (125 a -377)</t>
  </si>
  <si>
    <t>-0,69% (-2,35% a 1,09%)</t>
  </si>
  <si>
    <t>-145 (92 a -43)</t>
  </si>
  <si>
    <t>0,25% (-1,32% a 1,8%)</t>
  </si>
  <si>
    <t>400 (55 a -76)</t>
  </si>
  <si>
    <t>0,16% (-0,44% a 0,75%)</t>
  </si>
  <si>
    <t>642 (134 a -228)</t>
  </si>
  <si>
    <r>
      <t>A más descenso del LDL, aumenta erráticamente RRR de ACV totales, con un mal modelo que explica sólo el 7,9% de la variabilidad real (R</t>
    </r>
    <r>
      <rPr>
        <vertAlign val="superscript"/>
        <sz val="11"/>
        <color rgb="FFFF0066"/>
        <rFont val="Calibri"/>
        <family val="2"/>
      </rPr>
      <t>2</t>
    </r>
    <r>
      <rPr>
        <sz val="11"/>
        <color rgb="FFFF0066"/>
        <rFont val="Calibri"/>
        <family val="2"/>
      </rPr>
      <t xml:space="preserve"> = 0,0791)</t>
    </r>
  </si>
  <si>
    <r>
      <t>A más descenso del LDL, aumenta erráticamente RAR de ACV totales, con un mal modelo que explica sólo el 9,8% de la variabilidad real (R</t>
    </r>
    <r>
      <rPr>
        <vertAlign val="superscript"/>
        <sz val="11"/>
        <color rgb="FFFF0066"/>
        <rFont val="Calibri"/>
        <family val="2"/>
      </rPr>
      <t>2</t>
    </r>
    <r>
      <rPr>
        <sz val="11"/>
        <color rgb="FFFF0066"/>
        <rFont val="Calibri"/>
        <family val="2"/>
      </rPr>
      <t xml:space="preserve"> = 0,0985)</t>
    </r>
  </si>
  <si>
    <t>Col-LDL al final del ECA con Estatina / Placebo (mg/dl)</t>
  </si>
  <si>
    <t>Col-LDL ambos Grupos en el inicio (mg/dl)</t>
  </si>
  <si>
    <t>Col-LDL, Diferencias entre los cambios entre ambos Grupos (mg/dl)</t>
  </si>
  <si>
    <t>0 / 460</t>
  </si>
  <si>
    <t>6 / 459</t>
  </si>
  <si>
    <t>17 / 3304</t>
  </si>
  <si>
    <t>25 / 3301</t>
  </si>
  <si>
    <t>1 / 151</t>
  </si>
  <si>
    <t>0 / 154</t>
  </si>
  <si>
    <t>154 / 6361</t>
  </si>
  <si>
    <t>171 / 6344</t>
  </si>
  <si>
    <t>28 / 8901</t>
  </si>
  <si>
    <t>30 / 8901</t>
  </si>
  <si>
    <t>2 / 214</t>
  </si>
  <si>
    <t>2 / 212</t>
  </si>
  <si>
    <t>11 / 3866</t>
  </si>
  <si>
    <t>18 / 3966</t>
  </si>
  <si>
    <t>1 / 254</t>
  </si>
  <si>
    <t>0 / 254</t>
  </si>
  <si>
    <t>4 / 433</t>
  </si>
  <si>
    <t>4 / 431</t>
  </si>
  <si>
    <t>24 / 959</t>
  </si>
  <si>
    <t>19 / 946</t>
  </si>
  <si>
    <t>50 / 3302</t>
  </si>
  <si>
    <t>73 / 3293</t>
  </si>
  <si>
    <t>292 / 28205</t>
  </si>
  <si>
    <t>348 / 28261</t>
  </si>
  <si>
    <t>1 / 460</t>
  </si>
  <si>
    <t>8 / 459</t>
  </si>
  <si>
    <t>80 / 3304</t>
  </si>
  <si>
    <t>77 / 3301</t>
  </si>
  <si>
    <t>0 / 485</t>
  </si>
  <si>
    <t>0 / 119</t>
  </si>
  <si>
    <t>61 / 1428</t>
  </si>
  <si>
    <t>82 / 1410</t>
  </si>
  <si>
    <t>334 / 6361</t>
  </si>
  <si>
    <t>357 / 6344</t>
  </si>
  <si>
    <t>4 / 283</t>
  </si>
  <si>
    <t>5 / 285</t>
  </si>
  <si>
    <t>198 / 8901</t>
  </si>
  <si>
    <t>247 / 8901</t>
  </si>
  <si>
    <t>4 / 214</t>
  </si>
  <si>
    <t>3 / 212</t>
  </si>
  <si>
    <t>55 / 3866</t>
  </si>
  <si>
    <t>79 / 3966</t>
  </si>
  <si>
    <t>1 / 700</t>
  </si>
  <si>
    <t>0 / 281</t>
  </si>
  <si>
    <t>10 / 433</t>
  </si>
  <si>
    <t>8 / 431</t>
  </si>
  <si>
    <t>44 / 959</t>
  </si>
  <si>
    <t>41 / 946</t>
  </si>
  <si>
    <t>106 / 3302</t>
  </si>
  <si>
    <t>135 / 3293</t>
  </si>
  <si>
    <t>900 / 31101</t>
  </si>
  <si>
    <t>1042 / 30356</t>
  </si>
  <si>
    <t>5 / 460</t>
  </si>
  <si>
    <t>5 / 459</t>
  </si>
  <si>
    <t>2 / 154</t>
  </si>
  <si>
    <t>25 / 1429</t>
  </si>
  <si>
    <t>41 / 1412</t>
  </si>
  <si>
    <t>45 / 6361</t>
  </si>
  <si>
    <t>69 / 6344</t>
  </si>
  <si>
    <t>22 / 8901</t>
  </si>
  <si>
    <t>62 / 8901</t>
  </si>
  <si>
    <t>6 / 212</t>
  </si>
  <si>
    <t>16 / 3866</t>
  </si>
  <si>
    <t>30 / 3966</t>
  </si>
  <si>
    <t>2 / 700</t>
  </si>
  <si>
    <t>3 / 254</t>
  </si>
  <si>
    <t>143 / 3302</t>
  </si>
  <si>
    <t>204 / 3293</t>
  </si>
  <si>
    <t>1 / 485</t>
  </si>
  <si>
    <t>21 / 1429</t>
  </si>
  <si>
    <t>39 / 1412</t>
  </si>
  <si>
    <t>70 / 6361</t>
  </si>
  <si>
    <t>99 / 6344</t>
  </si>
  <si>
    <t>33 / 8901</t>
  </si>
  <si>
    <t>64 / 8901</t>
  </si>
  <si>
    <t>4 / 212</t>
  </si>
  <si>
    <t>50 / 3866</t>
  </si>
  <si>
    <t>62 / 3966</t>
  </si>
  <si>
    <t>7 / 433</t>
  </si>
  <si>
    <t>27 / 959</t>
  </si>
  <si>
    <t>29 / 946</t>
  </si>
  <si>
    <t>46 / 3302</t>
  </si>
  <si>
    <t>51 / 3293</t>
  </si>
  <si>
    <t>258 / 26664</t>
  </si>
  <si>
    <t>357 / 26337</t>
  </si>
  <si>
    <r>
      <rPr>
        <b/>
        <sz val="14"/>
        <color rgb="FF993300"/>
        <rFont val="Calibri"/>
        <family val="2"/>
      </rPr>
      <t xml:space="preserve">Tabla ...: </t>
    </r>
    <r>
      <rPr>
        <b/>
        <sz val="14"/>
        <rFont val="Calibri"/>
        <family val="2"/>
      </rPr>
      <t>Mortalidad cardiovascular con Estatinas frente a Placebo en población con ≥ 90% en prevención primaria cardiovascular.</t>
    </r>
  </si>
  <si>
    <r>
      <rPr>
        <b/>
        <sz val="14"/>
        <color rgb="FF993300"/>
        <rFont val="Calibri"/>
        <family val="2"/>
      </rPr>
      <t>Tabla ...:</t>
    </r>
    <r>
      <rPr>
        <b/>
        <sz val="14"/>
        <rFont val="Calibri"/>
        <family val="2"/>
      </rPr>
      <t xml:space="preserve"> Mortalidad total con Estatinas frente a Placebo en población con ≥ 90% en prevención primaria cardiovascular.</t>
    </r>
  </si>
  <si>
    <r>
      <t xml:space="preserve">ACAPS 1994, 2,83y, PP100 D2,3 </t>
    </r>
    <r>
      <rPr>
        <b/>
        <sz val="10"/>
        <rFont val="Calibri"/>
        <family val="2"/>
        <scheme val="minor"/>
      </rPr>
      <t>(12)</t>
    </r>
  </si>
  <si>
    <r>
      <t xml:space="preserve">CARDS 2004, 4y, PP96 D100 </t>
    </r>
    <r>
      <rPr>
        <b/>
        <sz val="10"/>
        <rFont val="Calibri"/>
        <family val="2"/>
        <scheme val="minor"/>
      </rPr>
      <t>(16)</t>
    </r>
  </si>
  <si>
    <r>
      <t xml:space="preserve">JUPITER 2008, 1,9y, PP100 D1 </t>
    </r>
    <r>
      <rPr>
        <b/>
        <sz val="10"/>
        <rFont val="Calibri"/>
        <family val="2"/>
        <scheme val="minor"/>
      </rPr>
      <t>(19)</t>
    </r>
  </si>
  <si>
    <r>
      <t xml:space="preserve">KAPS 1995, 3y, PP92 D2,5 </t>
    </r>
    <r>
      <rPr>
        <b/>
        <sz val="10"/>
        <rFont val="Calibri"/>
        <family val="2"/>
        <scheme val="minor"/>
      </rPr>
      <t>(20)</t>
    </r>
  </si>
  <si>
    <r>
      <t xml:space="preserve">MEGA-Jap 2006, 5,3y, PP99 D21 </t>
    </r>
    <r>
      <rPr>
        <b/>
        <sz val="10"/>
        <rFont val="Calibri"/>
        <family val="2"/>
        <scheme val="minor"/>
      </rPr>
      <t>(21)</t>
    </r>
  </si>
  <si>
    <r>
      <t xml:space="preserve">METEOR 2007, 2y, PP100 D0 </t>
    </r>
    <r>
      <rPr>
        <b/>
        <sz val="10"/>
        <rFont val="Calibri"/>
        <family val="2"/>
        <scheme val="minor"/>
      </rPr>
      <t>(22)</t>
    </r>
  </si>
  <si>
    <r>
      <t xml:space="preserve">PHYLLIS A 2004, 2,6y, PP100 D0 </t>
    </r>
    <r>
      <rPr>
        <b/>
        <sz val="10"/>
        <rFont val="Calibri"/>
        <family val="2"/>
        <scheme val="minor"/>
      </rPr>
      <t>(23)</t>
    </r>
  </si>
  <si>
    <r>
      <t xml:space="preserve">PREVEND IT 2004, 3,8y, PP97 D2,5 </t>
    </r>
    <r>
      <rPr>
        <b/>
        <sz val="10"/>
        <rFont val="Calibri"/>
        <family val="2"/>
        <scheme val="minor"/>
      </rPr>
      <t>(24)</t>
    </r>
  </si>
  <si>
    <r>
      <t xml:space="preserve">SG ASPEN 2006, 2,4y, PP100 D100 </t>
    </r>
    <r>
      <rPr>
        <b/>
        <sz val="10"/>
        <rFont val="Calibri"/>
        <family val="2"/>
        <scheme val="minor"/>
      </rPr>
      <t>(25)</t>
    </r>
  </si>
  <si>
    <r>
      <t xml:space="preserve">WOSCOPS 1995, 4,9y, PP92 D1 </t>
    </r>
    <r>
      <rPr>
        <b/>
        <sz val="10"/>
        <rFont val="Calibri"/>
        <family val="2"/>
        <scheme val="minor"/>
      </rPr>
      <t>(26)</t>
    </r>
  </si>
  <si>
    <r>
      <t xml:space="preserve">ACAPS 1994, 2,83y, PP100 D2,3 </t>
    </r>
    <r>
      <rPr>
        <sz val="10"/>
        <rFont val="Calibri"/>
        <family val="2"/>
        <scheme val="minor"/>
      </rPr>
      <t>(12)</t>
    </r>
  </si>
  <si>
    <r>
      <t xml:space="preserve">CARDS 2004, 4y, PP96 D100 </t>
    </r>
    <r>
      <rPr>
        <sz val="10"/>
        <rFont val="Calibri"/>
        <family val="2"/>
        <scheme val="minor"/>
      </rPr>
      <t>(16)</t>
    </r>
  </si>
  <si>
    <r>
      <t xml:space="preserve">JUPITER 2008, 1,9y, PP100 D1 </t>
    </r>
    <r>
      <rPr>
        <sz val="10"/>
        <rFont val="Calibri"/>
        <family val="2"/>
        <scheme val="minor"/>
      </rPr>
      <t>(19)</t>
    </r>
  </si>
  <si>
    <r>
      <t xml:space="preserve">KAPS 1995, 3y, PP92 D2,5 </t>
    </r>
    <r>
      <rPr>
        <sz val="10"/>
        <rFont val="Calibri"/>
        <family val="2"/>
        <scheme val="minor"/>
      </rPr>
      <t>(20)</t>
    </r>
  </si>
  <si>
    <r>
      <t xml:space="preserve">MEGA-Jap 2006, 5,3y, PP99 D21 </t>
    </r>
    <r>
      <rPr>
        <sz val="10"/>
        <rFont val="Calibri"/>
        <family val="2"/>
        <scheme val="minor"/>
      </rPr>
      <t>(21)</t>
    </r>
  </si>
  <si>
    <r>
      <t xml:space="preserve">METEOR 2007, 2y, PP100 D0 </t>
    </r>
    <r>
      <rPr>
        <sz val="10"/>
        <rFont val="Calibri"/>
        <family val="2"/>
        <scheme val="minor"/>
      </rPr>
      <t>(22)</t>
    </r>
  </si>
  <si>
    <r>
      <t xml:space="preserve">PHYLLIS A 2004, 2,6y, PP100 D0 </t>
    </r>
    <r>
      <rPr>
        <sz val="10"/>
        <rFont val="Calibri"/>
        <family val="2"/>
        <scheme val="minor"/>
      </rPr>
      <t>(23)</t>
    </r>
  </si>
  <si>
    <r>
      <t xml:space="preserve">WOSCOPS 1995, 4,9y, PP92 D1 </t>
    </r>
    <r>
      <rPr>
        <sz val="10"/>
        <rFont val="Calibri"/>
        <family val="2"/>
        <scheme val="minor"/>
      </rPr>
      <t>(26)</t>
    </r>
  </si>
  <si>
    <r>
      <rPr>
        <b/>
        <sz val="14"/>
        <color rgb="FF993300"/>
        <rFont val="Calibri"/>
        <family val="2"/>
      </rPr>
      <t xml:space="preserve">Tabla ...: </t>
    </r>
    <r>
      <rPr>
        <b/>
        <sz val="14"/>
        <rFont val="Calibri"/>
        <family val="2"/>
      </rPr>
      <t>Infarto de miocardio con Estatinas frente a Placebo en población con ≥ 90% en prevención primaria cardiovascular.</t>
    </r>
  </si>
  <si>
    <r>
      <t xml:space="preserve">PREVEND IT 2004, 3,8y, PP97 D2,5 </t>
    </r>
    <r>
      <rPr>
        <sz val="10"/>
        <rFont val="Calibri"/>
        <family val="2"/>
        <scheme val="minor"/>
      </rPr>
      <t>(24)</t>
    </r>
  </si>
  <si>
    <r>
      <t xml:space="preserve">SG ASPEN 2006, 2,4y, PP100 D100 </t>
    </r>
    <r>
      <rPr>
        <sz val="10"/>
        <rFont val="Calibri"/>
        <family val="2"/>
        <scheme val="minor"/>
      </rPr>
      <t>(25)</t>
    </r>
  </si>
  <si>
    <r>
      <rPr>
        <b/>
        <sz val="14"/>
        <color rgb="FF993300"/>
        <rFont val="Calibri"/>
        <family val="2"/>
      </rPr>
      <t>Tabla ...:</t>
    </r>
    <r>
      <rPr>
        <b/>
        <sz val="14"/>
        <rFont val="Calibri"/>
        <family val="2"/>
      </rPr>
      <t xml:space="preserve"> Accidente cerebrovascular con Estatinas frente a Placebo en población con ≥ 90% en prevención primaria cardiovascular.</t>
    </r>
  </si>
  <si>
    <t>263 / 25636</t>
  </si>
  <si>
    <t>422 / 25276</t>
  </si>
  <si>
    <r>
      <rPr>
        <b/>
        <sz val="13"/>
        <color rgb="FF993300"/>
        <rFont val="Calibri"/>
        <family val="2"/>
        <scheme val="minor"/>
      </rPr>
      <t xml:space="preserve">Tabla ... </t>
    </r>
    <r>
      <rPr>
        <b/>
        <sz val="13"/>
        <color theme="1"/>
        <rFont val="Calibri"/>
        <family val="2"/>
        <scheme val="minor"/>
      </rPr>
      <t>Revisión sistemática GRADE de ensayos clínicos [actualizado a 24-ene-2018]</t>
    </r>
  </si>
  <si>
    <t>Colesterol</t>
  </si>
  <si>
    <r>
      <rPr>
        <sz val="9"/>
        <color rgb="FF0000FF"/>
        <rFont val="Calibri"/>
        <family val="2"/>
      </rPr>
      <t xml:space="preserve">(*) </t>
    </r>
    <r>
      <rPr>
        <sz val="9"/>
        <rFont val="Calibri"/>
        <family val="2"/>
      </rPr>
      <t>Revisión GRADE de estatinas en población con ≥ 90% en prevención primaria cardiovascular. Sección 2: Variables de beneficio cardiovascular asociadas a estatinas. [Actualizado a 24-ene-2018.] Página web evalmed.es 22-feb-2018, Disponible en: http://evalmedicamento.weebly.com/evaluaciones/revision-grade-de-estatinas-en-prevencion-primaria-cardiovascular-seccion-1-diseno-material-y-metodos-actualizado-a-24-ene-2018-y-seccion-2-variables-de-beneficio-cardiovascular-asociadas-a-estatinasactualizado-a-24-ene-2018-oficina</t>
    </r>
  </si>
  <si>
    <r>
      <rPr>
        <b/>
        <sz val="12"/>
        <color rgb="FF993300"/>
        <rFont val="Calibri"/>
        <family val="2"/>
      </rPr>
      <t xml:space="preserve">Gráfico 1.d: </t>
    </r>
    <r>
      <rPr>
        <b/>
        <sz val="12"/>
        <rFont val="Calibri"/>
        <family val="2"/>
      </rPr>
      <t xml:space="preserve">Coeficiente de Correlación, Ecuación y Recta de Regresión entre la reducción del Col-LDL y la reducción absoluta (RAR) y relativa (RRR) de eventos de </t>
    </r>
    <r>
      <rPr>
        <b/>
        <u/>
        <sz val="12"/>
        <rFont val="Calibri"/>
        <family val="2"/>
      </rPr>
      <t>Accidentes Cerebrovasculares totales</t>
    </r>
    <r>
      <rPr>
        <b/>
        <sz val="12"/>
        <rFont val="Calibri"/>
        <family val="2"/>
      </rPr>
      <t xml:space="preserve">, de la Revisión GRADE de estatinas en población con ≥ 90% en prevención primaria cardiovascular </t>
    </r>
    <r>
      <rPr>
        <b/>
        <sz val="12"/>
        <color rgb="FF0000FF"/>
        <rFont val="Calibri"/>
        <family val="2"/>
      </rPr>
      <t>(*)</t>
    </r>
    <r>
      <rPr>
        <b/>
        <sz val="12"/>
        <rFont val="Calibri"/>
        <family val="2"/>
      </rPr>
      <t>.</t>
    </r>
  </si>
  <si>
    <r>
      <rPr>
        <b/>
        <sz val="12"/>
        <color rgb="FF993300"/>
        <rFont val="Calibri"/>
        <family val="2"/>
      </rPr>
      <t xml:space="preserve">Gráfico 1.a: </t>
    </r>
    <r>
      <rPr>
        <b/>
        <sz val="12"/>
        <rFont val="Calibri"/>
        <family val="2"/>
      </rPr>
      <t xml:space="preserve">Coeficiente de Correlación, Ecuación y Recta de Regresión entre la reducción del Col-LDL y la reducción absoluta (RAR) y relativa (RRR) de eventos de </t>
    </r>
    <r>
      <rPr>
        <b/>
        <u/>
        <sz val="12"/>
        <rFont val="Calibri"/>
        <family val="2"/>
      </rPr>
      <t>Mortalidad por todas las causas</t>
    </r>
    <r>
      <rPr>
        <b/>
        <sz val="12"/>
        <rFont val="Calibri"/>
        <family val="2"/>
      </rPr>
      <t xml:space="preserve">, de la Revisión GRADE de estatinas en población con ≥ 90% en prevención primaria cardiovascular </t>
    </r>
    <r>
      <rPr>
        <b/>
        <sz val="12"/>
        <color rgb="FF0000FF"/>
        <rFont val="Calibri"/>
        <family val="2"/>
      </rPr>
      <t>(*)</t>
    </r>
    <r>
      <rPr>
        <b/>
        <sz val="12"/>
        <rFont val="Calibri"/>
        <family val="2"/>
      </rPr>
      <t>.</t>
    </r>
  </si>
  <si>
    <r>
      <rPr>
        <b/>
        <sz val="12"/>
        <color rgb="FF993300"/>
        <rFont val="Calibri"/>
        <family val="2"/>
      </rPr>
      <t xml:space="preserve">Gráfico 1.b: </t>
    </r>
    <r>
      <rPr>
        <b/>
        <sz val="12"/>
        <rFont val="Calibri"/>
        <family val="2"/>
      </rPr>
      <t xml:space="preserve">Coeficiente de Correlación, Ecuación y Recta de Regresión entre la reducción del Col-LDL y la reducción absoluta (RAR) y relativa (RRR) de eventos de </t>
    </r>
    <r>
      <rPr>
        <b/>
        <u/>
        <sz val="12"/>
        <rFont val="Calibri"/>
        <family val="2"/>
      </rPr>
      <t>Mortalidad Cardiovascular</t>
    </r>
    <r>
      <rPr>
        <b/>
        <sz val="12"/>
        <rFont val="Calibri"/>
        <family val="2"/>
      </rPr>
      <t xml:space="preserve">, de la Revisión GRADE de estatinas en población con ≥ 90% en prevención primaria cardiovascular </t>
    </r>
    <r>
      <rPr>
        <b/>
        <sz val="12"/>
        <color rgb="FF0000FF"/>
        <rFont val="Calibri"/>
        <family val="2"/>
      </rPr>
      <t>(*)</t>
    </r>
    <r>
      <rPr>
        <b/>
        <sz val="12"/>
        <rFont val="Calibri"/>
        <family val="2"/>
      </rPr>
      <t>.</t>
    </r>
  </si>
  <si>
    <r>
      <rPr>
        <b/>
        <sz val="12"/>
        <color rgb="FF993300"/>
        <rFont val="Calibri"/>
        <family val="2"/>
      </rPr>
      <t xml:space="preserve">Gráfico 1.c: </t>
    </r>
    <r>
      <rPr>
        <b/>
        <sz val="12"/>
        <rFont val="Calibri"/>
        <family val="2"/>
      </rPr>
      <t xml:space="preserve">Coeficiente de Correlación, Ecuación y Recta de Regresión entre la reducción del Col-LDL y la reducción absoluta (RAR) y relativa (RRR) de eventos de </t>
    </r>
    <r>
      <rPr>
        <b/>
        <u/>
        <sz val="12"/>
        <rFont val="Calibri"/>
        <family val="2"/>
      </rPr>
      <t>Infarto Agudo de Miocardio no fatal</t>
    </r>
    <r>
      <rPr>
        <b/>
        <sz val="12"/>
        <rFont val="Calibri"/>
        <family val="2"/>
      </rPr>
      <t xml:space="preserve">, de la Revisión GRADE de estatinas en población con ≥ 90% en prevención primaria cardiovascular </t>
    </r>
    <r>
      <rPr>
        <b/>
        <sz val="12"/>
        <color rgb="FF0000FF"/>
        <rFont val="Calibri"/>
        <family val="2"/>
      </rPr>
      <t>(*)</t>
    </r>
    <r>
      <rPr>
        <b/>
        <sz val="12"/>
        <rFont val="Calibri"/>
        <family val="2"/>
      </rPr>
      <t>.</t>
    </r>
  </si>
  <si>
    <t>CURVA DE REGRESIÓN LINEAL SIMPLE MEDIANTE EL AJUSTE POR MÍNIMOS CUADRADOS</t>
  </si>
  <si>
    <t>Ajuste de una recta por mínimos cuadrados</t>
  </si>
  <si>
    <t>El método de los minimos cuadrados nos permite ajustar los valores de x e y en una recta, en la que al restar los errores cuadráticos de arriba y los de abajo, obtengamos cero.</t>
  </si>
  <si>
    <t>Para ello tenemos buscamos la ordenada en el origen, que llamamos a, así como la pendiente de la recta, que llamamos b.</t>
  </si>
  <si>
    <t>Y así obtenemos la recta:</t>
  </si>
  <si>
    <r>
      <rPr>
        <i/>
        <sz val="10"/>
        <rFont val="Calibri"/>
        <family val="2"/>
      </rPr>
      <t>r</t>
    </r>
    <r>
      <rPr>
        <sz val="10"/>
        <rFont val="Calibri"/>
        <family val="2"/>
      </rPr>
      <t xml:space="preserve">=  Covarianza 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/ s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 xml:space="preserve"> * s</t>
    </r>
    <r>
      <rPr>
        <vertAlign val="subscript"/>
        <sz val="10"/>
        <rFont val="Calibri"/>
        <family val="2"/>
      </rPr>
      <t>y</t>
    </r>
    <r>
      <rPr>
        <sz val="10"/>
        <rFont val="Calibri"/>
        <family val="2"/>
      </rPr>
      <t xml:space="preserve"> = (SP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/n) / s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 xml:space="preserve"> * s</t>
    </r>
    <r>
      <rPr>
        <vertAlign val="subscript"/>
        <sz val="10"/>
        <rFont val="Calibri"/>
        <family val="2"/>
      </rPr>
      <t>y</t>
    </r>
  </si>
  <si>
    <t xml:space="preserve">De aquí surge </t>
  </si>
  <si>
    <r>
      <t>r= Sumat (</t>
    </r>
    <r>
      <rPr>
        <i/>
        <sz val="10"/>
        <rFont val="Calibri"/>
        <family val="2"/>
      </rPr>
      <t>z</t>
    </r>
    <r>
      <rPr>
        <i/>
        <vertAlign val="subscript"/>
        <sz val="10"/>
        <rFont val="Calibri"/>
        <family val="2"/>
      </rPr>
      <t>x</t>
    </r>
    <r>
      <rPr>
        <sz val="10"/>
        <rFont val="Calibri"/>
        <family val="2"/>
      </rPr>
      <t xml:space="preserve"> * </t>
    </r>
    <r>
      <rPr>
        <i/>
        <sz val="10"/>
        <rFont val="Calibri"/>
        <family val="2"/>
      </rPr>
      <t>z</t>
    </r>
    <r>
      <rPr>
        <i/>
        <vertAlign val="subscript"/>
        <sz val="10"/>
        <rFont val="Calibri"/>
        <family val="2"/>
      </rPr>
      <t>y</t>
    </r>
    <r>
      <rPr>
        <sz val="10"/>
        <rFont val="Calibri"/>
        <family val="2"/>
      </rPr>
      <t>) / n-1</t>
    </r>
  </si>
  <si>
    <r>
      <t>y</t>
    </r>
    <r>
      <rPr>
        <vertAlign val="subscript"/>
        <sz val="10"/>
        <color indexed="17"/>
        <rFont val="Calibri"/>
        <family val="2"/>
      </rPr>
      <t>pred</t>
    </r>
    <r>
      <rPr>
        <sz val="10"/>
        <color indexed="17"/>
        <rFont val="Calibri"/>
        <family val="2"/>
      </rPr>
      <t xml:space="preserve"> = a + bx</t>
    </r>
  </si>
  <si>
    <t>que es una ecuación de regresión de y en x, y la curva correspondiente, curva de y en x.</t>
  </si>
  <si>
    <r>
      <rPr>
        <i/>
        <sz val="10"/>
        <rFont val="Calibri"/>
        <family val="2"/>
      </rPr>
      <t>r</t>
    </r>
    <r>
      <rPr>
        <sz val="10"/>
        <rFont val="Calibri"/>
        <family val="2"/>
      </rPr>
      <t>=  (SP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/n) / RAIZ (SC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>/n * SC</t>
    </r>
    <r>
      <rPr>
        <vertAlign val="subscript"/>
        <sz val="10"/>
        <rFont val="Calibri"/>
        <family val="2"/>
      </rPr>
      <t>y</t>
    </r>
    <r>
      <rPr>
        <sz val="10"/>
        <rFont val="Calibri"/>
        <family val="2"/>
      </rPr>
      <t xml:space="preserve">/n)  = </t>
    </r>
  </si>
  <si>
    <r>
      <rPr>
        <i/>
        <sz val="10"/>
        <rFont val="Calibri"/>
        <family val="2"/>
      </rPr>
      <t>r</t>
    </r>
    <r>
      <rPr>
        <sz val="10"/>
        <rFont val="Calibri"/>
        <family val="2"/>
      </rPr>
      <t>=  (SP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/n) / RAIZ (SC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 xml:space="preserve"> * SC</t>
    </r>
    <r>
      <rPr>
        <vertAlign val="subscript"/>
        <sz val="10"/>
        <rFont val="Calibri"/>
        <family val="2"/>
      </rPr>
      <t>y</t>
    </r>
    <r>
      <rPr>
        <sz val="10"/>
        <rFont val="Calibri"/>
        <family val="2"/>
      </rPr>
      <t>/ n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)  = </t>
    </r>
  </si>
  <si>
    <t>El método de los mínimos cuadrados nos permite obtener a y b, así:</t>
  </si>
  <si>
    <r>
      <rPr>
        <i/>
        <sz val="10"/>
        <rFont val="Calibri"/>
        <family val="2"/>
      </rPr>
      <t>r</t>
    </r>
    <r>
      <rPr>
        <sz val="10"/>
        <rFont val="Calibri"/>
        <family val="2"/>
      </rPr>
      <t>=  SP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/ RAIZ (SC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 xml:space="preserve"> * SC</t>
    </r>
    <r>
      <rPr>
        <vertAlign val="subscript"/>
        <sz val="10"/>
        <rFont val="Calibri"/>
        <family val="2"/>
      </rPr>
      <t>y</t>
    </r>
    <r>
      <rPr>
        <sz val="10"/>
        <rFont val="Calibri"/>
        <family val="2"/>
      </rPr>
      <t xml:space="preserve">)  = </t>
    </r>
  </si>
  <si>
    <r>
      <rPr>
        <i/>
        <sz val="10"/>
        <rFont val="Calibri"/>
        <family val="2"/>
      </rPr>
      <t>r</t>
    </r>
    <r>
      <rPr>
        <sz val="10"/>
        <rFont val="Calibri"/>
        <family val="2"/>
      </rPr>
      <t>=  SP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/ RAIZ (SC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) </t>
    </r>
  </si>
  <si>
    <r>
      <t>b=  SP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/ SC</t>
    </r>
    <r>
      <rPr>
        <vertAlign val="subscript"/>
        <sz val="10"/>
        <rFont val="Calibri"/>
        <family val="2"/>
      </rPr>
      <t>x</t>
    </r>
  </si>
  <si>
    <r>
      <t>b=  Sumat [(x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- x</t>
    </r>
    <r>
      <rPr>
        <vertAlign val="subscript"/>
        <sz val="10"/>
        <rFont val="Calibri"/>
        <family val="2"/>
      </rPr>
      <t>media</t>
    </r>
    <r>
      <rPr>
        <sz val="10"/>
        <rFont val="Calibri"/>
        <family val="2"/>
      </rPr>
      <t>) * (y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- y</t>
    </r>
    <r>
      <rPr>
        <vertAlign val="subscript"/>
        <sz val="10"/>
        <rFont val="Calibri"/>
        <family val="2"/>
      </rPr>
      <t>media</t>
    </r>
    <r>
      <rPr>
        <sz val="10"/>
        <rFont val="Calibri"/>
        <family val="2"/>
      </rPr>
      <t>)] / Sumat [(x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- x</t>
    </r>
    <r>
      <rPr>
        <vertAlign val="subscript"/>
        <sz val="10"/>
        <rFont val="Calibri"/>
        <family val="2"/>
      </rPr>
      <t>media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]</t>
    </r>
  </si>
  <si>
    <r>
      <t>b = r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* s</t>
    </r>
    <r>
      <rPr>
        <vertAlign val="subscript"/>
        <sz val="10"/>
        <rFont val="Calibri"/>
        <family val="2"/>
      </rPr>
      <t>y</t>
    </r>
    <r>
      <rPr>
        <sz val="10"/>
        <rFont val="Calibri"/>
        <family val="2"/>
      </rPr>
      <t>/s</t>
    </r>
    <r>
      <rPr>
        <vertAlign val="subscript"/>
        <sz val="10"/>
        <rFont val="Calibri"/>
        <family val="2"/>
      </rPr>
      <t>x</t>
    </r>
  </si>
  <si>
    <t>=&gt;</t>
  </si>
  <si>
    <r>
      <t>= s</t>
    </r>
    <r>
      <rPr>
        <vertAlign val="subscript"/>
        <sz val="10"/>
        <rFont val="Calibri"/>
        <family val="2"/>
      </rPr>
      <t>y</t>
    </r>
    <r>
      <rPr>
        <b/>
        <vertAlign val="subscript"/>
        <sz val="14"/>
        <color indexed="10"/>
        <rFont val="Calibri"/>
        <family val="2"/>
      </rPr>
      <t>'</t>
    </r>
    <r>
      <rPr>
        <sz val="10"/>
        <rFont val="Calibri"/>
        <family val="2"/>
      </rPr>
      <t>/s</t>
    </r>
    <r>
      <rPr>
        <vertAlign val="subscript"/>
        <sz val="10"/>
        <rFont val="Calibri"/>
        <family val="2"/>
      </rPr>
      <t>y</t>
    </r>
    <r>
      <rPr>
        <sz val="10"/>
        <rFont val="Calibri"/>
        <family val="2"/>
      </rPr>
      <t>* s</t>
    </r>
    <r>
      <rPr>
        <vertAlign val="subscript"/>
        <sz val="10"/>
        <rFont val="Calibri"/>
        <family val="2"/>
      </rPr>
      <t>y</t>
    </r>
    <r>
      <rPr>
        <sz val="10"/>
        <rFont val="Calibri"/>
        <family val="2"/>
      </rPr>
      <t>/s</t>
    </r>
    <r>
      <rPr>
        <vertAlign val="subscript"/>
        <sz val="10"/>
        <rFont val="Calibri"/>
        <family val="2"/>
      </rPr>
      <t>x</t>
    </r>
  </si>
  <si>
    <r>
      <t>a = y</t>
    </r>
    <r>
      <rPr>
        <vertAlign val="subscript"/>
        <sz val="10"/>
        <color indexed="17"/>
        <rFont val="Calibri"/>
        <family val="2"/>
      </rPr>
      <t>media</t>
    </r>
    <r>
      <rPr>
        <sz val="10"/>
        <color indexed="17"/>
        <rFont val="Calibri"/>
        <family val="2"/>
      </rPr>
      <t xml:space="preserve"> - b*x</t>
    </r>
    <r>
      <rPr>
        <vertAlign val="subscript"/>
        <sz val="10"/>
        <color indexed="17"/>
        <rFont val="Calibri"/>
        <family val="2"/>
      </rPr>
      <t>media</t>
    </r>
  </si>
  <si>
    <r>
      <rPr>
        <i/>
        <sz val="10"/>
        <rFont val="Calibri"/>
        <family val="2"/>
      </rPr>
      <t>r</t>
    </r>
    <r>
      <rPr>
        <sz val="10"/>
        <rFont val="Calibri"/>
        <family val="2"/>
      </rPr>
      <t>=  Sumat [(x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- x</t>
    </r>
    <r>
      <rPr>
        <vertAlign val="subscript"/>
        <sz val="10"/>
        <rFont val="Calibri"/>
        <family val="2"/>
      </rPr>
      <t>media</t>
    </r>
    <r>
      <rPr>
        <sz val="10"/>
        <rFont val="Calibri"/>
        <family val="2"/>
      </rPr>
      <t>) * (y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- y</t>
    </r>
    <r>
      <rPr>
        <vertAlign val="subscript"/>
        <sz val="10"/>
        <rFont val="Calibri"/>
        <family val="2"/>
      </rPr>
      <t>media</t>
    </r>
    <r>
      <rPr>
        <sz val="10"/>
        <rFont val="Calibri"/>
        <family val="2"/>
      </rPr>
      <t>)] / RAÍZ { Sumat [(x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- x</t>
    </r>
    <r>
      <rPr>
        <vertAlign val="subscript"/>
        <sz val="10"/>
        <rFont val="Calibri"/>
        <family val="2"/>
      </rPr>
      <t>media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* (y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- y</t>
    </r>
    <r>
      <rPr>
        <vertAlign val="subscript"/>
        <sz val="10"/>
        <rFont val="Calibri"/>
        <family val="2"/>
      </rPr>
      <t>media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] }</t>
    </r>
  </si>
  <si>
    <r>
      <t>SP</t>
    </r>
    <r>
      <rPr>
        <vertAlign val="subscript"/>
        <sz val="10"/>
        <rFont val="Calibri"/>
        <family val="2"/>
      </rPr>
      <t>xy</t>
    </r>
  </si>
  <si>
    <r>
      <t>SC</t>
    </r>
    <r>
      <rPr>
        <vertAlign val="subscript"/>
        <sz val="10"/>
        <rFont val="Calibri"/>
        <family val="2"/>
      </rPr>
      <t>x</t>
    </r>
  </si>
  <si>
    <r>
      <t>SC</t>
    </r>
    <r>
      <rPr>
        <vertAlign val="subscript"/>
        <sz val="10"/>
        <rFont val="Calibri"/>
        <family val="2"/>
      </rPr>
      <t>y</t>
    </r>
  </si>
  <si>
    <r>
      <t>SC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= SC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 xml:space="preserve"> * SC</t>
    </r>
    <r>
      <rPr>
        <vertAlign val="subscript"/>
        <sz val="10"/>
        <rFont val="Calibri"/>
        <family val="2"/>
      </rPr>
      <t>y</t>
    </r>
  </si>
  <si>
    <r>
      <t>r= Sumat (</t>
    </r>
    <r>
      <rPr>
        <i/>
        <sz val="10"/>
        <rFont val="Calibri"/>
        <family val="2"/>
      </rPr>
      <t>z</t>
    </r>
    <r>
      <rPr>
        <i/>
        <vertAlign val="subscript"/>
        <sz val="10"/>
        <rFont val="Calibri"/>
        <family val="2"/>
      </rPr>
      <t>xi</t>
    </r>
    <r>
      <rPr>
        <sz val="10"/>
        <rFont val="Calibri"/>
        <family val="2"/>
      </rPr>
      <t xml:space="preserve"> * </t>
    </r>
    <r>
      <rPr>
        <i/>
        <sz val="10"/>
        <rFont val="Calibri"/>
        <family val="2"/>
      </rPr>
      <t>z</t>
    </r>
    <r>
      <rPr>
        <i/>
        <vertAlign val="subscript"/>
        <sz val="10"/>
        <rFont val="Calibri"/>
        <family val="2"/>
      </rPr>
      <t>yi</t>
    </r>
    <r>
      <rPr>
        <sz val="10"/>
        <rFont val="Calibri"/>
        <family val="2"/>
      </rPr>
      <t>) / n-1</t>
    </r>
  </si>
  <si>
    <t>Puntuación diferenciales</t>
  </si>
  <si>
    <t>Suma de los productos xy</t>
  </si>
  <si>
    <t>Suma de los cuadrados x</t>
  </si>
  <si>
    <t>Suma de los cuadrados y</t>
  </si>
  <si>
    <t>Suma de los cuadratos xy</t>
  </si>
  <si>
    <t>Puntuaciones típicas</t>
  </si>
  <si>
    <t>Punt típicas</t>
  </si>
  <si>
    <t>y'</t>
  </si>
  <si>
    <t>Error</t>
  </si>
  <si>
    <t>Sujeto</t>
  </si>
  <si>
    <r>
      <t>x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- x</t>
    </r>
    <r>
      <rPr>
        <vertAlign val="subscript"/>
        <sz val="10"/>
        <rFont val="Calibri"/>
        <family val="2"/>
      </rPr>
      <t>media</t>
    </r>
  </si>
  <si>
    <r>
      <t>y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- y</t>
    </r>
    <r>
      <rPr>
        <vertAlign val="subscript"/>
        <sz val="10"/>
        <rFont val="Calibri"/>
        <family val="2"/>
      </rPr>
      <t>media</t>
    </r>
  </si>
  <si>
    <r>
      <t>(x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- x</t>
    </r>
    <r>
      <rPr>
        <vertAlign val="subscript"/>
        <sz val="10"/>
        <rFont val="Calibri"/>
        <family val="2"/>
      </rPr>
      <t>media</t>
    </r>
    <r>
      <rPr>
        <sz val="10"/>
        <rFont val="Calibri"/>
        <family val="2"/>
      </rPr>
      <t>) * (y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- y</t>
    </r>
    <r>
      <rPr>
        <vertAlign val="subscript"/>
        <sz val="10"/>
        <rFont val="Calibri"/>
        <family val="2"/>
      </rPr>
      <t>media</t>
    </r>
    <r>
      <rPr>
        <sz val="10"/>
        <rFont val="Calibri"/>
        <family val="2"/>
      </rPr>
      <t>)</t>
    </r>
  </si>
  <si>
    <r>
      <t>(x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- x</t>
    </r>
    <r>
      <rPr>
        <vertAlign val="subscript"/>
        <sz val="10"/>
        <rFont val="Calibri"/>
        <family val="2"/>
      </rPr>
      <t>media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</si>
  <si>
    <r>
      <t>(y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- y</t>
    </r>
    <r>
      <rPr>
        <vertAlign val="subscript"/>
        <sz val="10"/>
        <rFont val="Calibri"/>
        <family val="2"/>
      </rPr>
      <t>media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</si>
  <si>
    <r>
      <t>(x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- x</t>
    </r>
    <r>
      <rPr>
        <vertAlign val="subscript"/>
        <sz val="10"/>
        <rFont val="Calibri"/>
        <family val="2"/>
      </rPr>
      <t>media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* (y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- y</t>
    </r>
    <r>
      <rPr>
        <vertAlign val="subscript"/>
        <sz val="10"/>
        <rFont val="Calibri"/>
        <family val="2"/>
      </rPr>
      <t>media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</si>
  <si>
    <r>
      <t>r</t>
    </r>
    <r>
      <rPr>
        <b/>
        <vertAlign val="subscript"/>
        <sz val="10"/>
        <rFont val="Calibri"/>
        <family val="2"/>
      </rPr>
      <t>XY</t>
    </r>
    <r>
      <rPr>
        <b/>
        <sz val="10"/>
        <rFont val="Calibri"/>
        <family val="2"/>
      </rPr>
      <t xml:space="preserve"> =</t>
    </r>
    <r>
      <rPr>
        <b/>
        <i/>
        <sz val="10"/>
        <rFont val="Calibri"/>
        <family val="2"/>
      </rPr>
      <t xml:space="preserve"> S</t>
    </r>
    <r>
      <rPr>
        <b/>
        <i/>
        <vertAlign val="subscript"/>
        <sz val="10"/>
        <rFont val="Calibri"/>
        <family val="2"/>
      </rPr>
      <t>xy</t>
    </r>
    <r>
      <rPr>
        <b/>
        <i/>
        <sz val="10"/>
        <rFont val="Calibri"/>
        <family val="2"/>
      </rPr>
      <t xml:space="preserve"> / s</t>
    </r>
    <r>
      <rPr>
        <b/>
        <i/>
        <vertAlign val="subscript"/>
        <sz val="10"/>
        <rFont val="Calibri"/>
        <family val="2"/>
      </rPr>
      <t>x</t>
    </r>
    <r>
      <rPr>
        <b/>
        <i/>
        <sz val="10"/>
        <rFont val="Calibri"/>
        <family val="2"/>
      </rPr>
      <t xml:space="preserve"> * s</t>
    </r>
    <r>
      <rPr>
        <b/>
        <i/>
        <vertAlign val="subscript"/>
        <sz val="10"/>
        <rFont val="Calibri"/>
        <family val="2"/>
      </rPr>
      <t>y</t>
    </r>
  </si>
  <si>
    <r>
      <t>z</t>
    </r>
    <r>
      <rPr>
        <vertAlign val="subscript"/>
        <sz val="10"/>
        <rFont val="Calibri"/>
        <family val="2"/>
      </rPr>
      <t>x</t>
    </r>
  </si>
  <si>
    <r>
      <t>z</t>
    </r>
    <r>
      <rPr>
        <vertAlign val="subscript"/>
        <sz val="10"/>
        <rFont val="Calibri"/>
        <family val="2"/>
      </rPr>
      <t>y</t>
    </r>
  </si>
  <si>
    <r>
      <t>z</t>
    </r>
    <r>
      <rPr>
        <vertAlign val="subscript"/>
        <sz val="10"/>
        <color indexed="16"/>
        <rFont val="Calibri"/>
        <family val="2"/>
      </rPr>
      <t>x</t>
    </r>
    <r>
      <rPr>
        <sz val="10"/>
        <color indexed="16"/>
        <rFont val="Calibri"/>
        <family val="2"/>
      </rPr>
      <t xml:space="preserve"> * z</t>
    </r>
    <r>
      <rPr>
        <vertAlign val="subscript"/>
        <sz val="10"/>
        <color indexed="16"/>
        <rFont val="Calibri"/>
        <family val="2"/>
      </rPr>
      <t>y</t>
    </r>
  </si>
  <si>
    <r>
      <t>z</t>
    </r>
    <r>
      <rPr>
        <vertAlign val="subscript"/>
        <sz val="10"/>
        <rFont val="Calibri"/>
        <family val="2"/>
      </rPr>
      <t>y'</t>
    </r>
  </si>
  <si>
    <r>
      <t>b=  SP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/ SC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 xml:space="preserve"> =</t>
    </r>
  </si>
  <si>
    <r>
      <rPr>
        <i/>
        <sz val="10"/>
        <rFont val="Calibri"/>
        <family val="2"/>
      </rPr>
      <t>S</t>
    </r>
    <r>
      <rPr>
        <i/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= Covar 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= SP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/ n</t>
    </r>
  </si>
  <si>
    <r>
      <t>b = r</t>
    </r>
    <r>
      <rPr>
        <vertAlign val="subscript"/>
        <sz val="10"/>
        <color indexed="36"/>
        <rFont val="Calibri"/>
        <family val="2"/>
      </rPr>
      <t>xy</t>
    </r>
    <r>
      <rPr>
        <sz val="10"/>
        <color indexed="36"/>
        <rFont val="Calibri"/>
        <family val="2"/>
      </rPr>
      <t xml:space="preserve"> * s</t>
    </r>
    <r>
      <rPr>
        <vertAlign val="subscript"/>
        <sz val="10"/>
        <color indexed="36"/>
        <rFont val="Calibri"/>
        <family val="2"/>
      </rPr>
      <t>y</t>
    </r>
    <r>
      <rPr>
        <sz val="10"/>
        <color indexed="36"/>
        <rFont val="Calibri"/>
        <family val="2"/>
      </rPr>
      <t>/s</t>
    </r>
    <r>
      <rPr>
        <vertAlign val="subscript"/>
        <sz val="10"/>
        <color indexed="36"/>
        <rFont val="Calibri"/>
        <family val="2"/>
      </rPr>
      <t>x</t>
    </r>
    <r>
      <rPr>
        <sz val="10"/>
        <color indexed="36"/>
        <rFont val="Calibri"/>
        <family val="2"/>
      </rPr>
      <t xml:space="preserve"> =</t>
    </r>
  </si>
  <si>
    <r>
      <t>s</t>
    </r>
    <r>
      <rPr>
        <i/>
        <vertAlign val="superscript"/>
        <sz val="10"/>
        <rFont val="Calibri"/>
        <family val="2"/>
      </rPr>
      <t>2</t>
    </r>
    <r>
      <rPr>
        <i/>
        <vertAlign val="subscript"/>
        <sz val="10"/>
        <rFont val="Calibri"/>
        <family val="2"/>
      </rPr>
      <t xml:space="preserve">x </t>
    </r>
    <r>
      <rPr>
        <sz val="10"/>
        <rFont val="Calibri"/>
        <family val="2"/>
      </rPr>
      <t>= SC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 xml:space="preserve"> / n</t>
    </r>
  </si>
  <si>
    <r>
      <t>DE</t>
    </r>
    <r>
      <rPr>
        <i/>
        <vertAlign val="subscript"/>
        <sz val="10"/>
        <rFont val="Calibri"/>
        <family val="2"/>
      </rPr>
      <t>x</t>
    </r>
    <r>
      <rPr>
        <i/>
        <sz val="10"/>
        <rFont val="Calibri"/>
        <family val="2"/>
      </rPr>
      <t xml:space="preserve"> = s</t>
    </r>
    <r>
      <rPr>
        <i/>
        <vertAlign val="subscript"/>
        <sz val="10"/>
        <rFont val="Calibri"/>
        <family val="2"/>
      </rPr>
      <t xml:space="preserve">x </t>
    </r>
    <r>
      <rPr>
        <sz val="10"/>
        <rFont val="Calibri"/>
        <family val="2"/>
      </rPr>
      <t xml:space="preserve">= </t>
    </r>
  </si>
  <si>
    <t xml:space="preserve">a = </t>
  </si>
  <si>
    <r>
      <t>s</t>
    </r>
    <r>
      <rPr>
        <i/>
        <vertAlign val="superscript"/>
        <sz val="10"/>
        <rFont val="Calibri"/>
        <family val="2"/>
      </rPr>
      <t>2</t>
    </r>
    <r>
      <rPr>
        <i/>
        <vertAlign val="subscript"/>
        <sz val="10"/>
        <rFont val="Calibri"/>
        <family val="2"/>
      </rPr>
      <t xml:space="preserve">y </t>
    </r>
    <r>
      <rPr>
        <sz val="10"/>
        <rFont val="Calibri"/>
        <family val="2"/>
      </rPr>
      <t>= SC</t>
    </r>
    <r>
      <rPr>
        <vertAlign val="subscript"/>
        <sz val="10"/>
        <rFont val="Calibri"/>
        <family val="2"/>
      </rPr>
      <t>y</t>
    </r>
    <r>
      <rPr>
        <sz val="10"/>
        <rFont val="Calibri"/>
        <family val="2"/>
      </rPr>
      <t xml:space="preserve"> / n</t>
    </r>
  </si>
  <si>
    <r>
      <t>DE</t>
    </r>
    <r>
      <rPr>
        <i/>
        <vertAlign val="subscript"/>
        <sz val="10"/>
        <rFont val="Calibri"/>
        <family val="2"/>
      </rPr>
      <t>y</t>
    </r>
    <r>
      <rPr>
        <i/>
        <sz val="10"/>
        <rFont val="Calibri"/>
        <family val="2"/>
      </rPr>
      <t xml:space="preserve"> =  s</t>
    </r>
    <r>
      <rPr>
        <i/>
        <vertAlign val="subscript"/>
        <sz val="10"/>
        <rFont val="Calibri"/>
        <family val="2"/>
      </rPr>
      <t xml:space="preserve">y </t>
    </r>
    <r>
      <rPr>
        <sz val="10"/>
        <rFont val="Calibri"/>
        <family val="2"/>
      </rPr>
      <t xml:space="preserve">= </t>
    </r>
  </si>
  <si>
    <r>
      <t>r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=</t>
    </r>
    <r>
      <rPr>
        <i/>
        <sz val="10"/>
        <rFont val="Calibri"/>
        <family val="2"/>
      </rPr>
      <t xml:space="preserve"> S</t>
    </r>
    <r>
      <rPr>
        <i/>
        <vertAlign val="subscript"/>
        <sz val="10"/>
        <rFont val="Calibri"/>
        <family val="2"/>
      </rPr>
      <t>xy</t>
    </r>
    <r>
      <rPr>
        <i/>
        <sz val="10"/>
        <rFont val="Calibri"/>
        <family val="2"/>
      </rPr>
      <t xml:space="preserve"> / s</t>
    </r>
    <r>
      <rPr>
        <i/>
        <vertAlign val="subscript"/>
        <sz val="10"/>
        <rFont val="Calibri"/>
        <family val="2"/>
      </rPr>
      <t>x</t>
    </r>
    <r>
      <rPr>
        <i/>
        <sz val="10"/>
        <rFont val="Calibri"/>
        <family val="2"/>
      </rPr>
      <t xml:space="preserve"> * s</t>
    </r>
    <r>
      <rPr>
        <i/>
        <vertAlign val="subscript"/>
        <sz val="10"/>
        <rFont val="Calibri"/>
        <family val="2"/>
      </rPr>
      <t>y</t>
    </r>
  </si>
  <si>
    <r>
      <t>r</t>
    </r>
    <r>
      <rPr>
        <b/>
        <vertAlign val="subscript"/>
        <sz val="10"/>
        <rFont val="Calibri"/>
        <family val="2"/>
      </rPr>
      <t>XY</t>
    </r>
    <r>
      <rPr>
        <b/>
        <sz val="10"/>
        <rFont val="Calibri"/>
        <family val="2"/>
      </rPr>
      <t>= Sumat (</t>
    </r>
    <r>
      <rPr>
        <b/>
        <i/>
        <sz val="10"/>
        <rFont val="Calibri"/>
        <family val="2"/>
      </rPr>
      <t>z</t>
    </r>
    <r>
      <rPr>
        <b/>
        <i/>
        <vertAlign val="subscript"/>
        <sz val="10"/>
        <rFont val="Calibri"/>
        <family val="2"/>
      </rPr>
      <t>x</t>
    </r>
    <r>
      <rPr>
        <b/>
        <sz val="10"/>
        <rFont val="Calibri"/>
        <family val="2"/>
      </rPr>
      <t xml:space="preserve"> * </t>
    </r>
    <r>
      <rPr>
        <b/>
        <i/>
        <sz val="10"/>
        <rFont val="Calibri"/>
        <family val="2"/>
      </rPr>
      <t>z</t>
    </r>
    <r>
      <rPr>
        <b/>
        <i/>
        <vertAlign val="subscript"/>
        <sz val="10"/>
        <rFont val="Calibri"/>
        <family val="2"/>
      </rPr>
      <t>y</t>
    </r>
    <r>
      <rPr>
        <b/>
        <sz val="10"/>
        <rFont val="Calibri"/>
        <family val="2"/>
      </rPr>
      <t>) / n-1</t>
    </r>
  </si>
  <si>
    <r>
      <t>r</t>
    </r>
    <r>
      <rPr>
        <b/>
        <vertAlign val="subscript"/>
        <sz val="10"/>
        <color indexed="8"/>
        <rFont val="Calibri"/>
        <family val="2"/>
      </rPr>
      <t>XY</t>
    </r>
    <r>
      <rPr>
        <b/>
        <sz val="10"/>
        <color indexed="8"/>
        <rFont val="Calibri"/>
        <family val="2"/>
      </rPr>
      <t xml:space="preserve">= </t>
    </r>
    <r>
      <rPr>
        <b/>
        <i/>
        <sz val="10"/>
        <color indexed="8"/>
        <rFont val="Calibri"/>
        <family val="2"/>
      </rPr>
      <t>z</t>
    </r>
    <r>
      <rPr>
        <b/>
        <i/>
        <vertAlign val="subscript"/>
        <sz val="10"/>
        <color indexed="8"/>
        <rFont val="Calibri"/>
        <family val="2"/>
      </rPr>
      <t>y</t>
    </r>
    <r>
      <rPr>
        <b/>
        <sz val="10"/>
        <color indexed="8"/>
        <rFont val="Calibri"/>
        <family val="2"/>
      </rPr>
      <t xml:space="preserve"> / </t>
    </r>
    <r>
      <rPr>
        <b/>
        <i/>
        <sz val="10"/>
        <color indexed="8"/>
        <rFont val="Calibri"/>
        <family val="2"/>
      </rPr>
      <t>z</t>
    </r>
    <r>
      <rPr>
        <b/>
        <i/>
        <vertAlign val="subscript"/>
        <sz val="10"/>
        <color indexed="8"/>
        <rFont val="Calibri"/>
        <family val="2"/>
      </rPr>
      <t>y'</t>
    </r>
  </si>
  <si>
    <r>
      <t>r</t>
    </r>
    <r>
      <rPr>
        <b/>
        <vertAlign val="subscript"/>
        <sz val="10"/>
        <color indexed="8"/>
        <rFont val="Calibri"/>
        <family val="2"/>
      </rPr>
      <t>XY</t>
    </r>
    <r>
      <rPr>
        <b/>
        <sz val="10"/>
        <color indexed="8"/>
        <rFont val="Calibri"/>
        <family val="2"/>
      </rPr>
      <t>= s</t>
    </r>
    <r>
      <rPr>
        <b/>
        <i/>
        <vertAlign val="subscript"/>
        <sz val="10"/>
        <color indexed="8"/>
        <rFont val="Calibri"/>
        <family val="2"/>
      </rPr>
      <t>y'</t>
    </r>
    <r>
      <rPr>
        <b/>
        <sz val="10"/>
        <color indexed="8"/>
        <rFont val="Calibri"/>
        <family val="2"/>
      </rPr>
      <t xml:space="preserve"> / s</t>
    </r>
    <r>
      <rPr>
        <b/>
        <i/>
        <vertAlign val="subscript"/>
        <sz val="10"/>
        <color indexed="8"/>
        <rFont val="Calibri"/>
        <family val="2"/>
      </rPr>
      <t>y</t>
    </r>
  </si>
  <si>
    <t>Puede comprobarse que</t>
  </si>
  <si>
    <t>Suma</t>
  </si>
  <si>
    <r>
      <t>r</t>
    </r>
    <r>
      <rPr>
        <vertAlign val="subscript"/>
        <sz val="10"/>
        <rFont val="Calibri"/>
        <family val="2"/>
      </rPr>
      <t xml:space="preserve">y error(y-y') </t>
    </r>
    <r>
      <rPr>
        <sz val="10"/>
        <rFont val="Calibri"/>
        <family val="2"/>
      </rPr>
      <t>= s</t>
    </r>
    <r>
      <rPr>
        <vertAlign val="subscript"/>
        <sz val="10"/>
        <rFont val="Calibri"/>
        <family val="2"/>
      </rPr>
      <t>error (y-y')</t>
    </r>
    <r>
      <rPr>
        <sz val="10"/>
        <rFont val="Calibri"/>
        <family val="2"/>
      </rPr>
      <t xml:space="preserve"> / s</t>
    </r>
    <r>
      <rPr>
        <vertAlign val="subscript"/>
        <sz val="10"/>
        <rFont val="Calibri"/>
        <family val="2"/>
      </rPr>
      <t>y</t>
    </r>
  </si>
  <si>
    <r>
      <t xml:space="preserve">DE= </t>
    </r>
    <r>
      <rPr>
        <i/>
        <sz val="10"/>
        <rFont val="Calibri"/>
        <family val="2"/>
      </rPr>
      <t>s</t>
    </r>
  </si>
  <si>
    <r>
      <t xml:space="preserve">DE= </t>
    </r>
    <r>
      <rPr>
        <i/>
        <sz val="10"/>
        <color indexed="30"/>
        <rFont val="Calibri"/>
        <family val="2"/>
      </rPr>
      <t>s</t>
    </r>
  </si>
  <si>
    <r>
      <t>s</t>
    </r>
    <r>
      <rPr>
        <vertAlign val="superscript"/>
        <sz val="10"/>
        <rFont val="Calibri"/>
        <family val="2"/>
      </rPr>
      <t>2</t>
    </r>
  </si>
  <si>
    <r>
      <t>s</t>
    </r>
    <r>
      <rPr>
        <vertAlign val="superscript"/>
        <sz val="10"/>
        <color indexed="30"/>
        <rFont val="Calibri"/>
        <family val="2"/>
      </rPr>
      <t>2</t>
    </r>
  </si>
  <si>
    <t>Contar:</t>
  </si>
  <si>
    <t>Z</t>
  </si>
  <si>
    <t>t observada</t>
  </si>
  <si>
    <t>DISTR.T("t" obtenida; g.l.; nº de colas) =</t>
  </si>
  <si>
    <t>Valor de p</t>
  </si>
  <si>
    <r>
      <t>El estadístico de contraste de r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es  t obtenida</t>
    </r>
    <r>
      <rPr>
        <vertAlign val="subscript"/>
        <sz val="10"/>
        <rFont val="Calibri"/>
        <family val="2"/>
      </rPr>
      <t xml:space="preserve"> n-2; alfa 2 colas</t>
    </r>
    <r>
      <rPr>
        <sz val="10"/>
        <rFont val="Calibri"/>
        <family val="2"/>
      </rPr>
      <t xml:space="preserve"> = r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* Raíz (n-2 / 1-r</t>
    </r>
    <r>
      <rPr>
        <vertAlign val="subscript"/>
        <sz val="10"/>
        <rFont val="Calibri"/>
        <family val="2"/>
      </rPr>
      <t>xy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</si>
  <si>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El estadístico de contraste de "b"; es  t obtenida</t>
    </r>
    <r>
      <rPr>
        <vertAlign val="subscript"/>
        <sz val="10"/>
        <rFont val="Calibri"/>
        <family val="2"/>
      </rPr>
      <t xml:space="preserve"> n-2; alfa 2 colas</t>
    </r>
    <r>
      <rPr>
        <sz val="10"/>
        <rFont val="Calibri"/>
        <family val="2"/>
      </rPr>
      <t xml:space="preserve"> = b  / s</t>
    </r>
    <r>
      <rPr>
        <vertAlign val="subscript"/>
        <sz val="10"/>
        <rFont val="Calibri"/>
        <family val="2"/>
      </rPr>
      <t>y</t>
    </r>
    <r>
      <rPr>
        <sz val="10"/>
        <rFont val="Calibri"/>
        <family val="2"/>
      </rPr>
      <t>/s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 xml:space="preserve"> * Raíz [ (1-r</t>
    </r>
    <r>
      <rPr>
        <vertAlign val="subscript"/>
        <sz val="10"/>
        <rFont val="Calibri"/>
        <family val="2"/>
      </rPr>
      <t>xy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 / (n-2) ]</t>
    </r>
  </si>
  <si>
    <r>
      <t>El IC "b" = b +-  t teórica</t>
    </r>
    <r>
      <rPr>
        <vertAlign val="subscript"/>
        <sz val="10"/>
        <rFont val="Calibri"/>
        <family val="2"/>
      </rPr>
      <t xml:space="preserve"> n-2; alfa 2 colas</t>
    </r>
    <r>
      <rPr>
        <sz val="10"/>
        <rFont val="Calibri"/>
        <family val="2"/>
      </rPr>
      <t xml:space="preserve"> * { s</t>
    </r>
    <r>
      <rPr>
        <vertAlign val="subscript"/>
        <sz val="10"/>
        <rFont val="Calibri"/>
        <family val="2"/>
      </rPr>
      <t>y</t>
    </r>
    <r>
      <rPr>
        <sz val="10"/>
        <rFont val="Calibri"/>
        <family val="2"/>
      </rPr>
      <t>/s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</rPr>
      <t xml:space="preserve"> * Raíz [ (1-r</t>
    </r>
    <r>
      <rPr>
        <vertAlign val="subscript"/>
        <sz val="10"/>
        <rFont val="Calibri"/>
        <family val="2"/>
      </rPr>
      <t>xy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 / (n-2) ] }</t>
    </r>
  </si>
  <si>
    <t>LI IC 95%</t>
  </si>
  <si>
    <t>LS IC 95%</t>
  </si>
  <si>
    <t xml:space="preserve">IC al </t>
  </si>
  <si>
    <t>g.l. (n-2)</t>
  </si>
  <si>
    <t>"t teórica α/2; g l.</t>
  </si>
  <si>
    <r>
      <t>r</t>
    </r>
    <r>
      <rPr>
        <vertAlign val="subscript"/>
        <sz val="10"/>
        <rFont val="Calibri"/>
        <family val="2"/>
      </rPr>
      <t>xy</t>
    </r>
    <r>
      <rPr>
        <sz val="10"/>
        <rFont val="Calibri"/>
        <family val="2"/>
      </rPr>
      <t xml:space="preserve"> =</t>
    </r>
  </si>
  <si>
    <r>
      <t>s</t>
    </r>
    <r>
      <rPr>
        <vertAlign val="subscript"/>
        <sz val="14"/>
        <rFont val="Calibri"/>
        <family val="2"/>
      </rPr>
      <t>y</t>
    </r>
    <r>
      <rPr>
        <b/>
        <vertAlign val="subscript"/>
        <sz val="14"/>
        <color indexed="10"/>
        <rFont val="Calibri"/>
        <family val="2"/>
      </rPr>
      <t>'</t>
    </r>
    <r>
      <rPr>
        <sz val="14"/>
        <rFont val="Calibri"/>
        <family val="2"/>
      </rPr>
      <t>/s</t>
    </r>
    <r>
      <rPr>
        <vertAlign val="subscript"/>
        <sz val="14"/>
        <rFont val="Calibri"/>
        <family val="2"/>
      </rPr>
      <t>y</t>
    </r>
  </si>
  <si>
    <t xml:space="preserve"> =&gt;  b =</t>
  </si>
  <si>
    <r>
      <t>s</t>
    </r>
    <r>
      <rPr>
        <vertAlign val="subscript"/>
        <sz val="14"/>
        <rFont val="Calibri"/>
        <family val="2"/>
      </rPr>
      <t>y</t>
    </r>
    <r>
      <rPr>
        <b/>
        <vertAlign val="subscript"/>
        <sz val="14"/>
        <color indexed="10"/>
        <rFont val="Calibri"/>
        <family val="2"/>
      </rPr>
      <t>'</t>
    </r>
    <r>
      <rPr>
        <sz val="14"/>
        <rFont val="Calibri"/>
        <family val="2"/>
      </rPr>
      <t>/s</t>
    </r>
    <r>
      <rPr>
        <vertAlign val="subscript"/>
        <sz val="14"/>
        <rFont val="Calibri"/>
        <family val="2"/>
      </rPr>
      <t>x</t>
    </r>
  </si>
  <si>
    <r>
      <t>r</t>
    </r>
    <r>
      <rPr>
        <i/>
        <vertAlign val="subscript"/>
        <sz val="10"/>
        <rFont val="Calibri"/>
        <family val="2"/>
      </rPr>
      <t>xy</t>
    </r>
    <r>
      <rPr>
        <i/>
        <sz val="10"/>
        <rFont val="Calibri"/>
        <family val="2"/>
      </rPr>
      <t xml:space="preserve"> =</t>
    </r>
  </si>
  <si>
    <r>
      <t>R</t>
    </r>
    <r>
      <rPr>
        <i/>
        <vertAlign val="subscript"/>
        <sz val="10"/>
        <rFont val="Calibri"/>
        <family val="2"/>
      </rPr>
      <t>xy</t>
    </r>
    <r>
      <rPr>
        <i/>
        <vertAlign val="superscript"/>
        <sz val="10"/>
        <rFont val="Calibri"/>
        <family val="2"/>
      </rPr>
      <t>2</t>
    </r>
    <r>
      <rPr>
        <i/>
        <sz val="10"/>
        <rFont val="Calibri"/>
        <family val="2"/>
      </rPr>
      <t xml:space="preserve"> = </t>
    </r>
  </si>
  <si>
    <r>
      <t>s</t>
    </r>
    <r>
      <rPr>
        <vertAlign val="superscript"/>
        <sz val="10"/>
        <rFont val="Calibri"/>
        <family val="2"/>
      </rPr>
      <t>2</t>
    </r>
    <r>
      <rPr>
        <vertAlign val="subscript"/>
        <sz val="10"/>
        <rFont val="Calibri"/>
        <family val="2"/>
      </rPr>
      <t>y</t>
    </r>
    <r>
      <rPr>
        <sz val="10"/>
        <rFont val="Calibri"/>
        <family val="2"/>
      </rPr>
      <t xml:space="preserve"> = s</t>
    </r>
    <r>
      <rPr>
        <vertAlign val="superscript"/>
        <sz val="10"/>
        <rFont val="Calibri"/>
        <family val="2"/>
      </rPr>
      <t>2</t>
    </r>
    <r>
      <rPr>
        <vertAlign val="subscript"/>
        <sz val="10"/>
        <rFont val="Calibri"/>
        <family val="2"/>
      </rPr>
      <t>y'</t>
    </r>
    <r>
      <rPr>
        <sz val="10"/>
        <rFont val="Calibri"/>
        <family val="2"/>
      </rPr>
      <t xml:space="preserve"> + s</t>
    </r>
    <r>
      <rPr>
        <vertAlign val="superscript"/>
        <sz val="10"/>
        <rFont val="Calibri"/>
        <family val="2"/>
      </rPr>
      <t>2</t>
    </r>
    <r>
      <rPr>
        <vertAlign val="subscript"/>
        <sz val="10"/>
        <rFont val="Calibri"/>
        <family val="2"/>
      </rPr>
      <t>error (y-y')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</si>
</sst>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_-* #,##0.00\ _P_t_s_-;\-* #,##0.00\ _P_t_s_-;_-* &quot;-&quot;??\ _P_t_s_-;_-@_-"/>
    <numFmt numFmtId="167" formatCode="_-* #,##0.0\ _P_t_s_-;\-* #,##0.0\ _P_t_s_-;_-* &quot;-&quot;??\ _P_t_s_-;_-@_-"/>
    <numFmt numFmtId="168" formatCode="0.0"/>
    <numFmt numFmtId="169" formatCode="_-* #,##0.000\ _€_-;\-* #,##0.000\ _€_-;_-* &quot;-&quot;??\ _€_-;_-@_-"/>
    <numFmt numFmtId="170" formatCode="0.000"/>
    <numFmt numFmtId="171" formatCode="0.0000"/>
    <numFmt numFmtId="172" formatCode="#,##0.0000_ ;\-#,##0.0000\ "/>
  </numFmts>
  <fonts count="93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99330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b/>
      <sz val="14"/>
      <color rgb="FF993300"/>
      <name val="Calibri"/>
      <family val="2"/>
    </font>
    <font>
      <b/>
      <sz val="11"/>
      <color indexed="8"/>
      <name val="Calibri"/>
      <family val="2"/>
    </font>
    <font>
      <sz val="10"/>
      <color rgb="FF0070C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color rgb="FF009900"/>
      <name val="Calibri"/>
      <family val="2"/>
    </font>
    <font>
      <b/>
      <i/>
      <vertAlign val="superscript"/>
      <sz val="14"/>
      <color rgb="FF009900"/>
      <name val="Calibri"/>
      <family val="2"/>
    </font>
    <font>
      <b/>
      <sz val="14"/>
      <color rgb="FF009900"/>
      <name val="Calibri"/>
      <family val="2"/>
    </font>
    <font>
      <b/>
      <i/>
      <sz val="11"/>
      <name val="Calibri"/>
      <family val="2"/>
    </font>
    <font>
      <b/>
      <i/>
      <sz val="10"/>
      <name val="Calibri"/>
      <family val="2"/>
    </font>
    <font>
      <b/>
      <sz val="14"/>
      <color rgb="FF0000FF"/>
      <name val="Calibri"/>
      <family val="2"/>
    </font>
    <font>
      <b/>
      <sz val="13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3"/>
      <color rgb="FF009900"/>
      <name val="Calibri"/>
      <family val="2"/>
    </font>
    <font>
      <sz val="12"/>
      <name val="Arial"/>
      <family val="2"/>
    </font>
    <font>
      <b/>
      <sz val="13"/>
      <color rgb="FF006600"/>
      <name val="Calibri"/>
      <family val="2"/>
    </font>
    <font>
      <sz val="9"/>
      <name val="Calibri"/>
      <family val="2"/>
    </font>
    <font>
      <sz val="10"/>
      <color rgb="FF009900"/>
      <name val="Calibri"/>
      <family val="2"/>
    </font>
    <font>
      <sz val="10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</font>
    <font>
      <b/>
      <i/>
      <sz val="12"/>
      <name val="Calibri"/>
      <family val="2"/>
    </font>
    <font>
      <sz val="11"/>
      <color rgb="FFCC3300"/>
      <name val="Calibri"/>
      <family val="2"/>
    </font>
    <font>
      <b/>
      <sz val="11"/>
      <color rgb="FFCC3300"/>
      <name val="Calibri"/>
      <family val="2"/>
    </font>
    <font>
      <sz val="16"/>
      <name val="Calibri"/>
      <family val="2"/>
    </font>
    <font>
      <b/>
      <i/>
      <sz val="11"/>
      <color rgb="FF009900"/>
      <name val="Calibri"/>
      <family val="2"/>
    </font>
    <font>
      <b/>
      <i/>
      <vertAlign val="superscript"/>
      <sz val="11"/>
      <color rgb="FF009900"/>
      <name val="Calibri"/>
      <family val="2"/>
    </font>
    <font>
      <b/>
      <sz val="11"/>
      <color rgb="FF009900"/>
      <name val="Calibri"/>
      <family val="2"/>
    </font>
    <font>
      <sz val="11"/>
      <color rgb="FFFF0066"/>
      <name val="Calibri"/>
      <family val="2"/>
    </font>
    <font>
      <vertAlign val="superscript"/>
      <sz val="11"/>
      <color rgb="FFFF0066"/>
      <name val="Calibri"/>
      <family val="2"/>
    </font>
    <font>
      <sz val="10"/>
      <color rgb="FF993300"/>
      <name val="Calibri"/>
      <family val="2"/>
    </font>
    <font>
      <sz val="11"/>
      <color rgb="FFCC3300"/>
      <name val="Calibri"/>
      <family val="2"/>
      <scheme val="minor"/>
    </font>
    <font>
      <sz val="11"/>
      <color rgb="FF993300"/>
      <name val="Calibri"/>
      <family val="2"/>
      <scheme val="minor"/>
    </font>
    <font>
      <b/>
      <sz val="12"/>
      <color rgb="FF993300"/>
      <name val="Calibri"/>
      <family val="2"/>
    </font>
    <font>
      <b/>
      <sz val="12"/>
      <color rgb="FF0000FF"/>
      <name val="Calibri"/>
      <family val="2"/>
    </font>
    <font>
      <b/>
      <u/>
      <sz val="12"/>
      <name val="Calibri"/>
      <family val="2"/>
    </font>
    <font>
      <sz val="9"/>
      <color rgb="FF0000FF"/>
      <name val="Calibri"/>
      <family val="2"/>
    </font>
    <font>
      <vertAlign val="subscript"/>
      <sz val="10"/>
      <name val="Calibri"/>
      <family val="2"/>
      <scheme val="minor"/>
    </font>
    <font>
      <b/>
      <u/>
      <sz val="12"/>
      <color rgb="FF7030A0"/>
      <name val="Calibri"/>
      <family val="2"/>
      <scheme val="minor"/>
    </font>
    <font>
      <vertAlign val="subscript"/>
      <sz val="10"/>
      <name val="Calibri"/>
      <family val="2"/>
    </font>
    <font>
      <i/>
      <vertAlign val="subscript"/>
      <sz val="10"/>
      <name val="Calibri"/>
      <family val="2"/>
    </font>
    <font>
      <sz val="10"/>
      <color rgb="FF009900"/>
      <name val="Calibri"/>
      <family val="2"/>
      <scheme val="minor"/>
    </font>
    <font>
      <vertAlign val="subscript"/>
      <sz val="10"/>
      <color indexed="17"/>
      <name val="Calibri"/>
      <family val="2"/>
    </font>
    <font>
      <sz val="10"/>
      <color indexed="17"/>
      <name val="Calibri"/>
      <family val="2"/>
    </font>
    <font>
      <vertAlign val="superscript"/>
      <sz val="10"/>
      <name val="Calibri"/>
      <family val="2"/>
    </font>
    <font>
      <b/>
      <vertAlign val="subscript"/>
      <sz val="14"/>
      <color indexed="10"/>
      <name val="Calibri"/>
      <family val="2"/>
    </font>
    <font>
      <b/>
      <sz val="10"/>
      <color rgb="FF996600"/>
      <name val="Calibri"/>
      <family val="2"/>
      <scheme val="minor"/>
    </font>
    <font>
      <sz val="8"/>
      <name val="Calibri"/>
      <family val="2"/>
      <scheme val="minor"/>
    </font>
    <font>
      <b/>
      <vertAlign val="subscript"/>
      <sz val="10"/>
      <name val="Calibri"/>
      <family val="2"/>
    </font>
    <font>
      <b/>
      <i/>
      <vertAlign val="subscript"/>
      <sz val="10"/>
      <name val="Calibri"/>
      <family val="2"/>
    </font>
    <font>
      <sz val="10"/>
      <color rgb="FF990000"/>
      <name val="Calibri"/>
      <family val="2"/>
      <scheme val="minor"/>
    </font>
    <font>
      <vertAlign val="subscript"/>
      <sz val="10"/>
      <color indexed="16"/>
      <name val="Calibri"/>
      <family val="2"/>
    </font>
    <font>
      <sz val="10"/>
      <color indexed="16"/>
      <name val="Calibri"/>
      <family val="2"/>
    </font>
    <font>
      <sz val="10"/>
      <color rgb="FF996600"/>
      <name val="Calibri"/>
      <family val="2"/>
      <scheme val="minor"/>
    </font>
    <font>
      <sz val="10"/>
      <color rgb="FF7030A0"/>
      <name val="Calibri"/>
      <family val="2"/>
      <scheme val="minor"/>
    </font>
    <font>
      <vertAlign val="subscript"/>
      <sz val="10"/>
      <color indexed="36"/>
      <name val="Calibri"/>
      <family val="2"/>
    </font>
    <font>
      <sz val="10"/>
      <color indexed="36"/>
      <name val="Calibri"/>
      <family val="2"/>
    </font>
    <font>
      <i/>
      <sz val="10"/>
      <name val="Calibri"/>
      <family val="2"/>
      <scheme val="minor"/>
    </font>
    <font>
      <i/>
      <vertAlign val="superscript"/>
      <sz val="10"/>
      <name val="Calibri"/>
      <family val="2"/>
    </font>
    <font>
      <b/>
      <vertAlign val="subscript"/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vertAlign val="subscript"/>
      <sz val="10"/>
      <color indexed="8"/>
      <name val="Calibri"/>
      <family val="2"/>
    </font>
    <font>
      <sz val="10"/>
      <color theme="9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i/>
      <sz val="10"/>
      <color indexed="30"/>
      <name val="Calibri"/>
      <family val="2"/>
    </font>
    <font>
      <b/>
      <sz val="10"/>
      <color rgb="FF990000"/>
      <name val="Calibri"/>
      <family val="2"/>
      <scheme val="minor"/>
    </font>
    <font>
      <vertAlign val="superscript"/>
      <sz val="10"/>
      <color indexed="30"/>
      <name val="Calibri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/>
    <xf numFmtId="166" fontId="17" fillId="0" borderId="0" applyFont="0" applyFill="0" applyBorder="0" applyAlignment="0" applyProtection="0"/>
  </cellStyleXfs>
  <cellXfs count="391">
    <xf numFmtId="0" fontId="0" fillId="0" borderId="0" xfId="0"/>
    <xf numFmtId="0" fontId="8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Fill="1"/>
    <xf numFmtId="165" fontId="0" fillId="0" borderId="0" xfId="29" applyNumberFormat="1" applyFont="1" applyFill="1"/>
    <xf numFmtId="0" fontId="8" fillId="0" borderId="2" xfId="0" applyFont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5" fontId="0" fillId="0" borderId="3" xfId="29" applyNumberFormat="1" applyFont="1" applyFill="1" applyBorder="1"/>
    <xf numFmtId="0" fontId="0" fillId="0" borderId="3" xfId="0" applyBorder="1"/>
    <xf numFmtId="0" fontId="0" fillId="0" borderId="4" xfId="0" applyBorder="1"/>
    <xf numFmtId="0" fontId="12" fillId="0" borderId="15" xfId="0" applyFont="1" applyBorder="1" applyAlignment="1">
      <alignment horizontal="center" vertical="center" wrapText="1"/>
    </xf>
    <xf numFmtId="9" fontId="0" fillId="0" borderId="0" xfId="30" applyFont="1"/>
    <xf numFmtId="0" fontId="1" fillId="0" borderId="0" xfId="0" applyFont="1" applyFill="1"/>
    <xf numFmtId="0" fontId="1" fillId="0" borderId="0" xfId="0" applyFont="1" applyFill="1" applyBorder="1" applyAlignment="1">
      <alignment horizontal="center" vertical="distributed"/>
    </xf>
    <xf numFmtId="0" fontId="1" fillId="0" borderId="1" xfId="0" applyFont="1" applyFill="1" applyBorder="1" applyAlignment="1">
      <alignment horizontal="center" vertical="distributed"/>
    </xf>
    <xf numFmtId="0" fontId="1" fillId="0" borderId="0" xfId="0" applyFont="1" applyFill="1" applyAlignment="1">
      <alignment horizont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0" fontId="1" fillId="0" borderId="0" xfId="30" applyNumberFormat="1" applyFont="1" applyFill="1"/>
    <xf numFmtId="43" fontId="1" fillId="0" borderId="0" xfId="0" applyNumberFormat="1" applyFont="1" applyFill="1"/>
    <xf numFmtId="0" fontId="11" fillId="0" borderId="33" xfId="0" applyFont="1" applyFill="1" applyBorder="1" applyAlignment="1">
      <alignment horizontal="center" vertical="distributed" wrapText="1"/>
    </xf>
    <xf numFmtId="0" fontId="11" fillId="0" borderId="34" xfId="0" applyFont="1" applyFill="1" applyBorder="1" applyAlignment="1">
      <alignment horizontal="center" vertical="distributed"/>
    </xf>
    <xf numFmtId="0" fontId="11" fillId="0" borderId="34" xfId="0" applyFont="1" applyFill="1" applyBorder="1" applyAlignment="1">
      <alignment horizontal="center" vertical="distributed" wrapText="1"/>
    </xf>
    <xf numFmtId="0" fontId="11" fillId="0" borderId="3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30" xfId="0" applyFont="1" applyFill="1" applyBorder="1" applyAlignment="1">
      <alignment horizontal="center" vertical="distributed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distributed" wrapText="1"/>
    </xf>
    <xf numFmtId="10" fontId="6" fillId="0" borderId="1" xfId="30" applyNumberFormat="1" applyFont="1" applyFill="1" applyBorder="1" applyAlignment="1">
      <alignment horizontal="center" vertical="distributed" wrapText="1"/>
    </xf>
    <xf numFmtId="164" fontId="2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distributed"/>
    </xf>
    <xf numFmtId="10" fontId="6" fillId="0" borderId="1" xfId="0" applyNumberFormat="1" applyFont="1" applyFill="1" applyBorder="1" applyAlignment="1">
      <alignment horizontal="center" vertical="distributed"/>
    </xf>
    <xf numFmtId="0" fontId="15" fillId="0" borderId="1" xfId="0" applyFont="1" applyFill="1" applyBorder="1" applyAlignment="1">
      <alignment horizontal="right" vertical="distributed"/>
    </xf>
    <xf numFmtId="0" fontId="15" fillId="0" borderId="1" xfId="0" applyFont="1" applyFill="1" applyBorder="1" applyAlignment="1">
      <alignment horizontal="center" vertical="distributed"/>
    </xf>
    <xf numFmtId="0" fontId="6" fillId="0" borderId="6" xfId="0" applyFont="1" applyFill="1" applyBorder="1" applyAlignment="1">
      <alignment horizontal="left" vertical="distributed" wrapText="1"/>
    </xf>
    <xf numFmtId="0" fontId="22" fillId="0" borderId="1" xfId="0" applyFont="1" applyFill="1" applyBorder="1" applyAlignment="1">
      <alignment horizontal="center" vertical="distributed" wrapText="1"/>
    </xf>
    <xf numFmtId="168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distributed" wrapText="1"/>
    </xf>
    <xf numFmtId="10" fontId="14" fillId="0" borderId="1" xfId="30" applyNumberFormat="1" applyFont="1" applyFill="1" applyBorder="1" applyAlignment="1">
      <alignment horizontal="center" vertical="distributed" wrapText="1"/>
    </xf>
    <xf numFmtId="164" fontId="25" fillId="0" borderId="1" xfId="0" applyNumberFormat="1" applyFont="1" applyFill="1" applyBorder="1" applyAlignment="1">
      <alignment horizontal="center" vertical="distributed"/>
    </xf>
    <xf numFmtId="43" fontId="11" fillId="0" borderId="1" xfId="29" applyFont="1" applyFill="1" applyBorder="1" applyAlignment="1">
      <alignment horizontal="center" vertical="distributed"/>
    </xf>
    <xf numFmtId="43" fontId="10" fillId="0" borderId="0" xfId="29" applyFont="1" applyFill="1" applyBorder="1" applyAlignment="1">
      <alignment horizontal="center" vertical="distributed"/>
    </xf>
    <xf numFmtId="10" fontId="11" fillId="0" borderId="1" xfId="0" applyNumberFormat="1" applyFont="1" applyFill="1" applyBorder="1" applyAlignment="1">
      <alignment horizontal="center" vertical="distributed"/>
    </xf>
    <xf numFmtId="0" fontId="10" fillId="0" borderId="0" xfId="0" applyFont="1" applyFill="1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distributed" wrapText="1"/>
    </xf>
    <xf numFmtId="0" fontId="26" fillId="0" borderId="0" xfId="0" applyFont="1" applyFill="1" applyBorder="1" applyAlignment="1">
      <alignment horizontal="center" vertical="distributed" wrapText="1"/>
    </xf>
    <xf numFmtId="0" fontId="10" fillId="0" borderId="0" xfId="0" applyFont="1" applyFill="1" applyBorder="1" applyAlignment="1">
      <alignment horizontal="center" vertical="distributed" wrapText="1"/>
    </xf>
    <xf numFmtId="10" fontId="10" fillId="0" borderId="0" xfId="30" applyNumberFormat="1" applyFont="1" applyFill="1" applyBorder="1" applyAlignment="1">
      <alignment horizontal="center" vertical="distributed" wrapText="1"/>
    </xf>
    <xf numFmtId="10" fontId="1" fillId="0" borderId="0" xfId="30" applyNumberFormat="1" applyFont="1" applyFill="1" applyBorder="1" applyAlignment="1">
      <alignment horizontal="center" vertical="distributed" wrapText="1"/>
    </xf>
    <xf numFmtId="164" fontId="16" fillId="0" borderId="0" xfId="0" applyNumberFormat="1" applyFont="1" applyFill="1" applyBorder="1" applyAlignment="1">
      <alignment horizontal="center" vertical="distributed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distributed" wrapText="1"/>
    </xf>
    <xf numFmtId="0" fontId="15" fillId="0" borderId="31" xfId="0" applyFont="1" applyFill="1" applyBorder="1" applyAlignment="1">
      <alignment horizontal="center" vertical="distributed"/>
    </xf>
    <xf numFmtId="0" fontId="15" fillId="0" borderId="38" xfId="0" applyFont="1" applyFill="1" applyBorder="1" applyAlignment="1">
      <alignment horizontal="center" vertical="distributed" wrapText="1"/>
    </xf>
    <xf numFmtId="0" fontId="1" fillId="0" borderId="39" xfId="0" applyFont="1" applyFill="1" applyBorder="1" applyAlignment="1">
      <alignment horizontal="right" vertical="center"/>
    </xf>
    <xf numFmtId="10" fontId="28" fillId="0" borderId="37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168" fontId="28" fillId="0" borderId="37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vertical="center"/>
    </xf>
    <xf numFmtId="10" fontId="29" fillId="0" borderId="12" xfId="0" applyNumberFormat="1" applyFont="1" applyFill="1" applyBorder="1" applyAlignment="1">
      <alignment horizontal="center" vertical="center"/>
    </xf>
    <xf numFmtId="10" fontId="29" fillId="0" borderId="7" xfId="0" applyNumberFormat="1" applyFont="1" applyFill="1" applyBorder="1" applyAlignment="1">
      <alignment horizontal="center" vertical="center"/>
    </xf>
    <xf numFmtId="43" fontId="14" fillId="0" borderId="7" xfId="29" applyFont="1" applyFill="1" applyBorder="1" applyAlignment="1">
      <alignment horizontal="center" vertical="distributed"/>
    </xf>
    <xf numFmtId="0" fontId="30" fillId="0" borderId="7" xfId="0" applyFont="1" applyFill="1" applyBorder="1" applyAlignment="1">
      <alignment horizontal="center" vertical="distributed"/>
    </xf>
    <xf numFmtId="0" fontId="31" fillId="5" borderId="7" xfId="0" applyFont="1" applyFill="1" applyBorder="1" applyAlignment="1">
      <alignment horizontal="center" vertical="distributed"/>
    </xf>
    <xf numFmtId="0" fontId="28" fillId="0" borderId="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right" vertical="center"/>
    </xf>
    <xf numFmtId="10" fontId="28" fillId="0" borderId="42" xfId="0" applyNumberFormat="1" applyFont="1" applyFill="1" applyBorder="1" applyAlignment="1">
      <alignment horizontal="center" vertical="center"/>
    </xf>
    <xf numFmtId="164" fontId="1" fillId="0" borderId="42" xfId="30" applyNumberFormat="1" applyFont="1" applyFill="1" applyBorder="1" applyAlignment="1">
      <alignment horizontal="left" vertical="center"/>
    </xf>
    <xf numFmtId="2" fontId="1" fillId="0" borderId="42" xfId="0" applyNumberFormat="1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168" fontId="28" fillId="0" borderId="4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10" fontId="29" fillId="0" borderId="13" xfId="0" applyNumberFormat="1" applyFont="1" applyFill="1" applyBorder="1" applyAlignment="1">
      <alignment horizontal="center" vertical="center"/>
    </xf>
    <xf numFmtId="10" fontId="29" fillId="0" borderId="10" xfId="0" applyNumberFormat="1" applyFont="1" applyFill="1" applyBorder="1" applyAlignment="1">
      <alignment horizontal="center" vertical="center"/>
    </xf>
    <xf numFmtId="43" fontId="14" fillId="0" borderId="10" xfId="29" applyFont="1" applyFill="1" applyBorder="1" applyAlignment="1">
      <alignment horizontal="center" vertical="distributed"/>
    </xf>
    <xf numFmtId="43" fontId="30" fillId="0" borderId="10" xfId="29" applyFont="1" applyFill="1" applyBorder="1" applyAlignment="1">
      <alignment horizontal="center" vertical="distributed"/>
    </xf>
    <xf numFmtId="43" fontId="31" fillId="5" borderId="10" xfId="29" applyFont="1" applyFill="1" applyBorder="1" applyAlignment="1">
      <alignment horizontal="center" vertical="distributed"/>
    </xf>
    <xf numFmtId="43" fontId="28" fillId="0" borderId="11" xfId="29" applyFont="1" applyFill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0" fillId="0" borderId="0" xfId="0" applyFont="1" applyFill="1"/>
    <xf numFmtId="0" fontId="14" fillId="0" borderId="0" xfId="0" applyFont="1" applyFill="1"/>
    <xf numFmtId="10" fontId="28" fillId="5" borderId="37" xfId="0" applyNumberFormat="1" applyFont="1" applyFill="1" applyBorder="1" applyAlignment="1">
      <alignment horizontal="center" vertical="center"/>
    </xf>
    <xf numFmtId="10" fontId="28" fillId="5" borderId="4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right" vertical="center"/>
    </xf>
    <xf numFmtId="10" fontId="28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168" fontId="28" fillId="0" borderId="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10" fontId="29" fillId="0" borderId="14" xfId="30" applyNumberFormat="1" applyFont="1" applyFill="1" applyBorder="1" applyAlignment="1">
      <alignment horizontal="center" vertical="center"/>
    </xf>
    <xf numFmtId="10" fontId="29" fillId="0" borderId="15" xfId="30" applyNumberFormat="1" applyFont="1" applyFill="1" applyBorder="1" applyAlignment="1">
      <alignment horizontal="center" vertical="center"/>
    </xf>
    <xf numFmtId="43" fontId="14" fillId="0" borderId="15" xfId="29" applyFont="1" applyFill="1" applyBorder="1" applyAlignment="1">
      <alignment horizontal="center" vertical="distributed"/>
    </xf>
    <xf numFmtId="0" fontId="30" fillId="0" borderId="15" xfId="0" applyFont="1" applyFill="1" applyBorder="1" applyAlignment="1">
      <alignment horizontal="center" vertical="distributed"/>
    </xf>
    <xf numFmtId="0" fontId="33" fillId="3" borderId="15" xfId="0" applyFont="1" applyFill="1" applyBorder="1" applyAlignment="1">
      <alignment horizontal="center" vertical="distributed"/>
    </xf>
    <xf numFmtId="0" fontId="28" fillId="0" borderId="16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10" fontId="28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8" fontId="28" fillId="0" borderId="0" xfId="0" applyNumberFormat="1" applyFont="1" applyFill="1" applyBorder="1" applyAlignment="1">
      <alignment horizontal="center" vertical="center"/>
    </xf>
    <xf numFmtId="10" fontId="29" fillId="0" borderId="0" xfId="30" applyNumberFormat="1" applyFont="1" applyFill="1" applyBorder="1" applyAlignment="1">
      <alignment horizontal="center" vertical="center"/>
    </xf>
    <xf numFmtId="43" fontId="14" fillId="0" borderId="0" xfId="29" applyFont="1" applyFill="1" applyBorder="1" applyAlignment="1">
      <alignment horizontal="center" vertical="distributed"/>
    </xf>
    <xf numFmtId="0" fontId="28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0" fontId="29" fillId="0" borderId="3" xfId="30" applyNumberFormat="1" applyFont="1" applyFill="1" applyBorder="1" applyAlignment="1">
      <alignment horizontal="center" vertical="center"/>
    </xf>
    <xf numFmtId="10" fontId="14" fillId="0" borderId="3" xfId="30" applyNumberFormat="1" applyFont="1" applyFill="1" applyBorder="1" applyAlignment="1">
      <alignment horizontal="right" vertical="center"/>
    </xf>
    <xf numFmtId="43" fontId="14" fillId="0" borderId="4" xfId="29" applyFont="1" applyFill="1" applyBorder="1" applyAlignment="1">
      <alignment horizontal="center" vertical="distributed"/>
    </xf>
    <xf numFmtId="0" fontId="30" fillId="0" borderId="0" xfId="0" applyFont="1" applyFill="1" applyBorder="1" applyAlignment="1">
      <alignment horizontal="center" vertical="distributed"/>
    </xf>
    <xf numFmtId="0" fontId="1" fillId="0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34" fillId="0" borderId="0" xfId="0" applyFont="1" applyFill="1" applyAlignment="1">
      <alignment horizontal="center" vertical="center"/>
    </xf>
    <xf numFmtId="10" fontId="34" fillId="0" borderId="0" xfId="0" applyNumberFormat="1" applyFont="1" applyFill="1" applyAlignment="1">
      <alignment horizontal="center" vertical="center"/>
    </xf>
    <xf numFmtId="10" fontId="34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" fontId="35" fillId="0" borderId="1" xfId="0" applyNumberFormat="1" applyFont="1" applyFill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/>
    <xf numFmtId="0" fontId="37" fillId="0" borderId="0" xfId="0" applyFont="1" applyAlignment="1">
      <alignment horizontal="left" vertical="center"/>
    </xf>
    <xf numFmtId="0" fontId="1" fillId="0" borderId="0" xfId="0" applyNumberFormat="1" applyFont="1" applyFill="1" applyBorder="1" applyAlignment="1" applyProtection="1">
      <alignment vertical="top"/>
    </xf>
    <xf numFmtId="3" fontId="1" fillId="0" borderId="0" xfId="0" applyNumberFormat="1" applyFont="1" applyBorder="1"/>
    <xf numFmtId="10" fontId="1" fillId="0" borderId="1" xfId="0" applyNumberFormat="1" applyFont="1" applyFill="1" applyBorder="1" applyAlignment="1">
      <alignment horizontal="center" vertical="distributed"/>
    </xf>
    <xf numFmtId="0" fontId="0" fillId="0" borderId="30" xfId="0" applyBorder="1" applyAlignment="1">
      <alignment vertical="center" wrapText="1"/>
    </xf>
    <xf numFmtId="0" fontId="1" fillId="0" borderId="30" xfId="0" applyFont="1" applyFill="1" applyBorder="1" applyAlignment="1">
      <alignment horizontal="center" vertical="distributed"/>
    </xf>
    <xf numFmtId="0" fontId="0" fillId="0" borderId="3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0" fontId="44" fillId="7" borderId="1" xfId="30" applyNumberFormat="1" applyFont="1" applyFill="1" applyBorder="1" applyAlignment="1">
      <alignment horizontal="center" vertical="distributed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distributed"/>
    </xf>
    <xf numFmtId="0" fontId="1" fillId="0" borderId="0" xfId="0" applyFont="1" applyFill="1" applyAlignment="1">
      <alignment horizontal="right" vertical="center"/>
    </xf>
    <xf numFmtId="0" fontId="45" fillId="0" borderId="1" xfId="0" applyFont="1" applyFill="1" applyBorder="1" applyAlignment="1">
      <alignment horizontal="center" vertical="distributed" wrapText="1"/>
    </xf>
    <xf numFmtId="1" fontId="36" fillId="0" borderId="0" xfId="0" applyNumberFormat="1" applyFont="1" applyFill="1" applyBorder="1" applyAlignment="1">
      <alignment horizontal="center" vertical="center"/>
    </xf>
    <xf numFmtId="2" fontId="51" fillId="0" borderId="30" xfId="0" applyNumberFormat="1" applyFont="1" applyBorder="1" applyAlignment="1">
      <alignment horizontal="center" vertical="center" wrapText="1"/>
    </xf>
    <xf numFmtId="2" fontId="51" fillId="0" borderId="1" xfId="0" applyNumberFormat="1" applyFont="1" applyBorder="1" applyAlignment="1">
      <alignment horizontal="center" vertical="center" wrapText="1"/>
    </xf>
    <xf numFmtId="168" fontId="51" fillId="0" borderId="30" xfId="0" applyNumberFormat="1" applyFont="1" applyBorder="1" applyAlignment="1">
      <alignment horizontal="center" vertical="center" wrapText="1"/>
    </xf>
    <xf numFmtId="168" fontId="51" fillId="0" borderId="1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168" fontId="51" fillId="0" borderId="46" xfId="29" applyNumberFormat="1" applyFont="1" applyBorder="1" applyAlignment="1">
      <alignment horizontal="center" vertical="center" wrapText="1"/>
    </xf>
    <xf numFmtId="168" fontId="51" fillId="0" borderId="47" xfId="0" applyNumberFormat="1" applyFont="1" applyBorder="1" applyAlignment="1">
      <alignment horizontal="center" vertical="center" wrapText="1"/>
    </xf>
    <xf numFmtId="168" fontId="51" fillId="0" borderId="23" xfId="29" applyNumberFormat="1" applyFont="1" applyBorder="1" applyAlignment="1">
      <alignment horizontal="center" vertical="center" wrapText="1"/>
    </xf>
    <xf numFmtId="168" fontId="51" fillId="0" borderId="9" xfId="0" applyNumberFormat="1" applyFont="1" applyBorder="1" applyAlignment="1">
      <alignment horizontal="center" vertical="center" wrapText="1"/>
    </xf>
    <xf numFmtId="168" fontId="51" fillId="0" borderId="24" xfId="29" applyNumberFormat="1" applyFont="1" applyBorder="1" applyAlignment="1">
      <alignment horizontal="center" vertical="center" wrapText="1"/>
    </xf>
    <xf numFmtId="2" fontId="51" fillId="0" borderId="10" xfId="0" applyNumberFormat="1" applyFont="1" applyBorder="1" applyAlignment="1">
      <alignment horizontal="center" vertical="center" wrapText="1"/>
    </xf>
    <xf numFmtId="168" fontId="51" fillId="0" borderId="11" xfId="0" applyNumberFormat="1" applyFont="1" applyBorder="1" applyAlignment="1">
      <alignment horizontal="center" vertical="center" wrapText="1"/>
    </xf>
    <xf numFmtId="168" fontId="51" fillId="0" borderId="23" xfId="0" applyNumberFormat="1" applyFont="1" applyBorder="1" applyAlignment="1">
      <alignment horizontal="center" vertical="center" wrapText="1"/>
    </xf>
    <xf numFmtId="168" fontId="51" fillId="0" borderId="24" xfId="0" applyNumberFormat="1" applyFont="1" applyBorder="1" applyAlignment="1">
      <alignment horizontal="center" vertical="center" wrapText="1"/>
    </xf>
    <xf numFmtId="168" fontId="51" fillId="0" borderId="10" xfId="0" applyNumberFormat="1" applyFont="1" applyBorder="1" applyAlignment="1">
      <alignment horizontal="center" vertical="center" wrapText="1"/>
    </xf>
    <xf numFmtId="168" fontId="42" fillId="0" borderId="9" xfId="0" applyNumberFormat="1" applyFont="1" applyFill="1" applyBorder="1" applyAlignment="1">
      <alignment horizontal="center" vertical="center"/>
    </xf>
    <xf numFmtId="168" fontId="42" fillId="0" borderId="11" xfId="0" applyNumberFormat="1" applyFont="1" applyFill="1" applyBorder="1" applyAlignment="1">
      <alignment horizontal="center" vertical="center"/>
    </xf>
    <xf numFmtId="0" fontId="1" fillId="0" borderId="0" xfId="31" applyFont="1" applyAlignment="1">
      <alignment vertical="center"/>
    </xf>
    <xf numFmtId="0" fontId="10" fillId="3" borderId="27" xfId="31" applyFont="1" applyFill="1" applyBorder="1" applyAlignment="1">
      <alignment horizontal="center" vertical="center"/>
    </xf>
    <xf numFmtId="0" fontId="10" fillId="2" borderId="27" xfId="31" applyFont="1" applyFill="1" applyBorder="1" applyAlignment="1">
      <alignment horizontal="center" vertical="center"/>
    </xf>
    <xf numFmtId="0" fontId="1" fillId="0" borderId="1" xfId="31" applyFont="1" applyBorder="1" applyAlignment="1">
      <alignment vertical="center"/>
    </xf>
    <xf numFmtId="0" fontId="1" fillId="0" borderId="1" xfId="31" applyFont="1" applyBorder="1" applyAlignment="1">
      <alignment horizontal="right" vertical="center"/>
    </xf>
    <xf numFmtId="43" fontId="1" fillId="0" borderId="1" xfId="29" applyFont="1" applyBorder="1" applyAlignment="1">
      <alignment horizontal="center" vertical="center"/>
    </xf>
    <xf numFmtId="0" fontId="1" fillId="3" borderId="1" xfId="31" applyFont="1" applyFill="1" applyBorder="1" applyAlignment="1">
      <alignment horizontal="center" vertical="center"/>
    </xf>
    <xf numFmtId="167" fontId="1" fillId="2" borderId="1" xfId="32" applyNumberFormat="1" applyFont="1" applyFill="1" applyBorder="1" applyAlignment="1">
      <alignment horizontal="center" vertical="center"/>
    </xf>
    <xf numFmtId="168" fontId="42" fillId="0" borderId="23" xfId="0" applyNumberFormat="1" applyFont="1" applyFill="1" applyBorder="1" applyAlignment="1">
      <alignment horizontal="center" vertical="center"/>
    </xf>
    <xf numFmtId="168" fontId="42" fillId="0" borderId="24" xfId="0" applyNumberFormat="1" applyFont="1" applyFill="1" applyBorder="1" applyAlignment="1">
      <alignment horizontal="center" vertical="center"/>
    </xf>
    <xf numFmtId="168" fontId="42" fillId="0" borderId="1" xfId="0" applyNumberFormat="1" applyFont="1" applyFill="1" applyBorder="1" applyAlignment="1">
      <alignment horizontal="center" vertical="center"/>
    </xf>
    <xf numFmtId="168" fontId="42" fillId="0" borderId="10" xfId="0" applyNumberFormat="1" applyFont="1" applyFill="1" applyBorder="1" applyAlignment="1">
      <alignment horizontal="center" vertical="center"/>
    </xf>
    <xf numFmtId="1" fontId="35" fillId="0" borderId="0" xfId="0" applyNumberFormat="1" applyFont="1" applyFill="1" applyBorder="1" applyAlignment="1">
      <alignment horizontal="center" vertical="center"/>
    </xf>
    <xf numFmtId="9" fontId="52" fillId="0" borderId="25" xfId="30" applyFont="1" applyFill="1" applyBorder="1" applyAlignment="1">
      <alignment horizontal="left" vertical="center" wrapText="1"/>
    </xf>
    <xf numFmtId="0" fontId="52" fillId="4" borderId="26" xfId="30" applyNumberFormat="1" applyFont="1" applyFill="1" applyBorder="1" applyAlignment="1">
      <alignment horizontal="center" vertical="center" wrapText="1"/>
    </xf>
    <xf numFmtId="0" fontId="52" fillId="0" borderId="27" xfId="30" applyNumberFormat="1" applyFont="1" applyBorder="1" applyAlignment="1">
      <alignment horizontal="center" vertical="center" wrapText="1"/>
    </xf>
    <xf numFmtId="0" fontId="52" fillId="4" borderId="27" xfId="30" applyNumberFormat="1" applyFont="1" applyFill="1" applyBorder="1" applyAlignment="1">
      <alignment horizontal="center" vertical="center" wrapText="1"/>
    </xf>
    <xf numFmtId="0" fontId="50" fillId="0" borderId="27" xfId="0" applyNumberFormat="1" applyFont="1" applyFill="1" applyBorder="1" applyAlignment="1">
      <alignment horizontal="center" vertical="center" wrapText="1"/>
    </xf>
    <xf numFmtId="1" fontId="52" fillId="4" borderId="27" xfId="30" applyNumberFormat="1" applyFont="1" applyFill="1" applyBorder="1" applyAlignment="1">
      <alignment horizontal="center" vertical="center" wrapText="1"/>
    </xf>
    <xf numFmtId="168" fontId="52" fillId="4" borderId="27" xfId="30" applyNumberFormat="1" applyFont="1" applyFill="1" applyBorder="1" applyAlignment="1">
      <alignment horizontal="center" vertical="center" wrapText="1"/>
    </xf>
    <xf numFmtId="0" fontId="52" fillId="4" borderId="28" xfId="30" applyNumberFormat="1" applyFont="1" applyFill="1" applyBorder="1" applyAlignment="1">
      <alignment horizontal="center" vertical="center" wrapText="1"/>
    </xf>
    <xf numFmtId="0" fontId="52" fillId="0" borderId="21" xfId="0" applyFont="1" applyFill="1" applyBorder="1" applyAlignment="1">
      <alignment horizontal="left" vertical="center" wrapText="1"/>
    </xf>
    <xf numFmtId="168" fontId="52" fillId="4" borderId="24" xfId="0" applyNumberFormat="1" applyFont="1" applyFill="1" applyBorder="1" applyAlignment="1">
      <alignment horizontal="center" vertical="center" wrapText="1"/>
    </xf>
    <xf numFmtId="168" fontId="52" fillId="0" borderId="10" xfId="0" applyNumberFormat="1" applyFont="1" applyFill="1" applyBorder="1" applyAlignment="1">
      <alignment horizontal="center" vertical="center" wrapText="1"/>
    </xf>
    <xf numFmtId="168" fontId="52" fillId="0" borderId="10" xfId="0" applyNumberFormat="1" applyFont="1" applyBorder="1" applyAlignment="1">
      <alignment horizontal="center" vertical="center" wrapText="1"/>
    </xf>
    <xf numFmtId="168" fontId="52" fillId="4" borderId="10" xfId="0" applyNumberFormat="1" applyFont="1" applyFill="1" applyBorder="1" applyAlignment="1">
      <alignment horizontal="center" vertical="center" wrapText="1"/>
    </xf>
    <xf numFmtId="168" fontId="52" fillId="4" borderId="11" xfId="0" applyNumberFormat="1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left" vertical="center" wrapText="1"/>
    </xf>
    <xf numFmtId="0" fontId="1" fillId="8" borderId="0" xfId="0" applyFont="1" applyFill="1"/>
    <xf numFmtId="0" fontId="1" fillId="8" borderId="0" xfId="0" applyFont="1" applyFill="1" applyAlignment="1">
      <alignment horizontal="center"/>
    </xf>
    <xf numFmtId="0" fontId="39" fillId="8" borderId="1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right" vertical="center"/>
    </xf>
    <xf numFmtId="2" fontId="38" fillId="8" borderId="1" xfId="29" applyNumberFormat="1" applyFont="1" applyFill="1" applyBorder="1" applyAlignment="1">
      <alignment horizontal="center" vertical="center"/>
    </xf>
    <xf numFmtId="10" fontId="38" fillId="8" borderId="1" xfId="30" applyNumberFormat="1" applyFont="1" applyFill="1" applyBorder="1" applyAlignment="1">
      <alignment horizontal="center" vertical="center"/>
    </xf>
    <xf numFmtId="0" fontId="38" fillId="8" borderId="18" xfId="0" applyFont="1" applyFill="1" applyBorder="1" applyAlignment="1">
      <alignment horizontal="right" vertical="center"/>
    </xf>
    <xf numFmtId="2" fontId="39" fillId="8" borderId="1" xfId="29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2" fontId="1" fillId="8" borderId="1" xfId="0" applyNumberFormat="1" applyFont="1" applyFill="1" applyBorder="1" applyAlignment="1">
      <alignment horizontal="center" vertical="center"/>
    </xf>
    <xf numFmtId="10" fontId="1" fillId="8" borderId="1" xfId="3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38" fillId="8" borderId="0" xfId="0" applyFont="1" applyFill="1" applyBorder="1" applyAlignment="1">
      <alignment horizontal="right" vertical="center"/>
    </xf>
    <xf numFmtId="2" fontId="39" fillId="8" borderId="0" xfId="29" applyNumberFormat="1" applyFont="1" applyFill="1" applyBorder="1" applyAlignment="1">
      <alignment horizontal="center" vertical="center"/>
    </xf>
    <xf numFmtId="0" fontId="48" fillId="8" borderId="0" xfId="0" applyFont="1" applyFill="1" applyBorder="1" applyAlignment="1">
      <alignment horizontal="left" vertical="center"/>
    </xf>
    <xf numFmtId="0" fontId="38" fillId="8" borderId="45" xfId="0" applyFont="1" applyFill="1" applyBorder="1" applyAlignment="1">
      <alignment horizontal="right" vertical="center"/>
    </xf>
    <xf numFmtId="169" fontId="39" fillId="8" borderId="1" xfId="29" applyNumberFormat="1" applyFont="1" applyFill="1" applyBorder="1" applyAlignment="1">
      <alignment horizontal="center" vertical="center"/>
    </xf>
    <xf numFmtId="169" fontId="39" fillId="8" borderId="30" xfId="29" applyNumberFormat="1" applyFont="1" applyFill="1" applyBorder="1" applyAlignment="1">
      <alignment horizontal="center" vertical="center"/>
    </xf>
    <xf numFmtId="170" fontId="38" fillId="8" borderId="1" xfId="29" applyNumberFormat="1" applyFont="1" applyFill="1" applyBorder="1" applyAlignment="1">
      <alignment horizontal="center" vertical="center"/>
    </xf>
    <xf numFmtId="0" fontId="40" fillId="8" borderId="0" xfId="0" applyFont="1" applyFill="1" applyBorder="1" applyAlignment="1">
      <alignment horizontal="right"/>
    </xf>
    <xf numFmtId="0" fontId="1" fillId="8" borderId="0" xfId="0" applyFont="1" applyFill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8" borderId="0" xfId="0" applyFont="1" applyFill="1" applyBorder="1" applyAlignment="1">
      <alignment vertical="center"/>
    </xf>
    <xf numFmtId="10" fontId="1" fillId="8" borderId="0" xfId="0" applyNumberFormat="1" applyFont="1" applyFill="1"/>
    <xf numFmtId="2" fontId="39" fillId="8" borderId="6" xfId="29" applyNumberFormat="1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/>
    </xf>
    <xf numFmtId="10" fontId="1" fillId="8" borderId="0" xfId="0" applyNumberFormat="1" applyFont="1" applyFill="1" applyAlignment="1">
      <alignment vertical="center"/>
    </xf>
    <xf numFmtId="2" fontId="1" fillId="8" borderId="0" xfId="0" applyNumberFormat="1" applyFont="1" applyFill="1" applyAlignment="1">
      <alignment vertical="center"/>
    </xf>
    <xf numFmtId="2" fontId="39" fillId="8" borderId="27" xfId="29" applyNumberFormat="1" applyFont="1" applyFill="1" applyBorder="1" applyAlignment="1">
      <alignment horizontal="center" vertical="center"/>
    </xf>
    <xf numFmtId="2" fontId="38" fillId="8" borderId="5" xfId="29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distributed"/>
    </xf>
    <xf numFmtId="10" fontId="1" fillId="0" borderId="30" xfId="0" applyNumberFormat="1" applyFont="1" applyFill="1" applyBorder="1" applyAlignment="1">
      <alignment horizontal="center" vertical="distributed"/>
    </xf>
    <xf numFmtId="10" fontId="6" fillId="0" borderId="30" xfId="0" applyNumberFormat="1" applyFont="1" applyFill="1" applyBorder="1" applyAlignment="1">
      <alignment horizontal="center" vertical="distributed"/>
    </xf>
    <xf numFmtId="0" fontId="6" fillId="0" borderId="30" xfId="0" applyFont="1" applyFill="1" applyBorder="1" applyAlignment="1">
      <alignment horizontal="center" vertical="distributed"/>
    </xf>
    <xf numFmtId="0" fontId="14" fillId="0" borderId="0" xfId="0" applyFont="1"/>
    <xf numFmtId="0" fontId="38" fillId="0" borderId="0" xfId="0" applyFont="1"/>
    <xf numFmtId="0" fontId="57" fillId="0" borderId="0" xfId="0" applyFont="1"/>
    <xf numFmtId="0" fontId="58" fillId="0" borderId="0" xfId="0" applyFont="1"/>
    <xf numFmtId="0" fontId="1" fillId="0" borderId="0" xfId="0" applyFont="1"/>
    <xf numFmtId="0" fontId="38" fillId="0" borderId="51" xfId="0" applyFont="1" applyBorder="1"/>
    <xf numFmtId="0" fontId="61" fillId="0" borderId="0" xfId="0" applyFont="1"/>
    <xf numFmtId="49" fontId="38" fillId="0" borderId="0" xfId="0" applyNumberFormat="1" applyFont="1"/>
    <xf numFmtId="49" fontId="38" fillId="0" borderId="0" xfId="0" applyNumberFormat="1" applyFont="1" applyAlignment="1">
      <alignment horizontal="center"/>
    </xf>
    <xf numFmtId="49" fontId="57" fillId="0" borderId="0" xfId="0" applyNumberFormat="1" applyFont="1"/>
    <xf numFmtId="0" fontId="38" fillId="0" borderId="0" xfId="0" applyFont="1" applyAlignment="1">
      <alignment horizontal="center"/>
    </xf>
    <xf numFmtId="0" fontId="38" fillId="0" borderId="1" xfId="0" applyFont="1" applyBorder="1" applyAlignment="1">
      <alignment horizontal="center"/>
    </xf>
    <xf numFmtId="43" fontId="38" fillId="0" borderId="0" xfId="0" applyNumberFormat="1" applyFont="1"/>
    <xf numFmtId="0" fontId="6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7" fillId="0" borderId="27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38" fillId="0" borderId="54" xfId="0" applyFont="1" applyBorder="1" applyAlignment="1">
      <alignment horizontal="center" vertical="center" wrapText="1"/>
    </xf>
    <xf numFmtId="0" fontId="39" fillId="0" borderId="52" xfId="0" applyFont="1" applyBorder="1" applyAlignment="1">
      <alignment vertical="center"/>
    </xf>
    <xf numFmtId="0" fontId="38" fillId="0" borderId="45" xfId="0" applyFont="1" applyBorder="1"/>
    <xf numFmtId="0" fontId="38" fillId="0" borderId="0" xfId="0" applyFont="1" applyBorder="1"/>
    <xf numFmtId="0" fontId="38" fillId="0" borderId="1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0" xfId="0" applyFont="1"/>
    <xf numFmtId="0" fontId="38" fillId="0" borderId="0" xfId="0" applyFont="1" applyAlignment="1">
      <alignment horizontal="right"/>
    </xf>
    <xf numFmtId="171" fontId="38" fillId="9" borderId="0" xfId="0" applyNumberFormat="1" applyFont="1" applyFill="1" applyAlignment="1">
      <alignment horizontal="center"/>
    </xf>
    <xf numFmtId="2" fontId="38" fillId="0" borderId="0" xfId="0" applyNumberFormat="1" applyFont="1"/>
    <xf numFmtId="2" fontId="38" fillId="0" borderId="0" xfId="29" applyNumberFormat="1" applyFont="1"/>
    <xf numFmtId="168" fontId="38" fillId="0" borderId="0" xfId="29" applyNumberFormat="1" applyFont="1"/>
    <xf numFmtId="168" fontId="38" fillId="0" borderId="0" xfId="0" applyNumberFormat="1" applyFont="1"/>
    <xf numFmtId="1" fontId="57" fillId="0" borderId="0" xfId="0" applyNumberFormat="1" applyFont="1"/>
    <xf numFmtId="0" fontId="1" fillId="0" borderId="51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2" fontId="38" fillId="0" borderId="0" xfId="0" applyNumberFormat="1" applyFont="1" applyBorder="1" applyAlignment="1">
      <alignment horizontal="center" vertical="center"/>
    </xf>
    <xf numFmtId="0" fontId="38" fillId="0" borderId="55" xfId="0" applyFont="1" applyBorder="1"/>
    <xf numFmtId="2" fontId="70" fillId="0" borderId="29" xfId="0" applyNumberFormat="1" applyFont="1" applyBorder="1"/>
    <xf numFmtId="171" fontId="74" fillId="0" borderId="0" xfId="0" applyNumberFormat="1" applyFont="1" applyAlignment="1">
      <alignment horizontal="right"/>
    </xf>
    <xf numFmtId="171" fontId="74" fillId="9" borderId="0" xfId="0" applyNumberFormat="1" applyFont="1" applyFill="1" applyAlignment="1">
      <alignment horizontal="center"/>
    </xf>
    <xf numFmtId="0" fontId="77" fillId="0" borderId="51" xfId="0" applyFont="1" applyBorder="1"/>
    <xf numFmtId="2" fontId="38" fillId="0" borderId="0" xfId="29" applyNumberFormat="1" applyFont="1" applyBorder="1" applyAlignment="1">
      <alignment horizontal="center"/>
    </xf>
    <xf numFmtId="0" fontId="77" fillId="0" borderId="0" xfId="0" applyFont="1" applyBorder="1" applyAlignment="1">
      <alignment horizontal="right"/>
    </xf>
    <xf numFmtId="2" fontId="38" fillId="0" borderId="55" xfId="29" applyNumberFormat="1" applyFont="1" applyBorder="1" applyAlignment="1">
      <alignment horizontal="left"/>
    </xf>
    <xf numFmtId="170" fontId="38" fillId="9" borderId="0" xfId="0" applyNumberFormat="1" applyFont="1" applyFill="1" applyAlignment="1">
      <alignment horizontal="center"/>
    </xf>
    <xf numFmtId="0" fontId="77" fillId="0" borderId="0" xfId="0" applyFont="1" applyAlignment="1">
      <alignment horizontal="right"/>
    </xf>
    <xf numFmtId="170" fontId="38" fillId="9" borderId="0" xfId="0" applyNumberFormat="1" applyFont="1" applyFill="1" applyBorder="1" applyAlignment="1">
      <alignment horizontal="center"/>
    </xf>
    <xf numFmtId="170" fontId="38" fillId="0" borderId="0" xfId="0" applyNumberFormat="1" applyFont="1" applyBorder="1" applyAlignment="1">
      <alignment horizontal="center"/>
    </xf>
    <xf numFmtId="0" fontId="39" fillId="0" borderId="51" xfId="0" applyFont="1" applyBorder="1"/>
    <xf numFmtId="0" fontId="12" fillId="0" borderId="51" xfId="0" applyFont="1" applyFill="1" applyBorder="1"/>
    <xf numFmtId="0" fontId="74" fillId="0" borderId="0" xfId="0" applyFont="1" applyFill="1" applyBorder="1"/>
    <xf numFmtId="43" fontId="38" fillId="0" borderId="0" xfId="29" applyNumberFormat="1" applyFont="1" applyBorder="1"/>
    <xf numFmtId="170" fontId="38" fillId="0" borderId="55" xfId="0" applyNumberFormat="1" applyFont="1" applyBorder="1"/>
    <xf numFmtId="11" fontId="38" fillId="0" borderId="0" xfId="0" applyNumberFormat="1" applyFont="1"/>
    <xf numFmtId="168" fontId="39" fillId="0" borderId="31" xfId="29" applyNumberFormat="1" applyFont="1" applyBorder="1"/>
    <xf numFmtId="0" fontId="39" fillId="0" borderId="0" xfId="0" applyFont="1" applyBorder="1" applyAlignment="1">
      <alignment horizontal="right"/>
    </xf>
    <xf numFmtId="168" fontId="39" fillId="0" borderId="54" xfId="29" applyNumberFormat="1" applyFont="1" applyBorder="1"/>
    <xf numFmtId="0" fontId="38" fillId="0" borderId="5" xfId="0" applyFont="1" applyBorder="1"/>
    <xf numFmtId="0" fontId="38" fillId="0" borderId="18" xfId="0" applyFont="1" applyBorder="1"/>
    <xf numFmtId="170" fontId="38" fillId="0" borderId="6" xfId="0" applyNumberFormat="1" applyFont="1" applyBorder="1"/>
    <xf numFmtId="0" fontId="20" fillId="0" borderId="0" xfId="0" applyFont="1" applyBorder="1" applyAlignment="1">
      <alignment horizontal="right"/>
    </xf>
    <xf numFmtId="2" fontId="20" fillId="0" borderId="1" xfId="0" applyNumberFormat="1" applyFont="1" applyBorder="1" applyAlignment="1">
      <alignment horizontal="center"/>
    </xf>
    <xf numFmtId="2" fontId="20" fillId="0" borderId="1" xfId="0" applyNumberFormat="1" applyFont="1" applyBorder="1"/>
    <xf numFmtId="2" fontId="70" fillId="0" borderId="55" xfId="0" applyNumberFormat="1" applyFont="1" applyBorder="1"/>
    <xf numFmtId="2" fontId="83" fillId="0" borderId="0" xfId="0" applyNumberFormat="1" applyFont="1"/>
    <xf numFmtId="2" fontId="84" fillId="0" borderId="0" xfId="0" applyNumberFormat="1" applyFont="1" applyBorder="1"/>
    <xf numFmtId="2" fontId="38" fillId="0" borderId="0" xfId="0" applyNumberFormat="1" applyFont="1" applyBorder="1"/>
    <xf numFmtId="0" fontId="39" fillId="0" borderId="32" xfId="0" applyFont="1" applyBorder="1" applyAlignment="1">
      <alignment horizontal="right"/>
    </xf>
    <xf numFmtId="168" fontId="39" fillId="0" borderId="0" xfId="0" applyNumberFormat="1" applyFont="1" applyBorder="1" applyAlignment="1">
      <alignment horizontal="right"/>
    </xf>
    <xf numFmtId="2" fontId="39" fillId="0" borderId="0" xfId="29" applyNumberFormat="1" applyFont="1" applyBorder="1"/>
    <xf numFmtId="1" fontId="85" fillId="0" borderId="0" xfId="29" applyNumberFormat="1" applyFont="1" applyBorder="1"/>
    <xf numFmtId="2" fontId="87" fillId="0" borderId="6" xfId="29" applyNumberFormat="1" applyFont="1" applyBorder="1"/>
    <xf numFmtId="1" fontId="87" fillId="0" borderId="6" xfId="0" applyNumberFormat="1" applyFont="1" applyBorder="1" applyAlignment="1">
      <alignment horizontal="left"/>
    </xf>
    <xf numFmtId="2" fontId="83" fillId="0" borderId="0" xfId="0" applyNumberFormat="1" applyFont="1" applyBorder="1"/>
    <xf numFmtId="0" fontId="74" fillId="0" borderId="0" xfId="0" applyFont="1"/>
    <xf numFmtId="171" fontId="74" fillId="0" borderId="0" xfId="0" applyNumberFormat="1" applyFont="1"/>
    <xf numFmtId="171" fontId="38" fillId="0" borderId="0" xfId="0" applyNumberFormat="1" applyFont="1"/>
    <xf numFmtId="168" fontId="38" fillId="9" borderId="0" xfId="0" applyNumberFormat="1" applyFont="1" applyFill="1" applyAlignment="1">
      <alignment horizontal="center"/>
    </xf>
    <xf numFmtId="0" fontId="89" fillId="0" borderId="0" xfId="0" applyFont="1" applyFill="1" applyBorder="1"/>
    <xf numFmtId="0" fontId="38" fillId="0" borderId="0" xfId="0" applyFont="1" applyFill="1" applyBorder="1"/>
    <xf numFmtId="172" fontId="38" fillId="9" borderId="0" xfId="29" applyNumberFormat="1" applyFont="1" applyFill="1" applyBorder="1" applyAlignment="1">
      <alignment horizontal="center"/>
    </xf>
    <xf numFmtId="43" fontId="38" fillId="0" borderId="0" xfId="0" applyNumberFormat="1" applyFont="1" applyFill="1" applyBorder="1"/>
    <xf numFmtId="0" fontId="66" fillId="0" borderId="54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2" fontId="73" fillId="5" borderId="30" xfId="29" applyNumberFormat="1" applyFont="1" applyFill="1" applyBorder="1" applyAlignment="1">
      <alignment horizontal="center"/>
    </xf>
    <xf numFmtId="2" fontId="20" fillId="5" borderId="30" xfId="29" applyNumberFormat="1" applyFont="1" applyFill="1" applyBorder="1" applyAlignment="1">
      <alignment horizontal="center"/>
    </xf>
    <xf numFmtId="2" fontId="73" fillId="5" borderId="1" xfId="29" applyNumberFormat="1" applyFont="1" applyFill="1" applyBorder="1" applyAlignment="1">
      <alignment horizontal="center"/>
    </xf>
    <xf numFmtId="2" fontId="20" fillId="5" borderId="1" xfId="29" applyNumberFormat="1" applyFont="1" applyFill="1" applyBorder="1" applyAlignment="1">
      <alignment horizontal="center"/>
    </xf>
    <xf numFmtId="2" fontId="38" fillId="0" borderId="1" xfId="29" applyNumberFormat="1" applyFont="1" applyBorder="1" applyAlignment="1">
      <alignment horizontal="center"/>
    </xf>
    <xf numFmtId="171" fontId="38" fillId="0" borderId="1" xfId="0" applyNumberFormat="1" applyFont="1" applyBorder="1"/>
    <xf numFmtId="0" fontId="38" fillId="0" borderId="1" xfId="0" applyFont="1" applyBorder="1"/>
    <xf numFmtId="0" fontId="38" fillId="0" borderId="0" xfId="0" applyFont="1" applyBorder="1" applyAlignment="1">
      <alignment horizontal="left" vertical="center"/>
    </xf>
    <xf numFmtId="0" fontId="38" fillId="0" borderId="5" xfId="0" applyFont="1" applyBorder="1" applyAlignment="1">
      <alignment horizontal="right"/>
    </xf>
    <xf numFmtId="9" fontId="38" fillId="0" borderId="6" xfId="0" applyNumberFormat="1" applyFont="1" applyBorder="1" applyAlignment="1">
      <alignment horizontal="left"/>
    </xf>
    <xf numFmtId="1" fontId="38" fillId="0" borderId="6" xfId="0" applyNumberFormat="1" applyFont="1" applyBorder="1" applyAlignment="1">
      <alignment horizontal="left"/>
    </xf>
    <xf numFmtId="0" fontId="90" fillId="0" borderId="5" xfId="0" applyFont="1" applyBorder="1" applyAlignment="1">
      <alignment horizontal="right" vertical="center"/>
    </xf>
    <xf numFmtId="170" fontId="38" fillId="8" borderId="6" xfId="0" applyNumberFormat="1" applyFont="1" applyFill="1" applyBorder="1" applyAlignment="1">
      <alignment horizontal="center"/>
    </xf>
    <xf numFmtId="0" fontId="43" fillId="0" borderId="31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 wrapText="1"/>
    </xf>
    <xf numFmtId="1" fontId="19" fillId="0" borderId="50" xfId="29" applyNumberFormat="1" applyFont="1" applyFill="1" applyBorder="1" applyAlignment="1">
      <alignment horizontal="center" vertical="center" wrapText="1"/>
    </xf>
    <xf numFmtId="1" fontId="19" fillId="0" borderId="29" xfId="29" applyNumberFormat="1" applyFont="1" applyFill="1" applyBorder="1" applyAlignment="1">
      <alignment horizontal="center" vertical="center" wrapText="1"/>
    </xf>
    <xf numFmtId="1" fontId="19" fillId="0" borderId="30" xfId="29" applyNumberFormat="1" applyFont="1" applyFill="1" applyBorder="1" applyAlignment="1">
      <alignment horizontal="center" vertical="center" wrapText="1"/>
    </xf>
    <xf numFmtId="0" fontId="48" fillId="8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left" vertical="center"/>
    </xf>
    <xf numFmtId="0" fontId="27" fillId="0" borderId="37" xfId="0" applyFont="1" applyFill="1" applyBorder="1" applyAlignment="1">
      <alignment horizontal="left" vertical="center"/>
    </xf>
    <xf numFmtId="0" fontId="27" fillId="0" borderId="38" xfId="0" applyFont="1" applyFill="1" applyBorder="1" applyAlignment="1">
      <alignment horizontal="left" vertical="center"/>
    </xf>
    <xf numFmtId="0" fontId="28" fillId="0" borderId="36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  <xf numFmtId="0" fontId="27" fillId="6" borderId="36" xfId="0" applyFont="1" applyFill="1" applyBorder="1" applyAlignment="1">
      <alignment horizontal="left" vertical="center" wrapText="1"/>
    </xf>
    <xf numFmtId="0" fontId="27" fillId="6" borderId="37" xfId="0" applyFont="1" applyFill="1" applyBorder="1" applyAlignment="1">
      <alignment horizontal="left" vertical="center" wrapText="1"/>
    </xf>
    <xf numFmtId="0" fontId="27" fillId="6" borderId="38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left" vertical="center" wrapText="1"/>
    </xf>
    <xf numFmtId="0" fontId="48" fillId="8" borderId="5" xfId="0" applyFont="1" applyFill="1" applyBorder="1" applyAlignment="1">
      <alignment horizontal="left" vertical="center"/>
    </xf>
    <xf numFmtId="0" fontId="48" fillId="8" borderId="18" xfId="0" applyFont="1" applyFill="1" applyBorder="1" applyAlignment="1">
      <alignment horizontal="left" vertical="center"/>
    </xf>
    <xf numFmtId="0" fontId="48" fillId="8" borderId="6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distributed"/>
    </xf>
    <xf numFmtId="0" fontId="14" fillId="0" borderId="3" xfId="0" applyFont="1" applyFill="1" applyBorder="1" applyAlignment="1">
      <alignment horizontal="left" vertical="distributed"/>
    </xf>
    <xf numFmtId="0" fontId="14" fillId="0" borderId="4" xfId="0" applyFont="1" applyFill="1" applyBorder="1" applyAlignment="1">
      <alignment horizontal="left" vertical="distributed"/>
    </xf>
    <xf numFmtId="0" fontId="11" fillId="0" borderId="31" xfId="0" applyFont="1" applyFill="1" applyBorder="1" applyAlignment="1">
      <alignment horizontal="center" vertical="distributed" wrapText="1"/>
    </xf>
    <xf numFmtId="0" fontId="11" fillId="0" borderId="32" xfId="0" applyFont="1" applyFill="1" applyBorder="1" applyAlignment="1">
      <alignment horizontal="center" vertical="distributed" wrapText="1"/>
    </xf>
    <xf numFmtId="0" fontId="15" fillId="8" borderId="2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43" fillId="0" borderId="49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0" fontId="43" fillId="0" borderId="50" xfId="0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distributed" wrapText="1"/>
    </xf>
    <xf numFmtId="0" fontId="11" fillId="0" borderId="19" xfId="0" applyFont="1" applyFill="1" applyBorder="1" applyAlignment="1">
      <alignment horizontal="center" vertical="center" wrapText="1"/>
    </xf>
    <xf numFmtId="1" fontId="19" fillId="0" borderId="27" xfId="29" applyNumberFormat="1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8" fillId="0" borderId="53" xfId="0" applyFont="1" applyBorder="1" applyAlignment="1">
      <alignment horizontal="center" vertical="center" wrapText="1"/>
    </xf>
    <xf numFmtId="2" fontId="38" fillId="0" borderId="6" xfId="29" applyNumberFormat="1" applyFont="1" applyBorder="1" applyAlignment="1">
      <alignment horizontal="center"/>
    </xf>
    <xf numFmtId="11" fontId="38" fillId="9" borderId="0" xfId="0" applyNumberFormat="1" applyFont="1" applyFill="1" applyAlignment="1">
      <alignment horizontal="center"/>
    </xf>
    <xf numFmtId="49" fontId="38" fillId="0" borderId="0" xfId="0" applyNumberFormat="1" applyFont="1" applyAlignment="1">
      <alignment horizontal="right"/>
    </xf>
    <xf numFmtId="49" fontId="91" fillId="0" borderId="0" xfId="0" applyNumberFormat="1" applyFont="1"/>
    <xf numFmtId="0" fontId="38" fillId="0" borderId="56" xfId="0" applyFont="1" applyBorder="1"/>
    <xf numFmtId="0" fontId="38" fillId="0" borderId="57" xfId="0" applyFont="1" applyBorder="1"/>
    <xf numFmtId="0" fontId="38" fillId="0" borderId="57" xfId="0" applyFont="1" applyBorder="1" applyAlignment="1">
      <alignment horizontal="left"/>
    </xf>
    <xf numFmtId="0" fontId="38" fillId="0" borderId="58" xfId="0" applyFont="1" applyBorder="1"/>
    <xf numFmtId="171" fontId="83" fillId="0" borderId="0" xfId="0" applyNumberFormat="1" applyFont="1" applyBorder="1"/>
    <xf numFmtId="0" fontId="38" fillId="0" borderId="45" xfId="0" applyFont="1" applyBorder="1" applyAlignment="1">
      <alignment horizontal="right" vertical="center"/>
    </xf>
    <xf numFmtId="2" fontId="38" fillId="0" borderId="53" xfId="0" applyNumberFormat="1" applyFont="1" applyBorder="1" applyAlignment="1">
      <alignment horizontal="left" vertical="center"/>
    </xf>
    <xf numFmtId="43" fontId="38" fillId="0" borderId="6" xfId="29" applyFont="1" applyBorder="1" applyAlignment="1">
      <alignment horizontal="center"/>
    </xf>
    <xf numFmtId="2" fontId="38" fillId="0" borderId="0" xfId="29" applyNumberFormat="1" applyFont="1" applyFill="1" applyBorder="1" applyAlignment="1">
      <alignment horizontal="center"/>
    </xf>
    <xf numFmtId="2" fontId="38" fillId="0" borderId="0" xfId="0" applyNumberFormat="1" applyFont="1" applyFill="1" applyBorder="1"/>
    <xf numFmtId="0" fontId="38" fillId="0" borderId="0" xfId="0" applyFont="1" applyFill="1" applyBorder="1" applyAlignment="1">
      <alignment horizontal="center"/>
    </xf>
    <xf numFmtId="2" fontId="73" fillId="0" borderId="0" xfId="29" applyNumberFormat="1" applyFont="1" applyFill="1" applyBorder="1" applyAlignment="1">
      <alignment horizontal="center"/>
    </xf>
    <xf numFmtId="2" fontId="20" fillId="0" borderId="0" xfId="29" applyNumberFormat="1" applyFont="1" applyFill="1" applyBorder="1" applyAlignment="1">
      <alignment horizontal="center"/>
    </xf>
    <xf numFmtId="2" fontId="38" fillId="0" borderId="0" xfId="29" applyNumberFormat="1" applyFont="1" applyFill="1" applyBorder="1"/>
    <xf numFmtId="168" fontId="38" fillId="0" borderId="0" xfId="29" applyNumberFormat="1" applyFont="1" applyFill="1" applyBorder="1"/>
    <xf numFmtId="168" fontId="38" fillId="0" borderId="0" xfId="0" applyNumberFormat="1" applyFont="1" applyFill="1" applyBorder="1"/>
  </cellXfs>
  <cellStyles count="3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Millares" xfId="29" builtinId="3"/>
    <cellStyle name="Millares 2" xfId="32" xr:uid="{5E008FD3-2DDB-4210-8797-A00177170DD7}"/>
    <cellStyle name="Normal" xfId="0" builtinId="0"/>
    <cellStyle name="Normal 2" xfId="31" xr:uid="{EAD7255B-299F-4CA6-8BF4-295B5F653F22}"/>
    <cellStyle name="Porcentaje" xfId="30" builtinId="5"/>
  </cellStyles>
  <dxfs count="0"/>
  <tableStyles count="0" defaultTableStyle="TableStyleMedium2" defaultPivotStyle="PivotStyleLight16"/>
  <colors>
    <mruColors>
      <color rgb="FF0000FF"/>
      <color rgb="FF993300"/>
      <color rgb="FFFF0066"/>
      <color rgb="FFFF66FF"/>
      <color rgb="FFFFB097"/>
      <color rgb="FFCC3300"/>
      <color rgb="FFEAEAEA"/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0709387278347551"/>
          <c:y val="3.9222468606583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224744003536416E-2"/>
          <c:y val="0.11721193642624193"/>
          <c:w val="0.89448475840897324"/>
          <c:h val="0.829654630741674"/>
        </c:manualLayout>
      </c:layout>
      <c:scatterChart>
        <c:scatterStyle val="lineMarker"/>
        <c:varyColors val="0"/>
        <c:ser>
          <c:idx val="0"/>
          <c:order val="0"/>
          <c:tx>
            <c:strRef>
              <c:f>Mort!$D$54</c:f>
              <c:strCache>
                <c:ptCount val="1"/>
                <c:pt idx="0">
                  <c:v>y = RRR en Mort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1.92262276022017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70-4CEE-BC8E-0E83409D82A5}"/>
                </c:ext>
              </c:extLst>
            </c:dLbl>
            <c:dLbl>
              <c:idx val="5"/>
              <c:layout>
                <c:manualLayout>
                  <c:x val="-2.5043906473220311E-2"/>
                  <c:y val="3.8964422163476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70-4CEE-BC8E-0E83409D82A5}"/>
                </c:ext>
              </c:extLst>
            </c:dLbl>
            <c:dLbl>
              <c:idx val="7"/>
              <c:layout>
                <c:manualLayout>
                  <c:x val="-2.8839341403302743E-2"/>
                  <c:y val="4.2188357729590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70-4CEE-BC8E-0E83409D82A5}"/>
                </c:ext>
              </c:extLst>
            </c:dLbl>
            <c:dLbl>
              <c:idx val="8"/>
              <c:layout>
                <c:manualLayout>
                  <c:x val="-4.0375077964623744E-2"/>
                  <c:y val="6.6798233071852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70-4CEE-BC8E-0E83409D82A5}"/>
                </c:ext>
              </c:extLst>
            </c:dLbl>
            <c:dLbl>
              <c:idx val="9"/>
              <c:layout>
                <c:manualLayout>
                  <c:x val="-7.6942757313535866E-3"/>
                  <c:y val="-3.5262989321971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70-4CEE-BC8E-0E83409D82A5}"/>
                </c:ext>
              </c:extLst>
            </c:dLbl>
            <c:spPr>
              <a:noFill/>
              <a:ln>
                <a:solidFill>
                  <a:srgbClr val="9933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33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rgbClr val="FF0066">
                    <a:alpha val="98000"/>
                  </a:srgb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3701881014873136E-2"/>
                  <c:y val="-0.3988167104111985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FF006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300" baseline="0">
                        <a:solidFill>
                          <a:srgbClr val="FF0066"/>
                        </a:solidFill>
                      </a:rPr>
                      <a:t>y = -0,0012x - 0,0455</a:t>
                    </a:r>
                    <a:br>
                      <a:rPr lang="en-US" sz="1300" baseline="0">
                        <a:solidFill>
                          <a:srgbClr val="FF0066"/>
                        </a:solidFill>
                      </a:rPr>
                    </a:br>
                    <a:r>
                      <a:rPr lang="en-US" sz="1300" baseline="0">
                        <a:solidFill>
                          <a:srgbClr val="FF0066"/>
                        </a:solidFill>
                      </a:rPr>
                      <a:t>R² = 0,0006</a:t>
                    </a:r>
                    <a:endParaRPr lang="en-US" sz="1300">
                      <a:solidFill>
                        <a:srgbClr val="FF0066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FF006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Mort!$C$55:$C$64</c:f>
              <c:numCache>
                <c:formatCode>0.00</c:formatCode>
                <c:ptCount val="10"/>
                <c:pt idx="0">
                  <c:v>38.9</c:v>
                </c:pt>
                <c:pt idx="1">
                  <c:v>39.829853054911098</c:v>
                </c:pt>
                <c:pt idx="2">
                  <c:v>54</c:v>
                </c:pt>
                <c:pt idx="3">
                  <c:v>61.8716163959784</c:v>
                </c:pt>
                <c:pt idx="4">
                  <c:v>21.655065738592398</c:v>
                </c:pt>
                <c:pt idx="5">
                  <c:v>75</c:v>
                </c:pt>
                <c:pt idx="6">
                  <c:v>36.466345129132698</c:v>
                </c:pt>
                <c:pt idx="7">
                  <c:v>34.802784222737799</c:v>
                </c:pt>
                <c:pt idx="8">
                  <c:v>30</c:v>
                </c:pt>
                <c:pt idx="9">
                  <c:v>49.92</c:v>
                </c:pt>
              </c:numCache>
            </c:numRef>
          </c:xVal>
          <c:yVal>
            <c:numRef>
              <c:f>Mort!$D$55:$D$64</c:f>
              <c:numCache>
                <c:formatCode>0.00</c:formatCode>
                <c:ptCount val="10"/>
                <c:pt idx="0">
                  <c:v>0.88</c:v>
                </c:pt>
                <c:pt idx="1">
                  <c:v>0.27</c:v>
                </c:pt>
                <c:pt idx="2">
                  <c:v>0.19999999999999996</c:v>
                </c:pt>
                <c:pt idx="3">
                  <c:v>-0.32000000000000006</c:v>
                </c:pt>
                <c:pt idx="4">
                  <c:v>0.29000000000000004</c:v>
                </c:pt>
                <c:pt idx="5">
                  <c:v>-0.20999999999999996</c:v>
                </c:pt>
                <c:pt idx="6">
                  <c:v>-2</c:v>
                </c:pt>
                <c:pt idx="7">
                  <c:v>-0.24</c:v>
                </c:pt>
                <c:pt idx="8">
                  <c:v>-6.0000000000000053E-2</c:v>
                </c:pt>
                <c:pt idx="9">
                  <c:v>0.21999999999999997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70-4CEE-BC8E-0E83409D8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840736"/>
        <c:axId val="202983840"/>
      </c:scatterChart>
      <c:valAx>
        <c:axId val="53384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2983840"/>
        <c:crosses val="autoZero"/>
        <c:crossBetween val="midCat"/>
      </c:valAx>
      <c:valAx>
        <c:axId val="20298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3840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6F-4FA6-B5EF-9C5DE52D9E0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6F-4FA6-B5EF-9C5DE52D9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D41-4674-8134-FBDABB1041D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D41-4674-8134-FBDABB104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04-40ED-9434-9AF4538D924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04-40ED-9434-9AF4538D9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CE-45AB-9790-169D659FB76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CE-45AB-9790-169D659FB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EC-4071-AB92-BC6A1082565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AEC-4071-AB92-BC6A10825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00207786526683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3511929576228078E-2"/>
          <c:y val="0.21979137566238297"/>
          <c:w val="0.87522057993762359"/>
          <c:h val="0.72960431681749816"/>
        </c:manualLayout>
      </c:layout>
      <c:scatterChart>
        <c:scatterStyle val="lineMarker"/>
        <c:varyColors val="0"/>
        <c:ser>
          <c:idx val="0"/>
          <c:order val="0"/>
          <c:tx>
            <c:strRef>
              <c:f>IAM!$D$35</c:f>
              <c:strCache>
                <c:ptCount val="1"/>
                <c:pt idx="0">
                  <c:v>y = RAR en IAM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3.6695769119081623E-2"/>
                  <c:y val="-6.747241002682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40-44E1-8F85-A5F1DC443B52}"/>
                </c:ext>
              </c:extLst>
            </c:dLbl>
            <c:spPr>
              <a:noFill/>
              <a:ln>
                <a:solidFill>
                  <a:srgbClr val="9933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FF0066">
                    <a:alpha val="98000"/>
                  </a:srgb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554746281714785"/>
                  <c:y val="-0.4809977398658500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300" baseline="0">
                        <a:solidFill>
                          <a:srgbClr val="FF0066"/>
                        </a:solidFill>
                      </a:rPr>
                      <a:t>y = -2E-05x + 0,0083</a:t>
                    </a:r>
                    <a:br>
                      <a:rPr lang="en-US" sz="1300" baseline="0">
                        <a:solidFill>
                          <a:srgbClr val="FF0066"/>
                        </a:solidFill>
                      </a:rPr>
                    </a:br>
                    <a:r>
                      <a:rPr lang="en-US" sz="1300" baseline="0">
                        <a:solidFill>
                          <a:srgbClr val="FF0066"/>
                        </a:solidFill>
                      </a:rPr>
                      <a:t>R² = 0,0032</a:t>
                    </a:r>
                    <a:endParaRPr lang="en-US" sz="1300">
                      <a:solidFill>
                        <a:srgbClr val="FF0066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IAM!$C$36:$C$43</c:f>
              <c:numCache>
                <c:formatCode>0.00</c:formatCode>
                <c:ptCount val="8"/>
                <c:pt idx="0">
                  <c:v>38.9</c:v>
                </c:pt>
                <c:pt idx="1">
                  <c:v>39.799999999999997</c:v>
                </c:pt>
                <c:pt idx="2">
                  <c:v>54</c:v>
                </c:pt>
                <c:pt idx="3">
                  <c:v>61.9</c:v>
                </c:pt>
                <c:pt idx="4">
                  <c:v>21.7</c:v>
                </c:pt>
                <c:pt idx="5">
                  <c:v>75</c:v>
                </c:pt>
                <c:pt idx="6">
                  <c:v>36.5</c:v>
                </c:pt>
                <c:pt idx="7">
                  <c:v>49.9</c:v>
                </c:pt>
              </c:numCache>
            </c:numRef>
          </c:xVal>
          <c:yVal>
            <c:numRef>
              <c:f>IAM!$D$36:$D$43</c:f>
              <c:numCache>
                <c:formatCode>0.00%</c:formatCode>
                <c:ptCount val="8"/>
                <c:pt idx="0">
                  <c:v>0</c:v>
                </c:pt>
                <c:pt idx="1">
                  <c:v>1.15E-2</c:v>
                </c:pt>
                <c:pt idx="2">
                  <c:v>4.4999999999999997E-3</c:v>
                </c:pt>
                <c:pt idx="3">
                  <c:v>1.4200000000000001E-2</c:v>
                </c:pt>
                <c:pt idx="4">
                  <c:v>3.3999999999999998E-3</c:v>
                </c:pt>
                <c:pt idx="5">
                  <c:v>-2.8999999999999998E-3</c:v>
                </c:pt>
                <c:pt idx="6">
                  <c:v>7.9000000000000008E-3</c:v>
                </c:pt>
                <c:pt idx="7">
                  <c:v>1.8599999999999998E-2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D9-4446-93AE-FB9FB38BB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11456"/>
        <c:axId val="539847760"/>
      </c:scatterChart>
      <c:valAx>
        <c:axId val="8351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847760"/>
        <c:crosses val="autoZero"/>
        <c:crossBetween val="midCat"/>
      </c:valAx>
      <c:valAx>
        <c:axId val="53984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51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18263342082239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IAM!$D$47</c:f>
              <c:strCache>
                <c:ptCount val="1"/>
                <c:pt idx="0">
                  <c:v>y = RRR en IAM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solidFill>
                  <a:srgbClr val="CC33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33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FF0066">
                    <a:alpha val="98000"/>
                  </a:srgb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083264127788238"/>
                  <c:y val="-0.5122776194882595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300" baseline="0">
                        <a:solidFill>
                          <a:srgbClr val="FF0066"/>
                        </a:solidFill>
                      </a:rPr>
                      <a:t>y = -0,0192x + 1,1528</a:t>
                    </a:r>
                    <a:br>
                      <a:rPr lang="en-US" sz="1300" baseline="0">
                        <a:solidFill>
                          <a:srgbClr val="FF0066"/>
                        </a:solidFill>
                      </a:rPr>
                    </a:br>
                    <a:r>
                      <a:rPr lang="en-US" sz="1300" baseline="0">
                        <a:solidFill>
                          <a:srgbClr val="FF0066"/>
                        </a:solidFill>
                      </a:rPr>
                      <a:t>R² = 0,3377</a:t>
                    </a:r>
                    <a:endParaRPr lang="en-US" sz="1300">
                      <a:solidFill>
                        <a:srgbClr val="FF0066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IAM!$C$48:$C$55</c:f>
              <c:numCache>
                <c:formatCode>0.00</c:formatCode>
                <c:ptCount val="8"/>
                <c:pt idx="0">
                  <c:v>38.9</c:v>
                </c:pt>
                <c:pt idx="1">
                  <c:v>39.799999999999997</c:v>
                </c:pt>
                <c:pt idx="2">
                  <c:v>54</c:v>
                </c:pt>
                <c:pt idx="3">
                  <c:v>61.9</c:v>
                </c:pt>
                <c:pt idx="4">
                  <c:v>21.7</c:v>
                </c:pt>
                <c:pt idx="5">
                  <c:v>75</c:v>
                </c:pt>
                <c:pt idx="6">
                  <c:v>36.5</c:v>
                </c:pt>
                <c:pt idx="7">
                  <c:v>49.9</c:v>
                </c:pt>
              </c:numCache>
            </c:numRef>
          </c:xVal>
          <c:yVal>
            <c:numRef>
              <c:f>IAM!$D$48:$D$55</c:f>
              <c:numCache>
                <c:formatCode>0.00</c:formatCode>
                <c:ptCount val="8"/>
                <c:pt idx="0">
                  <c:v>0</c:v>
                </c:pt>
                <c:pt idx="1">
                  <c:v>0.4</c:v>
                </c:pt>
                <c:pt idx="2">
                  <c:v>0.65</c:v>
                </c:pt>
                <c:pt idx="3">
                  <c:v>0.5</c:v>
                </c:pt>
                <c:pt idx="4">
                  <c:v>0.44999999999999996</c:v>
                </c:pt>
                <c:pt idx="5">
                  <c:v>-1.0099999999999998</c:v>
                </c:pt>
                <c:pt idx="6">
                  <c:v>0.66999999999999993</c:v>
                </c:pt>
                <c:pt idx="7">
                  <c:v>0.30000000000000004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61-45C4-B892-8FE241A3F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630592"/>
        <c:axId val="539843184"/>
      </c:scatterChart>
      <c:valAx>
        <c:axId val="70063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843184"/>
        <c:crosses val="autoZero"/>
        <c:crossBetween val="midCat"/>
      </c:valAx>
      <c:valAx>
        <c:axId val="53984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063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069722222222222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'ACV total'!$D$35</c:f>
              <c:strCache>
                <c:ptCount val="1"/>
                <c:pt idx="0">
                  <c:v>y = RAR en ACV totales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solidFill>
                  <a:srgbClr val="9933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33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FF0066">
                    <a:alpha val="98000"/>
                  </a:srgb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904768153980753"/>
                  <c:y val="-0.330594196558763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FF006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'ACV total'!$C$36:$C$44</c:f>
              <c:numCache>
                <c:formatCode>0.00</c:formatCode>
                <c:ptCount val="9"/>
                <c:pt idx="0">
                  <c:v>38.9</c:v>
                </c:pt>
                <c:pt idx="1">
                  <c:v>39.799999999999997</c:v>
                </c:pt>
                <c:pt idx="2">
                  <c:v>54</c:v>
                </c:pt>
                <c:pt idx="3">
                  <c:v>61.9</c:v>
                </c:pt>
                <c:pt idx="4">
                  <c:v>21.7</c:v>
                </c:pt>
                <c:pt idx="5">
                  <c:v>36.5</c:v>
                </c:pt>
                <c:pt idx="6">
                  <c:v>34.799999999999997</c:v>
                </c:pt>
                <c:pt idx="7">
                  <c:v>30</c:v>
                </c:pt>
                <c:pt idx="8">
                  <c:v>49.9</c:v>
                </c:pt>
              </c:numCache>
            </c:numRef>
          </c:xVal>
          <c:yVal>
            <c:numRef>
              <c:f>'ACV total'!$D$36:$D$44</c:f>
              <c:numCache>
                <c:formatCode>0.00%</c:formatCode>
                <c:ptCount val="9"/>
                <c:pt idx="0">
                  <c:v>1.09E-2</c:v>
                </c:pt>
                <c:pt idx="1">
                  <c:v>1.29E-2</c:v>
                </c:pt>
                <c:pt idx="2">
                  <c:v>3.5000000000000001E-3</c:v>
                </c:pt>
                <c:pt idx="3">
                  <c:v>9.4999999999999998E-3</c:v>
                </c:pt>
                <c:pt idx="4">
                  <c:v>2.7000000000000001E-3</c:v>
                </c:pt>
                <c:pt idx="5">
                  <c:v>-3.8999999999999998E-3</c:v>
                </c:pt>
                <c:pt idx="6">
                  <c:v>-6.8999999999999999E-3</c:v>
                </c:pt>
                <c:pt idx="7">
                  <c:v>2.5000000000000001E-3</c:v>
                </c:pt>
                <c:pt idx="8">
                  <c:v>1.6000000000000001E-3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3A-4332-B065-29EBCE999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059824"/>
        <c:axId val="539848176"/>
      </c:scatterChart>
      <c:valAx>
        <c:axId val="69805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848176"/>
        <c:crosses val="autoZero"/>
        <c:crossBetween val="midCat"/>
      </c:valAx>
      <c:valAx>
        <c:axId val="53984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805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3777777777777793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'ACV total'!$D$48</c:f>
              <c:strCache>
                <c:ptCount val="1"/>
                <c:pt idx="0">
                  <c:v>y = RRR en ACV totales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solidFill>
                  <a:srgbClr val="CC33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33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FF0066">
                    <a:alpha val="98000"/>
                  </a:srgb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500503062117235"/>
                  <c:y val="-0.269716754155730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FF006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'ACV total'!$C$49:$C$57</c:f>
              <c:numCache>
                <c:formatCode>0.00</c:formatCode>
                <c:ptCount val="9"/>
                <c:pt idx="0">
                  <c:v>38.9</c:v>
                </c:pt>
                <c:pt idx="1">
                  <c:v>39.799999999999997</c:v>
                </c:pt>
                <c:pt idx="2">
                  <c:v>54</c:v>
                </c:pt>
                <c:pt idx="3">
                  <c:v>61.9</c:v>
                </c:pt>
                <c:pt idx="4">
                  <c:v>21.7</c:v>
                </c:pt>
                <c:pt idx="5">
                  <c:v>36.5</c:v>
                </c:pt>
                <c:pt idx="6">
                  <c:v>34.799999999999997</c:v>
                </c:pt>
                <c:pt idx="7">
                  <c:v>30</c:v>
                </c:pt>
                <c:pt idx="8">
                  <c:v>49.9</c:v>
                </c:pt>
              </c:numCache>
            </c:numRef>
          </c:xVal>
          <c:yVal>
            <c:numRef>
              <c:f>'ACV total'!$D$49:$D$57</c:f>
              <c:numCache>
                <c:formatCode>0.00</c:formatCode>
                <c:ptCount val="9"/>
                <c:pt idx="0">
                  <c:v>0.91</c:v>
                </c:pt>
                <c:pt idx="1">
                  <c:v>0.47</c:v>
                </c:pt>
                <c:pt idx="2">
                  <c:v>0.48</c:v>
                </c:pt>
                <c:pt idx="3">
                  <c:v>0.5</c:v>
                </c:pt>
                <c:pt idx="4">
                  <c:v>0.17000000000000004</c:v>
                </c:pt>
                <c:pt idx="5">
                  <c:v>-2</c:v>
                </c:pt>
                <c:pt idx="6">
                  <c:v>-0.74</c:v>
                </c:pt>
                <c:pt idx="7">
                  <c:v>7.999999999999996E-2</c:v>
                </c:pt>
                <c:pt idx="8">
                  <c:v>9.9999999999999978E-2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58-49B2-AF65-2D20D8024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850336"/>
        <c:axId val="534329088"/>
      </c:scatterChart>
      <c:valAx>
        <c:axId val="53385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329088"/>
        <c:crosses val="autoZero"/>
        <c:crossBetween val="midCat"/>
      </c:valAx>
      <c:valAx>
        <c:axId val="53432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3850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7.4045946080187872E-2"/>
          <c:y val="2.7541518296676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062073637140138E-2"/>
          <c:y val="0.1311265444355324"/>
          <c:w val="0.87676367692010559"/>
          <c:h val="0.83444800415057097"/>
        </c:manualLayout>
      </c:layout>
      <c:scatterChart>
        <c:scatterStyle val="lineMarker"/>
        <c:varyColors val="0"/>
        <c:ser>
          <c:idx val="0"/>
          <c:order val="0"/>
          <c:tx>
            <c:strRef>
              <c:f>Mort!$D$40</c:f>
              <c:strCache>
                <c:ptCount val="1"/>
                <c:pt idx="0">
                  <c:v>y = RAR en Mort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629483657101679E-2"/>
                  <c:y val="-3.462875132382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3-4C8E-9BC1-5781E9426752}"/>
                </c:ext>
              </c:extLst>
            </c:dLbl>
            <c:dLbl>
              <c:idx val="1"/>
              <c:layout>
                <c:manualLayout>
                  <c:x val="1.1262940742003128E-2"/>
                  <c:y val="-3.8147688078069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3-4C8E-9BC1-5781E9426752}"/>
                </c:ext>
              </c:extLst>
            </c:dLbl>
            <c:dLbl>
              <c:idx val="5"/>
              <c:layout>
                <c:manualLayout>
                  <c:x val="-3.9405789651688124E-2"/>
                  <c:y val="3.4562215116859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1C-4A9F-8441-8456E2049ECD}"/>
                </c:ext>
              </c:extLst>
            </c:dLbl>
            <c:dLbl>
              <c:idx val="6"/>
              <c:layout>
                <c:manualLayout>
                  <c:x val="3.7708422137796198E-3"/>
                  <c:y val="7.2166317758843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3-4C8E-9BC1-5781E9426752}"/>
                </c:ext>
              </c:extLst>
            </c:dLbl>
            <c:dLbl>
              <c:idx val="7"/>
              <c:layout>
                <c:manualLayout>
                  <c:x val="-4.5918900313990416E-2"/>
                  <c:y val="9.3408332432992083E-2"/>
                </c:manualLayout>
              </c:layout>
              <c:spPr>
                <a:noFill/>
                <a:ln>
                  <a:solidFill>
                    <a:srgbClr val="9933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9933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18107750824795E-2"/>
                      <c:h val="5.50840065934909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D8E3-4C8E-9BC1-5781E9426752}"/>
                </c:ext>
              </c:extLst>
            </c:dLbl>
            <c:dLbl>
              <c:idx val="8"/>
              <c:layout>
                <c:manualLayout>
                  <c:x val="-7.12058712826249E-2"/>
                  <c:y val="7.558338264485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E3-4C8E-9BC1-5781E9426752}"/>
                </c:ext>
              </c:extLst>
            </c:dLbl>
            <c:dLbl>
              <c:idx val="9"/>
              <c:layout>
                <c:manualLayout>
                  <c:x val="0"/>
                  <c:y val="-3.1211744791147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E3-4C8E-9BC1-5781E9426752}"/>
                </c:ext>
              </c:extLst>
            </c:dLbl>
            <c:spPr>
              <a:noFill/>
              <a:ln>
                <a:solidFill>
                  <a:srgbClr val="9933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9933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2089238845144352E-2"/>
                  <c:y val="-0.5458770778652668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FF006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Mort!$C$41:$C$50</c:f>
              <c:numCache>
                <c:formatCode>0.00</c:formatCode>
                <c:ptCount val="10"/>
                <c:pt idx="0">
                  <c:v>38.9</c:v>
                </c:pt>
                <c:pt idx="1">
                  <c:v>39.829853054911098</c:v>
                </c:pt>
                <c:pt idx="2">
                  <c:v>54</c:v>
                </c:pt>
                <c:pt idx="3">
                  <c:v>61.8716163959784</c:v>
                </c:pt>
                <c:pt idx="4">
                  <c:v>21.655065738592398</c:v>
                </c:pt>
                <c:pt idx="5">
                  <c:v>75</c:v>
                </c:pt>
                <c:pt idx="6">
                  <c:v>36.466345129132698</c:v>
                </c:pt>
                <c:pt idx="7">
                  <c:v>34.802784222737799</c:v>
                </c:pt>
                <c:pt idx="8">
                  <c:v>30</c:v>
                </c:pt>
                <c:pt idx="9">
                  <c:v>49.92</c:v>
                </c:pt>
              </c:numCache>
            </c:numRef>
          </c:xVal>
          <c:yVal>
            <c:numRef>
              <c:f>Mort!$D$41:$D$50</c:f>
              <c:numCache>
                <c:formatCode>0.00%</c:formatCode>
                <c:ptCount val="10"/>
                <c:pt idx="0">
                  <c:v>1.5299999999999999E-2</c:v>
                </c:pt>
                <c:pt idx="1">
                  <c:v>1.54E-2</c:v>
                </c:pt>
                <c:pt idx="2">
                  <c:v>5.4999999999999997E-3</c:v>
                </c:pt>
                <c:pt idx="3">
                  <c:v>-4.4999999999999997E-3</c:v>
                </c:pt>
                <c:pt idx="4">
                  <c:v>5.7000000000000002E-3</c:v>
                </c:pt>
                <c:pt idx="5">
                  <c:v>-0.14000000000000001</c:v>
                </c:pt>
                <c:pt idx="6">
                  <c:v>-3.8999999999999998E-3</c:v>
                </c:pt>
                <c:pt idx="7">
                  <c:v>-4.4999999999999997E-3</c:v>
                </c:pt>
                <c:pt idx="8">
                  <c:v>-2.5000000000000001E-3</c:v>
                </c:pt>
                <c:pt idx="9">
                  <c:v>8.8999999999999999E-3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E3-4C8E-9BC1-5781E9426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80784"/>
        <c:axId val="539840272"/>
      </c:scatterChart>
      <c:valAx>
        <c:axId val="20168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840272"/>
        <c:crosses val="autoZero"/>
        <c:crossBetween val="midCat"/>
      </c:valAx>
      <c:valAx>
        <c:axId val="53984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680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y = RAR en MortCV</a:t>
            </a:r>
          </a:p>
        </c:rich>
      </c:tx>
      <c:layout>
        <c:manualLayout>
          <c:xMode val="edge"/>
          <c:yMode val="edge"/>
          <c:x val="0.17577968034660948"/>
          <c:y val="2.80181257418184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MortCV!$E$35</c:f>
              <c:strCache>
                <c:ptCount val="1"/>
                <c:pt idx="0">
                  <c:v>y = RAR en MortCV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solidFill>
                  <a:srgbClr val="CC33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33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728649877603187"/>
                  <c:y val="-0.4615458432800401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FF006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300" baseline="0">
                        <a:solidFill>
                          <a:srgbClr val="FF0066"/>
                        </a:solidFill>
                      </a:rPr>
                      <a:t>y = -3E-05x - 0,0005</a:t>
                    </a:r>
                    <a:br>
                      <a:rPr lang="en-US" sz="1300" baseline="0">
                        <a:solidFill>
                          <a:srgbClr val="FF0066"/>
                        </a:solidFill>
                      </a:rPr>
                    </a:br>
                    <a:r>
                      <a:rPr lang="en-US" sz="1300" baseline="0">
                        <a:solidFill>
                          <a:srgbClr val="FF0066"/>
                        </a:solidFill>
                      </a:rPr>
                      <a:t>R² = 0,039</a:t>
                    </a:r>
                    <a:endParaRPr lang="en-US" sz="1300">
                      <a:solidFill>
                        <a:srgbClr val="FF0066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FF006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MortCV!$D$36:$D$42</c:f>
              <c:numCache>
                <c:formatCode>0.00</c:formatCode>
                <c:ptCount val="7"/>
                <c:pt idx="0">
                  <c:v>38.9</c:v>
                </c:pt>
                <c:pt idx="1">
                  <c:v>54</c:v>
                </c:pt>
                <c:pt idx="2">
                  <c:v>61.8716163959784</c:v>
                </c:pt>
                <c:pt idx="3">
                  <c:v>21.7</c:v>
                </c:pt>
                <c:pt idx="4">
                  <c:v>36.5</c:v>
                </c:pt>
                <c:pt idx="5">
                  <c:v>30</c:v>
                </c:pt>
                <c:pt idx="6">
                  <c:v>49.9</c:v>
                </c:pt>
              </c:numCache>
            </c:numRef>
          </c:xVal>
          <c:yVal>
            <c:numRef>
              <c:f>MortCV!$E$36:$E$42</c:f>
              <c:numCache>
                <c:formatCode>0.00%</c:formatCode>
                <c:ptCount val="7"/>
                <c:pt idx="0">
                  <c:v>1.3100000000000001E-2</c:v>
                </c:pt>
                <c:pt idx="1">
                  <c:v>2.7000000000000001E-3</c:v>
                </c:pt>
                <c:pt idx="2">
                  <c:v>1E-4</c:v>
                </c:pt>
                <c:pt idx="3">
                  <c:v>1.6999999999999999E-3</c:v>
                </c:pt>
                <c:pt idx="4">
                  <c:v>-3.8999999999999998E-3</c:v>
                </c:pt>
                <c:pt idx="5">
                  <c:v>-4.8999999999999998E-3</c:v>
                </c:pt>
                <c:pt idx="6">
                  <c:v>7.0000000000000001E-3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8F-4DC2-BB44-45CEB6438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443040"/>
        <c:axId val="534336576"/>
      </c:scatterChart>
      <c:valAx>
        <c:axId val="609443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336576"/>
        <c:crosses val="autoZero"/>
        <c:crossBetween val="midCat"/>
      </c:valAx>
      <c:valAx>
        <c:axId val="53433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9443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706866163559077"/>
          <c:y val="5.1430140786789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MortCV!$E$46</c:f>
              <c:strCache>
                <c:ptCount val="1"/>
                <c:pt idx="0">
                  <c:v>y = RRR en MortCV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0"/>
                  <c:y val="-9.1863498075207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BB-4C0B-AD4F-FC66923C1460}"/>
                </c:ext>
              </c:extLst>
            </c:dLbl>
            <c:dLbl>
              <c:idx val="5"/>
              <c:layout>
                <c:manualLayout>
                  <c:x val="-2.1034956287870167E-3"/>
                  <c:y val="5.9711273748884255E-2"/>
                </c:manualLayout>
              </c:layout>
              <c:spPr>
                <a:noFill/>
                <a:ln>
                  <a:solidFill>
                    <a:srgbClr val="9933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9933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506212185732372E-2"/>
                      <c:h val="6.882890676650613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3BB-4C0B-AD4F-FC66923C1460}"/>
                </c:ext>
              </c:extLst>
            </c:dLbl>
            <c:dLbl>
              <c:idx val="6"/>
              <c:layout>
                <c:manualLayout>
                  <c:x val="-4.2069912575741879E-3"/>
                  <c:y val="-3.215222432632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BB-4C0B-AD4F-FC66923C1460}"/>
                </c:ext>
              </c:extLst>
            </c:dLbl>
            <c:spPr>
              <a:noFill/>
              <a:ln>
                <a:solidFill>
                  <a:srgbClr val="9933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9933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rgbClr val="FF0066">
                    <a:alpha val="98000"/>
                  </a:srgb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24758131844746"/>
                  <c:y val="-0.3359002998925746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300" baseline="0">
                        <a:solidFill>
                          <a:srgbClr val="FF0066"/>
                        </a:solidFill>
                      </a:rPr>
                      <a:t>y = 0,0062x - 0,3371</a:t>
                    </a:r>
                    <a:br>
                      <a:rPr lang="en-US" sz="1300" baseline="0">
                        <a:solidFill>
                          <a:srgbClr val="FF0066"/>
                        </a:solidFill>
                      </a:rPr>
                    </a:br>
                    <a:r>
                      <a:rPr lang="en-US" sz="1300" baseline="0">
                        <a:solidFill>
                          <a:srgbClr val="FF0066"/>
                        </a:solidFill>
                      </a:rPr>
                      <a:t>R² = 0,0091</a:t>
                    </a:r>
                    <a:endParaRPr lang="en-US" sz="1300">
                      <a:solidFill>
                        <a:srgbClr val="FF0066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MortCV!$D$47:$D$53</c:f>
              <c:numCache>
                <c:formatCode>0.00</c:formatCode>
                <c:ptCount val="7"/>
                <c:pt idx="0">
                  <c:v>38.9</c:v>
                </c:pt>
                <c:pt idx="1">
                  <c:v>54</c:v>
                </c:pt>
                <c:pt idx="2">
                  <c:v>61.8716163959784</c:v>
                </c:pt>
                <c:pt idx="3">
                  <c:v>21.7</c:v>
                </c:pt>
                <c:pt idx="4">
                  <c:v>36.5</c:v>
                </c:pt>
                <c:pt idx="5">
                  <c:v>30</c:v>
                </c:pt>
                <c:pt idx="6">
                  <c:v>49.9</c:v>
                </c:pt>
              </c:numCache>
            </c:numRef>
          </c:xVal>
          <c:yVal>
            <c:numRef>
              <c:f>MortCV!$E$47:$E$53</c:f>
              <c:numCache>
                <c:formatCode>0.000</c:formatCode>
                <c:ptCount val="7"/>
                <c:pt idx="0">
                  <c:v>0.92</c:v>
                </c:pt>
                <c:pt idx="1">
                  <c:v>0.1</c:v>
                </c:pt>
                <c:pt idx="2">
                  <c:v>0.01</c:v>
                </c:pt>
                <c:pt idx="3">
                  <c:v>0.37</c:v>
                </c:pt>
                <c:pt idx="4">
                  <c:v>-2</c:v>
                </c:pt>
                <c:pt idx="5">
                  <c:v>-0.25</c:v>
                </c:pt>
                <c:pt idx="6">
                  <c:v>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BB-4C0B-AD4F-FC66923C1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429184"/>
        <c:axId val="538882864"/>
      </c:scatterChart>
      <c:valAx>
        <c:axId val="61042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82864"/>
        <c:crosses val="autoZero"/>
        <c:crossBetween val="midCat"/>
      </c:valAx>
      <c:valAx>
        <c:axId val="53888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0429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96-46A5-878D-3CFFA7B9019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996-46A5-878D-3CFFA7B90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C9-456D-92B3-FF632221757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C9-456D-92B3-FF6322217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AB-454B-86B7-15FD0F19D48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8AB-454B-86B7-15FD0F19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EC-4A41-84B2-CFAF76C9E90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2EC-4A41-84B2-CFAF76C9E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B3-4235-BB8B-DE0061654DA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9B3-4235-BB8B-DE0061654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20</xdr:row>
      <xdr:rowOff>211665</xdr:rowOff>
    </xdr:from>
    <xdr:to>
      <xdr:col>8</xdr:col>
      <xdr:colOff>116417</xdr:colOff>
      <xdr:row>23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34B99EB4-D1EA-4282-90D6-6A8D143895FE}"/>
            </a:ext>
          </a:extLst>
        </xdr:cNvPr>
        <xdr:cNvSpPr>
          <a:spLocks noChangeShapeType="1"/>
        </xdr:cNvSpPr>
      </xdr:nvSpPr>
      <xdr:spPr bwMode="auto">
        <a:xfrm flipV="1">
          <a:off x="3933825" y="12784665"/>
          <a:ext cx="44312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20</xdr:row>
      <xdr:rowOff>264583</xdr:rowOff>
    </xdr:from>
    <xdr:to>
      <xdr:col>9</xdr:col>
      <xdr:colOff>222249</xdr:colOff>
      <xdr:row>23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FE9D2072-5AA0-429A-B5BA-6670F670B443}"/>
            </a:ext>
          </a:extLst>
        </xdr:cNvPr>
        <xdr:cNvSpPr>
          <a:spLocks noChangeShapeType="1"/>
        </xdr:cNvSpPr>
      </xdr:nvSpPr>
      <xdr:spPr bwMode="auto">
        <a:xfrm flipV="1">
          <a:off x="7820025" y="12837583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20</xdr:row>
      <xdr:rowOff>266700</xdr:rowOff>
    </xdr:from>
    <xdr:to>
      <xdr:col>6</xdr:col>
      <xdr:colOff>333375</xdr:colOff>
      <xdr:row>24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C7E6F132-7F1C-418F-A45D-0CC31DAE0E3E}"/>
            </a:ext>
          </a:extLst>
        </xdr:cNvPr>
        <xdr:cNvSpPr>
          <a:spLocks noChangeShapeType="1"/>
        </xdr:cNvSpPr>
      </xdr:nvSpPr>
      <xdr:spPr bwMode="auto">
        <a:xfrm flipH="1" flipV="1">
          <a:off x="5381625" y="12839700"/>
          <a:ext cx="1457325" cy="1183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770402</xdr:colOff>
      <xdr:row>53</xdr:row>
      <xdr:rowOff>560</xdr:rowOff>
    </xdr:from>
    <xdr:to>
      <xdr:col>11</xdr:col>
      <xdr:colOff>1076324</xdr:colOff>
      <xdr:row>63</xdr:row>
      <xdr:rowOff>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236CDD3E-6806-410A-BE8D-F448AF0AE4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47624</xdr:colOff>
      <xdr:row>39</xdr:row>
      <xdr:rowOff>38100</xdr:rowOff>
    </xdr:from>
    <xdr:to>
      <xdr:col>11</xdr:col>
      <xdr:colOff>1333499</xdr:colOff>
      <xdr:row>49</xdr:row>
      <xdr:rowOff>114300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1B95A5ED-3215-4B59-9BCD-17FD2169D4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15</xdr:row>
      <xdr:rowOff>211665</xdr:rowOff>
    </xdr:from>
    <xdr:to>
      <xdr:col>8</xdr:col>
      <xdr:colOff>116417</xdr:colOff>
      <xdr:row>18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ADE51516-1663-4CD9-B84C-7537177AFD29}"/>
            </a:ext>
          </a:extLst>
        </xdr:cNvPr>
        <xdr:cNvSpPr>
          <a:spLocks noChangeShapeType="1"/>
        </xdr:cNvSpPr>
      </xdr:nvSpPr>
      <xdr:spPr bwMode="auto">
        <a:xfrm flipV="1">
          <a:off x="4086225" y="10336740"/>
          <a:ext cx="44312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15</xdr:row>
      <xdr:rowOff>264583</xdr:rowOff>
    </xdr:from>
    <xdr:to>
      <xdr:col>9</xdr:col>
      <xdr:colOff>222249</xdr:colOff>
      <xdr:row>18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ED91FBAF-A6BF-4E81-B9BC-40B435C88916}"/>
            </a:ext>
          </a:extLst>
        </xdr:cNvPr>
        <xdr:cNvSpPr>
          <a:spLocks noChangeShapeType="1"/>
        </xdr:cNvSpPr>
      </xdr:nvSpPr>
      <xdr:spPr bwMode="auto">
        <a:xfrm flipV="1">
          <a:off x="7972425" y="10389658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15</xdr:row>
      <xdr:rowOff>266700</xdr:rowOff>
    </xdr:from>
    <xdr:to>
      <xdr:col>6</xdr:col>
      <xdr:colOff>333375</xdr:colOff>
      <xdr:row>19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7DA8B357-4B83-4F50-8D8F-6E84D92BE056}"/>
            </a:ext>
          </a:extLst>
        </xdr:cNvPr>
        <xdr:cNvSpPr>
          <a:spLocks noChangeShapeType="1"/>
        </xdr:cNvSpPr>
      </xdr:nvSpPr>
      <xdr:spPr bwMode="auto">
        <a:xfrm flipH="1" flipV="1">
          <a:off x="5534025" y="10391775"/>
          <a:ext cx="1457325" cy="1183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848844</xdr:colOff>
      <xdr:row>34</xdr:row>
      <xdr:rowOff>11206</xdr:rowOff>
    </xdr:from>
    <xdr:to>
      <xdr:col>11</xdr:col>
      <xdr:colOff>1344706</xdr:colOff>
      <xdr:row>41</xdr:row>
      <xdr:rowOff>191340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4D9867F7-56E9-4343-9E81-28FF4998CB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841562</xdr:colOff>
      <xdr:row>44</xdr:row>
      <xdr:rowOff>325810</xdr:rowOff>
    </xdr:from>
    <xdr:to>
      <xdr:col>11</xdr:col>
      <xdr:colOff>1311088</xdr:colOff>
      <xdr:row>52</xdr:row>
      <xdr:rowOff>173410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9C58F358-EBF7-4D43-87E9-0A3F68DC2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9E78F1-DBB0-4C72-952D-7BA523191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ECFBC6E-F000-4E92-BDA7-957C5A906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544932-3ED6-4925-A487-8862EE509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7553936-0804-429F-A076-D41F98AF3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F0F904E-E9BA-45C3-9EFF-1AC708CBD5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ED1FCAE-509B-4DED-859C-FF3CD043AA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DD5C1E3-3A5C-463D-9C43-1FD6E1058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E9B00C2-C189-4530-9477-285DF4744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2CD4CB2D-5355-4658-A909-E7EFE472E2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443CC69D-557F-4043-8FBB-8E1A1ACF9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15</xdr:row>
      <xdr:rowOff>211665</xdr:rowOff>
    </xdr:from>
    <xdr:to>
      <xdr:col>8</xdr:col>
      <xdr:colOff>116417</xdr:colOff>
      <xdr:row>18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1A46FDB8-A0A8-404D-B714-7C99DC54D08A}"/>
            </a:ext>
          </a:extLst>
        </xdr:cNvPr>
        <xdr:cNvSpPr>
          <a:spLocks noChangeShapeType="1"/>
        </xdr:cNvSpPr>
      </xdr:nvSpPr>
      <xdr:spPr bwMode="auto">
        <a:xfrm flipV="1">
          <a:off x="4067175" y="9755715"/>
          <a:ext cx="44312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15</xdr:row>
      <xdr:rowOff>264583</xdr:rowOff>
    </xdr:from>
    <xdr:to>
      <xdr:col>9</xdr:col>
      <xdr:colOff>222249</xdr:colOff>
      <xdr:row>18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BA532F53-F027-440B-92FD-EECA9CC9C5EA}"/>
            </a:ext>
          </a:extLst>
        </xdr:cNvPr>
        <xdr:cNvSpPr>
          <a:spLocks noChangeShapeType="1"/>
        </xdr:cNvSpPr>
      </xdr:nvSpPr>
      <xdr:spPr bwMode="auto">
        <a:xfrm flipV="1">
          <a:off x="7953375" y="9808633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15</xdr:row>
      <xdr:rowOff>266700</xdr:rowOff>
    </xdr:from>
    <xdr:to>
      <xdr:col>6</xdr:col>
      <xdr:colOff>333375</xdr:colOff>
      <xdr:row>19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7FB7AFF4-BEED-42E1-AB62-BAF1EE2C1AA0}"/>
            </a:ext>
          </a:extLst>
        </xdr:cNvPr>
        <xdr:cNvSpPr>
          <a:spLocks noChangeShapeType="1"/>
        </xdr:cNvSpPr>
      </xdr:nvSpPr>
      <xdr:spPr bwMode="auto">
        <a:xfrm flipH="1" flipV="1">
          <a:off x="5514975" y="9810750"/>
          <a:ext cx="1457325" cy="1183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776566</xdr:colOff>
      <xdr:row>33</xdr:row>
      <xdr:rowOff>143716</xdr:rowOff>
    </xdr:from>
    <xdr:to>
      <xdr:col>11</xdr:col>
      <xdr:colOff>613834</xdr:colOff>
      <xdr:row>42</xdr:row>
      <xdr:rowOff>148167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34D71C4D-C9B0-4A4F-BEB7-D602C17ACF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46</xdr:row>
      <xdr:rowOff>9805</xdr:rowOff>
    </xdr:from>
    <xdr:to>
      <xdr:col>11</xdr:col>
      <xdr:colOff>592667</xdr:colOff>
      <xdr:row>54</xdr:row>
      <xdr:rowOff>137584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9FA6F04-C1D2-4C64-BA70-B58AF9A939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15</xdr:row>
      <xdr:rowOff>211665</xdr:rowOff>
    </xdr:from>
    <xdr:to>
      <xdr:col>8</xdr:col>
      <xdr:colOff>116417</xdr:colOff>
      <xdr:row>18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7671BC53-C023-4E89-B131-A5B2AAF4D1FB}"/>
            </a:ext>
          </a:extLst>
        </xdr:cNvPr>
        <xdr:cNvSpPr>
          <a:spLocks noChangeShapeType="1"/>
        </xdr:cNvSpPr>
      </xdr:nvSpPr>
      <xdr:spPr bwMode="auto">
        <a:xfrm flipV="1">
          <a:off x="4171950" y="10346265"/>
          <a:ext cx="44312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15</xdr:row>
      <xdr:rowOff>264583</xdr:rowOff>
    </xdr:from>
    <xdr:to>
      <xdr:col>9</xdr:col>
      <xdr:colOff>222249</xdr:colOff>
      <xdr:row>18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1A98CAF0-D062-43D9-A7CE-73366E3591CB}"/>
            </a:ext>
          </a:extLst>
        </xdr:cNvPr>
        <xdr:cNvSpPr>
          <a:spLocks noChangeShapeType="1"/>
        </xdr:cNvSpPr>
      </xdr:nvSpPr>
      <xdr:spPr bwMode="auto">
        <a:xfrm flipV="1">
          <a:off x="8058150" y="10399183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15</xdr:row>
      <xdr:rowOff>266700</xdr:rowOff>
    </xdr:from>
    <xdr:to>
      <xdr:col>6</xdr:col>
      <xdr:colOff>333375</xdr:colOff>
      <xdr:row>19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8E50A617-03A3-4B36-B7E3-D29CFC8850D8}"/>
            </a:ext>
          </a:extLst>
        </xdr:cNvPr>
        <xdr:cNvSpPr>
          <a:spLocks noChangeShapeType="1"/>
        </xdr:cNvSpPr>
      </xdr:nvSpPr>
      <xdr:spPr bwMode="auto">
        <a:xfrm flipH="1" flipV="1">
          <a:off x="5619750" y="10401300"/>
          <a:ext cx="1457325" cy="1183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5602</xdr:colOff>
      <xdr:row>34</xdr:row>
      <xdr:rowOff>34740</xdr:rowOff>
    </xdr:from>
    <xdr:to>
      <xdr:col>11</xdr:col>
      <xdr:colOff>1355911</xdr:colOff>
      <xdr:row>43</xdr:row>
      <xdr:rowOff>201707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E89D58-EF75-413C-8468-724CD75E3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790014</xdr:colOff>
      <xdr:row>47</xdr:row>
      <xdr:rowOff>34737</xdr:rowOff>
    </xdr:from>
    <xdr:to>
      <xdr:col>11</xdr:col>
      <xdr:colOff>1311088</xdr:colOff>
      <xdr:row>56</xdr:row>
      <xdr:rowOff>156881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D0BB1D1E-6193-4A22-B80A-0A500FB3C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8E06A-BD85-4FA9-93A3-1DC154CBD5BC}">
  <dimension ref="B1:X11"/>
  <sheetViews>
    <sheetView zoomScale="85" zoomScaleNormal="85" workbookViewId="0">
      <selection activeCell="E6" sqref="E6:G6"/>
    </sheetView>
  </sheetViews>
  <sheetFormatPr baseColWidth="10" defaultRowHeight="15" x14ac:dyDescent="0.25"/>
  <cols>
    <col min="1" max="1" width="1.7109375" customWidth="1"/>
    <col min="2" max="2" width="4.28515625" customWidth="1"/>
    <col min="3" max="3" width="34.7109375" customWidth="1"/>
    <col min="4" max="18" width="18.7109375" customWidth="1"/>
  </cols>
  <sheetData>
    <row r="1" spans="2:24" s="5" customFormat="1" ht="15.75" thickBot="1" x14ac:dyDescent="0.3">
      <c r="E1" s="6"/>
    </row>
    <row r="2" spans="2:24" ht="30" customHeight="1" thickBot="1" x14ac:dyDescent="0.3">
      <c r="C2" s="7" t="s">
        <v>423</v>
      </c>
      <c r="D2" s="1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2:24" ht="5.25" customHeight="1" thickBot="1" x14ac:dyDescent="0.3">
      <c r="E3" s="6"/>
    </row>
    <row r="4" spans="2:24" ht="33" customHeight="1" thickBot="1" x14ac:dyDescent="0.3">
      <c r="C4" s="8" t="s">
        <v>5</v>
      </c>
      <c r="D4" s="18" t="s">
        <v>6</v>
      </c>
      <c r="E4" s="12" t="s">
        <v>7</v>
      </c>
      <c r="F4" s="12" t="s">
        <v>8</v>
      </c>
      <c r="G4" s="12" t="s">
        <v>9</v>
      </c>
      <c r="H4" s="19" t="s">
        <v>10</v>
      </c>
      <c r="I4" s="12" t="s">
        <v>11</v>
      </c>
      <c r="J4" s="12" t="s">
        <v>12</v>
      </c>
      <c r="K4" s="19" t="s">
        <v>13</v>
      </c>
      <c r="L4" s="19" t="s">
        <v>14</v>
      </c>
      <c r="M4" s="19" t="s">
        <v>15</v>
      </c>
      <c r="N4" s="19" t="s">
        <v>16</v>
      </c>
      <c r="O4" s="19" t="s">
        <v>17</v>
      </c>
      <c r="P4" s="19" t="s">
        <v>18</v>
      </c>
      <c r="Q4" s="19" t="s">
        <v>19</v>
      </c>
      <c r="R4" s="20" t="s">
        <v>20</v>
      </c>
    </row>
    <row r="5" spans="2:24" s="4" customFormat="1" ht="5.0999999999999996" customHeight="1" x14ac:dyDescent="0.25">
      <c r="C5" s="2"/>
      <c r="D5" s="3"/>
      <c r="E5" s="6"/>
    </row>
    <row r="6" spans="2:24" s="13" customFormat="1" ht="39" customHeight="1" x14ac:dyDescent="0.25">
      <c r="B6"/>
      <c r="C6" s="171" t="s">
        <v>310</v>
      </c>
      <c r="D6" s="172">
        <v>155.6</v>
      </c>
      <c r="E6" s="173">
        <v>150</v>
      </c>
      <c r="F6" s="173">
        <v>155.6</v>
      </c>
      <c r="G6" s="173">
        <v>181.4</v>
      </c>
      <c r="H6" s="174">
        <v>117.2</v>
      </c>
      <c r="I6" s="175">
        <v>127.8</v>
      </c>
      <c r="J6" s="173">
        <v>147.69999999999999</v>
      </c>
      <c r="K6" s="174">
        <v>108</v>
      </c>
      <c r="L6" s="176">
        <v>185.6</v>
      </c>
      <c r="M6" s="174">
        <v>156.6</v>
      </c>
      <c r="N6" s="176">
        <v>154.5</v>
      </c>
      <c r="O6" s="177">
        <v>181.36117556071153</v>
      </c>
      <c r="P6" s="174">
        <v>155</v>
      </c>
      <c r="Q6" s="174">
        <v>114</v>
      </c>
      <c r="R6" s="178">
        <v>192</v>
      </c>
      <c r="S6"/>
      <c r="T6"/>
      <c r="U6"/>
      <c r="V6"/>
      <c r="W6"/>
      <c r="X6"/>
    </row>
    <row r="7" spans="2:24" s="13" customFormat="1" ht="39" customHeight="1" x14ac:dyDescent="0.25">
      <c r="B7"/>
      <c r="C7" s="171" t="s">
        <v>309</v>
      </c>
      <c r="D7" s="172">
        <v>116.69999999999999</v>
      </c>
      <c r="E7" s="173"/>
      <c r="F7" s="173"/>
      <c r="G7" s="173"/>
      <c r="H7" s="174" t="s">
        <v>28</v>
      </c>
      <c r="I7" s="175"/>
      <c r="J7" s="173"/>
      <c r="K7" s="174" t="s">
        <v>29</v>
      </c>
      <c r="L7" s="174" t="s">
        <v>30</v>
      </c>
      <c r="M7" s="174" t="s">
        <v>31</v>
      </c>
      <c r="N7" s="174" t="s">
        <v>32</v>
      </c>
      <c r="O7" s="174" t="s">
        <v>33</v>
      </c>
      <c r="P7" s="174" t="s">
        <v>34</v>
      </c>
      <c r="Q7" s="174" t="s">
        <v>35</v>
      </c>
      <c r="R7" s="178" t="s">
        <v>36</v>
      </c>
      <c r="S7"/>
      <c r="T7"/>
      <c r="U7"/>
      <c r="V7"/>
      <c r="W7"/>
      <c r="X7"/>
    </row>
    <row r="8" spans="2:24" ht="48" customHeight="1" thickBot="1" x14ac:dyDescent="0.3">
      <c r="C8" s="179" t="s">
        <v>311</v>
      </c>
      <c r="D8" s="180">
        <f>D7-D6</f>
        <v>-38.900000000000006</v>
      </c>
      <c r="E8" s="181"/>
      <c r="F8" s="182"/>
      <c r="G8" s="182"/>
      <c r="H8" s="183">
        <v>-39.829853054911069</v>
      </c>
      <c r="I8" s="182"/>
      <c r="J8" s="182"/>
      <c r="K8" s="183">
        <v>-54</v>
      </c>
      <c r="L8" s="183">
        <v>-61.87161639597835</v>
      </c>
      <c r="M8" s="183">
        <v>-21.655065738592441</v>
      </c>
      <c r="N8" s="183">
        <v>-75</v>
      </c>
      <c r="O8" s="183">
        <v>-36.466345129132719</v>
      </c>
      <c r="P8" s="183">
        <v>-34.802784222737785</v>
      </c>
      <c r="Q8" s="183">
        <v>-30</v>
      </c>
      <c r="R8" s="184">
        <v>-49.920000000000016</v>
      </c>
    </row>
    <row r="10" spans="2:24" s="117" customFormat="1" ht="23.25" customHeight="1" x14ac:dyDescent="0.25">
      <c r="D10" s="158"/>
      <c r="E10" s="158"/>
      <c r="F10" s="158"/>
      <c r="G10" s="158"/>
      <c r="H10" s="159" t="s">
        <v>24</v>
      </c>
      <c r="I10" s="160" t="s">
        <v>25</v>
      </c>
      <c r="K10" s="159" t="s">
        <v>25</v>
      </c>
      <c r="L10" s="160" t="s">
        <v>24</v>
      </c>
    </row>
    <row r="11" spans="2:24" s="117" customFormat="1" ht="23.25" customHeight="1" x14ac:dyDescent="0.25">
      <c r="D11" s="161" t="s">
        <v>424</v>
      </c>
      <c r="E11" s="162" t="s">
        <v>27</v>
      </c>
      <c r="F11" s="163">
        <v>2.5860000000000001E-2</v>
      </c>
      <c r="G11" s="161" t="s">
        <v>26</v>
      </c>
      <c r="H11" s="164">
        <v>3.12</v>
      </c>
      <c r="I11" s="165">
        <f>H11/F11</f>
        <v>120.64965197215777</v>
      </c>
      <c r="K11" s="164">
        <f>D6-D8</f>
        <v>194.5</v>
      </c>
      <c r="L11" s="165">
        <f>F11*K11</f>
        <v>5.0297700000000001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0A18-E3E7-4311-A8D3-EFD2E4B0ABC6}">
  <dimension ref="A1:U67"/>
  <sheetViews>
    <sheetView topLeftCell="A48" zoomScale="90" zoomScaleNormal="90" workbookViewId="0">
      <selection activeCell="C54" sqref="C54:D64"/>
    </sheetView>
  </sheetViews>
  <sheetFormatPr baseColWidth="10" defaultColWidth="16" defaultRowHeight="28.5" customHeight="1" x14ac:dyDescent="0.2"/>
  <cols>
    <col min="1" max="1" width="18" style="14" customWidth="1"/>
    <col min="2" max="2" width="17.140625" style="17" customWidth="1"/>
    <col min="3" max="3" width="12.28515625" style="17" customWidth="1"/>
    <col min="4" max="4" width="11.42578125" style="14" customWidth="1"/>
    <col min="5" max="5" width="5" style="14" customWidth="1"/>
    <col min="6" max="6" width="13" style="14" customWidth="1"/>
    <col min="7" max="7" width="12" style="14" customWidth="1"/>
    <col min="8" max="8" width="14.140625" style="14" customWidth="1"/>
    <col min="9" max="9" width="12.7109375" style="14" customWidth="1"/>
    <col min="10" max="10" width="15.140625" style="14" customWidth="1"/>
    <col min="11" max="11" width="15.28515625" style="14" customWidth="1"/>
    <col min="12" max="12" width="20.85546875" style="14" customWidth="1"/>
    <col min="13" max="13" width="23.28515625" style="14" customWidth="1"/>
    <col min="14" max="14" width="19.5703125" style="14" customWidth="1"/>
    <col min="15" max="15" width="16.7109375" style="14" customWidth="1"/>
    <col min="16" max="16" width="16" style="14"/>
    <col min="17" max="17" width="13.85546875" style="14" customWidth="1"/>
    <col min="18" max="257" width="16" style="14"/>
    <col min="258" max="258" width="10.42578125" style="14" customWidth="1"/>
    <col min="259" max="259" width="26.140625" style="14" customWidth="1"/>
    <col min="260" max="260" width="12.28515625" style="14" customWidth="1"/>
    <col min="261" max="261" width="9.42578125" style="14" customWidth="1"/>
    <col min="262" max="262" width="18.28515625" style="14" customWidth="1"/>
    <col min="263" max="263" width="10.5703125" style="14" customWidth="1"/>
    <col min="264" max="264" width="18.42578125" style="14" customWidth="1"/>
    <col min="265" max="265" width="10.7109375" style="14" customWidth="1"/>
    <col min="266" max="266" width="12" style="14" customWidth="1"/>
    <col min="267" max="267" width="18.85546875" style="14" customWidth="1"/>
    <col min="268" max="268" width="17.85546875" style="14" customWidth="1"/>
    <col min="269" max="269" width="20.28515625" style="14" customWidth="1"/>
    <col min="270" max="270" width="15.5703125" style="14" customWidth="1"/>
    <col min="271" max="272" width="16" style="14"/>
    <col min="273" max="273" width="23.140625" style="14" customWidth="1"/>
    <col min="274" max="513" width="16" style="14"/>
    <col min="514" max="514" width="10.42578125" style="14" customWidth="1"/>
    <col min="515" max="515" width="26.140625" style="14" customWidth="1"/>
    <col min="516" max="516" width="12.28515625" style="14" customWidth="1"/>
    <col min="517" max="517" width="9.42578125" style="14" customWidth="1"/>
    <col min="518" max="518" width="18.28515625" style="14" customWidth="1"/>
    <col min="519" max="519" width="10.5703125" style="14" customWidth="1"/>
    <col min="520" max="520" width="18.42578125" style="14" customWidth="1"/>
    <col min="521" max="521" width="10.7109375" style="14" customWidth="1"/>
    <col min="522" max="522" width="12" style="14" customWidth="1"/>
    <col min="523" max="523" width="18.85546875" style="14" customWidth="1"/>
    <col min="524" max="524" width="17.85546875" style="14" customWidth="1"/>
    <col min="525" max="525" width="20.28515625" style="14" customWidth="1"/>
    <col min="526" max="526" width="15.5703125" style="14" customWidth="1"/>
    <col min="527" max="528" width="16" style="14"/>
    <col min="529" max="529" width="23.140625" style="14" customWidth="1"/>
    <col min="530" max="769" width="16" style="14"/>
    <col min="770" max="770" width="10.42578125" style="14" customWidth="1"/>
    <col min="771" max="771" width="26.140625" style="14" customWidth="1"/>
    <col min="772" max="772" width="12.28515625" style="14" customWidth="1"/>
    <col min="773" max="773" width="9.42578125" style="14" customWidth="1"/>
    <col min="774" max="774" width="18.28515625" style="14" customWidth="1"/>
    <col min="775" max="775" width="10.5703125" style="14" customWidth="1"/>
    <col min="776" max="776" width="18.42578125" style="14" customWidth="1"/>
    <col min="777" max="777" width="10.7109375" style="14" customWidth="1"/>
    <col min="778" max="778" width="12" style="14" customWidth="1"/>
    <col min="779" max="779" width="18.85546875" style="14" customWidth="1"/>
    <col min="780" max="780" width="17.85546875" style="14" customWidth="1"/>
    <col min="781" max="781" width="20.28515625" style="14" customWidth="1"/>
    <col min="782" max="782" width="15.5703125" style="14" customWidth="1"/>
    <col min="783" max="784" width="16" style="14"/>
    <col min="785" max="785" width="23.140625" style="14" customWidth="1"/>
    <col min="786" max="1025" width="16" style="14"/>
    <col min="1026" max="1026" width="10.42578125" style="14" customWidth="1"/>
    <col min="1027" max="1027" width="26.140625" style="14" customWidth="1"/>
    <col min="1028" max="1028" width="12.28515625" style="14" customWidth="1"/>
    <col min="1029" max="1029" width="9.42578125" style="14" customWidth="1"/>
    <col min="1030" max="1030" width="18.28515625" style="14" customWidth="1"/>
    <col min="1031" max="1031" width="10.5703125" style="14" customWidth="1"/>
    <col min="1032" max="1032" width="18.42578125" style="14" customWidth="1"/>
    <col min="1033" max="1033" width="10.7109375" style="14" customWidth="1"/>
    <col min="1034" max="1034" width="12" style="14" customWidth="1"/>
    <col min="1035" max="1035" width="18.85546875" style="14" customWidth="1"/>
    <col min="1036" max="1036" width="17.85546875" style="14" customWidth="1"/>
    <col min="1037" max="1037" width="20.28515625" style="14" customWidth="1"/>
    <col min="1038" max="1038" width="15.5703125" style="14" customWidth="1"/>
    <col min="1039" max="1040" width="16" style="14"/>
    <col min="1041" max="1041" width="23.140625" style="14" customWidth="1"/>
    <col min="1042" max="1281" width="16" style="14"/>
    <col min="1282" max="1282" width="10.42578125" style="14" customWidth="1"/>
    <col min="1283" max="1283" width="26.140625" style="14" customWidth="1"/>
    <col min="1284" max="1284" width="12.28515625" style="14" customWidth="1"/>
    <col min="1285" max="1285" width="9.42578125" style="14" customWidth="1"/>
    <col min="1286" max="1286" width="18.28515625" style="14" customWidth="1"/>
    <col min="1287" max="1287" width="10.5703125" style="14" customWidth="1"/>
    <col min="1288" max="1288" width="18.42578125" style="14" customWidth="1"/>
    <col min="1289" max="1289" width="10.7109375" style="14" customWidth="1"/>
    <col min="1290" max="1290" width="12" style="14" customWidth="1"/>
    <col min="1291" max="1291" width="18.85546875" style="14" customWidth="1"/>
    <col min="1292" max="1292" width="17.85546875" style="14" customWidth="1"/>
    <col min="1293" max="1293" width="20.28515625" style="14" customWidth="1"/>
    <col min="1294" max="1294" width="15.5703125" style="14" customWidth="1"/>
    <col min="1295" max="1296" width="16" style="14"/>
    <col min="1297" max="1297" width="23.140625" style="14" customWidth="1"/>
    <col min="1298" max="1537" width="16" style="14"/>
    <col min="1538" max="1538" width="10.42578125" style="14" customWidth="1"/>
    <col min="1539" max="1539" width="26.140625" style="14" customWidth="1"/>
    <col min="1540" max="1540" width="12.28515625" style="14" customWidth="1"/>
    <col min="1541" max="1541" width="9.42578125" style="14" customWidth="1"/>
    <col min="1542" max="1542" width="18.28515625" style="14" customWidth="1"/>
    <col min="1543" max="1543" width="10.5703125" style="14" customWidth="1"/>
    <col min="1544" max="1544" width="18.42578125" style="14" customWidth="1"/>
    <col min="1545" max="1545" width="10.7109375" style="14" customWidth="1"/>
    <col min="1546" max="1546" width="12" style="14" customWidth="1"/>
    <col min="1547" max="1547" width="18.85546875" style="14" customWidth="1"/>
    <col min="1548" max="1548" width="17.85546875" style="14" customWidth="1"/>
    <col min="1549" max="1549" width="20.28515625" style="14" customWidth="1"/>
    <col min="1550" max="1550" width="15.5703125" style="14" customWidth="1"/>
    <col min="1551" max="1552" width="16" style="14"/>
    <col min="1553" max="1553" width="23.140625" style="14" customWidth="1"/>
    <col min="1554" max="1793" width="16" style="14"/>
    <col min="1794" max="1794" width="10.42578125" style="14" customWidth="1"/>
    <col min="1795" max="1795" width="26.140625" style="14" customWidth="1"/>
    <col min="1796" max="1796" width="12.28515625" style="14" customWidth="1"/>
    <col min="1797" max="1797" width="9.42578125" style="14" customWidth="1"/>
    <col min="1798" max="1798" width="18.28515625" style="14" customWidth="1"/>
    <col min="1799" max="1799" width="10.5703125" style="14" customWidth="1"/>
    <col min="1800" max="1800" width="18.42578125" style="14" customWidth="1"/>
    <col min="1801" max="1801" width="10.7109375" style="14" customWidth="1"/>
    <col min="1802" max="1802" width="12" style="14" customWidth="1"/>
    <col min="1803" max="1803" width="18.85546875" style="14" customWidth="1"/>
    <col min="1804" max="1804" width="17.85546875" style="14" customWidth="1"/>
    <col min="1805" max="1805" width="20.28515625" style="14" customWidth="1"/>
    <col min="1806" max="1806" width="15.5703125" style="14" customWidth="1"/>
    <col min="1807" max="1808" width="16" style="14"/>
    <col min="1809" max="1809" width="23.140625" style="14" customWidth="1"/>
    <col min="1810" max="2049" width="16" style="14"/>
    <col min="2050" max="2050" width="10.42578125" style="14" customWidth="1"/>
    <col min="2051" max="2051" width="26.140625" style="14" customWidth="1"/>
    <col min="2052" max="2052" width="12.28515625" style="14" customWidth="1"/>
    <col min="2053" max="2053" width="9.42578125" style="14" customWidth="1"/>
    <col min="2054" max="2054" width="18.28515625" style="14" customWidth="1"/>
    <col min="2055" max="2055" width="10.5703125" style="14" customWidth="1"/>
    <col min="2056" max="2056" width="18.42578125" style="14" customWidth="1"/>
    <col min="2057" max="2057" width="10.7109375" style="14" customWidth="1"/>
    <col min="2058" max="2058" width="12" style="14" customWidth="1"/>
    <col min="2059" max="2059" width="18.85546875" style="14" customWidth="1"/>
    <col min="2060" max="2060" width="17.85546875" style="14" customWidth="1"/>
    <col min="2061" max="2061" width="20.28515625" style="14" customWidth="1"/>
    <col min="2062" max="2062" width="15.5703125" style="14" customWidth="1"/>
    <col min="2063" max="2064" width="16" style="14"/>
    <col min="2065" max="2065" width="23.140625" style="14" customWidth="1"/>
    <col min="2066" max="2305" width="16" style="14"/>
    <col min="2306" max="2306" width="10.42578125" style="14" customWidth="1"/>
    <col min="2307" max="2307" width="26.140625" style="14" customWidth="1"/>
    <col min="2308" max="2308" width="12.28515625" style="14" customWidth="1"/>
    <col min="2309" max="2309" width="9.42578125" style="14" customWidth="1"/>
    <col min="2310" max="2310" width="18.28515625" style="14" customWidth="1"/>
    <col min="2311" max="2311" width="10.5703125" style="14" customWidth="1"/>
    <col min="2312" max="2312" width="18.42578125" style="14" customWidth="1"/>
    <col min="2313" max="2313" width="10.7109375" style="14" customWidth="1"/>
    <col min="2314" max="2314" width="12" style="14" customWidth="1"/>
    <col min="2315" max="2315" width="18.85546875" style="14" customWidth="1"/>
    <col min="2316" max="2316" width="17.85546875" style="14" customWidth="1"/>
    <col min="2317" max="2317" width="20.28515625" style="14" customWidth="1"/>
    <col min="2318" max="2318" width="15.5703125" style="14" customWidth="1"/>
    <col min="2319" max="2320" width="16" style="14"/>
    <col min="2321" max="2321" width="23.140625" style="14" customWidth="1"/>
    <col min="2322" max="2561" width="16" style="14"/>
    <col min="2562" max="2562" width="10.42578125" style="14" customWidth="1"/>
    <col min="2563" max="2563" width="26.140625" style="14" customWidth="1"/>
    <col min="2564" max="2564" width="12.28515625" style="14" customWidth="1"/>
    <col min="2565" max="2565" width="9.42578125" style="14" customWidth="1"/>
    <col min="2566" max="2566" width="18.28515625" style="14" customWidth="1"/>
    <col min="2567" max="2567" width="10.5703125" style="14" customWidth="1"/>
    <col min="2568" max="2568" width="18.42578125" style="14" customWidth="1"/>
    <col min="2569" max="2569" width="10.7109375" style="14" customWidth="1"/>
    <col min="2570" max="2570" width="12" style="14" customWidth="1"/>
    <col min="2571" max="2571" width="18.85546875" style="14" customWidth="1"/>
    <col min="2572" max="2572" width="17.85546875" style="14" customWidth="1"/>
    <col min="2573" max="2573" width="20.28515625" style="14" customWidth="1"/>
    <col min="2574" max="2574" width="15.5703125" style="14" customWidth="1"/>
    <col min="2575" max="2576" width="16" style="14"/>
    <col min="2577" max="2577" width="23.140625" style="14" customWidth="1"/>
    <col min="2578" max="2817" width="16" style="14"/>
    <col min="2818" max="2818" width="10.42578125" style="14" customWidth="1"/>
    <col min="2819" max="2819" width="26.140625" style="14" customWidth="1"/>
    <col min="2820" max="2820" width="12.28515625" style="14" customWidth="1"/>
    <col min="2821" max="2821" width="9.42578125" style="14" customWidth="1"/>
    <col min="2822" max="2822" width="18.28515625" style="14" customWidth="1"/>
    <col min="2823" max="2823" width="10.5703125" style="14" customWidth="1"/>
    <col min="2824" max="2824" width="18.42578125" style="14" customWidth="1"/>
    <col min="2825" max="2825" width="10.7109375" style="14" customWidth="1"/>
    <col min="2826" max="2826" width="12" style="14" customWidth="1"/>
    <col min="2827" max="2827" width="18.85546875" style="14" customWidth="1"/>
    <col min="2828" max="2828" width="17.85546875" style="14" customWidth="1"/>
    <col min="2829" max="2829" width="20.28515625" style="14" customWidth="1"/>
    <col min="2830" max="2830" width="15.5703125" style="14" customWidth="1"/>
    <col min="2831" max="2832" width="16" style="14"/>
    <col min="2833" max="2833" width="23.140625" style="14" customWidth="1"/>
    <col min="2834" max="3073" width="16" style="14"/>
    <col min="3074" max="3074" width="10.42578125" style="14" customWidth="1"/>
    <col min="3075" max="3075" width="26.140625" style="14" customWidth="1"/>
    <col min="3076" max="3076" width="12.28515625" style="14" customWidth="1"/>
    <col min="3077" max="3077" width="9.42578125" style="14" customWidth="1"/>
    <col min="3078" max="3078" width="18.28515625" style="14" customWidth="1"/>
    <col min="3079" max="3079" width="10.5703125" style="14" customWidth="1"/>
    <col min="3080" max="3080" width="18.42578125" style="14" customWidth="1"/>
    <col min="3081" max="3081" width="10.7109375" style="14" customWidth="1"/>
    <col min="3082" max="3082" width="12" style="14" customWidth="1"/>
    <col min="3083" max="3083" width="18.85546875" style="14" customWidth="1"/>
    <col min="3084" max="3084" width="17.85546875" style="14" customWidth="1"/>
    <col min="3085" max="3085" width="20.28515625" style="14" customWidth="1"/>
    <col min="3086" max="3086" width="15.5703125" style="14" customWidth="1"/>
    <col min="3087" max="3088" width="16" style="14"/>
    <col min="3089" max="3089" width="23.140625" style="14" customWidth="1"/>
    <col min="3090" max="3329" width="16" style="14"/>
    <col min="3330" max="3330" width="10.42578125" style="14" customWidth="1"/>
    <col min="3331" max="3331" width="26.140625" style="14" customWidth="1"/>
    <col min="3332" max="3332" width="12.28515625" style="14" customWidth="1"/>
    <col min="3333" max="3333" width="9.42578125" style="14" customWidth="1"/>
    <col min="3334" max="3334" width="18.28515625" style="14" customWidth="1"/>
    <col min="3335" max="3335" width="10.5703125" style="14" customWidth="1"/>
    <col min="3336" max="3336" width="18.42578125" style="14" customWidth="1"/>
    <col min="3337" max="3337" width="10.7109375" style="14" customWidth="1"/>
    <col min="3338" max="3338" width="12" style="14" customWidth="1"/>
    <col min="3339" max="3339" width="18.85546875" style="14" customWidth="1"/>
    <col min="3340" max="3340" width="17.85546875" style="14" customWidth="1"/>
    <col min="3341" max="3341" width="20.28515625" style="14" customWidth="1"/>
    <col min="3342" max="3342" width="15.5703125" style="14" customWidth="1"/>
    <col min="3343" max="3344" width="16" style="14"/>
    <col min="3345" max="3345" width="23.140625" style="14" customWidth="1"/>
    <col min="3346" max="3585" width="16" style="14"/>
    <col min="3586" max="3586" width="10.42578125" style="14" customWidth="1"/>
    <col min="3587" max="3587" width="26.140625" style="14" customWidth="1"/>
    <col min="3588" max="3588" width="12.28515625" style="14" customWidth="1"/>
    <col min="3589" max="3589" width="9.42578125" style="14" customWidth="1"/>
    <col min="3590" max="3590" width="18.28515625" style="14" customWidth="1"/>
    <col min="3591" max="3591" width="10.5703125" style="14" customWidth="1"/>
    <col min="3592" max="3592" width="18.42578125" style="14" customWidth="1"/>
    <col min="3593" max="3593" width="10.7109375" style="14" customWidth="1"/>
    <col min="3594" max="3594" width="12" style="14" customWidth="1"/>
    <col min="3595" max="3595" width="18.85546875" style="14" customWidth="1"/>
    <col min="3596" max="3596" width="17.85546875" style="14" customWidth="1"/>
    <col min="3597" max="3597" width="20.28515625" style="14" customWidth="1"/>
    <col min="3598" max="3598" width="15.5703125" style="14" customWidth="1"/>
    <col min="3599" max="3600" width="16" style="14"/>
    <col min="3601" max="3601" width="23.140625" style="14" customWidth="1"/>
    <col min="3602" max="3841" width="16" style="14"/>
    <col min="3842" max="3842" width="10.42578125" style="14" customWidth="1"/>
    <col min="3843" max="3843" width="26.140625" style="14" customWidth="1"/>
    <col min="3844" max="3844" width="12.28515625" style="14" customWidth="1"/>
    <col min="3845" max="3845" width="9.42578125" style="14" customWidth="1"/>
    <col min="3846" max="3846" width="18.28515625" style="14" customWidth="1"/>
    <col min="3847" max="3847" width="10.5703125" style="14" customWidth="1"/>
    <col min="3848" max="3848" width="18.42578125" style="14" customWidth="1"/>
    <col min="3849" max="3849" width="10.7109375" style="14" customWidth="1"/>
    <col min="3850" max="3850" width="12" style="14" customWidth="1"/>
    <col min="3851" max="3851" width="18.85546875" style="14" customWidth="1"/>
    <col min="3852" max="3852" width="17.85546875" style="14" customWidth="1"/>
    <col min="3853" max="3853" width="20.28515625" style="14" customWidth="1"/>
    <col min="3854" max="3854" width="15.5703125" style="14" customWidth="1"/>
    <col min="3855" max="3856" width="16" style="14"/>
    <col min="3857" max="3857" width="23.140625" style="14" customWidth="1"/>
    <col min="3858" max="4097" width="16" style="14"/>
    <col min="4098" max="4098" width="10.42578125" style="14" customWidth="1"/>
    <col min="4099" max="4099" width="26.140625" style="14" customWidth="1"/>
    <col min="4100" max="4100" width="12.28515625" style="14" customWidth="1"/>
    <col min="4101" max="4101" width="9.42578125" style="14" customWidth="1"/>
    <col min="4102" max="4102" width="18.28515625" style="14" customWidth="1"/>
    <col min="4103" max="4103" width="10.5703125" style="14" customWidth="1"/>
    <col min="4104" max="4104" width="18.42578125" style="14" customWidth="1"/>
    <col min="4105" max="4105" width="10.7109375" style="14" customWidth="1"/>
    <col min="4106" max="4106" width="12" style="14" customWidth="1"/>
    <col min="4107" max="4107" width="18.85546875" style="14" customWidth="1"/>
    <col min="4108" max="4108" width="17.85546875" style="14" customWidth="1"/>
    <col min="4109" max="4109" width="20.28515625" style="14" customWidth="1"/>
    <col min="4110" max="4110" width="15.5703125" style="14" customWidth="1"/>
    <col min="4111" max="4112" width="16" style="14"/>
    <col min="4113" max="4113" width="23.140625" style="14" customWidth="1"/>
    <col min="4114" max="4353" width="16" style="14"/>
    <col min="4354" max="4354" width="10.42578125" style="14" customWidth="1"/>
    <col min="4355" max="4355" width="26.140625" style="14" customWidth="1"/>
    <col min="4356" max="4356" width="12.28515625" style="14" customWidth="1"/>
    <col min="4357" max="4357" width="9.42578125" style="14" customWidth="1"/>
    <col min="4358" max="4358" width="18.28515625" style="14" customWidth="1"/>
    <col min="4359" max="4359" width="10.5703125" style="14" customWidth="1"/>
    <col min="4360" max="4360" width="18.42578125" style="14" customWidth="1"/>
    <col min="4361" max="4361" width="10.7109375" style="14" customWidth="1"/>
    <col min="4362" max="4362" width="12" style="14" customWidth="1"/>
    <col min="4363" max="4363" width="18.85546875" style="14" customWidth="1"/>
    <col min="4364" max="4364" width="17.85546875" style="14" customWidth="1"/>
    <col min="4365" max="4365" width="20.28515625" style="14" customWidth="1"/>
    <col min="4366" max="4366" width="15.5703125" style="14" customWidth="1"/>
    <col min="4367" max="4368" width="16" style="14"/>
    <col min="4369" max="4369" width="23.140625" style="14" customWidth="1"/>
    <col min="4370" max="4609" width="16" style="14"/>
    <col min="4610" max="4610" width="10.42578125" style="14" customWidth="1"/>
    <col min="4611" max="4611" width="26.140625" style="14" customWidth="1"/>
    <col min="4612" max="4612" width="12.28515625" style="14" customWidth="1"/>
    <col min="4613" max="4613" width="9.42578125" style="14" customWidth="1"/>
    <col min="4614" max="4614" width="18.28515625" style="14" customWidth="1"/>
    <col min="4615" max="4615" width="10.5703125" style="14" customWidth="1"/>
    <col min="4616" max="4616" width="18.42578125" style="14" customWidth="1"/>
    <col min="4617" max="4617" width="10.7109375" style="14" customWidth="1"/>
    <col min="4618" max="4618" width="12" style="14" customWidth="1"/>
    <col min="4619" max="4619" width="18.85546875" style="14" customWidth="1"/>
    <col min="4620" max="4620" width="17.85546875" style="14" customWidth="1"/>
    <col min="4621" max="4621" width="20.28515625" style="14" customWidth="1"/>
    <col min="4622" max="4622" width="15.5703125" style="14" customWidth="1"/>
    <col min="4623" max="4624" width="16" style="14"/>
    <col min="4625" max="4625" width="23.140625" style="14" customWidth="1"/>
    <col min="4626" max="4865" width="16" style="14"/>
    <col min="4866" max="4866" width="10.42578125" style="14" customWidth="1"/>
    <col min="4867" max="4867" width="26.140625" style="14" customWidth="1"/>
    <col min="4868" max="4868" width="12.28515625" style="14" customWidth="1"/>
    <col min="4869" max="4869" width="9.42578125" style="14" customWidth="1"/>
    <col min="4870" max="4870" width="18.28515625" style="14" customWidth="1"/>
    <col min="4871" max="4871" width="10.5703125" style="14" customWidth="1"/>
    <col min="4872" max="4872" width="18.42578125" style="14" customWidth="1"/>
    <col min="4873" max="4873" width="10.7109375" style="14" customWidth="1"/>
    <col min="4874" max="4874" width="12" style="14" customWidth="1"/>
    <col min="4875" max="4875" width="18.85546875" style="14" customWidth="1"/>
    <col min="4876" max="4876" width="17.85546875" style="14" customWidth="1"/>
    <col min="4877" max="4877" width="20.28515625" style="14" customWidth="1"/>
    <col min="4878" max="4878" width="15.5703125" style="14" customWidth="1"/>
    <col min="4879" max="4880" width="16" style="14"/>
    <col min="4881" max="4881" width="23.140625" style="14" customWidth="1"/>
    <col min="4882" max="5121" width="16" style="14"/>
    <col min="5122" max="5122" width="10.42578125" style="14" customWidth="1"/>
    <col min="5123" max="5123" width="26.140625" style="14" customWidth="1"/>
    <col min="5124" max="5124" width="12.28515625" style="14" customWidth="1"/>
    <col min="5125" max="5125" width="9.42578125" style="14" customWidth="1"/>
    <col min="5126" max="5126" width="18.28515625" style="14" customWidth="1"/>
    <col min="5127" max="5127" width="10.5703125" style="14" customWidth="1"/>
    <col min="5128" max="5128" width="18.42578125" style="14" customWidth="1"/>
    <col min="5129" max="5129" width="10.7109375" style="14" customWidth="1"/>
    <col min="5130" max="5130" width="12" style="14" customWidth="1"/>
    <col min="5131" max="5131" width="18.85546875" style="14" customWidth="1"/>
    <col min="5132" max="5132" width="17.85546875" style="14" customWidth="1"/>
    <col min="5133" max="5133" width="20.28515625" style="14" customWidth="1"/>
    <col min="5134" max="5134" width="15.5703125" style="14" customWidth="1"/>
    <col min="5135" max="5136" width="16" style="14"/>
    <col min="5137" max="5137" width="23.140625" style="14" customWidth="1"/>
    <col min="5138" max="5377" width="16" style="14"/>
    <col min="5378" max="5378" width="10.42578125" style="14" customWidth="1"/>
    <col min="5379" max="5379" width="26.140625" style="14" customWidth="1"/>
    <col min="5380" max="5380" width="12.28515625" style="14" customWidth="1"/>
    <col min="5381" max="5381" width="9.42578125" style="14" customWidth="1"/>
    <col min="5382" max="5382" width="18.28515625" style="14" customWidth="1"/>
    <col min="5383" max="5383" width="10.5703125" style="14" customWidth="1"/>
    <col min="5384" max="5384" width="18.42578125" style="14" customWidth="1"/>
    <col min="5385" max="5385" width="10.7109375" style="14" customWidth="1"/>
    <col min="5386" max="5386" width="12" style="14" customWidth="1"/>
    <col min="5387" max="5387" width="18.85546875" style="14" customWidth="1"/>
    <col min="5388" max="5388" width="17.85546875" style="14" customWidth="1"/>
    <col min="5389" max="5389" width="20.28515625" style="14" customWidth="1"/>
    <col min="5390" max="5390" width="15.5703125" style="14" customWidth="1"/>
    <col min="5391" max="5392" width="16" style="14"/>
    <col min="5393" max="5393" width="23.140625" style="14" customWidth="1"/>
    <col min="5394" max="5633" width="16" style="14"/>
    <col min="5634" max="5634" width="10.42578125" style="14" customWidth="1"/>
    <col min="5635" max="5635" width="26.140625" style="14" customWidth="1"/>
    <col min="5636" max="5636" width="12.28515625" style="14" customWidth="1"/>
    <col min="5637" max="5637" width="9.42578125" style="14" customWidth="1"/>
    <col min="5638" max="5638" width="18.28515625" style="14" customWidth="1"/>
    <col min="5639" max="5639" width="10.5703125" style="14" customWidth="1"/>
    <col min="5640" max="5640" width="18.42578125" style="14" customWidth="1"/>
    <col min="5641" max="5641" width="10.7109375" style="14" customWidth="1"/>
    <col min="5642" max="5642" width="12" style="14" customWidth="1"/>
    <col min="5643" max="5643" width="18.85546875" style="14" customWidth="1"/>
    <col min="5644" max="5644" width="17.85546875" style="14" customWidth="1"/>
    <col min="5645" max="5645" width="20.28515625" style="14" customWidth="1"/>
    <col min="5646" max="5646" width="15.5703125" style="14" customWidth="1"/>
    <col min="5647" max="5648" width="16" style="14"/>
    <col min="5649" max="5649" width="23.140625" style="14" customWidth="1"/>
    <col min="5650" max="5889" width="16" style="14"/>
    <col min="5890" max="5890" width="10.42578125" style="14" customWidth="1"/>
    <col min="5891" max="5891" width="26.140625" style="14" customWidth="1"/>
    <col min="5892" max="5892" width="12.28515625" style="14" customWidth="1"/>
    <col min="5893" max="5893" width="9.42578125" style="14" customWidth="1"/>
    <col min="5894" max="5894" width="18.28515625" style="14" customWidth="1"/>
    <col min="5895" max="5895" width="10.5703125" style="14" customWidth="1"/>
    <col min="5896" max="5896" width="18.42578125" style="14" customWidth="1"/>
    <col min="5897" max="5897" width="10.7109375" style="14" customWidth="1"/>
    <col min="5898" max="5898" width="12" style="14" customWidth="1"/>
    <col min="5899" max="5899" width="18.85546875" style="14" customWidth="1"/>
    <col min="5900" max="5900" width="17.85546875" style="14" customWidth="1"/>
    <col min="5901" max="5901" width="20.28515625" style="14" customWidth="1"/>
    <col min="5902" max="5902" width="15.5703125" style="14" customWidth="1"/>
    <col min="5903" max="5904" width="16" style="14"/>
    <col min="5905" max="5905" width="23.140625" style="14" customWidth="1"/>
    <col min="5906" max="6145" width="16" style="14"/>
    <col min="6146" max="6146" width="10.42578125" style="14" customWidth="1"/>
    <col min="6147" max="6147" width="26.140625" style="14" customWidth="1"/>
    <col min="6148" max="6148" width="12.28515625" style="14" customWidth="1"/>
    <col min="6149" max="6149" width="9.42578125" style="14" customWidth="1"/>
    <col min="6150" max="6150" width="18.28515625" style="14" customWidth="1"/>
    <col min="6151" max="6151" width="10.5703125" style="14" customWidth="1"/>
    <col min="6152" max="6152" width="18.42578125" style="14" customWidth="1"/>
    <col min="6153" max="6153" width="10.7109375" style="14" customWidth="1"/>
    <col min="6154" max="6154" width="12" style="14" customWidth="1"/>
    <col min="6155" max="6155" width="18.85546875" style="14" customWidth="1"/>
    <col min="6156" max="6156" width="17.85546875" style="14" customWidth="1"/>
    <col min="6157" max="6157" width="20.28515625" style="14" customWidth="1"/>
    <col min="6158" max="6158" width="15.5703125" style="14" customWidth="1"/>
    <col min="6159" max="6160" width="16" style="14"/>
    <col min="6161" max="6161" width="23.140625" style="14" customWidth="1"/>
    <col min="6162" max="6401" width="16" style="14"/>
    <col min="6402" max="6402" width="10.42578125" style="14" customWidth="1"/>
    <col min="6403" max="6403" width="26.140625" style="14" customWidth="1"/>
    <col min="6404" max="6404" width="12.28515625" style="14" customWidth="1"/>
    <col min="6405" max="6405" width="9.42578125" style="14" customWidth="1"/>
    <col min="6406" max="6406" width="18.28515625" style="14" customWidth="1"/>
    <col min="6407" max="6407" width="10.5703125" style="14" customWidth="1"/>
    <col min="6408" max="6408" width="18.42578125" style="14" customWidth="1"/>
    <col min="6409" max="6409" width="10.7109375" style="14" customWidth="1"/>
    <col min="6410" max="6410" width="12" style="14" customWidth="1"/>
    <col min="6411" max="6411" width="18.85546875" style="14" customWidth="1"/>
    <col min="6412" max="6412" width="17.85546875" style="14" customWidth="1"/>
    <col min="6413" max="6413" width="20.28515625" style="14" customWidth="1"/>
    <col min="6414" max="6414" width="15.5703125" style="14" customWidth="1"/>
    <col min="6415" max="6416" width="16" style="14"/>
    <col min="6417" max="6417" width="23.140625" style="14" customWidth="1"/>
    <col min="6418" max="6657" width="16" style="14"/>
    <col min="6658" max="6658" width="10.42578125" style="14" customWidth="1"/>
    <col min="6659" max="6659" width="26.140625" style="14" customWidth="1"/>
    <col min="6660" max="6660" width="12.28515625" style="14" customWidth="1"/>
    <col min="6661" max="6661" width="9.42578125" style="14" customWidth="1"/>
    <col min="6662" max="6662" width="18.28515625" style="14" customWidth="1"/>
    <col min="6663" max="6663" width="10.5703125" style="14" customWidth="1"/>
    <col min="6664" max="6664" width="18.42578125" style="14" customWidth="1"/>
    <col min="6665" max="6665" width="10.7109375" style="14" customWidth="1"/>
    <col min="6666" max="6666" width="12" style="14" customWidth="1"/>
    <col min="6667" max="6667" width="18.85546875" style="14" customWidth="1"/>
    <col min="6668" max="6668" width="17.85546875" style="14" customWidth="1"/>
    <col min="6669" max="6669" width="20.28515625" style="14" customWidth="1"/>
    <col min="6670" max="6670" width="15.5703125" style="14" customWidth="1"/>
    <col min="6671" max="6672" width="16" style="14"/>
    <col min="6673" max="6673" width="23.140625" style="14" customWidth="1"/>
    <col min="6674" max="6913" width="16" style="14"/>
    <col min="6914" max="6914" width="10.42578125" style="14" customWidth="1"/>
    <col min="6915" max="6915" width="26.140625" style="14" customWidth="1"/>
    <col min="6916" max="6916" width="12.28515625" style="14" customWidth="1"/>
    <col min="6917" max="6917" width="9.42578125" style="14" customWidth="1"/>
    <col min="6918" max="6918" width="18.28515625" style="14" customWidth="1"/>
    <col min="6919" max="6919" width="10.5703125" style="14" customWidth="1"/>
    <col min="6920" max="6920" width="18.42578125" style="14" customWidth="1"/>
    <col min="6921" max="6921" width="10.7109375" style="14" customWidth="1"/>
    <col min="6922" max="6922" width="12" style="14" customWidth="1"/>
    <col min="6923" max="6923" width="18.85546875" style="14" customWidth="1"/>
    <col min="6924" max="6924" width="17.85546875" style="14" customWidth="1"/>
    <col min="6925" max="6925" width="20.28515625" style="14" customWidth="1"/>
    <col min="6926" max="6926" width="15.5703125" style="14" customWidth="1"/>
    <col min="6927" max="6928" width="16" style="14"/>
    <col min="6929" max="6929" width="23.140625" style="14" customWidth="1"/>
    <col min="6930" max="7169" width="16" style="14"/>
    <col min="7170" max="7170" width="10.42578125" style="14" customWidth="1"/>
    <col min="7171" max="7171" width="26.140625" style="14" customWidth="1"/>
    <col min="7172" max="7172" width="12.28515625" style="14" customWidth="1"/>
    <col min="7173" max="7173" width="9.42578125" style="14" customWidth="1"/>
    <col min="7174" max="7174" width="18.28515625" style="14" customWidth="1"/>
    <col min="7175" max="7175" width="10.5703125" style="14" customWidth="1"/>
    <col min="7176" max="7176" width="18.42578125" style="14" customWidth="1"/>
    <col min="7177" max="7177" width="10.7109375" style="14" customWidth="1"/>
    <col min="7178" max="7178" width="12" style="14" customWidth="1"/>
    <col min="7179" max="7179" width="18.85546875" style="14" customWidth="1"/>
    <col min="7180" max="7180" width="17.85546875" style="14" customWidth="1"/>
    <col min="7181" max="7181" width="20.28515625" style="14" customWidth="1"/>
    <col min="7182" max="7182" width="15.5703125" style="14" customWidth="1"/>
    <col min="7183" max="7184" width="16" style="14"/>
    <col min="7185" max="7185" width="23.140625" style="14" customWidth="1"/>
    <col min="7186" max="7425" width="16" style="14"/>
    <col min="7426" max="7426" width="10.42578125" style="14" customWidth="1"/>
    <col min="7427" max="7427" width="26.140625" style="14" customWidth="1"/>
    <col min="7428" max="7428" width="12.28515625" style="14" customWidth="1"/>
    <col min="7429" max="7429" width="9.42578125" style="14" customWidth="1"/>
    <col min="7430" max="7430" width="18.28515625" style="14" customWidth="1"/>
    <col min="7431" max="7431" width="10.5703125" style="14" customWidth="1"/>
    <col min="7432" max="7432" width="18.42578125" style="14" customWidth="1"/>
    <col min="7433" max="7433" width="10.7109375" style="14" customWidth="1"/>
    <col min="7434" max="7434" width="12" style="14" customWidth="1"/>
    <col min="7435" max="7435" width="18.85546875" style="14" customWidth="1"/>
    <col min="7436" max="7436" width="17.85546875" style="14" customWidth="1"/>
    <col min="7437" max="7437" width="20.28515625" style="14" customWidth="1"/>
    <col min="7438" max="7438" width="15.5703125" style="14" customWidth="1"/>
    <col min="7439" max="7440" width="16" style="14"/>
    <col min="7441" max="7441" width="23.140625" style="14" customWidth="1"/>
    <col min="7442" max="7681" width="16" style="14"/>
    <col min="7682" max="7682" width="10.42578125" style="14" customWidth="1"/>
    <col min="7683" max="7683" width="26.140625" style="14" customWidth="1"/>
    <col min="7684" max="7684" width="12.28515625" style="14" customWidth="1"/>
    <col min="7685" max="7685" width="9.42578125" style="14" customWidth="1"/>
    <col min="7686" max="7686" width="18.28515625" style="14" customWidth="1"/>
    <col min="7687" max="7687" width="10.5703125" style="14" customWidth="1"/>
    <col min="7688" max="7688" width="18.42578125" style="14" customWidth="1"/>
    <col min="7689" max="7689" width="10.7109375" style="14" customWidth="1"/>
    <col min="7690" max="7690" width="12" style="14" customWidth="1"/>
    <col min="7691" max="7691" width="18.85546875" style="14" customWidth="1"/>
    <col min="7692" max="7692" width="17.85546875" style="14" customWidth="1"/>
    <col min="7693" max="7693" width="20.28515625" style="14" customWidth="1"/>
    <col min="7694" max="7694" width="15.5703125" style="14" customWidth="1"/>
    <col min="7695" max="7696" width="16" style="14"/>
    <col min="7697" max="7697" width="23.140625" style="14" customWidth="1"/>
    <col min="7698" max="7937" width="16" style="14"/>
    <col min="7938" max="7938" width="10.42578125" style="14" customWidth="1"/>
    <col min="7939" max="7939" width="26.140625" style="14" customWidth="1"/>
    <col min="7940" max="7940" width="12.28515625" style="14" customWidth="1"/>
    <col min="7941" max="7941" width="9.42578125" style="14" customWidth="1"/>
    <col min="7942" max="7942" width="18.28515625" style="14" customWidth="1"/>
    <col min="7943" max="7943" width="10.5703125" style="14" customWidth="1"/>
    <col min="7944" max="7944" width="18.42578125" style="14" customWidth="1"/>
    <col min="7945" max="7945" width="10.7109375" style="14" customWidth="1"/>
    <col min="7946" max="7946" width="12" style="14" customWidth="1"/>
    <col min="7947" max="7947" width="18.85546875" style="14" customWidth="1"/>
    <col min="7948" max="7948" width="17.85546875" style="14" customWidth="1"/>
    <col min="7949" max="7949" width="20.28515625" style="14" customWidth="1"/>
    <col min="7950" max="7950" width="15.5703125" style="14" customWidth="1"/>
    <col min="7951" max="7952" width="16" style="14"/>
    <col min="7953" max="7953" width="23.140625" style="14" customWidth="1"/>
    <col min="7954" max="8193" width="16" style="14"/>
    <col min="8194" max="8194" width="10.42578125" style="14" customWidth="1"/>
    <col min="8195" max="8195" width="26.140625" style="14" customWidth="1"/>
    <col min="8196" max="8196" width="12.28515625" style="14" customWidth="1"/>
    <col min="8197" max="8197" width="9.42578125" style="14" customWidth="1"/>
    <col min="8198" max="8198" width="18.28515625" style="14" customWidth="1"/>
    <col min="8199" max="8199" width="10.5703125" style="14" customWidth="1"/>
    <col min="8200" max="8200" width="18.42578125" style="14" customWidth="1"/>
    <col min="8201" max="8201" width="10.7109375" style="14" customWidth="1"/>
    <col min="8202" max="8202" width="12" style="14" customWidth="1"/>
    <col min="8203" max="8203" width="18.85546875" style="14" customWidth="1"/>
    <col min="8204" max="8204" width="17.85546875" style="14" customWidth="1"/>
    <col min="8205" max="8205" width="20.28515625" style="14" customWidth="1"/>
    <col min="8206" max="8206" width="15.5703125" style="14" customWidth="1"/>
    <col min="8207" max="8208" width="16" style="14"/>
    <col min="8209" max="8209" width="23.140625" style="14" customWidth="1"/>
    <col min="8210" max="8449" width="16" style="14"/>
    <col min="8450" max="8450" width="10.42578125" style="14" customWidth="1"/>
    <col min="8451" max="8451" width="26.140625" style="14" customWidth="1"/>
    <col min="8452" max="8452" width="12.28515625" style="14" customWidth="1"/>
    <col min="8453" max="8453" width="9.42578125" style="14" customWidth="1"/>
    <col min="8454" max="8454" width="18.28515625" style="14" customWidth="1"/>
    <col min="8455" max="8455" width="10.5703125" style="14" customWidth="1"/>
    <col min="8456" max="8456" width="18.42578125" style="14" customWidth="1"/>
    <col min="8457" max="8457" width="10.7109375" style="14" customWidth="1"/>
    <col min="8458" max="8458" width="12" style="14" customWidth="1"/>
    <col min="8459" max="8459" width="18.85546875" style="14" customWidth="1"/>
    <col min="8460" max="8460" width="17.85546875" style="14" customWidth="1"/>
    <col min="8461" max="8461" width="20.28515625" style="14" customWidth="1"/>
    <col min="8462" max="8462" width="15.5703125" style="14" customWidth="1"/>
    <col min="8463" max="8464" width="16" style="14"/>
    <col min="8465" max="8465" width="23.140625" style="14" customWidth="1"/>
    <col min="8466" max="8705" width="16" style="14"/>
    <col min="8706" max="8706" width="10.42578125" style="14" customWidth="1"/>
    <col min="8707" max="8707" width="26.140625" style="14" customWidth="1"/>
    <col min="8708" max="8708" width="12.28515625" style="14" customWidth="1"/>
    <col min="8709" max="8709" width="9.42578125" style="14" customWidth="1"/>
    <col min="8710" max="8710" width="18.28515625" style="14" customWidth="1"/>
    <col min="8711" max="8711" width="10.5703125" style="14" customWidth="1"/>
    <col min="8712" max="8712" width="18.42578125" style="14" customWidth="1"/>
    <col min="8713" max="8713" width="10.7109375" style="14" customWidth="1"/>
    <col min="8714" max="8714" width="12" style="14" customWidth="1"/>
    <col min="8715" max="8715" width="18.85546875" style="14" customWidth="1"/>
    <col min="8716" max="8716" width="17.85546875" style="14" customWidth="1"/>
    <col min="8717" max="8717" width="20.28515625" style="14" customWidth="1"/>
    <col min="8718" max="8718" width="15.5703125" style="14" customWidth="1"/>
    <col min="8719" max="8720" width="16" style="14"/>
    <col min="8721" max="8721" width="23.140625" style="14" customWidth="1"/>
    <col min="8722" max="8961" width="16" style="14"/>
    <col min="8962" max="8962" width="10.42578125" style="14" customWidth="1"/>
    <col min="8963" max="8963" width="26.140625" style="14" customWidth="1"/>
    <col min="8964" max="8964" width="12.28515625" style="14" customWidth="1"/>
    <col min="8965" max="8965" width="9.42578125" style="14" customWidth="1"/>
    <col min="8966" max="8966" width="18.28515625" style="14" customWidth="1"/>
    <col min="8967" max="8967" width="10.5703125" style="14" customWidth="1"/>
    <col min="8968" max="8968" width="18.42578125" style="14" customWidth="1"/>
    <col min="8969" max="8969" width="10.7109375" style="14" customWidth="1"/>
    <col min="8970" max="8970" width="12" style="14" customWidth="1"/>
    <col min="8971" max="8971" width="18.85546875" style="14" customWidth="1"/>
    <col min="8972" max="8972" width="17.85546875" style="14" customWidth="1"/>
    <col min="8973" max="8973" width="20.28515625" style="14" customWidth="1"/>
    <col min="8974" max="8974" width="15.5703125" style="14" customWidth="1"/>
    <col min="8975" max="8976" width="16" style="14"/>
    <col min="8977" max="8977" width="23.140625" style="14" customWidth="1"/>
    <col min="8978" max="9217" width="16" style="14"/>
    <col min="9218" max="9218" width="10.42578125" style="14" customWidth="1"/>
    <col min="9219" max="9219" width="26.140625" style="14" customWidth="1"/>
    <col min="9220" max="9220" width="12.28515625" style="14" customWidth="1"/>
    <col min="9221" max="9221" width="9.42578125" style="14" customWidth="1"/>
    <col min="9222" max="9222" width="18.28515625" style="14" customWidth="1"/>
    <col min="9223" max="9223" width="10.5703125" style="14" customWidth="1"/>
    <col min="9224" max="9224" width="18.42578125" style="14" customWidth="1"/>
    <col min="9225" max="9225" width="10.7109375" style="14" customWidth="1"/>
    <col min="9226" max="9226" width="12" style="14" customWidth="1"/>
    <col min="9227" max="9227" width="18.85546875" style="14" customWidth="1"/>
    <col min="9228" max="9228" width="17.85546875" style="14" customWidth="1"/>
    <col min="9229" max="9229" width="20.28515625" style="14" customWidth="1"/>
    <col min="9230" max="9230" width="15.5703125" style="14" customWidth="1"/>
    <col min="9231" max="9232" width="16" style="14"/>
    <col min="9233" max="9233" width="23.140625" style="14" customWidth="1"/>
    <col min="9234" max="9473" width="16" style="14"/>
    <col min="9474" max="9474" width="10.42578125" style="14" customWidth="1"/>
    <col min="9475" max="9475" width="26.140625" style="14" customWidth="1"/>
    <col min="9476" max="9476" width="12.28515625" style="14" customWidth="1"/>
    <col min="9477" max="9477" width="9.42578125" style="14" customWidth="1"/>
    <col min="9478" max="9478" width="18.28515625" style="14" customWidth="1"/>
    <col min="9479" max="9479" width="10.5703125" style="14" customWidth="1"/>
    <col min="9480" max="9480" width="18.42578125" style="14" customWidth="1"/>
    <col min="9481" max="9481" width="10.7109375" style="14" customWidth="1"/>
    <col min="9482" max="9482" width="12" style="14" customWidth="1"/>
    <col min="9483" max="9483" width="18.85546875" style="14" customWidth="1"/>
    <col min="9484" max="9484" width="17.85546875" style="14" customWidth="1"/>
    <col min="9485" max="9485" width="20.28515625" style="14" customWidth="1"/>
    <col min="9486" max="9486" width="15.5703125" style="14" customWidth="1"/>
    <col min="9487" max="9488" width="16" style="14"/>
    <col min="9489" max="9489" width="23.140625" style="14" customWidth="1"/>
    <col min="9490" max="9729" width="16" style="14"/>
    <col min="9730" max="9730" width="10.42578125" style="14" customWidth="1"/>
    <col min="9731" max="9731" width="26.140625" style="14" customWidth="1"/>
    <col min="9732" max="9732" width="12.28515625" style="14" customWidth="1"/>
    <col min="9733" max="9733" width="9.42578125" style="14" customWidth="1"/>
    <col min="9734" max="9734" width="18.28515625" style="14" customWidth="1"/>
    <col min="9735" max="9735" width="10.5703125" style="14" customWidth="1"/>
    <col min="9736" max="9736" width="18.42578125" style="14" customWidth="1"/>
    <col min="9737" max="9737" width="10.7109375" style="14" customWidth="1"/>
    <col min="9738" max="9738" width="12" style="14" customWidth="1"/>
    <col min="9739" max="9739" width="18.85546875" style="14" customWidth="1"/>
    <col min="9740" max="9740" width="17.85546875" style="14" customWidth="1"/>
    <col min="9741" max="9741" width="20.28515625" style="14" customWidth="1"/>
    <col min="9742" max="9742" width="15.5703125" style="14" customWidth="1"/>
    <col min="9743" max="9744" width="16" style="14"/>
    <col min="9745" max="9745" width="23.140625" style="14" customWidth="1"/>
    <col min="9746" max="9985" width="16" style="14"/>
    <col min="9986" max="9986" width="10.42578125" style="14" customWidth="1"/>
    <col min="9987" max="9987" width="26.140625" style="14" customWidth="1"/>
    <col min="9988" max="9988" width="12.28515625" style="14" customWidth="1"/>
    <col min="9989" max="9989" width="9.42578125" style="14" customWidth="1"/>
    <col min="9990" max="9990" width="18.28515625" style="14" customWidth="1"/>
    <col min="9991" max="9991" width="10.5703125" style="14" customWidth="1"/>
    <col min="9992" max="9992" width="18.42578125" style="14" customWidth="1"/>
    <col min="9993" max="9993" width="10.7109375" style="14" customWidth="1"/>
    <col min="9994" max="9994" width="12" style="14" customWidth="1"/>
    <col min="9995" max="9995" width="18.85546875" style="14" customWidth="1"/>
    <col min="9996" max="9996" width="17.85546875" style="14" customWidth="1"/>
    <col min="9997" max="9997" width="20.28515625" style="14" customWidth="1"/>
    <col min="9998" max="9998" width="15.5703125" style="14" customWidth="1"/>
    <col min="9999" max="10000" width="16" style="14"/>
    <col min="10001" max="10001" width="23.140625" style="14" customWidth="1"/>
    <col min="10002" max="10241" width="16" style="14"/>
    <col min="10242" max="10242" width="10.42578125" style="14" customWidth="1"/>
    <col min="10243" max="10243" width="26.140625" style="14" customWidth="1"/>
    <col min="10244" max="10244" width="12.28515625" style="14" customWidth="1"/>
    <col min="10245" max="10245" width="9.42578125" style="14" customWidth="1"/>
    <col min="10246" max="10246" width="18.28515625" style="14" customWidth="1"/>
    <col min="10247" max="10247" width="10.5703125" style="14" customWidth="1"/>
    <col min="10248" max="10248" width="18.42578125" style="14" customWidth="1"/>
    <col min="10249" max="10249" width="10.7109375" style="14" customWidth="1"/>
    <col min="10250" max="10250" width="12" style="14" customWidth="1"/>
    <col min="10251" max="10251" width="18.85546875" style="14" customWidth="1"/>
    <col min="10252" max="10252" width="17.85546875" style="14" customWidth="1"/>
    <col min="10253" max="10253" width="20.28515625" style="14" customWidth="1"/>
    <col min="10254" max="10254" width="15.5703125" style="14" customWidth="1"/>
    <col min="10255" max="10256" width="16" style="14"/>
    <col min="10257" max="10257" width="23.140625" style="14" customWidth="1"/>
    <col min="10258" max="10497" width="16" style="14"/>
    <col min="10498" max="10498" width="10.42578125" style="14" customWidth="1"/>
    <col min="10499" max="10499" width="26.140625" style="14" customWidth="1"/>
    <col min="10500" max="10500" width="12.28515625" style="14" customWidth="1"/>
    <col min="10501" max="10501" width="9.42578125" style="14" customWidth="1"/>
    <col min="10502" max="10502" width="18.28515625" style="14" customWidth="1"/>
    <col min="10503" max="10503" width="10.5703125" style="14" customWidth="1"/>
    <col min="10504" max="10504" width="18.42578125" style="14" customWidth="1"/>
    <col min="10505" max="10505" width="10.7109375" style="14" customWidth="1"/>
    <col min="10506" max="10506" width="12" style="14" customWidth="1"/>
    <col min="10507" max="10507" width="18.85546875" style="14" customWidth="1"/>
    <col min="10508" max="10508" width="17.85546875" style="14" customWidth="1"/>
    <col min="10509" max="10509" width="20.28515625" style="14" customWidth="1"/>
    <col min="10510" max="10510" width="15.5703125" style="14" customWidth="1"/>
    <col min="10511" max="10512" width="16" style="14"/>
    <col min="10513" max="10513" width="23.140625" style="14" customWidth="1"/>
    <col min="10514" max="10753" width="16" style="14"/>
    <col min="10754" max="10754" width="10.42578125" style="14" customWidth="1"/>
    <col min="10755" max="10755" width="26.140625" style="14" customWidth="1"/>
    <col min="10756" max="10756" width="12.28515625" style="14" customWidth="1"/>
    <col min="10757" max="10757" width="9.42578125" style="14" customWidth="1"/>
    <col min="10758" max="10758" width="18.28515625" style="14" customWidth="1"/>
    <col min="10759" max="10759" width="10.5703125" style="14" customWidth="1"/>
    <col min="10760" max="10760" width="18.42578125" style="14" customWidth="1"/>
    <col min="10761" max="10761" width="10.7109375" style="14" customWidth="1"/>
    <col min="10762" max="10762" width="12" style="14" customWidth="1"/>
    <col min="10763" max="10763" width="18.85546875" style="14" customWidth="1"/>
    <col min="10764" max="10764" width="17.85546875" style="14" customWidth="1"/>
    <col min="10765" max="10765" width="20.28515625" style="14" customWidth="1"/>
    <col min="10766" max="10766" width="15.5703125" style="14" customWidth="1"/>
    <col min="10767" max="10768" width="16" style="14"/>
    <col min="10769" max="10769" width="23.140625" style="14" customWidth="1"/>
    <col min="10770" max="11009" width="16" style="14"/>
    <col min="11010" max="11010" width="10.42578125" style="14" customWidth="1"/>
    <col min="11011" max="11011" width="26.140625" style="14" customWidth="1"/>
    <col min="11012" max="11012" width="12.28515625" style="14" customWidth="1"/>
    <col min="11013" max="11013" width="9.42578125" style="14" customWidth="1"/>
    <col min="11014" max="11014" width="18.28515625" style="14" customWidth="1"/>
    <col min="11015" max="11015" width="10.5703125" style="14" customWidth="1"/>
    <col min="11016" max="11016" width="18.42578125" style="14" customWidth="1"/>
    <col min="11017" max="11017" width="10.7109375" style="14" customWidth="1"/>
    <col min="11018" max="11018" width="12" style="14" customWidth="1"/>
    <col min="11019" max="11019" width="18.85546875" style="14" customWidth="1"/>
    <col min="11020" max="11020" width="17.85546875" style="14" customWidth="1"/>
    <col min="11021" max="11021" width="20.28515625" style="14" customWidth="1"/>
    <col min="11022" max="11022" width="15.5703125" style="14" customWidth="1"/>
    <col min="11023" max="11024" width="16" style="14"/>
    <col min="11025" max="11025" width="23.140625" style="14" customWidth="1"/>
    <col min="11026" max="11265" width="16" style="14"/>
    <col min="11266" max="11266" width="10.42578125" style="14" customWidth="1"/>
    <col min="11267" max="11267" width="26.140625" style="14" customWidth="1"/>
    <col min="11268" max="11268" width="12.28515625" style="14" customWidth="1"/>
    <col min="11269" max="11269" width="9.42578125" style="14" customWidth="1"/>
    <col min="11270" max="11270" width="18.28515625" style="14" customWidth="1"/>
    <col min="11271" max="11271" width="10.5703125" style="14" customWidth="1"/>
    <col min="11272" max="11272" width="18.42578125" style="14" customWidth="1"/>
    <col min="11273" max="11273" width="10.7109375" style="14" customWidth="1"/>
    <col min="11274" max="11274" width="12" style="14" customWidth="1"/>
    <col min="11275" max="11275" width="18.85546875" style="14" customWidth="1"/>
    <col min="11276" max="11276" width="17.85546875" style="14" customWidth="1"/>
    <col min="11277" max="11277" width="20.28515625" style="14" customWidth="1"/>
    <col min="11278" max="11278" width="15.5703125" style="14" customWidth="1"/>
    <col min="11279" max="11280" width="16" style="14"/>
    <col min="11281" max="11281" width="23.140625" style="14" customWidth="1"/>
    <col min="11282" max="11521" width="16" style="14"/>
    <col min="11522" max="11522" width="10.42578125" style="14" customWidth="1"/>
    <col min="11523" max="11523" width="26.140625" style="14" customWidth="1"/>
    <col min="11524" max="11524" width="12.28515625" style="14" customWidth="1"/>
    <col min="11525" max="11525" width="9.42578125" style="14" customWidth="1"/>
    <col min="11526" max="11526" width="18.28515625" style="14" customWidth="1"/>
    <col min="11527" max="11527" width="10.5703125" style="14" customWidth="1"/>
    <col min="11528" max="11528" width="18.42578125" style="14" customWidth="1"/>
    <col min="11529" max="11529" width="10.7109375" style="14" customWidth="1"/>
    <col min="11530" max="11530" width="12" style="14" customWidth="1"/>
    <col min="11531" max="11531" width="18.85546875" style="14" customWidth="1"/>
    <col min="11532" max="11532" width="17.85546875" style="14" customWidth="1"/>
    <col min="11533" max="11533" width="20.28515625" style="14" customWidth="1"/>
    <col min="11534" max="11534" width="15.5703125" style="14" customWidth="1"/>
    <col min="11535" max="11536" width="16" style="14"/>
    <col min="11537" max="11537" width="23.140625" style="14" customWidth="1"/>
    <col min="11538" max="11777" width="16" style="14"/>
    <col min="11778" max="11778" width="10.42578125" style="14" customWidth="1"/>
    <col min="11779" max="11779" width="26.140625" style="14" customWidth="1"/>
    <col min="11780" max="11780" width="12.28515625" style="14" customWidth="1"/>
    <col min="11781" max="11781" width="9.42578125" style="14" customWidth="1"/>
    <col min="11782" max="11782" width="18.28515625" style="14" customWidth="1"/>
    <col min="11783" max="11783" width="10.5703125" style="14" customWidth="1"/>
    <col min="11784" max="11784" width="18.42578125" style="14" customWidth="1"/>
    <col min="11785" max="11785" width="10.7109375" style="14" customWidth="1"/>
    <col min="11786" max="11786" width="12" style="14" customWidth="1"/>
    <col min="11787" max="11787" width="18.85546875" style="14" customWidth="1"/>
    <col min="11788" max="11788" width="17.85546875" style="14" customWidth="1"/>
    <col min="11789" max="11789" width="20.28515625" style="14" customWidth="1"/>
    <col min="11790" max="11790" width="15.5703125" style="14" customWidth="1"/>
    <col min="11791" max="11792" width="16" style="14"/>
    <col min="11793" max="11793" width="23.140625" style="14" customWidth="1"/>
    <col min="11794" max="12033" width="16" style="14"/>
    <col min="12034" max="12034" width="10.42578125" style="14" customWidth="1"/>
    <col min="12035" max="12035" width="26.140625" style="14" customWidth="1"/>
    <col min="12036" max="12036" width="12.28515625" style="14" customWidth="1"/>
    <col min="12037" max="12037" width="9.42578125" style="14" customWidth="1"/>
    <col min="12038" max="12038" width="18.28515625" style="14" customWidth="1"/>
    <col min="12039" max="12039" width="10.5703125" style="14" customWidth="1"/>
    <col min="12040" max="12040" width="18.42578125" style="14" customWidth="1"/>
    <col min="12041" max="12041" width="10.7109375" style="14" customWidth="1"/>
    <col min="12042" max="12042" width="12" style="14" customWidth="1"/>
    <col min="12043" max="12043" width="18.85546875" style="14" customWidth="1"/>
    <col min="12044" max="12044" width="17.85546875" style="14" customWidth="1"/>
    <col min="12045" max="12045" width="20.28515625" style="14" customWidth="1"/>
    <col min="12046" max="12046" width="15.5703125" style="14" customWidth="1"/>
    <col min="12047" max="12048" width="16" style="14"/>
    <col min="12049" max="12049" width="23.140625" style="14" customWidth="1"/>
    <col min="12050" max="12289" width="16" style="14"/>
    <col min="12290" max="12290" width="10.42578125" style="14" customWidth="1"/>
    <col min="12291" max="12291" width="26.140625" style="14" customWidth="1"/>
    <col min="12292" max="12292" width="12.28515625" style="14" customWidth="1"/>
    <col min="12293" max="12293" width="9.42578125" style="14" customWidth="1"/>
    <col min="12294" max="12294" width="18.28515625" style="14" customWidth="1"/>
    <col min="12295" max="12295" width="10.5703125" style="14" customWidth="1"/>
    <col min="12296" max="12296" width="18.42578125" style="14" customWidth="1"/>
    <col min="12297" max="12297" width="10.7109375" style="14" customWidth="1"/>
    <col min="12298" max="12298" width="12" style="14" customWidth="1"/>
    <col min="12299" max="12299" width="18.85546875" style="14" customWidth="1"/>
    <col min="12300" max="12300" width="17.85546875" style="14" customWidth="1"/>
    <col min="12301" max="12301" width="20.28515625" style="14" customWidth="1"/>
    <col min="12302" max="12302" width="15.5703125" style="14" customWidth="1"/>
    <col min="12303" max="12304" width="16" style="14"/>
    <col min="12305" max="12305" width="23.140625" style="14" customWidth="1"/>
    <col min="12306" max="12545" width="16" style="14"/>
    <col min="12546" max="12546" width="10.42578125" style="14" customWidth="1"/>
    <col min="12547" max="12547" width="26.140625" style="14" customWidth="1"/>
    <col min="12548" max="12548" width="12.28515625" style="14" customWidth="1"/>
    <col min="12549" max="12549" width="9.42578125" style="14" customWidth="1"/>
    <col min="12550" max="12550" width="18.28515625" style="14" customWidth="1"/>
    <col min="12551" max="12551" width="10.5703125" style="14" customWidth="1"/>
    <col min="12552" max="12552" width="18.42578125" style="14" customWidth="1"/>
    <col min="12553" max="12553" width="10.7109375" style="14" customWidth="1"/>
    <col min="12554" max="12554" width="12" style="14" customWidth="1"/>
    <col min="12555" max="12555" width="18.85546875" style="14" customWidth="1"/>
    <col min="12556" max="12556" width="17.85546875" style="14" customWidth="1"/>
    <col min="12557" max="12557" width="20.28515625" style="14" customWidth="1"/>
    <col min="12558" max="12558" width="15.5703125" style="14" customWidth="1"/>
    <col min="12559" max="12560" width="16" style="14"/>
    <col min="12561" max="12561" width="23.140625" style="14" customWidth="1"/>
    <col min="12562" max="12801" width="16" style="14"/>
    <col min="12802" max="12802" width="10.42578125" style="14" customWidth="1"/>
    <col min="12803" max="12803" width="26.140625" style="14" customWidth="1"/>
    <col min="12804" max="12804" width="12.28515625" style="14" customWidth="1"/>
    <col min="12805" max="12805" width="9.42578125" style="14" customWidth="1"/>
    <col min="12806" max="12806" width="18.28515625" style="14" customWidth="1"/>
    <col min="12807" max="12807" width="10.5703125" style="14" customWidth="1"/>
    <col min="12808" max="12808" width="18.42578125" style="14" customWidth="1"/>
    <col min="12809" max="12809" width="10.7109375" style="14" customWidth="1"/>
    <col min="12810" max="12810" width="12" style="14" customWidth="1"/>
    <col min="12811" max="12811" width="18.85546875" style="14" customWidth="1"/>
    <col min="12812" max="12812" width="17.85546875" style="14" customWidth="1"/>
    <col min="12813" max="12813" width="20.28515625" style="14" customWidth="1"/>
    <col min="12814" max="12814" width="15.5703125" style="14" customWidth="1"/>
    <col min="12815" max="12816" width="16" style="14"/>
    <col min="12817" max="12817" width="23.140625" style="14" customWidth="1"/>
    <col min="12818" max="13057" width="16" style="14"/>
    <col min="13058" max="13058" width="10.42578125" style="14" customWidth="1"/>
    <col min="13059" max="13059" width="26.140625" style="14" customWidth="1"/>
    <col min="13060" max="13060" width="12.28515625" style="14" customWidth="1"/>
    <col min="13061" max="13061" width="9.42578125" style="14" customWidth="1"/>
    <col min="13062" max="13062" width="18.28515625" style="14" customWidth="1"/>
    <col min="13063" max="13063" width="10.5703125" style="14" customWidth="1"/>
    <col min="13064" max="13064" width="18.42578125" style="14" customWidth="1"/>
    <col min="13065" max="13065" width="10.7109375" style="14" customWidth="1"/>
    <col min="13066" max="13066" width="12" style="14" customWidth="1"/>
    <col min="13067" max="13067" width="18.85546875" style="14" customWidth="1"/>
    <col min="13068" max="13068" width="17.85546875" style="14" customWidth="1"/>
    <col min="13069" max="13069" width="20.28515625" style="14" customWidth="1"/>
    <col min="13070" max="13070" width="15.5703125" style="14" customWidth="1"/>
    <col min="13071" max="13072" width="16" style="14"/>
    <col min="13073" max="13073" width="23.140625" style="14" customWidth="1"/>
    <col min="13074" max="13313" width="16" style="14"/>
    <col min="13314" max="13314" width="10.42578125" style="14" customWidth="1"/>
    <col min="13315" max="13315" width="26.140625" style="14" customWidth="1"/>
    <col min="13316" max="13316" width="12.28515625" style="14" customWidth="1"/>
    <col min="13317" max="13317" width="9.42578125" style="14" customWidth="1"/>
    <col min="13318" max="13318" width="18.28515625" style="14" customWidth="1"/>
    <col min="13319" max="13319" width="10.5703125" style="14" customWidth="1"/>
    <col min="13320" max="13320" width="18.42578125" style="14" customWidth="1"/>
    <col min="13321" max="13321" width="10.7109375" style="14" customWidth="1"/>
    <col min="13322" max="13322" width="12" style="14" customWidth="1"/>
    <col min="13323" max="13323" width="18.85546875" style="14" customWidth="1"/>
    <col min="13324" max="13324" width="17.85546875" style="14" customWidth="1"/>
    <col min="13325" max="13325" width="20.28515625" style="14" customWidth="1"/>
    <col min="13326" max="13326" width="15.5703125" style="14" customWidth="1"/>
    <col min="13327" max="13328" width="16" style="14"/>
    <col min="13329" max="13329" width="23.140625" style="14" customWidth="1"/>
    <col min="13330" max="13569" width="16" style="14"/>
    <col min="13570" max="13570" width="10.42578125" style="14" customWidth="1"/>
    <col min="13571" max="13571" width="26.140625" style="14" customWidth="1"/>
    <col min="13572" max="13572" width="12.28515625" style="14" customWidth="1"/>
    <col min="13573" max="13573" width="9.42578125" style="14" customWidth="1"/>
    <col min="13574" max="13574" width="18.28515625" style="14" customWidth="1"/>
    <col min="13575" max="13575" width="10.5703125" style="14" customWidth="1"/>
    <col min="13576" max="13576" width="18.42578125" style="14" customWidth="1"/>
    <col min="13577" max="13577" width="10.7109375" style="14" customWidth="1"/>
    <col min="13578" max="13578" width="12" style="14" customWidth="1"/>
    <col min="13579" max="13579" width="18.85546875" style="14" customWidth="1"/>
    <col min="13580" max="13580" width="17.85546875" style="14" customWidth="1"/>
    <col min="13581" max="13581" width="20.28515625" style="14" customWidth="1"/>
    <col min="13582" max="13582" width="15.5703125" style="14" customWidth="1"/>
    <col min="13583" max="13584" width="16" style="14"/>
    <col min="13585" max="13585" width="23.140625" style="14" customWidth="1"/>
    <col min="13586" max="13825" width="16" style="14"/>
    <col min="13826" max="13826" width="10.42578125" style="14" customWidth="1"/>
    <col min="13827" max="13827" width="26.140625" style="14" customWidth="1"/>
    <col min="13828" max="13828" width="12.28515625" style="14" customWidth="1"/>
    <col min="13829" max="13829" width="9.42578125" style="14" customWidth="1"/>
    <col min="13830" max="13830" width="18.28515625" style="14" customWidth="1"/>
    <col min="13831" max="13831" width="10.5703125" style="14" customWidth="1"/>
    <col min="13832" max="13832" width="18.42578125" style="14" customWidth="1"/>
    <col min="13833" max="13833" width="10.7109375" style="14" customWidth="1"/>
    <col min="13834" max="13834" width="12" style="14" customWidth="1"/>
    <col min="13835" max="13835" width="18.85546875" style="14" customWidth="1"/>
    <col min="13836" max="13836" width="17.85546875" style="14" customWidth="1"/>
    <col min="13837" max="13837" width="20.28515625" style="14" customWidth="1"/>
    <col min="13838" max="13838" width="15.5703125" style="14" customWidth="1"/>
    <col min="13839" max="13840" width="16" style="14"/>
    <col min="13841" max="13841" width="23.140625" style="14" customWidth="1"/>
    <col min="13842" max="14081" width="16" style="14"/>
    <col min="14082" max="14082" width="10.42578125" style="14" customWidth="1"/>
    <col min="14083" max="14083" width="26.140625" style="14" customWidth="1"/>
    <col min="14084" max="14084" width="12.28515625" style="14" customWidth="1"/>
    <col min="14085" max="14085" width="9.42578125" style="14" customWidth="1"/>
    <col min="14086" max="14086" width="18.28515625" style="14" customWidth="1"/>
    <col min="14087" max="14087" width="10.5703125" style="14" customWidth="1"/>
    <col min="14088" max="14088" width="18.42578125" style="14" customWidth="1"/>
    <col min="14089" max="14089" width="10.7109375" style="14" customWidth="1"/>
    <col min="14090" max="14090" width="12" style="14" customWidth="1"/>
    <col min="14091" max="14091" width="18.85546875" style="14" customWidth="1"/>
    <col min="14092" max="14092" width="17.85546875" style="14" customWidth="1"/>
    <col min="14093" max="14093" width="20.28515625" style="14" customWidth="1"/>
    <col min="14094" max="14094" width="15.5703125" style="14" customWidth="1"/>
    <col min="14095" max="14096" width="16" style="14"/>
    <col min="14097" max="14097" width="23.140625" style="14" customWidth="1"/>
    <col min="14098" max="14337" width="16" style="14"/>
    <col min="14338" max="14338" width="10.42578125" style="14" customWidth="1"/>
    <col min="14339" max="14339" width="26.140625" style="14" customWidth="1"/>
    <col min="14340" max="14340" width="12.28515625" style="14" customWidth="1"/>
    <col min="14341" max="14341" width="9.42578125" style="14" customWidth="1"/>
    <col min="14342" max="14342" width="18.28515625" style="14" customWidth="1"/>
    <col min="14343" max="14343" width="10.5703125" style="14" customWidth="1"/>
    <col min="14344" max="14344" width="18.42578125" style="14" customWidth="1"/>
    <col min="14345" max="14345" width="10.7109375" style="14" customWidth="1"/>
    <col min="14346" max="14346" width="12" style="14" customWidth="1"/>
    <col min="14347" max="14347" width="18.85546875" style="14" customWidth="1"/>
    <col min="14348" max="14348" width="17.85546875" style="14" customWidth="1"/>
    <col min="14349" max="14349" width="20.28515625" style="14" customWidth="1"/>
    <col min="14350" max="14350" width="15.5703125" style="14" customWidth="1"/>
    <col min="14351" max="14352" width="16" style="14"/>
    <col min="14353" max="14353" width="23.140625" style="14" customWidth="1"/>
    <col min="14354" max="14593" width="16" style="14"/>
    <col min="14594" max="14594" width="10.42578125" style="14" customWidth="1"/>
    <col min="14595" max="14595" width="26.140625" style="14" customWidth="1"/>
    <col min="14596" max="14596" width="12.28515625" style="14" customWidth="1"/>
    <col min="14597" max="14597" width="9.42578125" style="14" customWidth="1"/>
    <col min="14598" max="14598" width="18.28515625" style="14" customWidth="1"/>
    <col min="14599" max="14599" width="10.5703125" style="14" customWidth="1"/>
    <col min="14600" max="14600" width="18.42578125" style="14" customWidth="1"/>
    <col min="14601" max="14601" width="10.7109375" style="14" customWidth="1"/>
    <col min="14602" max="14602" width="12" style="14" customWidth="1"/>
    <col min="14603" max="14603" width="18.85546875" style="14" customWidth="1"/>
    <col min="14604" max="14604" width="17.85546875" style="14" customWidth="1"/>
    <col min="14605" max="14605" width="20.28515625" style="14" customWidth="1"/>
    <col min="14606" max="14606" width="15.5703125" style="14" customWidth="1"/>
    <col min="14607" max="14608" width="16" style="14"/>
    <col min="14609" max="14609" width="23.140625" style="14" customWidth="1"/>
    <col min="14610" max="14849" width="16" style="14"/>
    <col min="14850" max="14850" width="10.42578125" style="14" customWidth="1"/>
    <col min="14851" max="14851" width="26.140625" style="14" customWidth="1"/>
    <col min="14852" max="14852" width="12.28515625" style="14" customWidth="1"/>
    <col min="14853" max="14853" width="9.42578125" style="14" customWidth="1"/>
    <col min="14854" max="14854" width="18.28515625" style="14" customWidth="1"/>
    <col min="14855" max="14855" width="10.5703125" style="14" customWidth="1"/>
    <col min="14856" max="14856" width="18.42578125" style="14" customWidth="1"/>
    <col min="14857" max="14857" width="10.7109375" style="14" customWidth="1"/>
    <col min="14858" max="14858" width="12" style="14" customWidth="1"/>
    <col min="14859" max="14859" width="18.85546875" style="14" customWidth="1"/>
    <col min="14860" max="14860" width="17.85546875" style="14" customWidth="1"/>
    <col min="14861" max="14861" width="20.28515625" style="14" customWidth="1"/>
    <col min="14862" max="14862" width="15.5703125" style="14" customWidth="1"/>
    <col min="14863" max="14864" width="16" style="14"/>
    <col min="14865" max="14865" width="23.140625" style="14" customWidth="1"/>
    <col min="14866" max="15105" width="16" style="14"/>
    <col min="15106" max="15106" width="10.42578125" style="14" customWidth="1"/>
    <col min="15107" max="15107" width="26.140625" style="14" customWidth="1"/>
    <col min="15108" max="15108" width="12.28515625" style="14" customWidth="1"/>
    <col min="15109" max="15109" width="9.42578125" style="14" customWidth="1"/>
    <col min="15110" max="15110" width="18.28515625" style="14" customWidth="1"/>
    <col min="15111" max="15111" width="10.5703125" style="14" customWidth="1"/>
    <col min="15112" max="15112" width="18.42578125" style="14" customWidth="1"/>
    <col min="15113" max="15113" width="10.7109375" style="14" customWidth="1"/>
    <col min="15114" max="15114" width="12" style="14" customWidth="1"/>
    <col min="15115" max="15115" width="18.85546875" style="14" customWidth="1"/>
    <col min="15116" max="15116" width="17.85546875" style="14" customWidth="1"/>
    <col min="15117" max="15117" width="20.28515625" style="14" customWidth="1"/>
    <col min="15118" max="15118" width="15.5703125" style="14" customWidth="1"/>
    <col min="15119" max="15120" width="16" style="14"/>
    <col min="15121" max="15121" width="23.140625" style="14" customWidth="1"/>
    <col min="15122" max="15361" width="16" style="14"/>
    <col min="15362" max="15362" width="10.42578125" style="14" customWidth="1"/>
    <col min="15363" max="15363" width="26.140625" style="14" customWidth="1"/>
    <col min="15364" max="15364" width="12.28515625" style="14" customWidth="1"/>
    <col min="15365" max="15365" width="9.42578125" style="14" customWidth="1"/>
    <col min="15366" max="15366" width="18.28515625" style="14" customWidth="1"/>
    <col min="15367" max="15367" width="10.5703125" style="14" customWidth="1"/>
    <col min="15368" max="15368" width="18.42578125" style="14" customWidth="1"/>
    <col min="15369" max="15369" width="10.7109375" style="14" customWidth="1"/>
    <col min="15370" max="15370" width="12" style="14" customWidth="1"/>
    <col min="15371" max="15371" width="18.85546875" style="14" customWidth="1"/>
    <col min="15372" max="15372" width="17.85546875" style="14" customWidth="1"/>
    <col min="15373" max="15373" width="20.28515625" style="14" customWidth="1"/>
    <col min="15374" max="15374" width="15.5703125" style="14" customWidth="1"/>
    <col min="15375" max="15376" width="16" style="14"/>
    <col min="15377" max="15377" width="23.140625" style="14" customWidth="1"/>
    <col min="15378" max="15617" width="16" style="14"/>
    <col min="15618" max="15618" width="10.42578125" style="14" customWidth="1"/>
    <col min="15619" max="15619" width="26.140625" style="14" customWidth="1"/>
    <col min="15620" max="15620" width="12.28515625" style="14" customWidth="1"/>
    <col min="15621" max="15621" width="9.42578125" style="14" customWidth="1"/>
    <col min="15622" max="15622" width="18.28515625" style="14" customWidth="1"/>
    <col min="15623" max="15623" width="10.5703125" style="14" customWidth="1"/>
    <col min="15624" max="15624" width="18.42578125" style="14" customWidth="1"/>
    <col min="15625" max="15625" width="10.7109375" style="14" customWidth="1"/>
    <col min="15626" max="15626" width="12" style="14" customWidth="1"/>
    <col min="15627" max="15627" width="18.85546875" style="14" customWidth="1"/>
    <col min="15628" max="15628" width="17.85546875" style="14" customWidth="1"/>
    <col min="15629" max="15629" width="20.28515625" style="14" customWidth="1"/>
    <col min="15630" max="15630" width="15.5703125" style="14" customWidth="1"/>
    <col min="15631" max="15632" width="16" style="14"/>
    <col min="15633" max="15633" width="23.140625" style="14" customWidth="1"/>
    <col min="15634" max="15873" width="16" style="14"/>
    <col min="15874" max="15874" width="10.42578125" style="14" customWidth="1"/>
    <col min="15875" max="15875" width="26.140625" style="14" customWidth="1"/>
    <col min="15876" max="15876" width="12.28515625" style="14" customWidth="1"/>
    <col min="15877" max="15877" width="9.42578125" style="14" customWidth="1"/>
    <col min="15878" max="15878" width="18.28515625" style="14" customWidth="1"/>
    <col min="15879" max="15879" width="10.5703125" style="14" customWidth="1"/>
    <col min="15880" max="15880" width="18.42578125" style="14" customWidth="1"/>
    <col min="15881" max="15881" width="10.7109375" style="14" customWidth="1"/>
    <col min="15882" max="15882" width="12" style="14" customWidth="1"/>
    <col min="15883" max="15883" width="18.85546875" style="14" customWidth="1"/>
    <col min="15884" max="15884" width="17.85546875" style="14" customWidth="1"/>
    <col min="15885" max="15885" width="20.28515625" style="14" customWidth="1"/>
    <col min="15886" max="15886" width="15.5703125" style="14" customWidth="1"/>
    <col min="15887" max="15888" width="16" style="14"/>
    <col min="15889" max="15889" width="23.140625" style="14" customWidth="1"/>
    <col min="15890" max="16129" width="16" style="14"/>
    <col min="16130" max="16130" width="10.42578125" style="14" customWidth="1"/>
    <col min="16131" max="16131" width="26.140625" style="14" customWidth="1"/>
    <col min="16132" max="16132" width="12.28515625" style="14" customWidth="1"/>
    <col min="16133" max="16133" width="9.42578125" style="14" customWidth="1"/>
    <col min="16134" max="16134" width="18.28515625" style="14" customWidth="1"/>
    <col min="16135" max="16135" width="10.5703125" style="14" customWidth="1"/>
    <col min="16136" max="16136" width="18.42578125" style="14" customWidth="1"/>
    <col min="16137" max="16137" width="10.7109375" style="14" customWidth="1"/>
    <col min="16138" max="16138" width="12" style="14" customWidth="1"/>
    <col min="16139" max="16139" width="18.85546875" style="14" customWidth="1"/>
    <col min="16140" max="16140" width="17.85546875" style="14" customWidth="1"/>
    <col min="16141" max="16141" width="20.28515625" style="14" customWidth="1"/>
    <col min="16142" max="16142" width="15.5703125" style="14" customWidth="1"/>
    <col min="16143" max="16144" width="16" style="14"/>
    <col min="16145" max="16145" width="23.140625" style="14" customWidth="1"/>
    <col min="16146" max="16384" width="16" style="14"/>
  </cols>
  <sheetData>
    <row r="1" spans="1:21" ht="21" customHeight="1" x14ac:dyDescent="0.2">
      <c r="D1" s="24"/>
      <c r="E1" s="24"/>
      <c r="F1" s="25"/>
    </row>
    <row r="2" spans="1:21" ht="21" customHeight="1" thickBot="1" x14ac:dyDescent="0.25">
      <c r="D2" s="24"/>
      <c r="E2" s="24"/>
    </row>
    <row r="3" spans="1:21" ht="30" customHeight="1" thickBot="1" x14ac:dyDescent="0.25">
      <c r="A3" s="344" t="s">
        <v>398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6"/>
    </row>
    <row r="4" spans="1:21" ht="38.25" customHeight="1" thickBot="1" x14ac:dyDescent="0.25">
      <c r="A4" s="336" t="s">
        <v>37</v>
      </c>
      <c r="B4" s="336" t="s">
        <v>21</v>
      </c>
      <c r="C4" s="347" t="s">
        <v>22</v>
      </c>
      <c r="D4" s="336" t="s">
        <v>38</v>
      </c>
      <c r="E4" s="336" t="s">
        <v>39</v>
      </c>
      <c r="F4" s="336" t="s">
        <v>40</v>
      </c>
      <c r="G4" s="336" t="s">
        <v>41</v>
      </c>
      <c r="H4" s="336" t="s">
        <v>42</v>
      </c>
      <c r="I4" s="336" t="s">
        <v>43</v>
      </c>
      <c r="J4" s="336" t="s">
        <v>44</v>
      </c>
      <c r="K4" s="338" t="s">
        <v>45</v>
      </c>
      <c r="L4" s="325" t="s">
        <v>46</v>
      </c>
      <c r="M4" s="326"/>
      <c r="N4" s="326"/>
      <c r="O4" s="327"/>
      <c r="Q4" s="319" t="s">
        <v>310</v>
      </c>
      <c r="R4" s="319" t="s">
        <v>309</v>
      </c>
      <c r="S4" s="319" t="s">
        <v>311</v>
      </c>
    </row>
    <row r="5" spans="1:21" ht="40.5" customHeight="1" thickBot="1" x14ac:dyDescent="0.25">
      <c r="A5" s="337"/>
      <c r="B5" s="337"/>
      <c r="C5" s="348"/>
      <c r="D5" s="337"/>
      <c r="E5" s="337"/>
      <c r="F5" s="337"/>
      <c r="G5" s="337"/>
      <c r="H5" s="337"/>
      <c r="I5" s="337"/>
      <c r="J5" s="337"/>
      <c r="K5" s="339"/>
      <c r="L5" s="26" t="s">
        <v>47</v>
      </c>
      <c r="M5" s="27" t="s">
        <v>48</v>
      </c>
      <c r="N5" s="28" t="s">
        <v>49</v>
      </c>
      <c r="O5" s="29" t="s">
        <v>50</v>
      </c>
      <c r="Q5" s="320"/>
      <c r="R5" s="320"/>
      <c r="S5" s="320"/>
    </row>
    <row r="6" spans="1:21" ht="30" customHeight="1" x14ac:dyDescent="0.25">
      <c r="A6" s="321">
        <v>9</v>
      </c>
      <c r="B6" s="131" t="s">
        <v>51</v>
      </c>
      <c r="C6" s="31" t="s">
        <v>23</v>
      </c>
      <c r="D6" s="32"/>
      <c r="E6" s="33">
        <v>2.83</v>
      </c>
      <c r="F6" s="34" t="s">
        <v>336</v>
      </c>
      <c r="G6" s="35">
        <v>7.6816715317253037E-4</v>
      </c>
      <c r="H6" s="34" t="s">
        <v>337</v>
      </c>
      <c r="I6" s="35">
        <v>6.1587257596403301E-3</v>
      </c>
      <c r="J6" s="33">
        <v>62</v>
      </c>
      <c r="K6" s="145">
        <v>2E-3</v>
      </c>
      <c r="L6" s="216" t="s">
        <v>139</v>
      </c>
      <c r="M6" s="132" t="s">
        <v>169</v>
      </c>
      <c r="N6" s="132" t="s">
        <v>170</v>
      </c>
      <c r="O6" s="133" t="s">
        <v>0</v>
      </c>
      <c r="Q6" s="146">
        <v>155.6</v>
      </c>
      <c r="R6" s="141">
        <v>116.69999999999999</v>
      </c>
      <c r="S6" s="147">
        <v>-38.900000000000006</v>
      </c>
      <c r="U6" s="14">
        <f>S6/1.8</f>
        <v>-21.611111111111114</v>
      </c>
    </row>
    <row r="7" spans="1:21" ht="30" hidden="1" customHeight="1" x14ac:dyDescent="0.25">
      <c r="A7" s="322"/>
      <c r="B7" s="30" t="s">
        <v>53</v>
      </c>
      <c r="C7" s="31" t="s">
        <v>23</v>
      </c>
      <c r="D7" s="32"/>
      <c r="E7" s="33">
        <v>5.2</v>
      </c>
      <c r="F7" s="34" t="s">
        <v>338</v>
      </c>
      <c r="G7" s="35">
        <v>4.6563605885639788E-3</v>
      </c>
      <c r="H7" s="34" t="s">
        <v>339</v>
      </c>
      <c r="I7" s="35">
        <v>4.4858201477407777E-3</v>
      </c>
      <c r="J7" s="33">
        <v>58.2</v>
      </c>
      <c r="K7" s="145">
        <v>0.08</v>
      </c>
      <c r="L7" s="37" t="s">
        <v>140</v>
      </c>
      <c r="M7" s="16" t="s">
        <v>171</v>
      </c>
      <c r="N7" s="16" t="s">
        <v>172</v>
      </c>
      <c r="O7" s="134" t="s">
        <v>0</v>
      </c>
      <c r="Q7" s="148"/>
      <c r="R7" s="142"/>
      <c r="S7" s="149"/>
    </row>
    <row r="8" spans="1:21" ht="30" hidden="1" customHeight="1" x14ac:dyDescent="0.25">
      <c r="A8" s="322"/>
      <c r="B8" s="30" t="s">
        <v>141</v>
      </c>
      <c r="C8" s="31" t="s">
        <v>23</v>
      </c>
      <c r="D8" s="32"/>
      <c r="E8" s="33">
        <v>1</v>
      </c>
      <c r="F8" s="34" t="s">
        <v>340</v>
      </c>
      <c r="G8" s="35">
        <v>0</v>
      </c>
      <c r="H8" s="34" t="s">
        <v>341</v>
      </c>
      <c r="I8" s="35">
        <v>0</v>
      </c>
      <c r="J8" s="33">
        <v>58.5</v>
      </c>
      <c r="K8" s="145"/>
      <c r="L8" s="37" t="s">
        <v>142</v>
      </c>
      <c r="M8" s="16" t="s">
        <v>173</v>
      </c>
      <c r="N8" s="16" t="s">
        <v>194</v>
      </c>
      <c r="O8" s="134" t="s">
        <v>2</v>
      </c>
      <c r="Q8" s="148"/>
      <c r="R8" s="142"/>
      <c r="S8" s="149"/>
    </row>
    <row r="9" spans="1:21" ht="30" hidden="1" customHeight="1" x14ac:dyDescent="0.25">
      <c r="A9" s="322"/>
      <c r="B9" s="30" t="s">
        <v>55</v>
      </c>
      <c r="C9" s="31" t="s">
        <v>23</v>
      </c>
      <c r="D9" s="32"/>
      <c r="E9" s="33">
        <v>3</v>
      </c>
      <c r="F9" s="34" t="s">
        <v>316</v>
      </c>
      <c r="G9" s="35">
        <v>2.2075055187637969E-3</v>
      </c>
      <c r="H9" s="34" t="s">
        <v>317</v>
      </c>
      <c r="I9" s="35">
        <v>0</v>
      </c>
      <c r="J9" s="33">
        <v>55</v>
      </c>
      <c r="K9" s="145">
        <v>1E-3</v>
      </c>
      <c r="L9" s="37" t="s">
        <v>56</v>
      </c>
      <c r="M9" s="16" t="s">
        <v>121</v>
      </c>
      <c r="N9" s="16" t="s">
        <v>122</v>
      </c>
      <c r="O9" s="134" t="s">
        <v>4</v>
      </c>
      <c r="Q9" s="148"/>
      <c r="R9" s="142"/>
      <c r="S9" s="149"/>
    </row>
    <row r="10" spans="1:21" ht="30" customHeight="1" x14ac:dyDescent="0.25">
      <c r="A10" s="322"/>
      <c r="B10" s="30" t="s">
        <v>143</v>
      </c>
      <c r="C10" s="31" t="s">
        <v>23</v>
      </c>
      <c r="D10" s="32"/>
      <c r="E10" s="33">
        <v>4</v>
      </c>
      <c r="F10" s="34" t="s">
        <v>342</v>
      </c>
      <c r="G10" s="35">
        <v>1.0679271708683474E-2</v>
      </c>
      <c r="H10" s="34" t="s">
        <v>343</v>
      </c>
      <c r="I10" s="135">
        <v>1.4539007092198582E-2</v>
      </c>
      <c r="J10" s="33">
        <v>61.5</v>
      </c>
      <c r="K10" s="145">
        <v>7.3999999999999996E-2</v>
      </c>
      <c r="L10" s="37" t="s">
        <v>144</v>
      </c>
      <c r="M10" s="16" t="s">
        <v>174</v>
      </c>
      <c r="N10" s="16" t="s">
        <v>175</v>
      </c>
      <c r="O10" s="134" t="s">
        <v>1</v>
      </c>
      <c r="Q10" s="148">
        <v>117.2</v>
      </c>
      <c r="R10" s="142" t="s">
        <v>28</v>
      </c>
      <c r="S10" s="149">
        <v>-39.829853054911069</v>
      </c>
    </row>
    <row r="11" spans="1:21" ht="30" hidden="1" customHeight="1" x14ac:dyDescent="0.25">
      <c r="A11" s="322"/>
      <c r="B11" s="30" t="s">
        <v>57</v>
      </c>
      <c r="C11" s="31" t="s">
        <v>23</v>
      </c>
      <c r="D11" s="32"/>
      <c r="E11" s="33">
        <v>5.6</v>
      </c>
      <c r="F11" s="34" t="s">
        <v>344</v>
      </c>
      <c r="G11" s="35">
        <v>9.3763334605969414E-3</v>
      </c>
      <c r="H11" s="34" t="s">
        <v>345</v>
      </c>
      <c r="I11" s="35">
        <v>1.0048865069356875E-2</v>
      </c>
      <c r="J11" s="33">
        <v>65.8</v>
      </c>
      <c r="K11" s="145">
        <v>0.36499999999999999</v>
      </c>
      <c r="L11" s="37" t="s">
        <v>145</v>
      </c>
      <c r="M11" s="16" t="s">
        <v>176</v>
      </c>
      <c r="N11" s="16" t="s">
        <v>177</v>
      </c>
      <c r="O11" s="134" t="s">
        <v>1</v>
      </c>
      <c r="Q11" s="148"/>
      <c r="R11" s="142"/>
      <c r="S11" s="149"/>
    </row>
    <row r="12" spans="1:21" ht="30" hidden="1" customHeight="1" x14ac:dyDescent="0.25">
      <c r="A12" s="322"/>
      <c r="B12" s="30" t="s">
        <v>146</v>
      </c>
      <c r="C12" s="31" t="s">
        <v>23</v>
      </c>
      <c r="D12" s="32"/>
      <c r="E12" s="33">
        <v>4</v>
      </c>
      <c r="F12" s="34" t="s">
        <v>346</v>
      </c>
      <c r="G12" s="35">
        <v>3.5335689045936395E-3</v>
      </c>
      <c r="H12" s="34" t="s">
        <v>347</v>
      </c>
      <c r="I12" s="35">
        <v>4.3859649122807015E-3</v>
      </c>
      <c r="J12" s="33">
        <v>57.1</v>
      </c>
      <c r="K12" s="145">
        <v>5.0000000000000001E-3</v>
      </c>
      <c r="L12" s="37" t="s">
        <v>147</v>
      </c>
      <c r="M12" s="16" t="s">
        <v>178</v>
      </c>
      <c r="N12" s="16" t="s">
        <v>179</v>
      </c>
      <c r="O12" s="134" t="s">
        <v>2</v>
      </c>
      <c r="Q12" s="148"/>
      <c r="R12" s="142"/>
      <c r="S12" s="149"/>
    </row>
    <row r="13" spans="1:21" ht="30" customHeight="1" x14ac:dyDescent="0.25">
      <c r="A13" s="322"/>
      <c r="B13" s="30" t="s">
        <v>59</v>
      </c>
      <c r="C13" s="31" t="s">
        <v>23</v>
      </c>
      <c r="D13" s="32"/>
      <c r="E13" s="33">
        <v>1.9</v>
      </c>
      <c r="F13" s="34" t="s">
        <v>348</v>
      </c>
      <c r="G13" s="35">
        <v>1.1707732425097123E-2</v>
      </c>
      <c r="H13" s="34" t="s">
        <v>349</v>
      </c>
      <c r="I13" s="135">
        <v>1.4605100550499945E-2</v>
      </c>
      <c r="J13" s="33">
        <v>66</v>
      </c>
      <c r="K13" s="145">
        <v>0.22600000000000001</v>
      </c>
      <c r="L13" s="37" t="s">
        <v>148</v>
      </c>
      <c r="M13" s="16" t="s">
        <v>180</v>
      </c>
      <c r="N13" s="16" t="s">
        <v>181</v>
      </c>
      <c r="O13" s="134" t="s">
        <v>0</v>
      </c>
      <c r="Q13" s="148">
        <v>108</v>
      </c>
      <c r="R13" s="142" t="s">
        <v>29</v>
      </c>
      <c r="S13" s="149">
        <v>-54</v>
      </c>
    </row>
    <row r="14" spans="1:21" ht="30" customHeight="1" x14ac:dyDescent="0.25">
      <c r="A14" s="322"/>
      <c r="B14" s="30" t="s">
        <v>61</v>
      </c>
      <c r="C14" s="31" t="s">
        <v>23</v>
      </c>
      <c r="D14" s="32"/>
      <c r="E14" s="33">
        <v>3</v>
      </c>
      <c r="F14" s="34" t="s">
        <v>350</v>
      </c>
      <c r="G14" s="35">
        <v>6.2305295950155761E-3</v>
      </c>
      <c r="H14" s="34" t="s">
        <v>351</v>
      </c>
      <c r="I14" s="35">
        <v>4.7169811320754715E-3</v>
      </c>
      <c r="J14" s="33">
        <v>57</v>
      </c>
      <c r="K14" s="145">
        <v>3.0000000000000001E-3</v>
      </c>
      <c r="L14" s="37" t="s">
        <v>149</v>
      </c>
      <c r="M14" s="16" t="s">
        <v>182</v>
      </c>
      <c r="N14" s="16" t="s">
        <v>183</v>
      </c>
      <c r="O14" s="134" t="s">
        <v>2</v>
      </c>
      <c r="Q14" s="148">
        <v>185.6</v>
      </c>
      <c r="R14" s="142" t="s">
        <v>30</v>
      </c>
      <c r="S14" s="149">
        <v>-61.87161639597835</v>
      </c>
    </row>
    <row r="15" spans="1:21" ht="30" customHeight="1" x14ac:dyDescent="0.25">
      <c r="A15" s="322"/>
      <c r="B15" s="30" t="s">
        <v>63</v>
      </c>
      <c r="C15" s="31" t="s">
        <v>23</v>
      </c>
      <c r="D15" s="32"/>
      <c r="E15" s="33">
        <v>5.3</v>
      </c>
      <c r="F15" s="34" t="s">
        <v>352</v>
      </c>
      <c r="G15" s="35">
        <v>2.6842624134935434E-3</v>
      </c>
      <c r="H15" s="34" t="s">
        <v>353</v>
      </c>
      <c r="I15" s="35">
        <v>3.7583611642356255E-3</v>
      </c>
      <c r="J15" s="33">
        <v>58.3</v>
      </c>
      <c r="K15" s="145">
        <v>6.6000000000000003E-2</v>
      </c>
      <c r="L15" s="37" t="s">
        <v>150</v>
      </c>
      <c r="M15" s="16" t="s">
        <v>184</v>
      </c>
      <c r="N15" s="16" t="s">
        <v>185</v>
      </c>
      <c r="O15" s="134" t="s">
        <v>0</v>
      </c>
      <c r="Q15" s="148">
        <v>156.6</v>
      </c>
      <c r="R15" s="142" t="s">
        <v>31</v>
      </c>
      <c r="S15" s="149">
        <v>-21.655065738592441</v>
      </c>
    </row>
    <row r="16" spans="1:21" ht="30" customHeight="1" x14ac:dyDescent="0.25">
      <c r="A16" s="322"/>
      <c r="B16" s="30" t="s">
        <v>151</v>
      </c>
      <c r="C16" s="31" t="s">
        <v>23</v>
      </c>
      <c r="D16" s="32"/>
      <c r="E16" s="33">
        <v>2</v>
      </c>
      <c r="F16" s="34" t="s">
        <v>354</v>
      </c>
      <c r="G16" s="35">
        <v>7.1428571428571429E-4</v>
      </c>
      <c r="H16" s="34" t="s">
        <v>355</v>
      </c>
      <c r="I16" s="35">
        <v>0</v>
      </c>
      <c r="J16" s="33">
        <v>57</v>
      </c>
      <c r="K16" s="145">
        <v>1E-3</v>
      </c>
      <c r="L16" s="37" t="s">
        <v>152</v>
      </c>
      <c r="M16" s="16" t="s">
        <v>186</v>
      </c>
      <c r="N16" s="16" t="s">
        <v>187</v>
      </c>
      <c r="O16" s="136" t="s">
        <v>2</v>
      </c>
      <c r="Q16" s="148">
        <v>154.5</v>
      </c>
      <c r="R16" s="142" t="s">
        <v>32</v>
      </c>
      <c r="S16" s="149">
        <v>-75</v>
      </c>
    </row>
    <row r="17" spans="1:19" ht="30" customHeight="1" x14ac:dyDescent="0.25">
      <c r="A17" s="322"/>
      <c r="B17" s="30" t="s">
        <v>65</v>
      </c>
      <c r="C17" s="31" t="s">
        <v>23</v>
      </c>
      <c r="D17" s="32"/>
      <c r="E17" s="33">
        <v>2.6</v>
      </c>
      <c r="F17" s="34" t="s">
        <v>326</v>
      </c>
      <c r="G17" s="35">
        <v>1.5142337976983646E-3</v>
      </c>
      <c r="H17" s="34" t="s">
        <v>327</v>
      </c>
      <c r="I17" s="35">
        <v>0</v>
      </c>
      <c r="J17" s="33">
        <v>58</v>
      </c>
      <c r="K17" s="145">
        <v>1E-3</v>
      </c>
      <c r="L17" s="37" t="s">
        <v>66</v>
      </c>
      <c r="M17" s="16" t="s">
        <v>131</v>
      </c>
      <c r="N17" s="16" t="s">
        <v>132</v>
      </c>
      <c r="O17" s="136" t="s">
        <v>2</v>
      </c>
      <c r="Q17" s="148">
        <v>181.36117556071153</v>
      </c>
      <c r="R17" s="142" t="s">
        <v>33</v>
      </c>
      <c r="S17" s="149">
        <v>-36.466345129132719</v>
      </c>
    </row>
    <row r="18" spans="1:19" ht="30" customHeight="1" x14ac:dyDescent="0.25">
      <c r="A18" s="322"/>
      <c r="B18" s="30" t="s">
        <v>67</v>
      </c>
      <c r="C18" s="31" t="s">
        <v>23</v>
      </c>
      <c r="D18" s="32"/>
      <c r="E18" s="33">
        <v>3.8</v>
      </c>
      <c r="F18" s="34" t="s">
        <v>356</v>
      </c>
      <c r="G18" s="35">
        <v>6.0775495320286865E-3</v>
      </c>
      <c r="H18" s="34" t="s">
        <v>357</v>
      </c>
      <c r="I18" s="35">
        <v>4.8846012944193428E-3</v>
      </c>
      <c r="J18" s="33">
        <v>51.3</v>
      </c>
      <c r="K18" s="145">
        <v>8.9999999999999993E-3</v>
      </c>
      <c r="L18" s="137" t="s">
        <v>153</v>
      </c>
      <c r="M18" s="16" t="s">
        <v>188</v>
      </c>
      <c r="N18" s="16" t="s">
        <v>189</v>
      </c>
      <c r="O18" s="136" t="s">
        <v>1</v>
      </c>
      <c r="Q18" s="148">
        <v>155</v>
      </c>
      <c r="R18" s="142" t="s">
        <v>34</v>
      </c>
      <c r="S18" s="149">
        <v>-34.802784222737785</v>
      </c>
    </row>
    <row r="19" spans="1:19" ht="30" customHeight="1" x14ac:dyDescent="0.25">
      <c r="A19" s="322"/>
      <c r="B19" s="30" t="s">
        <v>69</v>
      </c>
      <c r="C19" s="31" t="s">
        <v>23</v>
      </c>
      <c r="D19" s="32"/>
      <c r="E19" s="33">
        <v>2.4</v>
      </c>
      <c r="F19" s="34" t="s">
        <v>358</v>
      </c>
      <c r="G19" s="35">
        <v>1.9117135905457074E-2</v>
      </c>
      <c r="H19" s="34" t="s">
        <v>359</v>
      </c>
      <c r="I19" s="135">
        <v>1.8058491895701197E-2</v>
      </c>
      <c r="J19" s="33">
        <v>60.4</v>
      </c>
      <c r="K19" s="145">
        <v>4.3999999999999997E-2</v>
      </c>
      <c r="L19" s="137" t="s">
        <v>154</v>
      </c>
      <c r="M19" s="16" t="s">
        <v>190</v>
      </c>
      <c r="N19" s="16" t="s">
        <v>191</v>
      </c>
      <c r="O19" s="136" t="s">
        <v>3</v>
      </c>
      <c r="Q19" s="148">
        <v>114</v>
      </c>
      <c r="R19" s="142" t="s">
        <v>35</v>
      </c>
      <c r="S19" s="149">
        <v>-30</v>
      </c>
    </row>
    <row r="20" spans="1:19" ht="30" customHeight="1" thickBot="1" x14ac:dyDescent="0.3">
      <c r="A20" s="323"/>
      <c r="B20" s="30" t="s">
        <v>71</v>
      </c>
      <c r="C20" s="31" t="s">
        <v>23</v>
      </c>
      <c r="D20" s="32"/>
      <c r="E20" s="33">
        <v>4.9000000000000004</v>
      </c>
      <c r="F20" s="34" t="s">
        <v>360</v>
      </c>
      <c r="G20" s="35">
        <v>6.5513788798378225E-3</v>
      </c>
      <c r="H20" s="34" t="s">
        <v>361</v>
      </c>
      <c r="I20" s="35">
        <v>8.366541271838222E-3</v>
      </c>
      <c r="J20" s="33">
        <v>55.2</v>
      </c>
      <c r="K20" s="145">
        <v>0.123</v>
      </c>
      <c r="L20" s="137" t="s">
        <v>155</v>
      </c>
      <c r="M20" s="16" t="s">
        <v>192</v>
      </c>
      <c r="N20" s="16" t="s">
        <v>193</v>
      </c>
      <c r="O20" s="136" t="s">
        <v>1</v>
      </c>
      <c r="Q20" s="150">
        <v>192</v>
      </c>
      <c r="R20" s="151" t="s">
        <v>36</v>
      </c>
      <c r="S20" s="152">
        <v>-49.920000000000016</v>
      </c>
    </row>
    <row r="21" spans="1:19" ht="30" customHeight="1" x14ac:dyDescent="0.2">
      <c r="A21" s="39" t="s">
        <v>73</v>
      </c>
      <c r="B21" s="40">
        <f>COUNT(E6:E20)</f>
        <v>15</v>
      </c>
      <c r="C21" s="41"/>
      <c r="D21" s="42" t="s">
        <v>74</v>
      </c>
      <c r="E21" s="43">
        <v>3.958908993279854</v>
      </c>
      <c r="F21" s="44" t="s">
        <v>362</v>
      </c>
      <c r="G21" s="45">
        <v>7.3699752123167032E-3</v>
      </c>
      <c r="H21" s="44" t="s">
        <v>363</v>
      </c>
      <c r="I21" s="45">
        <v>8.598383454399729E-3</v>
      </c>
      <c r="J21" s="43">
        <v>61.849530566086862</v>
      </c>
      <c r="K21" s="46">
        <v>1</v>
      </c>
      <c r="L21" s="47" t="s">
        <v>156</v>
      </c>
      <c r="M21" s="24"/>
      <c r="N21" s="48"/>
      <c r="O21" s="49" t="s">
        <v>3</v>
      </c>
    </row>
    <row r="22" spans="1:19" ht="7.5" customHeight="1" thickBot="1" x14ac:dyDescent="0.25">
      <c r="A22" s="50"/>
      <c r="B22" s="50"/>
      <c r="C22" s="51"/>
      <c r="D22" s="52"/>
      <c r="E22" s="22"/>
      <c r="F22" s="53"/>
      <c r="G22" s="54"/>
      <c r="H22" s="53"/>
      <c r="I22" s="55"/>
      <c r="J22" s="56"/>
      <c r="L22" s="24"/>
      <c r="M22" s="48"/>
      <c r="N22" s="48"/>
    </row>
    <row r="23" spans="1:19" s="21" customFormat="1" ht="46.5" customHeight="1" thickBot="1" x14ac:dyDescent="0.25">
      <c r="A23" s="15"/>
      <c r="B23" s="328" t="s">
        <v>157</v>
      </c>
      <c r="C23" s="329"/>
      <c r="D23" s="329"/>
      <c r="E23" s="329"/>
      <c r="F23" s="329"/>
      <c r="G23" s="329"/>
      <c r="H23" s="329"/>
      <c r="I23" s="330"/>
      <c r="J23" s="57" t="s">
        <v>77</v>
      </c>
      <c r="K23" s="58" t="s">
        <v>78</v>
      </c>
      <c r="L23" s="59" t="s">
        <v>47</v>
      </c>
      <c r="M23" s="60" t="s">
        <v>48</v>
      </c>
      <c r="N23" s="61" t="s">
        <v>49</v>
      </c>
      <c r="O23" s="48"/>
    </row>
    <row r="24" spans="1:19" ht="24.95" customHeight="1" x14ac:dyDescent="0.2">
      <c r="A24" s="331" t="s">
        <v>79</v>
      </c>
      <c r="B24" s="62" t="s">
        <v>80</v>
      </c>
      <c r="C24" s="63">
        <f>I21</f>
        <v>8.598383454399729E-3</v>
      </c>
      <c r="D24" s="64" t="s">
        <v>81</v>
      </c>
      <c r="E24" s="64"/>
      <c r="F24" s="64"/>
      <c r="G24" s="64"/>
      <c r="H24" s="65">
        <f>J21</f>
        <v>61.849530566086862</v>
      </c>
      <c r="I24" s="66" t="s">
        <v>82</v>
      </c>
      <c r="J24" s="67">
        <v>7.4999999999999997E-3</v>
      </c>
      <c r="K24" s="68">
        <v>8.6E-3</v>
      </c>
      <c r="L24" s="69" t="s">
        <v>156</v>
      </c>
      <c r="M24" s="70" t="s">
        <v>158</v>
      </c>
      <c r="N24" s="71" t="s">
        <v>159</v>
      </c>
      <c r="O24" s="72" t="s">
        <v>88</v>
      </c>
    </row>
    <row r="25" spans="1:19" ht="24.95" customHeight="1" thickBot="1" x14ac:dyDescent="0.25">
      <c r="A25" s="332"/>
      <c r="B25" s="73" t="s">
        <v>80</v>
      </c>
      <c r="C25" s="74">
        <f>I21*E21</f>
        <v>3.4040217585291785E-2</v>
      </c>
      <c r="D25" s="75" t="s">
        <v>89</v>
      </c>
      <c r="E25" s="76"/>
      <c r="F25" s="77"/>
      <c r="G25" s="78">
        <f>E21</f>
        <v>3.958908993279854</v>
      </c>
      <c r="H25" s="75" t="s">
        <v>90</v>
      </c>
      <c r="I25" s="79"/>
      <c r="J25" s="80">
        <v>2.9600000000000001E-2</v>
      </c>
      <c r="K25" s="81">
        <v>3.4000000000000002E-2</v>
      </c>
      <c r="L25" s="82" t="s">
        <v>156</v>
      </c>
      <c r="M25" s="83" t="s">
        <v>160</v>
      </c>
      <c r="N25" s="84" t="s">
        <v>161</v>
      </c>
      <c r="O25" s="85" t="s">
        <v>162</v>
      </c>
    </row>
    <row r="26" spans="1:19" ht="9" customHeight="1" thickBot="1" x14ac:dyDescent="0.35">
      <c r="A26" s="17"/>
      <c r="C26" s="14"/>
      <c r="L26" s="86"/>
      <c r="M26" s="87"/>
      <c r="O26" s="88"/>
    </row>
    <row r="27" spans="1:19" ht="24.75" customHeight="1" x14ac:dyDescent="0.2">
      <c r="A27" s="331" t="s">
        <v>96</v>
      </c>
      <c r="B27" s="62" t="s">
        <v>80</v>
      </c>
      <c r="C27" s="89">
        <v>7.7179851321439808E-3</v>
      </c>
      <c r="D27" s="64" t="s">
        <v>81</v>
      </c>
      <c r="E27" s="64"/>
      <c r="F27" s="64"/>
      <c r="G27" s="64"/>
      <c r="H27" s="65" t="s">
        <v>97</v>
      </c>
      <c r="I27" s="66" t="s">
        <v>82</v>
      </c>
      <c r="J27" s="67">
        <v>6.7000000000000002E-3</v>
      </c>
      <c r="K27" s="68">
        <v>7.7000000000000002E-3</v>
      </c>
      <c r="L27" s="69" t="s">
        <v>156</v>
      </c>
      <c r="M27" s="70" t="s">
        <v>163</v>
      </c>
      <c r="N27" s="71" t="s">
        <v>164</v>
      </c>
      <c r="O27" s="72" t="s">
        <v>88</v>
      </c>
    </row>
    <row r="28" spans="1:19" ht="24.75" customHeight="1" thickBot="1" x14ac:dyDescent="0.25">
      <c r="A28" s="332"/>
      <c r="B28" s="73" t="s">
        <v>80</v>
      </c>
      <c r="C28" s="90">
        <f>C27*E21</f>
        <v>3.0554800749645009E-2</v>
      </c>
      <c r="D28" s="75" t="s">
        <v>89</v>
      </c>
      <c r="E28" s="76"/>
      <c r="F28" s="77"/>
      <c r="G28" s="78">
        <f>E21</f>
        <v>3.958908993279854</v>
      </c>
      <c r="H28" s="75" t="s">
        <v>90</v>
      </c>
      <c r="I28" s="79"/>
      <c r="J28" s="80">
        <v>2.6599999999999999E-2</v>
      </c>
      <c r="K28" s="81">
        <v>3.0599999999999999E-2</v>
      </c>
      <c r="L28" s="82" t="s">
        <v>156</v>
      </c>
      <c r="M28" s="83" t="s">
        <v>165</v>
      </c>
      <c r="N28" s="84" t="s">
        <v>166</v>
      </c>
      <c r="O28" s="85" t="s">
        <v>162</v>
      </c>
    </row>
    <row r="29" spans="1:19" ht="8.25" customHeight="1" thickBot="1" x14ac:dyDescent="0.35">
      <c r="A29" s="17"/>
      <c r="C29" s="14"/>
      <c r="O29" s="88"/>
    </row>
    <row r="30" spans="1:19" ht="47.25" customHeight="1" thickBot="1" x14ac:dyDescent="0.35">
      <c r="A30" s="17"/>
      <c r="B30" s="333" t="s">
        <v>167</v>
      </c>
      <c r="C30" s="334"/>
      <c r="D30" s="334"/>
      <c r="E30" s="334"/>
      <c r="F30" s="334"/>
      <c r="G30" s="334"/>
      <c r="H30" s="334"/>
      <c r="I30" s="335"/>
      <c r="J30" s="57" t="s">
        <v>77</v>
      </c>
      <c r="K30" s="58" t="s">
        <v>78</v>
      </c>
      <c r="L30" s="59" t="s">
        <v>47</v>
      </c>
      <c r="M30" s="60" t="s">
        <v>48</v>
      </c>
      <c r="N30" s="61" t="s">
        <v>49</v>
      </c>
      <c r="O30" s="88"/>
    </row>
    <row r="31" spans="1:19" ht="27" customHeight="1" thickBot="1" x14ac:dyDescent="0.25">
      <c r="A31" s="91" t="s">
        <v>79</v>
      </c>
      <c r="B31" s="92" t="s">
        <v>80</v>
      </c>
      <c r="C31" s="93">
        <f>I21</f>
        <v>8.598383454399729E-3</v>
      </c>
      <c r="D31" s="94" t="s">
        <v>81</v>
      </c>
      <c r="E31" s="94"/>
      <c r="F31" s="94"/>
      <c r="G31" s="94"/>
      <c r="H31" s="95">
        <f>J21</f>
        <v>61.849530566086862</v>
      </c>
      <c r="I31" s="96" t="s">
        <v>82</v>
      </c>
      <c r="J31" s="97">
        <v>7.4999999999999997E-3</v>
      </c>
      <c r="K31" s="98">
        <v>8.6E-3</v>
      </c>
      <c r="L31" s="99" t="s">
        <v>156</v>
      </c>
      <c r="M31" s="100" t="s">
        <v>158</v>
      </c>
      <c r="N31" s="101" t="s">
        <v>159</v>
      </c>
      <c r="O31" s="102" t="s">
        <v>88</v>
      </c>
    </row>
    <row r="32" spans="1:19" ht="6.75" customHeight="1" thickBot="1" x14ac:dyDescent="0.25">
      <c r="A32" s="103"/>
      <c r="B32" s="104"/>
      <c r="C32" s="105"/>
      <c r="D32" s="106"/>
      <c r="E32" s="106"/>
      <c r="F32" s="106"/>
      <c r="G32" s="106"/>
      <c r="H32" s="107"/>
      <c r="I32" s="106"/>
      <c r="J32" s="108"/>
      <c r="K32" s="108"/>
      <c r="L32" s="109"/>
      <c r="M32" s="115"/>
      <c r="N32" s="115"/>
      <c r="O32" s="110"/>
    </row>
    <row r="33" spans="1:15" ht="27" customHeight="1" thickBot="1" x14ac:dyDescent="0.25">
      <c r="A33" s="103"/>
      <c r="B33" s="104"/>
      <c r="C33" s="105"/>
      <c r="D33" s="106"/>
      <c r="E33" s="106"/>
      <c r="F33" s="106"/>
      <c r="G33" s="106"/>
      <c r="H33" s="107"/>
      <c r="I33" s="111"/>
      <c r="J33" s="112"/>
      <c r="K33" s="113" t="s">
        <v>107</v>
      </c>
      <c r="L33" s="114" t="s">
        <v>168</v>
      </c>
      <c r="M33" s="115"/>
      <c r="N33" s="115"/>
      <c r="O33" s="110"/>
    </row>
    <row r="34" spans="1:15" ht="28.5" customHeight="1" x14ac:dyDescent="0.2">
      <c r="I34" s="116" t="s">
        <v>109</v>
      </c>
      <c r="J34" s="14">
        <v>3.5</v>
      </c>
      <c r="K34" s="14">
        <f>J34</f>
        <v>3.5</v>
      </c>
    </row>
    <row r="35" spans="1:15" ht="15.75" customHeight="1" x14ac:dyDescent="0.2">
      <c r="A35" s="23"/>
      <c r="C35" s="118"/>
      <c r="D35" s="118"/>
      <c r="E35" s="118"/>
      <c r="F35" s="119"/>
      <c r="G35" s="120"/>
      <c r="I35" s="138" t="s">
        <v>110</v>
      </c>
      <c r="J35" s="122">
        <f>J24*1000*J34</f>
        <v>26.25</v>
      </c>
      <c r="K35" s="122">
        <f>K24*1000*K34</f>
        <v>30.099999999999998</v>
      </c>
    </row>
    <row r="36" spans="1:15" ht="15.75" customHeight="1" x14ac:dyDescent="0.2">
      <c r="A36" s="23"/>
      <c r="C36" s="118"/>
      <c r="D36" s="118"/>
      <c r="E36" s="118"/>
      <c r="F36" s="119"/>
      <c r="G36" s="120"/>
      <c r="I36" s="123" t="s">
        <v>111</v>
      </c>
      <c r="J36" s="124">
        <f>J27*1000*J34</f>
        <v>23.45</v>
      </c>
      <c r="K36" s="125">
        <f>K27*1000*K34</f>
        <v>26.95</v>
      </c>
      <c r="L36" s="126"/>
    </row>
    <row r="37" spans="1:15" ht="12" customHeight="1" thickBot="1" x14ac:dyDescent="0.25">
      <c r="A37" s="128"/>
      <c r="C37" s="129"/>
    </row>
    <row r="38" spans="1:15" ht="48" customHeight="1" thickBot="1" x14ac:dyDescent="0.25">
      <c r="A38" s="349" t="s">
        <v>427</v>
      </c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1"/>
    </row>
    <row r="39" spans="1:15" ht="7.5" customHeight="1" x14ac:dyDescent="0.2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</row>
    <row r="40" spans="1:15" ht="31.5" customHeight="1" x14ac:dyDescent="0.2">
      <c r="A40" s="186"/>
      <c r="B40" s="187"/>
      <c r="C40" s="188" t="s">
        <v>114</v>
      </c>
      <c r="D40" s="188" t="s">
        <v>202</v>
      </c>
      <c r="E40" s="186"/>
      <c r="F40" s="186"/>
      <c r="G40" s="186"/>
      <c r="H40" s="186"/>
      <c r="I40" s="186"/>
      <c r="J40" s="186"/>
      <c r="K40" s="186"/>
      <c r="L40" s="186"/>
    </row>
    <row r="41" spans="1:15" ht="20.100000000000001" customHeight="1" x14ac:dyDescent="0.2">
      <c r="A41" s="186"/>
      <c r="B41" s="189" t="s">
        <v>399</v>
      </c>
      <c r="C41" s="190">
        <v>38.9</v>
      </c>
      <c r="D41" s="191">
        <v>1.5299999999999999E-2</v>
      </c>
      <c r="E41" s="186"/>
      <c r="F41" s="186"/>
      <c r="G41" s="186"/>
      <c r="H41" s="186"/>
      <c r="I41" s="186"/>
      <c r="J41" s="186"/>
      <c r="K41" s="186"/>
      <c r="L41" s="186"/>
    </row>
    <row r="42" spans="1:15" ht="20.100000000000001" customHeight="1" x14ac:dyDescent="0.2">
      <c r="A42" s="186"/>
      <c r="B42" s="189" t="s">
        <v>400</v>
      </c>
      <c r="C42" s="190">
        <v>39.829853054911098</v>
      </c>
      <c r="D42" s="191">
        <v>1.54E-2</v>
      </c>
      <c r="E42" s="186"/>
      <c r="F42" s="186"/>
      <c r="G42" s="186"/>
      <c r="H42" s="186"/>
      <c r="I42" s="186"/>
      <c r="J42" s="186"/>
      <c r="K42" s="186"/>
      <c r="L42" s="186"/>
    </row>
    <row r="43" spans="1:15" ht="20.100000000000001" customHeight="1" x14ac:dyDescent="0.2">
      <c r="A43" s="186"/>
      <c r="B43" s="189" t="s">
        <v>401</v>
      </c>
      <c r="C43" s="190">
        <v>54</v>
      </c>
      <c r="D43" s="191">
        <v>5.4999999999999997E-3</v>
      </c>
      <c r="E43" s="186"/>
      <c r="F43" s="186"/>
      <c r="G43" s="186"/>
      <c r="H43" s="186"/>
      <c r="I43" s="186"/>
      <c r="J43" s="186"/>
      <c r="K43" s="186"/>
      <c r="L43" s="186"/>
    </row>
    <row r="44" spans="1:15" ht="20.100000000000001" customHeight="1" x14ac:dyDescent="0.2">
      <c r="A44" s="186"/>
      <c r="B44" s="189" t="s">
        <v>402</v>
      </c>
      <c r="C44" s="190">
        <v>61.8716163959784</v>
      </c>
      <c r="D44" s="191">
        <v>-4.4999999999999997E-3</v>
      </c>
      <c r="E44" s="186"/>
      <c r="F44" s="186"/>
      <c r="G44" s="186"/>
      <c r="H44" s="186"/>
      <c r="I44" s="186"/>
      <c r="J44" s="186"/>
      <c r="K44" s="186"/>
      <c r="L44" s="186"/>
    </row>
    <row r="45" spans="1:15" ht="20.100000000000001" customHeight="1" x14ac:dyDescent="0.2">
      <c r="A45" s="186"/>
      <c r="B45" s="189" t="s">
        <v>403</v>
      </c>
      <c r="C45" s="190">
        <v>21.655065738592398</v>
      </c>
      <c r="D45" s="191">
        <v>5.7000000000000002E-3</v>
      </c>
      <c r="E45" s="186"/>
      <c r="F45" s="186"/>
      <c r="G45" s="186"/>
      <c r="H45" s="186"/>
      <c r="I45" s="186"/>
      <c r="J45" s="186"/>
      <c r="K45" s="186"/>
      <c r="L45" s="186"/>
    </row>
    <row r="46" spans="1:15" ht="20.100000000000001" customHeight="1" x14ac:dyDescent="0.2">
      <c r="A46" s="186"/>
      <c r="B46" s="189" t="s">
        <v>404</v>
      </c>
      <c r="C46" s="190">
        <v>75</v>
      </c>
      <c r="D46" s="191">
        <v>-0.14000000000000001</v>
      </c>
      <c r="E46" s="186"/>
      <c r="F46" s="186"/>
      <c r="G46" s="186"/>
      <c r="H46" s="186"/>
      <c r="I46" s="186"/>
      <c r="J46" s="186"/>
      <c r="K46" s="186"/>
      <c r="L46" s="186"/>
    </row>
    <row r="47" spans="1:15" ht="20.100000000000001" customHeight="1" x14ac:dyDescent="0.2">
      <c r="A47" s="186"/>
      <c r="B47" s="189" t="s">
        <v>405</v>
      </c>
      <c r="C47" s="190">
        <v>36.466345129132698</v>
      </c>
      <c r="D47" s="191">
        <v>-3.8999999999999998E-3</v>
      </c>
      <c r="E47" s="186"/>
      <c r="F47" s="186"/>
      <c r="G47" s="186"/>
      <c r="H47" s="186"/>
      <c r="I47" s="186"/>
      <c r="J47" s="186"/>
      <c r="K47" s="186"/>
      <c r="L47" s="186"/>
    </row>
    <row r="48" spans="1:15" ht="20.100000000000001" customHeight="1" x14ac:dyDescent="0.2">
      <c r="A48" s="186"/>
      <c r="B48" s="189" t="s">
        <v>406</v>
      </c>
      <c r="C48" s="190">
        <v>34.802784222737799</v>
      </c>
      <c r="D48" s="191">
        <v>-4.4999999999999997E-3</v>
      </c>
      <c r="E48" s="186"/>
      <c r="F48" s="186"/>
      <c r="G48" s="186"/>
      <c r="H48" s="186"/>
      <c r="I48" s="186"/>
      <c r="J48" s="186"/>
      <c r="K48" s="186"/>
      <c r="L48" s="186"/>
    </row>
    <row r="49" spans="1:12" ht="20.100000000000001" customHeight="1" x14ac:dyDescent="0.2">
      <c r="A49" s="186"/>
      <c r="B49" s="189" t="s">
        <v>407</v>
      </c>
      <c r="C49" s="190">
        <v>30</v>
      </c>
      <c r="D49" s="191">
        <v>-2.5000000000000001E-3</v>
      </c>
      <c r="E49" s="186"/>
      <c r="F49" s="186"/>
      <c r="G49" s="186"/>
      <c r="H49" s="186"/>
      <c r="I49" s="186"/>
      <c r="J49" s="186"/>
      <c r="K49" s="186"/>
      <c r="L49" s="186"/>
    </row>
    <row r="50" spans="1:12" ht="20.100000000000001" customHeight="1" x14ac:dyDescent="0.2">
      <c r="A50" s="186"/>
      <c r="B50" s="189" t="s">
        <v>408</v>
      </c>
      <c r="C50" s="190">
        <v>49.92</v>
      </c>
      <c r="D50" s="191">
        <v>8.8999999999999999E-3</v>
      </c>
      <c r="E50" s="186"/>
      <c r="F50" s="186"/>
      <c r="G50" s="186"/>
      <c r="H50" s="186"/>
      <c r="I50" s="186"/>
      <c r="J50" s="186"/>
      <c r="K50" s="186"/>
      <c r="L50" s="186"/>
    </row>
    <row r="51" spans="1:12" ht="24.75" customHeight="1" x14ac:dyDescent="0.2">
      <c r="A51" s="186"/>
      <c r="B51" s="187"/>
      <c r="C51" s="192" t="s">
        <v>113</v>
      </c>
      <c r="D51" s="193">
        <f>CORREL(C41:C50,D41:D50)</f>
        <v>-0.67087428066281896</v>
      </c>
      <c r="E51" s="186"/>
      <c r="F51" s="324" t="s">
        <v>204</v>
      </c>
      <c r="G51" s="324"/>
      <c r="H51" s="324"/>
      <c r="I51" s="324"/>
      <c r="J51" s="324"/>
      <c r="K51" s="324"/>
      <c r="L51" s="324"/>
    </row>
    <row r="52" spans="1:12" ht="20.100000000000001" customHeight="1" x14ac:dyDescent="0.2">
      <c r="A52" s="186"/>
      <c r="B52" s="194" t="s">
        <v>257</v>
      </c>
      <c r="C52" s="195">
        <f>AVERAGE(C41:C50)</f>
        <v>44.244566454135239</v>
      </c>
      <c r="D52" s="196">
        <f>AVERAGE(D41:D50)</f>
        <v>-1.0460000000000001E-2</v>
      </c>
      <c r="E52" s="186"/>
      <c r="F52" s="186"/>
      <c r="G52" s="186"/>
      <c r="H52" s="186"/>
      <c r="I52" s="186"/>
      <c r="J52" s="186"/>
      <c r="K52" s="186"/>
      <c r="L52" s="186"/>
    </row>
    <row r="53" spans="1:12" ht="20.100000000000001" customHeight="1" x14ac:dyDescent="0.2">
      <c r="A53" s="186"/>
      <c r="B53" s="187"/>
      <c r="C53" s="186"/>
      <c r="D53" s="186"/>
      <c r="E53" s="186"/>
      <c r="F53" s="186"/>
      <c r="G53" s="186"/>
      <c r="H53" s="186"/>
      <c r="I53" s="186"/>
      <c r="J53" s="186"/>
      <c r="K53" s="186"/>
      <c r="L53" s="186"/>
    </row>
    <row r="54" spans="1:12" ht="30.75" customHeight="1" x14ac:dyDescent="0.2">
      <c r="A54" s="186"/>
      <c r="B54" s="187"/>
      <c r="C54" s="188" t="s">
        <v>114</v>
      </c>
      <c r="D54" s="188" t="s">
        <v>203</v>
      </c>
      <c r="E54" s="186"/>
      <c r="F54" s="186"/>
      <c r="G54" s="186"/>
      <c r="H54" s="186"/>
      <c r="I54" s="186"/>
      <c r="J54" s="186"/>
      <c r="K54" s="186"/>
      <c r="L54" s="186"/>
    </row>
    <row r="55" spans="1:12" ht="20.100000000000001" customHeight="1" x14ac:dyDescent="0.2">
      <c r="A55" s="186"/>
      <c r="B55" s="189" t="s">
        <v>409</v>
      </c>
      <c r="C55" s="190">
        <v>38.9</v>
      </c>
      <c r="D55" s="190">
        <v>0.88</v>
      </c>
      <c r="E55" s="186"/>
      <c r="F55" s="186"/>
      <c r="G55" s="186"/>
      <c r="H55" s="186"/>
      <c r="I55" s="186"/>
      <c r="J55" s="186"/>
      <c r="K55" s="186"/>
      <c r="L55" s="186"/>
    </row>
    <row r="56" spans="1:12" ht="20.100000000000001" customHeight="1" x14ac:dyDescent="0.2">
      <c r="A56" s="186"/>
      <c r="B56" s="189" t="s">
        <v>410</v>
      </c>
      <c r="C56" s="190">
        <v>39.829853054911098</v>
      </c>
      <c r="D56" s="190">
        <v>0.27</v>
      </c>
      <c r="E56" s="186"/>
      <c r="F56" s="186"/>
      <c r="G56" s="186"/>
      <c r="H56" s="186"/>
      <c r="I56" s="186"/>
      <c r="J56" s="186"/>
      <c r="K56" s="186"/>
      <c r="L56" s="186"/>
    </row>
    <row r="57" spans="1:12" ht="20.100000000000001" customHeight="1" x14ac:dyDescent="0.2">
      <c r="A57" s="186"/>
      <c r="B57" s="189" t="s">
        <v>411</v>
      </c>
      <c r="C57" s="190">
        <v>54</v>
      </c>
      <c r="D57" s="190">
        <v>0.19999999999999996</v>
      </c>
      <c r="E57" s="186"/>
      <c r="F57" s="186"/>
      <c r="G57" s="186"/>
      <c r="H57" s="186"/>
      <c r="I57" s="186"/>
      <c r="J57" s="186"/>
      <c r="K57" s="186"/>
      <c r="L57" s="186"/>
    </row>
    <row r="58" spans="1:12" ht="20.100000000000001" customHeight="1" x14ac:dyDescent="0.2">
      <c r="A58" s="186"/>
      <c r="B58" s="189" t="s">
        <v>412</v>
      </c>
      <c r="C58" s="190">
        <v>61.8716163959784</v>
      </c>
      <c r="D58" s="190">
        <v>-0.32000000000000006</v>
      </c>
      <c r="E58" s="186"/>
      <c r="F58" s="186"/>
      <c r="G58" s="186"/>
      <c r="H58" s="186"/>
      <c r="I58" s="186"/>
      <c r="J58" s="186"/>
      <c r="K58" s="186"/>
      <c r="L58" s="186"/>
    </row>
    <row r="59" spans="1:12" ht="20.100000000000001" customHeight="1" x14ac:dyDescent="0.2">
      <c r="A59" s="186"/>
      <c r="B59" s="189" t="s">
        <v>413</v>
      </c>
      <c r="C59" s="190">
        <v>21.655065738592398</v>
      </c>
      <c r="D59" s="190">
        <v>0.29000000000000004</v>
      </c>
      <c r="E59" s="186"/>
      <c r="F59" s="186"/>
      <c r="G59" s="186"/>
      <c r="H59" s="186"/>
      <c r="I59" s="186"/>
      <c r="J59" s="186"/>
      <c r="K59" s="186"/>
      <c r="L59" s="186"/>
    </row>
    <row r="60" spans="1:12" ht="20.100000000000001" customHeight="1" x14ac:dyDescent="0.2">
      <c r="A60" s="186"/>
      <c r="B60" s="189" t="s">
        <v>414</v>
      </c>
      <c r="C60" s="190">
        <v>75</v>
      </c>
      <c r="D60" s="190">
        <v>-0.20999999999999996</v>
      </c>
      <c r="E60" s="186"/>
      <c r="F60" s="186"/>
      <c r="G60" s="186"/>
      <c r="H60" s="186"/>
      <c r="I60" s="186"/>
      <c r="J60" s="186"/>
      <c r="K60" s="186"/>
      <c r="L60" s="186"/>
    </row>
    <row r="61" spans="1:12" ht="20.100000000000001" customHeight="1" x14ac:dyDescent="0.2">
      <c r="A61" s="186"/>
      <c r="B61" s="189" t="s">
        <v>415</v>
      </c>
      <c r="C61" s="190">
        <v>36.466345129132698</v>
      </c>
      <c r="D61" s="190">
        <v>-2</v>
      </c>
      <c r="E61" s="186"/>
      <c r="F61" s="186"/>
      <c r="G61" s="186"/>
      <c r="H61" s="186"/>
      <c r="I61" s="186"/>
      <c r="J61" s="186"/>
      <c r="K61" s="186"/>
      <c r="L61" s="186"/>
    </row>
    <row r="62" spans="1:12" ht="20.100000000000001" customHeight="1" x14ac:dyDescent="0.2">
      <c r="A62" s="186"/>
      <c r="B62" s="189" t="s">
        <v>418</v>
      </c>
      <c r="C62" s="190">
        <v>34.802784222737799</v>
      </c>
      <c r="D62" s="190">
        <v>-0.24</v>
      </c>
      <c r="E62" s="186"/>
      <c r="F62" s="186"/>
      <c r="G62" s="186"/>
      <c r="H62" s="186"/>
      <c r="I62" s="186"/>
      <c r="J62" s="186"/>
      <c r="K62" s="186"/>
      <c r="L62" s="186"/>
    </row>
    <row r="63" spans="1:12" ht="20.100000000000001" customHeight="1" x14ac:dyDescent="0.2">
      <c r="A63" s="186"/>
      <c r="B63" s="189" t="s">
        <v>419</v>
      </c>
      <c r="C63" s="190">
        <v>30</v>
      </c>
      <c r="D63" s="190">
        <v>-6.0000000000000053E-2</v>
      </c>
      <c r="E63" s="186"/>
      <c r="F63" s="186"/>
      <c r="G63" s="186"/>
      <c r="H63" s="186"/>
      <c r="I63" s="186"/>
      <c r="J63" s="186"/>
      <c r="K63" s="186"/>
      <c r="L63" s="186"/>
    </row>
    <row r="64" spans="1:12" ht="20.100000000000001" customHeight="1" x14ac:dyDescent="0.2">
      <c r="A64" s="186"/>
      <c r="B64" s="189" t="s">
        <v>416</v>
      </c>
      <c r="C64" s="190">
        <v>49.92</v>
      </c>
      <c r="D64" s="190">
        <v>0.21999999999999997</v>
      </c>
      <c r="E64" s="186"/>
      <c r="F64" s="186"/>
      <c r="G64" s="186"/>
      <c r="H64" s="186"/>
      <c r="I64" s="186"/>
      <c r="J64" s="186"/>
      <c r="K64" s="186"/>
      <c r="L64" s="186"/>
    </row>
    <row r="65" spans="1:12" ht="28.5" customHeight="1" x14ac:dyDescent="0.2">
      <c r="A65" s="186"/>
      <c r="B65" s="197"/>
      <c r="C65" s="198" t="s">
        <v>113</v>
      </c>
      <c r="D65" s="193">
        <f>CORREL(C55:C64,D55:D64)</f>
        <v>-2.4586850021491056E-2</v>
      </c>
      <c r="E65" s="186"/>
      <c r="F65" s="341" t="s">
        <v>205</v>
      </c>
      <c r="G65" s="342"/>
      <c r="H65" s="342"/>
      <c r="I65" s="342"/>
      <c r="J65" s="342"/>
      <c r="K65" s="342"/>
      <c r="L65" s="343"/>
    </row>
    <row r="66" spans="1:12" ht="6.75" customHeight="1" x14ac:dyDescent="0.2">
      <c r="A66" s="186"/>
      <c r="B66" s="197"/>
      <c r="C66" s="198"/>
      <c r="D66" s="199"/>
      <c r="E66" s="186"/>
      <c r="F66" s="200"/>
      <c r="G66" s="200"/>
      <c r="H66" s="200"/>
      <c r="I66" s="200"/>
      <c r="J66" s="200"/>
      <c r="K66" s="200"/>
      <c r="L66" s="200"/>
    </row>
    <row r="67" spans="1:12" ht="39.75" customHeight="1" x14ac:dyDescent="0.2">
      <c r="A67" s="340" t="s">
        <v>425</v>
      </c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</row>
  </sheetData>
  <mergeCells count="25">
    <mergeCell ref="A67:L67"/>
    <mergeCell ref="F65:L65"/>
    <mergeCell ref="A3:O3"/>
    <mergeCell ref="A4:A5"/>
    <mergeCell ref="B4:B5"/>
    <mergeCell ref="C4:C5"/>
    <mergeCell ref="D4:D5"/>
    <mergeCell ref="E4:E5"/>
    <mergeCell ref="A38:L38"/>
    <mergeCell ref="S4:S5"/>
    <mergeCell ref="A6:A20"/>
    <mergeCell ref="F51:L51"/>
    <mergeCell ref="Q4:Q5"/>
    <mergeCell ref="R4:R5"/>
    <mergeCell ref="L4:O4"/>
    <mergeCell ref="B23:I23"/>
    <mergeCell ref="A24:A25"/>
    <mergeCell ref="A27:A28"/>
    <mergeCell ref="B30:I30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portrait" horizontalDpi="300" verticalDpi="300" r:id="rId1"/>
  <ignoredErrors>
    <ignoredError sqref="B2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9269-6903-4BEB-88AE-FA517AB53DB1}">
  <dimension ref="A1:S57"/>
  <sheetViews>
    <sheetView topLeftCell="B34" zoomScale="90" zoomScaleNormal="90" workbookViewId="0">
      <selection activeCell="D46" sqref="D46:E53"/>
    </sheetView>
  </sheetViews>
  <sheetFormatPr baseColWidth="10" defaultColWidth="16" defaultRowHeight="28.5" customHeight="1" x14ac:dyDescent="0.2"/>
  <cols>
    <col min="1" max="1" width="17.85546875" style="14" customWidth="1"/>
    <col min="2" max="2" width="16.42578125" style="17" customWidth="1"/>
    <col min="3" max="3" width="12.28515625" style="17" customWidth="1"/>
    <col min="4" max="4" width="10.85546875" style="14" customWidth="1"/>
    <col min="5" max="5" width="12.140625" style="14" customWidth="1"/>
    <col min="6" max="6" width="9.85546875" style="14" customWidth="1"/>
    <col min="7" max="7" width="12" style="14" customWidth="1"/>
    <col min="8" max="8" width="14.140625" style="14" customWidth="1"/>
    <col min="9" max="9" width="12.7109375" style="14" customWidth="1"/>
    <col min="10" max="10" width="16.42578125" style="14" customWidth="1"/>
    <col min="11" max="11" width="15.28515625" style="14" customWidth="1"/>
    <col min="12" max="12" width="20.85546875" style="14" customWidth="1"/>
    <col min="13" max="13" width="23.28515625" style="14" customWidth="1"/>
    <col min="14" max="14" width="22.85546875" style="14" customWidth="1"/>
    <col min="15" max="15" width="16.7109375" style="14" customWidth="1"/>
    <col min="16" max="16" width="6.42578125" style="14" customWidth="1"/>
    <col min="17" max="17" width="15.42578125" style="14" customWidth="1"/>
    <col min="18" max="257" width="16" style="14"/>
    <col min="258" max="258" width="10.42578125" style="14" customWidth="1"/>
    <col min="259" max="259" width="26.140625" style="14" customWidth="1"/>
    <col min="260" max="260" width="12.28515625" style="14" customWidth="1"/>
    <col min="261" max="261" width="9.42578125" style="14" customWidth="1"/>
    <col min="262" max="262" width="18.28515625" style="14" customWidth="1"/>
    <col min="263" max="263" width="10.5703125" style="14" customWidth="1"/>
    <col min="264" max="264" width="18.42578125" style="14" customWidth="1"/>
    <col min="265" max="265" width="10.7109375" style="14" customWidth="1"/>
    <col min="266" max="266" width="12" style="14" customWidth="1"/>
    <col min="267" max="267" width="18.85546875" style="14" customWidth="1"/>
    <col min="268" max="268" width="17.85546875" style="14" customWidth="1"/>
    <col min="269" max="269" width="20.28515625" style="14" customWidth="1"/>
    <col min="270" max="270" width="15.5703125" style="14" customWidth="1"/>
    <col min="271" max="272" width="16" style="14"/>
    <col min="273" max="273" width="23.140625" style="14" customWidth="1"/>
    <col min="274" max="513" width="16" style="14"/>
    <col min="514" max="514" width="10.42578125" style="14" customWidth="1"/>
    <col min="515" max="515" width="26.140625" style="14" customWidth="1"/>
    <col min="516" max="516" width="12.28515625" style="14" customWidth="1"/>
    <col min="517" max="517" width="9.42578125" style="14" customWidth="1"/>
    <col min="518" max="518" width="18.28515625" style="14" customWidth="1"/>
    <col min="519" max="519" width="10.5703125" style="14" customWidth="1"/>
    <col min="520" max="520" width="18.42578125" style="14" customWidth="1"/>
    <col min="521" max="521" width="10.7109375" style="14" customWidth="1"/>
    <col min="522" max="522" width="12" style="14" customWidth="1"/>
    <col min="523" max="523" width="18.85546875" style="14" customWidth="1"/>
    <col min="524" max="524" width="17.85546875" style="14" customWidth="1"/>
    <col min="525" max="525" width="20.28515625" style="14" customWidth="1"/>
    <col min="526" max="526" width="15.5703125" style="14" customWidth="1"/>
    <col min="527" max="528" width="16" style="14"/>
    <col min="529" max="529" width="23.140625" style="14" customWidth="1"/>
    <col min="530" max="769" width="16" style="14"/>
    <col min="770" max="770" width="10.42578125" style="14" customWidth="1"/>
    <col min="771" max="771" width="26.140625" style="14" customWidth="1"/>
    <col min="772" max="772" width="12.28515625" style="14" customWidth="1"/>
    <col min="773" max="773" width="9.42578125" style="14" customWidth="1"/>
    <col min="774" max="774" width="18.28515625" style="14" customWidth="1"/>
    <col min="775" max="775" width="10.5703125" style="14" customWidth="1"/>
    <col min="776" max="776" width="18.42578125" style="14" customWidth="1"/>
    <col min="777" max="777" width="10.7109375" style="14" customWidth="1"/>
    <col min="778" max="778" width="12" style="14" customWidth="1"/>
    <col min="779" max="779" width="18.85546875" style="14" customWidth="1"/>
    <col min="780" max="780" width="17.85546875" style="14" customWidth="1"/>
    <col min="781" max="781" width="20.28515625" style="14" customWidth="1"/>
    <col min="782" max="782" width="15.5703125" style="14" customWidth="1"/>
    <col min="783" max="784" width="16" style="14"/>
    <col min="785" max="785" width="23.140625" style="14" customWidth="1"/>
    <col min="786" max="1025" width="16" style="14"/>
    <col min="1026" max="1026" width="10.42578125" style="14" customWidth="1"/>
    <col min="1027" max="1027" width="26.140625" style="14" customWidth="1"/>
    <col min="1028" max="1028" width="12.28515625" style="14" customWidth="1"/>
    <col min="1029" max="1029" width="9.42578125" style="14" customWidth="1"/>
    <col min="1030" max="1030" width="18.28515625" style="14" customWidth="1"/>
    <col min="1031" max="1031" width="10.5703125" style="14" customWidth="1"/>
    <col min="1032" max="1032" width="18.42578125" style="14" customWidth="1"/>
    <col min="1033" max="1033" width="10.7109375" style="14" customWidth="1"/>
    <col min="1034" max="1034" width="12" style="14" customWidth="1"/>
    <col min="1035" max="1035" width="18.85546875" style="14" customWidth="1"/>
    <col min="1036" max="1036" width="17.85546875" style="14" customWidth="1"/>
    <col min="1037" max="1037" width="20.28515625" style="14" customWidth="1"/>
    <col min="1038" max="1038" width="15.5703125" style="14" customWidth="1"/>
    <col min="1039" max="1040" width="16" style="14"/>
    <col min="1041" max="1041" width="23.140625" style="14" customWidth="1"/>
    <col min="1042" max="1281" width="16" style="14"/>
    <col min="1282" max="1282" width="10.42578125" style="14" customWidth="1"/>
    <col min="1283" max="1283" width="26.140625" style="14" customWidth="1"/>
    <col min="1284" max="1284" width="12.28515625" style="14" customWidth="1"/>
    <col min="1285" max="1285" width="9.42578125" style="14" customWidth="1"/>
    <col min="1286" max="1286" width="18.28515625" style="14" customWidth="1"/>
    <col min="1287" max="1287" width="10.5703125" style="14" customWidth="1"/>
    <col min="1288" max="1288" width="18.42578125" style="14" customWidth="1"/>
    <col min="1289" max="1289" width="10.7109375" style="14" customWidth="1"/>
    <col min="1290" max="1290" width="12" style="14" customWidth="1"/>
    <col min="1291" max="1291" width="18.85546875" style="14" customWidth="1"/>
    <col min="1292" max="1292" width="17.85546875" style="14" customWidth="1"/>
    <col min="1293" max="1293" width="20.28515625" style="14" customWidth="1"/>
    <col min="1294" max="1294" width="15.5703125" style="14" customWidth="1"/>
    <col min="1295" max="1296" width="16" style="14"/>
    <col min="1297" max="1297" width="23.140625" style="14" customWidth="1"/>
    <col min="1298" max="1537" width="16" style="14"/>
    <col min="1538" max="1538" width="10.42578125" style="14" customWidth="1"/>
    <col min="1539" max="1539" width="26.140625" style="14" customWidth="1"/>
    <col min="1540" max="1540" width="12.28515625" style="14" customWidth="1"/>
    <col min="1541" max="1541" width="9.42578125" style="14" customWidth="1"/>
    <col min="1542" max="1542" width="18.28515625" style="14" customWidth="1"/>
    <col min="1543" max="1543" width="10.5703125" style="14" customWidth="1"/>
    <col min="1544" max="1544" width="18.42578125" style="14" customWidth="1"/>
    <col min="1545" max="1545" width="10.7109375" style="14" customWidth="1"/>
    <col min="1546" max="1546" width="12" style="14" customWidth="1"/>
    <col min="1547" max="1547" width="18.85546875" style="14" customWidth="1"/>
    <col min="1548" max="1548" width="17.85546875" style="14" customWidth="1"/>
    <col min="1549" max="1549" width="20.28515625" style="14" customWidth="1"/>
    <col min="1550" max="1550" width="15.5703125" style="14" customWidth="1"/>
    <col min="1551" max="1552" width="16" style="14"/>
    <col min="1553" max="1553" width="23.140625" style="14" customWidth="1"/>
    <col min="1554" max="1793" width="16" style="14"/>
    <col min="1794" max="1794" width="10.42578125" style="14" customWidth="1"/>
    <col min="1795" max="1795" width="26.140625" style="14" customWidth="1"/>
    <col min="1796" max="1796" width="12.28515625" style="14" customWidth="1"/>
    <col min="1797" max="1797" width="9.42578125" style="14" customWidth="1"/>
    <col min="1798" max="1798" width="18.28515625" style="14" customWidth="1"/>
    <col min="1799" max="1799" width="10.5703125" style="14" customWidth="1"/>
    <col min="1800" max="1800" width="18.42578125" style="14" customWidth="1"/>
    <col min="1801" max="1801" width="10.7109375" style="14" customWidth="1"/>
    <col min="1802" max="1802" width="12" style="14" customWidth="1"/>
    <col min="1803" max="1803" width="18.85546875" style="14" customWidth="1"/>
    <col min="1804" max="1804" width="17.85546875" style="14" customWidth="1"/>
    <col min="1805" max="1805" width="20.28515625" style="14" customWidth="1"/>
    <col min="1806" max="1806" width="15.5703125" style="14" customWidth="1"/>
    <col min="1807" max="1808" width="16" style="14"/>
    <col min="1809" max="1809" width="23.140625" style="14" customWidth="1"/>
    <col min="1810" max="2049" width="16" style="14"/>
    <col min="2050" max="2050" width="10.42578125" style="14" customWidth="1"/>
    <col min="2051" max="2051" width="26.140625" style="14" customWidth="1"/>
    <col min="2052" max="2052" width="12.28515625" style="14" customWidth="1"/>
    <col min="2053" max="2053" width="9.42578125" style="14" customWidth="1"/>
    <col min="2054" max="2054" width="18.28515625" style="14" customWidth="1"/>
    <col min="2055" max="2055" width="10.5703125" style="14" customWidth="1"/>
    <col min="2056" max="2056" width="18.42578125" style="14" customWidth="1"/>
    <col min="2057" max="2057" width="10.7109375" style="14" customWidth="1"/>
    <col min="2058" max="2058" width="12" style="14" customWidth="1"/>
    <col min="2059" max="2059" width="18.85546875" style="14" customWidth="1"/>
    <col min="2060" max="2060" width="17.85546875" style="14" customWidth="1"/>
    <col min="2061" max="2061" width="20.28515625" style="14" customWidth="1"/>
    <col min="2062" max="2062" width="15.5703125" style="14" customWidth="1"/>
    <col min="2063" max="2064" width="16" style="14"/>
    <col min="2065" max="2065" width="23.140625" style="14" customWidth="1"/>
    <col min="2066" max="2305" width="16" style="14"/>
    <col min="2306" max="2306" width="10.42578125" style="14" customWidth="1"/>
    <col min="2307" max="2307" width="26.140625" style="14" customWidth="1"/>
    <col min="2308" max="2308" width="12.28515625" style="14" customWidth="1"/>
    <col min="2309" max="2309" width="9.42578125" style="14" customWidth="1"/>
    <col min="2310" max="2310" width="18.28515625" style="14" customWidth="1"/>
    <col min="2311" max="2311" width="10.5703125" style="14" customWidth="1"/>
    <col min="2312" max="2312" width="18.42578125" style="14" customWidth="1"/>
    <col min="2313" max="2313" width="10.7109375" style="14" customWidth="1"/>
    <col min="2314" max="2314" width="12" style="14" customWidth="1"/>
    <col min="2315" max="2315" width="18.85546875" style="14" customWidth="1"/>
    <col min="2316" max="2316" width="17.85546875" style="14" customWidth="1"/>
    <col min="2317" max="2317" width="20.28515625" style="14" customWidth="1"/>
    <col min="2318" max="2318" width="15.5703125" style="14" customWidth="1"/>
    <col min="2319" max="2320" width="16" style="14"/>
    <col min="2321" max="2321" width="23.140625" style="14" customWidth="1"/>
    <col min="2322" max="2561" width="16" style="14"/>
    <col min="2562" max="2562" width="10.42578125" style="14" customWidth="1"/>
    <col min="2563" max="2563" width="26.140625" style="14" customWidth="1"/>
    <col min="2564" max="2564" width="12.28515625" style="14" customWidth="1"/>
    <col min="2565" max="2565" width="9.42578125" style="14" customWidth="1"/>
    <col min="2566" max="2566" width="18.28515625" style="14" customWidth="1"/>
    <col min="2567" max="2567" width="10.5703125" style="14" customWidth="1"/>
    <col min="2568" max="2568" width="18.42578125" style="14" customWidth="1"/>
    <col min="2569" max="2569" width="10.7109375" style="14" customWidth="1"/>
    <col min="2570" max="2570" width="12" style="14" customWidth="1"/>
    <col min="2571" max="2571" width="18.85546875" style="14" customWidth="1"/>
    <col min="2572" max="2572" width="17.85546875" style="14" customWidth="1"/>
    <col min="2573" max="2573" width="20.28515625" style="14" customWidth="1"/>
    <col min="2574" max="2574" width="15.5703125" style="14" customWidth="1"/>
    <col min="2575" max="2576" width="16" style="14"/>
    <col min="2577" max="2577" width="23.140625" style="14" customWidth="1"/>
    <col min="2578" max="2817" width="16" style="14"/>
    <col min="2818" max="2818" width="10.42578125" style="14" customWidth="1"/>
    <col min="2819" max="2819" width="26.140625" style="14" customWidth="1"/>
    <col min="2820" max="2820" width="12.28515625" style="14" customWidth="1"/>
    <col min="2821" max="2821" width="9.42578125" style="14" customWidth="1"/>
    <col min="2822" max="2822" width="18.28515625" style="14" customWidth="1"/>
    <col min="2823" max="2823" width="10.5703125" style="14" customWidth="1"/>
    <col min="2824" max="2824" width="18.42578125" style="14" customWidth="1"/>
    <col min="2825" max="2825" width="10.7109375" style="14" customWidth="1"/>
    <col min="2826" max="2826" width="12" style="14" customWidth="1"/>
    <col min="2827" max="2827" width="18.85546875" style="14" customWidth="1"/>
    <col min="2828" max="2828" width="17.85546875" style="14" customWidth="1"/>
    <col min="2829" max="2829" width="20.28515625" style="14" customWidth="1"/>
    <col min="2830" max="2830" width="15.5703125" style="14" customWidth="1"/>
    <col min="2831" max="2832" width="16" style="14"/>
    <col min="2833" max="2833" width="23.140625" style="14" customWidth="1"/>
    <col min="2834" max="3073" width="16" style="14"/>
    <col min="3074" max="3074" width="10.42578125" style="14" customWidth="1"/>
    <col min="3075" max="3075" width="26.140625" style="14" customWidth="1"/>
    <col min="3076" max="3076" width="12.28515625" style="14" customWidth="1"/>
    <col min="3077" max="3077" width="9.42578125" style="14" customWidth="1"/>
    <col min="3078" max="3078" width="18.28515625" style="14" customWidth="1"/>
    <col min="3079" max="3079" width="10.5703125" style="14" customWidth="1"/>
    <col min="3080" max="3080" width="18.42578125" style="14" customWidth="1"/>
    <col min="3081" max="3081" width="10.7109375" style="14" customWidth="1"/>
    <col min="3082" max="3082" width="12" style="14" customWidth="1"/>
    <col min="3083" max="3083" width="18.85546875" style="14" customWidth="1"/>
    <col min="3084" max="3084" width="17.85546875" style="14" customWidth="1"/>
    <col min="3085" max="3085" width="20.28515625" style="14" customWidth="1"/>
    <col min="3086" max="3086" width="15.5703125" style="14" customWidth="1"/>
    <col min="3087" max="3088" width="16" style="14"/>
    <col min="3089" max="3089" width="23.140625" style="14" customWidth="1"/>
    <col min="3090" max="3329" width="16" style="14"/>
    <col min="3330" max="3330" width="10.42578125" style="14" customWidth="1"/>
    <col min="3331" max="3331" width="26.140625" style="14" customWidth="1"/>
    <col min="3332" max="3332" width="12.28515625" style="14" customWidth="1"/>
    <col min="3333" max="3333" width="9.42578125" style="14" customWidth="1"/>
    <col min="3334" max="3334" width="18.28515625" style="14" customWidth="1"/>
    <col min="3335" max="3335" width="10.5703125" style="14" customWidth="1"/>
    <col min="3336" max="3336" width="18.42578125" style="14" customWidth="1"/>
    <col min="3337" max="3337" width="10.7109375" style="14" customWidth="1"/>
    <col min="3338" max="3338" width="12" style="14" customWidth="1"/>
    <col min="3339" max="3339" width="18.85546875" style="14" customWidth="1"/>
    <col min="3340" max="3340" width="17.85546875" style="14" customWidth="1"/>
    <col min="3341" max="3341" width="20.28515625" style="14" customWidth="1"/>
    <col min="3342" max="3342" width="15.5703125" style="14" customWidth="1"/>
    <col min="3343" max="3344" width="16" style="14"/>
    <col min="3345" max="3345" width="23.140625" style="14" customWidth="1"/>
    <col min="3346" max="3585" width="16" style="14"/>
    <col min="3586" max="3586" width="10.42578125" style="14" customWidth="1"/>
    <col min="3587" max="3587" width="26.140625" style="14" customWidth="1"/>
    <col min="3588" max="3588" width="12.28515625" style="14" customWidth="1"/>
    <col min="3589" max="3589" width="9.42578125" style="14" customWidth="1"/>
    <col min="3590" max="3590" width="18.28515625" style="14" customWidth="1"/>
    <col min="3591" max="3591" width="10.5703125" style="14" customWidth="1"/>
    <col min="3592" max="3592" width="18.42578125" style="14" customWidth="1"/>
    <col min="3593" max="3593" width="10.7109375" style="14" customWidth="1"/>
    <col min="3594" max="3594" width="12" style="14" customWidth="1"/>
    <col min="3595" max="3595" width="18.85546875" style="14" customWidth="1"/>
    <col min="3596" max="3596" width="17.85546875" style="14" customWidth="1"/>
    <col min="3597" max="3597" width="20.28515625" style="14" customWidth="1"/>
    <col min="3598" max="3598" width="15.5703125" style="14" customWidth="1"/>
    <col min="3599" max="3600" width="16" style="14"/>
    <col min="3601" max="3601" width="23.140625" style="14" customWidth="1"/>
    <col min="3602" max="3841" width="16" style="14"/>
    <col min="3842" max="3842" width="10.42578125" style="14" customWidth="1"/>
    <col min="3843" max="3843" width="26.140625" style="14" customWidth="1"/>
    <col min="3844" max="3844" width="12.28515625" style="14" customWidth="1"/>
    <col min="3845" max="3845" width="9.42578125" style="14" customWidth="1"/>
    <col min="3846" max="3846" width="18.28515625" style="14" customWidth="1"/>
    <col min="3847" max="3847" width="10.5703125" style="14" customWidth="1"/>
    <col min="3848" max="3848" width="18.42578125" style="14" customWidth="1"/>
    <col min="3849" max="3849" width="10.7109375" style="14" customWidth="1"/>
    <col min="3850" max="3850" width="12" style="14" customWidth="1"/>
    <col min="3851" max="3851" width="18.85546875" style="14" customWidth="1"/>
    <col min="3852" max="3852" width="17.85546875" style="14" customWidth="1"/>
    <col min="3853" max="3853" width="20.28515625" style="14" customWidth="1"/>
    <col min="3854" max="3854" width="15.5703125" style="14" customWidth="1"/>
    <col min="3855" max="3856" width="16" style="14"/>
    <col min="3857" max="3857" width="23.140625" style="14" customWidth="1"/>
    <col min="3858" max="4097" width="16" style="14"/>
    <col min="4098" max="4098" width="10.42578125" style="14" customWidth="1"/>
    <col min="4099" max="4099" width="26.140625" style="14" customWidth="1"/>
    <col min="4100" max="4100" width="12.28515625" style="14" customWidth="1"/>
    <col min="4101" max="4101" width="9.42578125" style="14" customWidth="1"/>
    <col min="4102" max="4102" width="18.28515625" style="14" customWidth="1"/>
    <col min="4103" max="4103" width="10.5703125" style="14" customWidth="1"/>
    <col min="4104" max="4104" width="18.42578125" style="14" customWidth="1"/>
    <col min="4105" max="4105" width="10.7109375" style="14" customWidth="1"/>
    <col min="4106" max="4106" width="12" style="14" customWidth="1"/>
    <col min="4107" max="4107" width="18.85546875" style="14" customWidth="1"/>
    <col min="4108" max="4108" width="17.85546875" style="14" customWidth="1"/>
    <col min="4109" max="4109" width="20.28515625" style="14" customWidth="1"/>
    <col min="4110" max="4110" width="15.5703125" style="14" customWidth="1"/>
    <col min="4111" max="4112" width="16" style="14"/>
    <col min="4113" max="4113" width="23.140625" style="14" customWidth="1"/>
    <col min="4114" max="4353" width="16" style="14"/>
    <col min="4354" max="4354" width="10.42578125" style="14" customWidth="1"/>
    <col min="4355" max="4355" width="26.140625" style="14" customWidth="1"/>
    <col min="4356" max="4356" width="12.28515625" style="14" customWidth="1"/>
    <col min="4357" max="4357" width="9.42578125" style="14" customWidth="1"/>
    <col min="4358" max="4358" width="18.28515625" style="14" customWidth="1"/>
    <col min="4359" max="4359" width="10.5703125" style="14" customWidth="1"/>
    <col min="4360" max="4360" width="18.42578125" style="14" customWidth="1"/>
    <col min="4361" max="4361" width="10.7109375" style="14" customWidth="1"/>
    <col min="4362" max="4362" width="12" style="14" customWidth="1"/>
    <col min="4363" max="4363" width="18.85546875" style="14" customWidth="1"/>
    <col min="4364" max="4364" width="17.85546875" style="14" customWidth="1"/>
    <col min="4365" max="4365" width="20.28515625" style="14" customWidth="1"/>
    <col min="4366" max="4366" width="15.5703125" style="14" customWidth="1"/>
    <col min="4367" max="4368" width="16" style="14"/>
    <col min="4369" max="4369" width="23.140625" style="14" customWidth="1"/>
    <col min="4370" max="4609" width="16" style="14"/>
    <col min="4610" max="4610" width="10.42578125" style="14" customWidth="1"/>
    <col min="4611" max="4611" width="26.140625" style="14" customWidth="1"/>
    <col min="4612" max="4612" width="12.28515625" style="14" customWidth="1"/>
    <col min="4613" max="4613" width="9.42578125" style="14" customWidth="1"/>
    <col min="4614" max="4614" width="18.28515625" style="14" customWidth="1"/>
    <col min="4615" max="4615" width="10.5703125" style="14" customWidth="1"/>
    <col min="4616" max="4616" width="18.42578125" style="14" customWidth="1"/>
    <col min="4617" max="4617" width="10.7109375" style="14" customWidth="1"/>
    <col min="4618" max="4618" width="12" style="14" customWidth="1"/>
    <col min="4619" max="4619" width="18.85546875" style="14" customWidth="1"/>
    <col min="4620" max="4620" width="17.85546875" style="14" customWidth="1"/>
    <col min="4621" max="4621" width="20.28515625" style="14" customWidth="1"/>
    <col min="4622" max="4622" width="15.5703125" style="14" customWidth="1"/>
    <col min="4623" max="4624" width="16" style="14"/>
    <col min="4625" max="4625" width="23.140625" style="14" customWidth="1"/>
    <col min="4626" max="4865" width="16" style="14"/>
    <col min="4866" max="4866" width="10.42578125" style="14" customWidth="1"/>
    <col min="4867" max="4867" width="26.140625" style="14" customWidth="1"/>
    <col min="4868" max="4868" width="12.28515625" style="14" customWidth="1"/>
    <col min="4869" max="4869" width="9.42578125" style="14" customWidth="1"/>
    <col min="4870" max="4870" width="18.28515625" style="14" customWidth="1"/>
    <col min="4871" max="4871" width="10.5703125" style="14" customWidth="1"/>
    <col min="4872" max="4872" width="18.42578125" style="14" customWidth="1"/>
    <col min="4873" max="4873" width="10.7109375" style="14" customWidth="1"/>
    <col min="4874" max="4874" width="12" style="14" customWidth="1"/>
    <col min="4875" max="4875" width="18.85546875" style="14" customWidth="1"/>
    <col min="4876" max="4876" width="17.85546875" style="14" customWidth="1"/>
    <col min="4877" max="4877" width="20.28515625" style="14" customWidth="1"/>
    <col min="4878" max="4878" width="15.5703125" style="14" customWidth="1"/>
    <col min="4879" max="4880" width="16" style="14"/>
    <col min="4881" max="4881" width="23.140625" style="14" customWidth="1"/>
    <col min="4882" max="5121" width="16" style="14"/>
    <col min="5122" max="5122" width="10.42578125" style="14" customWidth="1"/>
    <col min="5123" max="5123" width="26.140625" style="14" customWidth="1"/>
    <col min="5124" max="5124" width="12.28515625" style="14" customWidth="1"/>
    <col min="5125" max="5125" width="9.42578125" style="14" customWidth="1"/>
    <col min="5126" max="5126" width="18.28515625" style="14" customWidth="1"/>
    <col min="5127" max="5127" width="10.5703125" style="14" customWidth="1"/>
    <col min="5128" max="5128" width="18.42578125" style="14" customWidth="1"/>
    <col min="5129" max="5129" width="10.7109375" style="14" customWidth="1"/>
    <col min="5130" max="5130" width="12" style="14" customWidth="1"/>
    <col min="5131" max="5131" width="18.85546875" style="14" customWidth="1"/>
    <col min="5132" max="5132" width="17.85546875" style="14" customWidth="1"/>
    <col min="5133" max="5133" width="20.28515625" style="14" customWidth="1"/>
    <col min="5134" max="5134" width="15.5703125" style="14" customWidth="1"/>
    <col min="5135" max="5136" width="16" style="14"/>
    <col min="5137" max="5137" width="23.140625" style="14" customWidth="1"/>
    <col min="5138" max="5377" width="16" style="14"/>
    <col min="5378" max="5378" width="10.42578125" style="14" customWidth="1"/>
    <col min="5379" max="5379" width="26.140625" style="14" customWidth="1"/>
    <col min="5380" max="5380" width="12.28515625" style="14" customWidth="1"/>
    <col min="5381" max="5381" width="9.42578125" style="14" customWidth="1"/>
    <col min="5382" max="5382" width="18.28515625" style="14" customWidth="1"/>
    <col min="5383" max="5383" width="10.5703125" style="14" customWidth="1"/>
    <col min="5384" max="5384" width="18.42578125" style="14" customWidth="1"/>
    <col min="5385" max="5385" width="10.7109375" style="14" customWidth="1"/>
    <col min="5386" max="5386" width="12" style="14" customWidth="1"/>
    <col min="5387" max="5387" width="18.85546875" style="14" customWidth="1"/>
    <col min="5388" max="5388" width="17.85546875" style="14" customWidth="1"/>
    <col min="5389" max="5389" width="20.28515625" style="14" customWidth="1"/>
    <col min="5390" max="5390" width="15.5703125" style="14" customWidth="1"/>
    <col min="5391" max="5392" width="16" style="14"/>
    <col min="5393" max="5393" width="23.140625" style="14" customWidth="1"/>
    <col min="5394" max="5633" width="16" style="14"/>
    <col min="5634" max="5634" width="10.42578125" style="14" customWidth="1"/>
    <col min="5635" max="5635" width="26.140625" style="14" customWidth="1"/>
    <col min="5636" max="5636" width="12.28515625" style="14" customWidth="1"/>
    <col min="5637" max="5637" width="9.42578125" style="14" customWidth="1"/>
    <col min="5638" max="5638" width="18.28515625" style="14" customWidth="1"/>
    <col min="5639" max="5639" width="10.5703125" style="14" customWidth="1"/>
    <col min="5640" max="5640" width="18.42578125" style="14" customWidth="1"/>
    <col min="5641" max="5641" width="10.7109375" style="14" customWidth="1"/>
    <col min="5642" max="5642" width="12" style="14" customWidth="1"/>
    <col min="5643" max="5643" width="18.85546875" style="14" customWidth="1"/>
    <col min="5644" max="5644" width="17.85546875" style="14" customWidth="1"/>
    <col min="5645" max="5645" width="20.28515625" style="14" customWidth="1"/>
    <col min="5646" max="5646" width="15.5703125" style="14" customWidth="1"/>
    <col min="5647" max="5648" width="16" style="14"/>
    <col min="5649" max="5649" width="23.140625" style="14" customWidth="1"/>
    <col min="5650" max="5889" width="16" style="14"/>
    <col min="5890" max="5890" width="10.42578125" style="14" customWidth="1"/>
    <col min="5891" max="5891" width="26.140625" style="14" customWidth="1"/>
    <col min="5892" max="5892" width="12.28515625" style="14" customWidth="1"/>
    <col min="5893" max="5893" width="9.42578125" style="14" customWidth="1"/>
    <col min="5894" max="5894" width="18.28515625" style="14" customWidth="1"/>
    <col min="5895" max="5895" width="10.5703125" style="14" customWidth="1"/>
    <col min="5896" max="5896" width="18.42578125" style="14" customWidth="1"/>
    <col min="5897" max="5897" width="10.7109375" style="14" customWidth="1"/>
    <col min="5898" max="5898" width="12" style="14" customWidth="1"/>
    <col min="5899" max="5899" width="18.85546875" style="14" customWidth="1"/>
    <col min="5900" max="5900" width="17.85546875" style="14" customWidth="1"/>
    <col min="5901" max="5901" width="20.28515625" style="14" customWidth="1"/>
    <col min="5902" max="5902" width="15.5703125" style="14" customWidth="1"/>
    <col min="5903" max="5904" width="16" style="14"/>
    <col min="5905" max="5905" width="23.140625" style="14" customWidth="1"/>
    <col min="5906" max="6145" width="16" style="14"/>
    <col min="6146" max="6146" width="10.42578125" style="14" customWidth="1"/>
    <col min="6147" max="6147" width="26.140625" style="14" customWidth="1"/>
    <col min="6148" max="6148" width="12.28515625" style="14" customWidth="1"/>
    <col min="6149" max="6149" width="9.42578125" style="14" customWidth="1"/>
    <col min="6150" max="6150" width="18.28515625" style="14" customWidth="1"/>
    <col min="6151" max="6151" width="10.5703125" style="14" customWidth="1"/>
    <col min="6152" max="6152" width="18.42578125" style="14" customWidth="1"/>
    <col min="6153" max="6153" width="10.7109375" style="14" customWidth="1"/>
    <col min="6154" max="6154" width="12" style="14" customWidth="1"/>
    <col min="6155" max="6155" width="18.85546875" style="14" customWidth="1"/>
    <col min="6156" max="6156" width="17.85546875" style="14" customWidth="1"/>
    <col min="6157" max="6157" width="20.28515625" style="14" customWidth="1"/>
    <col min="6158" max="6158" width="15.5703125" style="14" customWidth="1"/>
    <col min="6159" max="6160" width="16" style="14"/>
    <col min="6161" max="6161" width="23.140625" style="14" customWidth="1"/>
    <col min="6162" max="6401" width="16" style="14"/>
    <col min="6402" max="6402" width="10.42578125" style="14" customWidth="1"/>
    <col min="6403" max="6403" width="26.140625" style="14" customWidth="1"/>
    <col min="6404" max="6404" width="12.28515625" style="14" customWidth="1"/>
    <col min="6405" max="6405" width="9.42578125" style="14" customWidth="1"/>
    <col min="6406" max="6406" width="18.28515625" style="14" customWidth="1"/>
    <col min="6407" max="6407" width="10.5703125" style="14" customWidth="1"/>
    <col min="6408" max="6408" width="18.42578125" style="14" customWidth="1"/>
    <col min="6409" max="6409" width="10.7109375" style="14" customWidth="1"/>
    <col min="6410" max="6410" width="12" style="14" customWidth="1"/>
    <col min="6411" max="6411" width="18.85546875" style="14" customWidth="1"/>
    <col min="6412" max="6412" width="17.85546875" style="14" customWidth="1"/>
    <col min="6413" max="6413" width="20.28515625" style="14" customWidth="1"/>
    <col min="6414" max="6414" width="15.5703125" style="14" customWidth="1"/>
    <col min="6415" max="6416" width="16" style="14"/>
    <col min="6417" max="6417" width="23.140625" style="14" customWidth="1"/>
    <col min="6418" max="6657" width="16" style="14"/>
    <col min="6658" max="6658" width="10.42578125" style="14" customWidth="1"/>
    <col min="6659" max="6659" width="26.140625" style="14" customWidth="1"/>
    <col min="6660" max="6660" width="12.28515625" style="14" customWidth="1"/>
    <col min="6661" max="6661" width="9.42578125" style="14" customWidth="1"/>
    <col min="6662" max="6662" width="18.28515625" style="14" customWidth="1"/>
    <col min="6663" max="6663" width="10.5703125" style="14" customWidth="1"/>
    <col min="6664" max="6664" width="18.42578125" style="14" customWidth="1"/>
    <col min="6665" max="6665" width="10.7109375" style="14" customWidth="1"/>
    <col min="6666" max="6666" width="12" style="14" customWidth="1"/>
    <col min="6667" max="6667" width="18.85546875" style="14" customWidth="1"/>
    <col min="6668" max="6668" width="17.85546875" style="14" customWidth="1"/>
    <col min="6669" max="6669" width="20.28515625" style="14" customWidth="1"/>
    <col min="6670" max="6670" width="15.5703125" style="14" customWidth="1"/>
    <col min="6671" max="6672" width="16" style="14"/>
    <col min="6673" max="6673" width="23.140625" style="14" customWidth="1"/>
    <col min="6674" max="6913" width="16" style="14"/>
    <col min="6914" max="6914" width="10.42578125" style="14" customWidth="1"/>
    <col min="6915" max="6915" width="26.140625" style="14" customWidth="1"/>
    <col min="6916" max="6916" width="12.28515625" style="14" customWidth="1"/>
    <col min="6917" max="6917" width="9.42578125" style="14" customWidth="1"/>
    <col min="6918" max="6918" width="18.28515625" style="14" customWidth="1"/>
    <col min="6919" max="6919" width="10.5703125" style="14" customWidth="1"/>
    <col min="6920" max="6920" width="18.42578125" style="14" customWidth="1"/>
    <col min="6921" max="6921" width="10.7109375" style="14" customWidth="1"/>
    <col min="6922" max="6922" width="12" style="14" customWidth="1"/>
    <col min="6923" max="6923" width="18.85546875" style="14" customWidth="1"/>
    <col min="6924" max="6924" width="17.85546875" style="14" customWidth="1"/>
    <col min="6925" max="6925" width="20.28515625" style="14" customWidth="1"/>
    <col min="6926" max="6926" width="15.5703125" style="14" customWidth="1"/>
    <col min="6927" max="6928" width="16" style="14"/>
    <col min="6929" max="6929" width="23.140625" style="14" customWidth="1"/>
    <col min="6930" max="7169" width="16" style="14"/>
    <col min="7170" max="7170" width="10.42578125" style="14" customWidth="1"/>
    <col min="7171" max="7171" width="26.140625" style="14" customWidth="1"/>
    <col min="7172" max="7172" width="12.28515625" style="14" customWidth="1"/>
    <col min="7173" max="7173" width="9.42578125" style="14" customWidth="1"/>
    <col min="7174" max="7174" width="18.28515625" style="14" customWidth="1"/>
    <col min="7175" max="7175" width="10.5703125" style="14" customWidth="1"/>
    <col min="7176" max="7176" width="18.42578125" style="14" customWidth="1"/>
    <col min="7177" max="7177" width="10.7109375" style="14" customWidth="1"/>
    <col min="7178" max="7178" width="12" style="14" customWidth="1"/>
    <col min="7179" max="7179" width="18.85546875" style="14" customWidth="1"/>
    <col min="7180" max="7180" width="17.85546875" style="14" customWidth="1"/>
    <col min="7181" max="7181" width="20.28515625" style="14" customWidth="1"/>
    <col min="7182" max="7182" width="15.5703125" style="14" customWidth="1"/>
    <col min="7183" max="7184" width="16" style="14"/>
    <col min="7185" max="7185" width="23.140625" style="14" customWidth="1"/>
    <col min="7186" max="7425" width="16" style="14"/>
    <col min="7426" max="7426" width="10.42578125" style="14" customWidth="1"/>
    <col min="7427" max="7427" width="26.140625" style="14" customWidth="1"/>
    <col min="7428" max="7428" width="12.28515625" style="14" customWidth="1"/>
    <col min="7429" max="7429" width="9.42578125" style="14" customWidth="1"/>
    <col min="7430" max="7430" width="18.28515625" style="14" customWidth="1"/>
    <col min="7431" max="7431" width="10.5703125" style="14" customWidth="1"/>
    <col min="7432" max="7432" width="18.42578125" style="14" customWidth="1"/>
    <col min="7433" max="7433" width="10.7109375" style="14" customWidth="1"/>
    <col min="7434" max="7434" width="12" style="14" customWidth="1"/>
    <col min="7435" max="7435" width="18.85546875" style="14" customWidth="1"/>
    <col min="7436" max="7436" width="17.85546875" style="14" customWidth="1"/>
    <col min="7437" max="7437" width="20.28515625" style="14" customWidth="1"/>
    <col min="7438" max="7438" width="15.5703125" style="14" customWidth="1"/>
    <col min="7439" max="7440" width="16" style="14"/>
    <col min="7441" max="7441" width="23.140625" style="14" customWidth="1"/>
    <col min="7442" max="7681" width="16" style="14"/>
    <col min="7682" max="7682" width="10.42578125" style="14" customWidth="1"/>
    <col min="7683" max="7683" width="26.140625" style="14" customWidth="1"/>
    <col min="7684" max="7684" width="12.28515625" style="14" customWidth="1"/>
    <col min="7685" max="7685" width="9.42578125" style="14" customWidth="1"/>
    <col min="7686" max="7686" width="18.28515625" style="14" customWidth="1"/>
    <col min="7687" max="7687" width="10.5703125" style="14" customWidth="1"/>
    <col min="7688" max="7688" width="18.42578125" style="14" customWidth="1"/>
    <col min="7689" max="7689" width="10.7109375" style="14" customWidth="1"/>
    <col min="7690" max="7690" width="12" style="14" customWidth="1"/>
    <col min="7691" max="7691" width="18.85546875" style="14" customWidth="1"/>
    <col min="7692" max="7692" width="17.85546875" style="14" customWidth="1"/>
    <col min="7693" max="7693" width="20.28515625" style="14" customWidth="1"/>
    <col min="7694" max="7694" width="15.5703125" style="14" customWidth="1"/>
    <col min="7695" max="7696" width="16" style="14"/>
    <col min="7697" max="7697" width="23.140625" style="14" customWidth="1"/>
    <col min="7698" max="7937" width="16" style="14"/>
    <col min="7938" max="7938" width="10.42578125" style="14" customWidth="1"/>
    <col min="7939" max="7939" width="26.140625" style="14" customWidth="1"/>
    <col min="7940" max="7940" width="12.28515625" style="14" customWidth="1"/>
    <col min="7941" max="7941" width="9.42578125" style="14" customWidth="1"/>
    <col min="7942" max="7942" width="18.28515625" style="14" customWidth="1"/>
    <col min="7943" max="7943" width="10.5703125" style="14" customWidth="1"/>
    <col min="7944" max="7944" width="18.42578125" style="14" customWidth="1"/>
    <col min="7945" max="7945" width="10.7109375" style="14" customWidth="1"/>
    <col min="7946" max="7946" width="12" style="14" customWidth="1"/>
    <col min="7947" max="7947" width="18.85546875" style="14" customWidth="1"/>
    <col min="7948" max="7948" width="17.85546875" style="14" customWidth="1"/>
    <col min="7949" max="7949" width="20.28515625" style="14" customWidth="1"/>
    <col min="7950" max="7950" width="15.5703125" style="14" customWidth="1"/>
    <col min="7951" max="7952" width="16" style="14"/>
    <col min="7953" max="7953" width="23.140625" style="14" customWidth="1"/>
    <col min="7954" max="8193" width="16" style="14"/>
    <col min="8194" max="8194" width="10.42578125" style="14" customWidth="1"/>
    <col min="8195" max="8195" width="26.140625" style="14" customWidth="1"/>
    <col min="8196" max="8196" width="12.28515625" style="14" customWidth="1"/>
    <col min="8197" max="8197" width="9.42578125" style="14" customWidth="1"/>
    <col min="8198" max="8198" width="18.28515625" style="14" customWidth="1"/>
    <col min="8199" max="8199" width="10.5703125" style="14" customWidth="1"/>
    <col min="8200" max="8200" width="18.42578125" style="14" customWidth="1"/>
    <col min="8201" max="8201" width="10.7109375" style="14" customWidth="1"/>
    <col min="8202" max="8202" width="12" style="14" customWidth="1"/>
    <col min="8203" max="8203" width="18.85546875" style="14" customWidth="1"/>
    <col min="8204" max="8204" width="17.85546875" style="14" customWidth="1"/>
    <col min="8205" max="8205" width="20.28515625" style="14" customWidth="1"/>
    <col min="8206" max="8206" width="15.5703125" style="14" customWidth="1"/>
    <col min="8207" max="8208" width="16" style="14"/>
    <col min="8209" max="8209" width="23.140625" style="14" customWidth="1"/>
    <col min="8210" max="8449" width="16" style="14"/>
    <col min="8450" max="8450" width="10.42578125" style="14" customWidth="1"/>
    <col min="8451" max="8451" width="26.140625" style="14" customWidth="1"/>
    <col min="8452" max="8452" width="12.28515625" style="14" customWidth="1"/>
    <col min="8453" max="8453" width="9.42578125" style="14" customWidth="1"/>
    <col min="8454" max="8454" width="18.28515625" style="14" customWidth="1"/>
    <col min="8455" max="8455" width="10.5703125" style="14" customWidth="1"/>
    <col min="8456" max="8456" width="18.42578125" style="14" customWidth="1"/>
    <col min="8457" max="8457" width="10.7109375" style="14" customWidth="1"/>
    <col min="8458" max="8458" width="12" style="14" customWidth="1"/>
    <col min="8459" max="8459" width="18.85546875" style="14" customWidth="1"/>
    <col min="8460" max="8460" width="17.85546875" style="14" customWidth="1"/>
    <col min="8461" max="8461" width="20.28515625" style="14" customWidth="1"/>
    <col min="8462" max="8462" width="15.5703125" style="14" customWidth="1"/>
    <col min="8463" max="8464" width="16" style="14"/>
    <col min="8465" max="8465" width="23.140625" style="14" customWidth="1"/>
    <col min="8466" max="8705" width="16" style="14"/>
    <col min="8706" max="8706" width="10.42578125" style="14" customWidth="1"/>
    <col min="8707" max="8707" width="26.140625" style="14" customWidth="1"/>
    <col min="8708" max="8708" width="12.28515625" style="14" customWidth="1"/>
    <col min="8709" max="8709" width="9.42578125" style="14" customWidth="1"/>
    <col min="8710" max="8710" width="18.28515625" style="14" customWidth="1"/>
    <col min="8711" max="8711" width="10.5703125" style="14" customWidth="1"/>
    <col min="8712" max="8712" width="18.42578125" style="14" customWidth="1"/>
    <col min="8713" max="8713" width="10.7109375" style="14" customWidth="1"/>
    <col min="8714" max="8714" width="12" style="14" customWidth="1"/>
    <col min="8715" max="8715" width="18.85546875" style="14" customWidth="1"/>
    <col min="8716" max="8716" width="17.85546875" style="14" customWidth="1"/>
    <col min="8717" max="8717" width="20.28515625" style="14" customWidth="1"/>
    <col min="8718" max="8718" width="15.5703125" style="14" customWidth="1"/>
    <col min="8719" max="8720" width="16" style="14"/>
    <col min="8721" max="8721" width="23.140625" style="14" customWidth="1"/>
    <col min="8722" max="8961" width="16" style="14"/>
    <col min="8962" max="8962" width="10.42578125" style="14" customWidth="1"/>
    <col min="8963" max="8963" width="26.140625" style="14" customWidth="1"/>
    <col min="8964" max="8964" width="12.28515625" style="14" customWidth="1"/>
    <col min="8965" max="8965" width="9.42578125" style="14" customWidth="1"/>
    <col min="8966" max="8966" width="18.28515625" style="14" customWidth="1"/>
    <col min="8967" max="8967" width="10.5703125" style="14" customWidth="1"/>
    <col min="8968" max="8968" width="18.42578125" style="14" customWidth="1"/>
    <col min="8969" max="8969" width="10.7109375" style="14" customWidth="1"/>
    <col min="8970" max="8970" width="12" style="14" customWidth="1"/>
    <col min="8971" max="8971" width="18.85546875" style="14" customWidth="1"/>
    <col min="8972" max="8972" width="17.85546875" style="14" customWidth="1"/>
    <col min="8973" max="8973" width="20.28515625" style="14" customWidth="1"/>
    <col min="8974" max="8974" width="15.5703125" style="14" customWidth="1"/>
    <col min="8975" max="8976" width="16" style="14"/>
    <col min="8977" max="8977" width="23.140625" style="14" customWidth="1"/>
    <col min="8978" max="9217" width="16" style="14"/>
    <col min="9218" max="9218" width="10.42578125" style="14" customWidth="1"/>
    <col min="9219" max="9219" width="26.140625" style="14" customWidth="1"/>
    <col min="9220" max="9220" width="12.28515625" style="14" customWidth="1"/>
    <col min="9221" max="9221" width="9.42578125" style="14" customWidth="1"/>
    <col min="9222" max="9222" width="18.28515625" style="14" customWidth="1"/>
    <col min="9223" max="9223" width="10.5703125" style="14" customWidth="1"/>
    <col min="9224" max="9224" width="18.42578125" style="14" customWidth="1"/>
    <col min="9225" max="9225" width="10.7109375" style="14" customWidth="1"/>
    <col min="9226" max="9226" width="12" style="14" customWidth="1"/>
    <col min="9227" max="9227" width="18.85546875" style="14" customWidth="1"/>
    <col min="9228" max="9228" width="17.85546875" style="14" customWidth="1"/>
    <col min="9229" max="9229" width="20.28515625" style="14" customWidth="1"/>
    <col min="9230" max="9230" width="15.5703125" style="14" customWidth="1"/>
    <col min="9231" max="9232" width="16" style="14"/>
    <col min="9233" max="9233" width="23.140625" style="14" customWidth="1"/>
    <col min="9234" max="9473" width="16" style="14"/>
    <col min="9474" max="9474" width="10.42578125" style="14" customWidth="1"/>
    <col min="9475" max="9475" width="26.140625" style="14" customWidth="1"/>
    <col min="9476" max="9476" width="12.28515625" style="14" customWidth="1"/>
    <col min="9477" max="9477" width="9.42578125" style="14" customWidth="1"/>
    <col min="9478" max="9478" width="18.28515625" style="14" customWidth="1"/>
    <col min="9479" max="9479" width="10.5703125" style="14" customWidth="1"/>
    <col min="9480" max="9480" width="18.42578125" style="14" customWidth="1"/>
    <col min="9481" max="9481" width="10.7109375" style="14" customWidth="1"/>
    <col min="9482" max="9482" width="12" style="14" customWidth="1"/>
    <col min="9483" max="9483" width="18.85546875" style="14" customWidth="1"/>
    <col min="9484" max="9484" width="17.85546875" style="14" customWidth="1"/>
    <col min="9485" max="9485" width="20.28515625" style="14" customWidth="1"/>
    <col min="9486" max="9486" width="15.5703125" style="14" customWidth="1"/>
    <col min="9487" max="9488" width="16" style="14"/>
    <col min="9489" max="9489" width="23.140625" style="14" customWidth="1"/>
    <col min="9490" max="9729" width="16" style="14"/>
    <col min="9730" max="9730" width="10.42578125" style="14" customWidth="1"/>
    <col min="9731" max="9731" width="26.140625" style="14" customWidth="1"/>
    <col min="9732" max="9732" width="12.28515625" style="14" customWidth="1"/>
    <col min="9733" max="9733" width="9.42578125" style="14" customWidth="1"/>
    <col min="9734" max="9734" width="18.28515625" style="14" customWidth="1"/>
    <col min="9735" max="9735" width="10.5703125" style="14" customWidth="1"/>
    <col min="9736" max="9736" width="18.42578125" style="14" customWidth="1"/>
    <col min="9737" max="9737" width="10.7109375" style="14" customWidth="1"/>
    <col min="9738" max="9738" width="12" style="14" customWidth="1"/>
    <col min="9739" max="9739" width="18.85546875" style="14" customWidth="1"/>
    <col min="9740" max="9740" width="17.85546875" style="14" customWidth="1"/>
    <col min="9741" max="9741" width="20.28515625" style="14" customWidth="1"/>
    <col min="9742" max="9742" width="15.5703125" style="14" customWidth="1"/>
    <col min="9743" max="9744" width="16" style="14"/>
    <col min="9745" max="9745" width="23.140625" style="14" customWidth="1"/>
    <col min="9746" max="9985" width="16" style="14"/>
    <col min="9986" max="9986" width="10.42578125" style="14" customWidth="1"/>
    <col min="9987" max="9987" width="26.140625" style="14" customWidth="1"/>
    <col min="9988" max="9988" width="12.28515625" style="14" customWidth="1"/>
    <col min="9989" max="9989" width="9.42578125" style="14" customWidth="1"/>
    <col min="9990" max="9990" width="18.28515625" style="14" customWidth="1"/>
    <col min="9991" max="9991" width="10.5703125" style="14" customWidth="1"/>
    <col min="9992" max="9992" width="18.42578125" style="14" customWidth="1"/>
    <col min="9993" max="9993" width="10.7109375" style="14" customWidth="1"/>
    <col min="9994" max="9994" width="12" style="14" customWidth="1"/>
    <col min="9995" max="9995" width="18.85546875" style="14" customWidth="1"/>
    <col min="9996" max="9996" width="17.85546875" style="14" customWidth="1"/>
    <col min="9997" max="9997" width="20.28515625" style="14" customWidth="1"/>
    <col min="9998" max="9998" width="15.5703125" style="14" customWidth="1"/>
    <col min="9999" max="10000" width="16" style="14"/>
    <col min="10001" max="10001" width="23.140625" style="14" customWidth="1"/>
    <col min="10002" max="10241" width="16" style="14"/>
    <col min="10242" max="10242" width="10.42578125" style="14" customWidth="1"/>
    <col min="10243" max="10243" width="26.140625" style="14" customWidth="1"/>
    <col min="10244" max="10244" width="12.28515625" style="14" customWidth="1"/>
    <col min="10245" max="10245" width="9.42578125" style="14" customWidth="1"/>
    <col min="10246" max="10246" width="18.28515625" style="14" customWidth="1"/>
    <col min="10247" max="10247" width="10.5703125" style="14" customWidth="1"/>
    <col min="10248" max="10248" width="18.42578125" style="14" customWidth="1"/>
    <col min="10249" max="10249" width="10.7109375" style="14" customWidth="1"/>
    <col min="10250" max="10250" width="12" style="14" customWidth="1"/>
    <col min="10251" max="10251" width="18.85546875" style="14" customWidth="1"/>
    <col min="10252" max="10252" width="17.85546875" style="14" customWidth="1"/>
    <col min="10253" max="10253" width="20.28515625" style="14" customWidth="1"/>
    <col min="10254" max="10254" width="15.5703125" style="14" customWidth="1"/>
    <col min="10255" max="10256" width="16" style="14"/>
    <col min="10257" max="10257" width="23.140625" style="14" customWidth="1"/>
    <col min="10258" max="10497" width="16" style="14"/>
    <col min="10498" max="10498" width="10.42578125" style="14" customWidth="1"/>
    <col min="10499" max="10499" width="26.140625" style="14" customWidth="1"/>
    <col min="10500" max="10500" width="12.28515625" style="14" customWidth="1"/>
    <col min="10501" max="10501" width="9.42578125" style="14" customWidth="1"/>
    <col min="10502" max="10502" width="18.28515625" style="14" customWidth="1"/>
    <col min="10503" max="10503" width="10.5703125" style="14" customWidth="1"/>
    <col min="10504" max="10504" width="18.42578125" style="14" customWidth="1"/>
    <col min="10505" max="10505" width="10.7109375" style="14" customWidth="1"/>
    <col min="10506" max="10506" width="12" style="14" customWidth="1"/>
    <col min="10507" max="10507" width="18.85546875" style="14" customWidth="1"/>
    <col min="10508" max="10508" width="17.85546875" style="14" customWidth="1"/>
    <col min="10509" max="10509" width="20.28515625" style="14" customWidth="1"/>
    <col min="10510" max="10510" width="15.5703125" style="14" customWidth="1"/>
    <col min="10511" max="10512" width="16" style="14"/>
    <col min="10513" max="10513" width="23.140625" style="14" customWidth="1"/>
    <col min="10514" max="10753" width="16" style="14"/>
    <col min="10754" max="10754" width="10.42578125" style="14" customWidth="1"/>
    <col min="10755" max="10755" width="26.140625" style="14" customWidth="1"/>
    <col min="10756" max="10756" width="12.28515625" style="14" customWidth="1"/>
    <col min="10757" max="10757" width="9.42578125" style="14" customWidth="1"/>
    <col min="10758" max="10758" width="18.28515625" style="14" customWidth="1"/>
    <col min="10759" max="10759" width="10.5703125" style="14" customWidth="1"/>
    <col min="10760" max="10760" width="18.42578125" style="14" customWidth="1"/>
    <col min="10761" max="10761" width="10.7109375" style="14" customWidth="1"/>
    <col min="10762" max="10762" width="12" style="14" customWidth="1"/>
    <col min="10763" max="10763" width="18.85546875" style="14" customWidth="1"/>
    <col min="10764" max="10764" width="17.85546875" style="14" customWidth="1"/>
    <col min="10765" max="10765" width="20.28515625" style="14" customWidth="1"/>
    <col min="10766" max="10766" width="15.5703125" style="14" customWidth="1"/>
    <col min="10767" max="10768" width="16" style="14"/>
    <col min="10769" max="10769" width="23.140625" style="14" customWidth="1"/>
    <col min="10770" max="11009" width="16" style="14"/>
    <col min="11010" max="11010" width="10.42578125" style="14" customWidth="1"/>
    <col min="11011" max="11011" width="26.140625" style="14" customWidth="1"/>
    <col min="11012" max="11012" width="12.28515625" style="14" customWidth="1"/>
    <col min="11013" max="11013" width="9.42578125" style="14" customWidth="1"/>
    <col min="11014" max="11014" width="18.28515625" style="14" customWidth="1"/>
    <col min="11015" max="11015" width="10.5703125" style="14" customWidth="1"/>
    <col min="11016" max="11016" width="18.42578125" style="14" customWidth="1"/>
    <col min="11017" max="11017" width="10.7109375" style="14" customWidth="1"/>
    <col min="11018" max="11018" width="12" style="14" customWidth="1"/>
    <col min="11019" max="11019" width="18.85546875" style="14" customWidth="1"/>
    <col min="11020" max="11020" width="17.85546875" style="14" customWidth="1"/>
    <col min="11021" max="11021" width="20.28515625" style="14" customWidth="1"/>
    <col min="11022" max="11022" width="15.5703125" style="14" customWidth="1"/>
    <col min="11023" max="11024" width="16" style="14"/>
    <col min="11025" max="11025" width="23.140625" style="14" customWidth="1"/>
    <col min="11026" max="11265" width="16" style="14"/>
    <col min="11266" max="11266" width="10.42578125" style="14" customWidth="1"/>
    <col min="11267" max="11267" width="26.140625" style="14" customWidth="1"/>
    <col min="11268" max="11268" width="12.28515625" style="14" customWidth="1"/>
    <col min="11269" max="11269" width="9.42578125" style="14" customWidth="1"/>
    <col min="11270" max="11270" width="18.28515625" style="14" customWidth="1"/>
    <col min="11271" max="11271" width="10.5703125" style="14" customWidth="1"/>
    <col min="11272" max="11272" width="18.42578125" style="14" customWidth="1"/>
    <col min="11273" max="11273" width="10.7109375" style="14" customWidth="1"/>
    <col min="11274" max="11274" width="12" style="14" customWidth="1"/>
    <col min="11275" max="11275" width="18.85546875" style="14" customWidth="1"/>
    <col min="11276" max="11276" width="17.85546875" style="14" customWidth="1"/>
    <col min="11277" max="11277" width="20.28515625" style="14" customWidth="1"/>
    <col min="11278" max="11278" width="15.5703125" style="14" customWidth="1"/>
    <col min="11279" max="11280" width="16" style="14"/>
    <col min="11281" max="11281" width="23.140625" style="14" customWidth="1"/>
    <col min="11282" max="11521" width="16" style="14"/>
    <col min="11522" max="11522" width="10.42578125" style="14" customWidth="1"/>
    <col min="11523" max="11523" width="26.140625" style="14" customWidth="1"/>
    <col min="11524" max="11524" width="12.28515625" style="14" customWidth="1"/>
    <col min="11525" max="11525" width="9.42578125" style="14" customWidth="1"/>
    <col min="11526" max="11526" width="18.28515625" style="14" customWidth="1"/>
    <col min="11527" max="11527" width="10.5703125" style="14" customWidth="1"/>
    <col min="11528" max="11528" width="18.42578125" style="14" customWidth="1"/>
    <col min="11529" max="11529" width="10.7109375" style="14" customWidth="1"/>
    <col min="11530" max="11530" width="12" style="14" customWidth="1"/>
    <col min="11531" max="11531" width="18.85546875" style="14" customWidth="1"/>
    <col min="11532" max="11532" width="17.85546875" style="14" customWidth="1"/>
    <col min="11533" max="11533" width="20.28515625" style="14" customWidth="1"/>
    <col min="11534" max="11534" width="15.5703125" style="14" customWidth="1"/>
    <col min="11535" max="11536" width="16" style="14"/>
    <col min="11537" max="11537" width="23.140625" style="14" customWidth="1"/>
    <col min="11538" max="11777" width="16" style="14"/>
    <col min="11778" max="11778" width="10.42578125" style="14" customWidth="1"/>
    <col min="11779" max="11779" width="26.140625" style="14" customWidth="1"/>
    <col min="11780" max="11780" width="12.28515625" style="14" customWidth="1"/>
    <col min="11781" max="11781" width="9.42578125" style="14" customWidth="1"/>
    <col min="11782" max="11782" width="18.28515625" style="14" customWidth="1"/>
    <col min="11783" max="11783" width="10.5703125" style="14" customWidth="1"/>
    <col min="11784" max="11784" width="18.42578125" style="14" customWidth="1"/>
    <col min="11785" max="11785" width="10.7109375" style="14" customWidth="1"/>
    <col min="11786" max="11786" width="12" style="14" customWidth="1"/>
    <col min="11787" max="11787" width="18.85546875" style="14" customWidth="1"/>
    <col min="11788" max="11788" width="17.85546875" style="14" customWidth="1"/>
    <col min="11789" max="11789" width="20.28515625" style="14" customWidth="1"/>
    <col min="11790" max="11790" width="15.5703125" style="14" customWidth="1"/>
    <col min="11791" max="11792" width="16" style="14"/>
    <col min="11793" max="11793" width="23.140625" style="14" customWidth="1"/>
    <col min="11794" max="12033" width="16" style="14"/>
    <col min="12034" max="12034" width="10.42578125" style="14" customWidth="1"/>
    <col min="12035" max="12035" width="26.140625" style="14" customWidth="1"/>
    <col min="12036" max="12036" width="12.28515625" style="14" customWidth="1"/>
    <col min="12037" max="12037" width="9.42578125" style="14" customWidth="1"/>
    <col min="12038" max="12038" width="18.28515625" style="14" customWidth="1"/>
    <col min="12039" max="12039" width="10.5703125" style="14" customWidth="1"/>
    <col min="12040" max="12040" width="18.42578125" style="14" customWidth="1"/>
    <col min="12041" max="12041" width="10.7109375" style="14" customWidth="1"/>
    <col min="12042" max="12042" width="12" style="14" customWidth="1"/>
    <col min="12043" max="12043" width="18.85546875" style="14" customWidth="1"/>
    <col min="12044" max="12044" width="17.85546875" style="14" customWidth="1"/>
    <col min="12045" max="12045" width="20.28515625" style="14" customWidth="1"/>
    <col min="12046" max="12046" width="15.5703125" style="14" customWidth="1"/>
    <col min="12047" max="12048" width="16" style="14"/>
    <col min="12049" max="12049" width="23.140625" style="14" customWidth="1"/>
    <col min="12050" max="12289" width="16" style="14"/>
    <col min="12290" max="12290" width="10.42578125" style="14" customWidth="1"/>
    <col min="12291" max="12291" width="26.140625" style="14" customWidth="1"/>
    <col min="12292" max="12292" width="12.28515625" style="14" customWidth="1"/>
    <col min="12293" max="12293" width="9.42578125" style="14" customWidth="1"/>
    <col min="12294" max="12294" width="18.28515625" style="14" customWidth="1"/>
    <col min="12295" max="12295" width="10.5703125" style="14" customWidth="1"/>
    <col min="12296" max="12296" width="18.42578125" style="14" customWidth="1"/>
    <col min="12297" max="12297" width="10.7109375" style="14" customWidth="1"/>
    <col min="12298" max="12298" width="12" style="14" customWidth="1"/>
    <col min="12299" max="12299" width="18.85546875" style="14" customWidth="1"/>
    <col min="12300" max="12300" width="17.85546875" style="14" customWidth="1"/>
    <col min="12301" max="12301" width="20.28515625" style="14" customWidth="1"/>
    <col min="12302" max="12302" width="15.5703125" style="14" customWidth="1"/>
    <col min="12303" max="12304" width="16" style="14"/>
    <col min="12305" max="12305" width="23.140625" style="14" customWidth="1"/>
    <col min="12306" max="12545" width="16" style="14"/>
    <col min="12546" max="12546" width="10.42578125" style="14" customWidth="1"/>
    <col min="12547" max="12547" width="26.140625" style="14" customWidth="1"/>
    <col min="12548" max="12548" width="12.28515625" style="14" customWidth="1"/>
    <col min="12549" max="12549" width="9.42578125" style="14" customWidth="1"/>
    <col min="12550" max="12550" width="18.28515625" style="14" customWidth="1"/>
    <col min="12551" max="12551" width="10.5703125" style="14" customWidth="1"/>
    <col min="12552" max="12552" width="18.42578125" style="14" customWidth="1"/>
    <col min="12553" max="12553" width="10.7109375" style="14" customWidth="1"/>
    <col min="12554" max="12554" width="12" style="14" customWidth="1"/>
    <col min="12555" max="12555" width="18.85546875" style="14" customWidth="1"/>
    <col min="12556" max="12556" width="17.85546875" style="14" customWidth="1"/>
    <col min="12557" max="12557" width="20.28515625" style="14" customWidth="1"/>
    <col min="12558" max="12558" width="15.5703125" style="14" customWidth="1"/>
    <col min="12559" max="12560" width="16" style="14"/>
    <col min="12561" max="12561" width="23.140625" style="14" customWidth="1"/>
    <col min="12562" max="12801" width="16" style="14"/>
    <col min="12802" max="12802" width="10.42578125" style="14" customWidth="1"/>
    <col min="12803" max="12803" width="26.140625" style="14" customWidth="1"/>
    <col min="12804" max="12804" width="12.28515625" style="14" customWidth="1"/>
    <col min="12805" max="12805" width="9.42578125" style="14" customWidth="1"/>
    <col min="12806" max="12806" width="18.28515625" style="14" customWidth="1"/>
    <col min="12807" max="12807" width="10.5703125" style="14" customWidth="1"/>
    <col min="12808" max="12808" width="18.42578125" style="14" customWidth="1"/>
    <col min="12809" max="12809" width="10.7109375" style="14" customWidth="1"/>
    <col min="12810" max="12810" width="12" style="14" customWidth="1"/>
    <col min="12811" max="12811" width="18.85546875" style="14" customWidth="1"/>
    <col min="12812" max="12812" width="17.85546875" style="14" customWidth="1"/>
    <col min="12813" max="12813" width="20.28515625" style="14" customWidth="1"/>
    <col min="12814" max="12814" width="15.5703125" style="14" customWidth="1"/>
    <col min="12815" max="12816" width="16" style="14"/>
    <col min="12817" max="12817" width="23.140625" style="14" customWidth="1"/>
    <col min="12818" max="13057" width="16" style="14"/>
    <col min="13058" max="13058" width="10.42578125" style="14" customWidth="1"/>
    <col min="13059" max="13059" width="26.140625" style="14" customWidth="1"/>
    <col min="13060" max="13060" width="12.28515625" style="14" customWidth="1"/>
    <col min="13061" max="13061" width="9.42578125" style="14" customWidth="1"/>
    <col min="13062" max="13062" width="18.28515625" style="14" customWidth="1"/>
    <col min="13063" max="13063" width="10.5703125" style="14" customWidth="1"/>
    <col min="13064" max="13064" width="18.42578125" style="14" customWidth="1"/>
    <col min="13065" max="13065" width="10.7109375" style="14" customWidth="1"/>
    <col min="13066" max="13066" width="12" style="14" customWidth="1"/>
    <col min="13067" max="13067" width="18.85546875" style="14" customWidth="1"/>
    <col min="13068" max="13068" width="17.85546875" style="14" customWidth="1"/>
    <col min="13069" max="13069" width="20.28515625" style="14" customWidth="1"/>
    <col min="13070" max="13070" width="15.5703125" style="14" customWidth="1"/>
    <col min="13071" max="13072" width="16" style="14"/>
    <col min="13073" max="13073" width="23.140625" style="14" customWidth="1"/>
    <col min="13074" max="13313" width="16" style="14"/>
    <col min="13314" max="13314" width="10.42578125" style="14" customWidth="1"/>
    <col min="13315" max="13315" width="26.140625" style="14" customWidth="1"/>
    <col min="13316" max="13316" width="12.28515625" style="14" customWidth="1"/>
    <col min="13317" max="13317" width="9.42578125" style="14" customWidth="1"/>
    <col min="13318" max="13318" width="18.28515625" style="14" customWidth="1"/>
    <col min="13319" max="13319" width="10.5703125" style="14" customWidth="1"/>
    <col min="13320" max="13320" width="18.42578125" style="14" customWidth="1"/>
    <col min="13321" max="13321" width="10.7109375" style="14" customWidth="1"/>
    <col min="13322" max="13322" width="12" style="14" customWidth="1"/>
    <col min="13323" max="13323" width="18.85546875" style="14" customWidth="1"/>
    <col min="13324" max="13324" width="17.85546875" style="14" customWidth="1"/>
    <col min="13325" max="13325" width="20.28515625" style="14" customWidth="1"/>
    <col min="13326" max="13326" width="15.5703125" style="14" customWidth="1"/>
    <col min="13327" max="13328" width="16" style="14"/>
    <col min="13329" max="13329" width="23.140625" style="14" customWidth="1"/>
    <col min="13330" max="13569" width="16" style="14"/>
    <col min="13570" max="13570" width="10.42578125" style="14" customWidth="1"/>
    <col min="13571" max="13571" width="26.140625" style="14" customWidth="1"/>
    <col min="13572" max="13572" width="12.28515625" style="14" customWidth="1"/>
    <col min="13573" max="13573" width="9.42578125" style="14" customWidth="1"/>
    <col min="13574" max="13574" width="18.28515625" style="14" customWidth="1"/>
    <col min="13575" max="13575" width="10.5703125" style="14" customWidth="1"/>
    <col min="13576" max="13576" width="18.42578125" style="14" customWidth="1"/>
    <col min="13577" max="13577" width="10.7109375" style="14" customWidth="1"/>
    <col min="13578" max="13578" width="12" style="14" customWidth="1"/>
    <col min="13579" max="13579" width="18.85546875" style="14" customWidth="1"/>
    <col min="13580" max="13580" width="17.85546875" style="14" customWidth="1"/>
    <col min="13581" max="13581" width="20.28515625" style="14" customWidth="1"/>
    <col min="13582" max="13582" width="15.5703125" style="14" customWidth="1"/>
    <col min="13583" max="13584" width="16" style="14"/>
    <col min="13585" max="13585" width="23.140625" style="14" customWidth="1"/>
    <col min="13586" max="13825" width="16" style="14"/>
    <col min="13826" max="13826" width="10.42578125" style="14" customWidth="1"/>
    <col min="13827" max="13827" width="26.140625" style="14" customWidth="1"/>
    <col min="13828" max="13828" width="12.28515625" style="14" customWidth="1"/>
    <col min="13829" max="13829" width="9.42578125" style="14" customWidth="1"/>
    <col min="13830" max="13830" width="18.28515625" style="14" customWidth="1"/>
    <col min="13831" max="13831" width="10.5703125" style="14" customWidth="1"/>
    <col min="13832" max="13832" width="18.42578125" style="14" customWidth="1"/>
    <col min="13833" max="13833" width="10.7109375" style="14" customWidth="1"/>
    <col min="13834" max="13834" width="12" style="14" customWidth="1"/>
    <col min="13835" max="13835" width="18.85546875" style="14" customWidth="1"/>
    <col min="13836" max="13836" width="17.85546875" style="14" customWidth="1"/>
    <col min="13837" max="13837" width="20.28515625" style="14" customWidth="1"/>
    <col min="13838" max="13838" width="15.5703125" style="14" customWidth="1"/>
    <col min="13839" max="13840" width="16" style="14"/>
    <col min="13841" max="13841" width="23.140625" style="14" customWidth="1"/>
    <col min="13842" max="14081" width="16" style="14"/>
    <col min="14082" max="14082" width="10.42578125" style="14" customWidth="1"/>
    <col min="14083" max="14083" width="26.140625" style="14" customWidth="1"/>
    <col min="14084" max="14084" width="12.28515625" style="14" customWidth="1"/>
    <col min="14085" max="14085" width="9.42578125" style="14" customWidth="1"/>
    <col min="14086" max="14086" width="18.28515625" style="14" customWidth="1"/>
    <col min="14087" max="14087" width="10.5703125" style="14" customWidth="1"/>
    <col min="14088" max="14088" width="18.42578125" style="14" customWidth="1"/>
    <col min="14089" max="14089" width="10.7109375" style="14" customWidth="1"/>
    <col min="14090" max="14090" width="12" style="14" customWidth="1"/>
    <col min="14091" max="14091" width="18.85546875" style="14" customWidth="1"/>
    <col min="14092" max="14092" width="17.85546875" style="14" customWidth="1"/>
    <col min="14093" max="14093" width="20.28515625" style="14" customWidth="1"/>
    <col min="14094" max="14094" width="15.5703125" style="14" customWidth="1"/>
    <col min="14095" max="14096" width="16" style="14"/>
    <col min="14097" max="14097" width="23.140625" style="14" customWidth="1"/>
    <col min="14098" max="14337" width="16" style="14"/>
    <col min="14338" max="14338" width="10.42578125" style="14" customWidth="1"/>
    <col min="14339" max="14339" width="26.140625" style="14" customWidth="1"/>
    <col min="14340" max="14340" width="12.28515625" style="14" customWidth="1"/>
    <col min="14341" max="14341" width="9.42578125" style="14" customWidth="1"/>
    <col min="14342" max="14342" width="18.28515625" style="14" customWidth="1"/>
    <col min="14343" max="14343" width="10.5703125" style="14" customWidth="1"/>
    <col min="14344" max="14344" width="18.42578125" style="14" customWidth="1"/>
    <col min="14345" max="14345" width="10.7109375" style="14" customWidth="1"/>
    <col min="14346" max="14346" width="12" style="14" customWidth="1"/>
    <col min="14347" max="14347" width="18.85546875" style="14" customWidth="1"/>
    <col min="14348" max="14348" width="17.85546875" style="14" customWidth="1"/>
    <col min="14349" max="14349" width="20.28515625" style="14" customWidth="1"/>
    <col min="14350" max="14350" width="15.5703125" style="14" customWidth="1"/>
    <col min="14351" max="14352" width="16" style="14"/>
    <col min="14353" max="14353" width="23.140625" style="14" customWidth="1"/>
    <col min="14354" max="14593" width="16" style="14"/>
    <col min="14594" max="14594" width="10.42578125" style="14" customWidth="1"/>
    <col min="14595" max="14595" width="26.140625" style="14" customWidth="1"/>
    <col min="14596" max="14596" width="12.28515625" style="14" customWidth="1"/>
    <col min="14597" max="14597" width="9.42578125" style="14" customWidth="1"/>
    <col min="14598" max="14598" width="18.28515625" style="14" customWidth="1"/>
    <col min="14599" max="14599" width="10.5703125" style="14" customWidth="1"/>
    <col min="14600" max="14600" width="18.42578125" style="14" customWidth="1"/>
    <col min="14601" max="14601" width="10.7109375" style="14" customWidth="1"/>
    <col min="14602" max="14602" width="12" style="14" customWidth="1"/>
    <col min="14603" max="14603" width="18.85546875" style="14" customWidth="1"/>
    <col min="14604" max="14604" width="17.85546875" style="14" customWidth="1"/>
    <col min="14605" max="14605" width="20.28515625" style="14" customWidth="1"/>
    <col min="14606" max="14606" width="15.5703125" style="14" customWidth="1"/>
    <col min="14607" max="14608" width="16" style="14"/>
    <col min="14609" max="14609" width="23.140625" style="14" customWidth="1"/>
    <col min="14610" max="14849" width="16" style="14"/>
    <col min="14850" max="14850" width="10.42578125" style="14" customWidth="1"/>
    <col min="14851" max="14851" width="26.140625" style="14" customWidth="1"/>
    <col min="14852" max="14852" width="12.28515625" style="14" customWidth="1"/>
    <col min="14853" max="14853" width="9.42578125" style="14" customWidth="1"/>
    <col min="14854" max="14854" width="18.28515625" style="14" customWidth="1"/>
    <col min="14855" max="14855" width="10.5703125" style="14" customWidth="1"/>
    <col min="14856" max="14856" width="18.42578125" style="14" customWidth="1"/>
    <col min="14857" max="14857" width="10.7109375" style="14" customWidth="1"/>
    <col min="14858" max="14858" width="12" style="14" customWidth="1"/>
    <col min="14859" max="14859" width="18.85546875" style="14" customWidth="1"/>
    <col min="14860" max="14860" width="17.85546875" style="14" customWidth="1"/>
    <col min="14861" max="14861" width="20.28515625" style="14" customWidth="1"/>
    <col min="14862" max="14862" width="15.5703125" style="14" customWidth="1"/>
    <col min="14863" max="14864" width="16" style="14"/>
    <col min="14865" max="14865" width="23.140625" style="14" customWidth="1"/>
    <col min="14866" max="15105" width="16" style="14"/>
    <col min="15106" max="15106" width="10.42578125" style="14" customWidth="1"/>
    <col min="15107" max="15107" width="26.140625" style="14" customWidth="1"/>
    <col min="15108" max="15108" width="12.28515625" style="14" customWidth="1"/>
    <col min="15109" max="15109" width="9.42578125" style="14" customWidth="1"/>
    <col min="15110" max="15110" width="18.28515625" style="14" customWidth="1"/>
    <col min="15111" max="15111" width="10.5703125" style="14" customWidth="1"/>
    <col min="15112" max="15112" width="18.42578125" style="14" customWidth="1"/>
    <col min="15113" max="15113" width="10.7109375" style="14" customWidth="1"/>
    <col min="15114" max="15114" width="12" style="14" customWidth="1"/>
    <col min="15115" max="15115" width="18.85546875" style="14" customWidth="1"/>
    <col min="15116" max="15116" width="17.85546875" style="14" customWidth="1"/>
    <col min="15117" max="15117" width="20.28515625" style="14" customWidth="1"/>
    <col min="15118" max="15118" width="15.5703125" style="14" customWidth="1"/>
    <col min="15119" max="15120" width="16" style="14"/>
    <col min="15121" max="15121" width="23.140625" style="14" customWidth="1"/>
    <col min="15122" max="15361" width="16" style="14"/>
    <col min="15362" max="15362" width="10.42578125" style="14" customWidth="1"/>
    <col min="15363" max="15363" width="26.140625" style="14" customWidth="1"/>
    <col min="15364" max="15364" width="12.28515625" style="14" customWidth="1"/>
    <col min="15365" max="15365" width="9.42578125" style="14" customWidth="1"/>
    <col min="15366" max="15366" width="18.28515625" style="14" customWidth="1"/>
    <col min="15367" max="15367" width="10.5703125" style="14" customWidth="1"/>
    <col min="15368" max="15368" width="18.42578125" style="14" customWidth="1"/>
    <col min="15369" max="15369" width="10.7109375" style="14" customWidth="1"/>
    <col min="15370" max="15370" width="12" style="14" customWidth="1"/>
    <col min="15371" max="15371" width="18.85546875" style="14" customWidth="1"/>
    <col min="15372" max="15372" width="17.85546875" style="14" customWidth="1"/>
    <col min="15373" max="15373" width="20.28515625" style="14" customWidth="1"/>
    <col min="15374" max="15374" width="15.5703125" style="14" customWidth="1"/>
    <col min="15375" max="15376" width="16" style="14"/>
    <col min="15377" max="15377" width="23.140625" style="14" customWidth="1"/>
    <col min="15378" max="15617" width="16" style="14"/>
    <col min="15618" max="15618" width="10.42578125" style="14" customWidth="1"/>
    <col min="15619" max="15619" width="26.140625" style="14" customWidth="1"/>
    <col min="15620" max="15620" width="12.28515625" style="14" customWidth="1"/>
    <col min="15621" max="15621" width="9.42578125" style="14" customWidth="1"/>
    <col min="15622" max="15622" width="18.28515625" style="14" customWidth="1"/>
    <col min="15623" max="15623" width="10.5703125" style="14" customWidth="1"/>
    <col min="15624" max="15624" width="18.42578125" style="14" customWidth="1"/>
    <col min="15625" max="15625" width="10.7109375" style="14" customWidth="1"/>
    <col min="15626" max="15626" width="12" style="14" customWidth="1"/>
    <col min="15627" max="15627" width="18.85546875" style="14" customWidth="1"/>
    <col min="15628" max="15628" width="17.85546875" style="14" customWidth="1"/>
    <col min="15629" max="15629" width="20.28515625" style="14" customWidth="1"/>
    <col min="15630" max="15630" width="15.5703125" style="14" customWidth="1"/>
    <col min="15631" max="15632" width="16" style="14"/>
    <col min="15633" max="15633" width="23.140625" style="14" customWidth="1"/>
    <col min="15634" max="15873" width="16" style="14"/>
    <col min="15874" max="15874" width="10.42578125" style="14" customWidth="1"/>
    <col min="15875" max="15875" width="26.140625" style="14" customWidth="1"/>
    <col min="15876" max="15876" width="12.28515625" style="14" customWidth="1"/>
    <col min="15877" max="15877" width="9.42578125" style="14" customWidth="1"/>
    <col min="15878" max="15878" width="18.28515625" style="14" customWidth="1"/>
    <col min="15879" max="15879" width="10.5703125" style="14" customWidth="1"/>
    <col min="15880" max="15880" width="18.42578125" style="14" customWidth="1"/>
    <col min="15881" max="15881" width="10.7109375" style="14" customWidth="1"/>
    <col min="15882" max="15882" width="12" style="14" customWidth="1"/>
    <col min="15883" max="15883" width="18.85546875" style="14" customWidth="1"/>
    <col min="15884" max="15884" width="17.85546875" style="14" customWidth="1"/>
    <col min="15885" max="15885" width="20.28515625" style="14" customWidth="1"/>
    <col min="15886" max="15886" width="15.5703125" style="14" customWidth="1"/>
    <col min="15887" max="15888" width="16" style="14"/>
    <col min="15889" max="15889" width="23.140625" style="14" customWidth="1"/>
    <col min="15890" max="16129" width="16" style="14"/>
    <col min="16130" max="16130" width="10.42578125" style="14" customWidth="1"/>
    <col min="16131" max="16131" width="26.140625" style="14" customWidth="1"/>
    <col min="16132" max="16132" width="12.28515625" style="14" customWidth="1"/>
    <col min="16133" max="16133" width="9.42578125" style="14" customWidth="1"/>
    <col min="16134" max="16134" width="18.28515625" style="14" customWidth="1"/>
    <col min="16135" max="16135" width="10.5703125" style="14" customWidth="1"/>
    <col min="16136" max="16136" width="18.42578125" style="14" customWidth="1"/>
    <col min="16137" max="16137" width="10.7109375" style="14" customWidth="1"/>
    <col min="16138" max="16138" width="12" style="14" customWidth="1"/>
    <col min="16139" max="16139" width="18.85546875" style="14" customWidth="1"/>
    <col min="16140" max="16140" width="17.85546875" style="14" customWidth="1"/>
    <col min="16141" max="16141" width="20.28515625" style="14" customWidth="1"/>
    <col min="16142" max="16142" width="15.5703125" style="14" customWidth="1"/>
    <col min="16143" max="16144" width="16" style="14"/>
    <col min="16145" max="16145" width="23.140625" style="14" customWidth="1"/>
    <col min="16146" max="16384" width="16" style="14"/>
  </cols>
  <sheetData>
    <row r="1" spans="1:19" ht="21" customHeight="1" thickBot="1" x14ac:dyDescent="0.25">
      <c r="D1" s="24"/>
      <c r="E1" s="24"/>
    </row>
    <row r="2" spans="1:19" ht="30" customHeight="1" thickBot="1" x14ac:dyDescent="0.25">
      <c r="A2" s="344" t="s">
        <v>397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6"/>
    </row>
    <row r="3" spans="1:19" ht="38.25" customHeight="1" thickBot="1" x14ac:dyDescent="0.25">
      <c r="A3" s="336" t="s">
        <v>37</v>
      </c>
      <c r="B3" s="336" t="s">
        <v>21</v>
      </c>
      <c r="C3" s="359" t="s">
        <v>22</v>
      </c>
      <c r="D3" s="360" t="s">
        <v>38</v>
      </c>
      <c r="E3" s="360" t="s">
        <v>39</v>
      </c>
      <c r="F3" s="360" t="s">
        <v>40</v>
      </c>
      <c r="G3" s="360" t="s">
        <v>41</v>
      </c>
      <c r="H3" s="360" t="s">
        <v>42</v>
      </c>
      <c r="I3" s="360" t="s">
        <v>43</v>
      </c>
      <c r="J3" s="360" t="s">
        <v>44</v>
      </c>
      <c r="K3" s="358" t="s">
        <v>45</v>
      </c>
      <c r="L3" s="325" t="s">
        <v>46</v>
      </c>
      <c r="M3" s="326"/>
      <c r="N3" s="326"/>
      <c r="O3" s="327"/>
      <c r="Q3" s="352" t="s">
        <v>310</v>
      </c>
      <c r="R3" s="354" t="s">
        <v>309</v>
      </c>
      <c r="S3" s="356" t="s">
        <v>311</v>
      </c>
    </row>
    <row r="4" spans="1:19" ht="40.5" customHeight="1" thickBot="1" x14ac:dyDescent="0.25">
      <c r="A4" s="337"/>
      <c r="B4" s="337"/>
      <c r="C4" s="348"/>
      <c r="D4" s="337"/>
      <c r="E4" s="337"/>
      <c r="F4" s="337"/>
      <c r="G4" s="337"/>
      <c r="H4" s="337"/>
      <c r="I4" s="337"/>
      <c r="J4" s="337"/>
      <c r="K4" s="339"/>
      <c r="L4" s="26" t="s">
        <v>47</v>
      </c>
      <c r="M4" s="27" t="s">
        <v>48</v>
      </c>
      <c r="N4" s="28" t="s">
        <v>49</v>
      </c>
      <c r="O4" s="29" t="s">
        <v>50</v>
      </c>
      <c r="Q4" s="353"/>
      <c r="R4" s="355"/>
      <c r="S4" s="357"/>
    </row>
    <row r="5" spans="1:19" ht="30" customHeight="1" x14ac:dyDescent="0.25">
      <c r="A5" s="322">
        <v>9</v>
      </c>
      <c r="B5" s="131" t="s">
        <v>51</v>
      </c>
      <c r="C5" s="31" t="s">
        <v>23</v>
      </c>
      <c r="D5" s="32"/>
      <c r="E5" s="33">
        <v>2.83</v>
      </c>
      <c r="F5" s="34" t="s">
        <v>312</v>
      </c>
      <c r="G5" s="35">
        <v>0</v>
      </c>
      <c r="H5" s="34" t="s">
        <v>313</v>
      </c>
      <c r="I5" s="35">
        <v>4.6190443197302476E-3</v>
      </c>
      <c r="J5" s="33">
        <v>62</v>
      </c>
      <c r="K5" s="145">
        <v>3.0000000000000001E-3</v>
      </c>
      <c r="L5" s="216" t="s">
        <v>52</v>
      </c>
      <c r="M5" s="217" t="s">
        <v>117</v>
      </c>
      <c r="N5" s="132" t="s">
        <v>118</v>
      </c>
      <c r="O5" s="218" t="s">
        <v>0</v>
      </c>
      <c r="Q5" s="146">
        <v>155.6</v>
      </c>
      <c r="R5" s="143">
        <v>116.69999999999999</v>
      </c>
      <c r="S5" s="147">
        <v>-38.900000000000006</v>
      </c>
    </row>
    <row r="6" spans="1:19" ht="30" customHeight="1" x14ac:dyDescent="0.25">
      <c r="A6" s="322"/>
      <c r="B6" s="30" t="s">
        <v>53</v>
      </c>
      <c r="C6" s="31" t="s">
        <v>23</v>
      </c>
      <c r="D6" s="32"/>
      <c r="E6" s="33">
        <v>5.2</v>
      </c>
      <c r="F6" s="34" t="s">
        <v>314</v>
      </c>
      <c r="G6" s="35">
        <v>9.8947662506984548E-4</v>
      </c>
      <c r="H6" s="34" t="s">
        <v>315</v>
      </c>
      <c r="I6" s="35">
        <v>1.4564351129028499E-3</v>
      </c>
      <c r="J6" s="33">
        <v>58.2</v>
      </c>
      <c r="K6" s="145">
        <v>6.4000000000000001E-2</v>
      </c>
      <c r="L6" s="37" t="s">
        <v>54</v>
      </c>
      <c r="M6" s="130" t="s">
        <v>119</v>
      </c>
      <c r="N6" s="16" t="s">
        <v>120</v>
      </c>
      <c r="O6" s="38" t="s">
        <v>0</v>
      </c>
      <c r="Q6" s="148"/>
      <c r="R6" s="144"/>
      <c r="S6" s="149"/>
    </row>
    <row r="7" spans="1:19" ht="30" customHeight="1" x14ac:dyDescent="0.25">
      <c r="A7" s="322"/>
      <c r="B7" s="30" t="s">
        <v>55</v>
      </c>
      <c r="C7" s="31" t="s">
        <v>23</v>
      </c>
      <c r="D7" s="32"/>
      <c r="E7" s="33">
        <v>1</v>
      </c>
      <c r="F7" s="34" t="s">
        <v>316</v>
      </c>
      <c r="G7" s="35">
        <v>6.6225165562913907E-3</v>
      </c>
      <c r="H7" s="34" t="s">
        <v>317</v>
      </c>
      <c r="I7" s="35">
        <v>0</v>
      </c>
      <c r="J7" s="33">
        <v>55</v>
      </c>
      <c r="K7" s="145">
        <v>2E-3</v>
      </c>
      <c r="L7" s="37" t="s">
        <v>56</v>
      </c>
      <c r="M7" s="130" t="s">
        <v>121</v>
      </c>
      <c r="N7" s="16" t="s">
        <v>122</v>
      </c>
      <c r="O7" s="38" t="s">
        <v>4</v>
      </c>
      <c r="Q7" s="148"/>
      <c r="R7" s="144"/>
      <c r="S7" s="149"/>
    </row>
    <row r="8" spans="1:19" ht="30" customHeight="1" x14ac:dyDescent="0.25">
      <c r="A8" s="322"/>
      <c r="B8" s="30" t="s">
        <v>57</v>
      </c>
      <c r="C8" s="31" t="s">
        <v>23</v>
      </c>
      <c r="D8" s="32"/>
      <c r="E8" s="33">
        <v>3</v>
      </c>
      <c r="F8" s="34" t="s">
        <v>318</v>
      </c>
      <c r="G8" s="35">
        <v>8.0700099565057908E-3</v>
      </c>
      <c r="H8" s="34" t="s">
        <v>319</v>
      </c>
      <c r="I8" s="35">
        <v>8.9848675914249686E-3</v>
      </c>
      <c r="J8" s="33">
        <v>65.8</v>
      </c>
      <c r="K8" s="145">
        <v>0.52</v>
      </c>
      <c r="L8" s="37" t="s">
        <v>58</v>
      </c>
      <c r="M8" s="130" t="s">
        <v>123</v>
      </c>
      <c r="N8" s="16" t="s">
        <v>124</v>
      </c>
      <c r="O8" s="38" t="s">
        <v>1</v>
      </c>
      <c r="Q8" s="148">
        <v>108</v>
      </c>
      <c r="R8" s="144">
        <v>55</v>
      </c>
      <c r="S8" s="149">
        <v>-54</v>
      </c>
    </row>
    <row r="9" spans="1:19" ht="30" customHeight="1" x14ac:dyDescent="0.25">
      <c r="A9" s="322"/>
      <c r="B9" s="30" t="s">
        <v>59</v>
      </c>
      <c r="C9" s="31" t="s">
        <v>23</v>
      </c>
      <c r="D9" s="32"/>
      <c r="E9" s="33">
        <v>4</v>
      </c>
      <c r="F9" s="34" t="s">
        <v>320</v>
      </c>
      <c r="G9" s="35">
        <v>7.8642849118076624E-4</v>
      </c>
      <c r="H9" s="34" t="s">
        <v>321</v>
      </c>
      <c r="I9" s="35">
        <v>8.4260195483653526E-4</v>
      </c>
      <c r="J9" s="33">
        <v>66</v>
      </c>
      <c r="K9" s="145">
        <v>9.0999999999999998E-2</v>
      </c>
      <c r="L9" s="37" t="s">
        <v>60</v>
      </c>
      <c r="M9" s="130" t="s">
        <v>125</v>
      </c>
      <c r="N9" s="16" t="s">
        <v>126</v>
      </c>
      <c r="O9" s="38" t="s">
        <v>0</v>
      </c>
      <c r="Q9" s="148"/>
      <c r="R9" s="144"/>
      <c r="S9" s="149"/>
    </row>
    <row r="10" spans="1:19" ht="30" customHeight="1" x14ac:dyDescent="0.25">
      <c r="A10" s="322"/>
      <c r="B10" s="30" t="s">
        <v>61</v>
      </c>
      <c r="C10" s="31" t="s">
        <v>23</v>
      </c>
      <c r="D10" s="32"/>
      <c r="E10" s="33">
        <v>5.6</v>
      </c>
      <c r="F10" s="34" t="s">
        <v>322</v>
      </c>
      <c r="G10" s="35">
        <v>1.6688918558077439E-3</v>
      </c>
      <c r="H10" s="34" t="s">
        <v>323</v>
      </c>
      <c r="I10" s="35">
        <v>1.6846361185983831E-3</v>
      </c>
      <c r="J10" s="33">
        <v>57</v>
      </c>
      <c r="K10" s="145">
        <v>6.0000000000000001E-3</v>
      </c>
      <c r="L10" s="37" t="s">
        <v>62</v>
      </c>
      <c r="M10" s="130" t="s">
        <v>127</v>
      </c>
      <c r="N10" s="16" t="s">
        <v>128</v>
      </c>
      <c r="O10" s="38" t="s">
        <v>2</v>
      </c>
      <c r="Q10" s="148">
        <v>185.6</v>
      </c>
      <c r="R10" s="144" t="s">
        <v>112</v>
      </c>
      <c r="S10" s="149">
        <v>-61.87161639597835</v>
      </c>
    </row>
    <row r="11" spans="1:19" ht="30" customHeight="1" x14ac:dyDescent="0.25">
      <c r="A11" s="322"/>
      <c r="B11" s="30" t="s">
        <v>63</v>
      </c>
      <c r="C11" s="31" t="s">
        <v>23</v>
      </c>
      <c r="D11" s="32"/>
      <c r="E11" s="33">
        <v>4</v>
      </c>
      <c r="F11" s="34" t="s">
        <v>324</v>
      </c>
      <c r="G11" s="35">
        <v>7.1132953957578891E-4</v>
      </c>
      <c r="H11" s="34" t="s">
        <v>325</v>
      </c>
      <c r="I11" s="35">
        <v>1.1346444780635401E-3</v>
      </c>
      <c r="J11" s="33">
        <v>58.3</v>
      </c>
      <c r="K11" s="145">
        <v>4.2999999999999997E-2</v>
      </c>
      <c r="L11" s="37" t="s">
        <v>64</v>
      </c>
      <c r="M11" s="130" t="s">
        <v>129</v>
      </c>
      <c r="N11" s="16" t="s">
        <v>130</v>
      </c>
      <c r="O11" s="38" t="s">
        <v>0</v>
      </c>
      <c r="Q11" s="148">
        <v>156.6</v>
      </c>
      <c r="R11" s="144">
        <v>126.8</v>
      </c>
      <c r="S11" s="149">
        <v>-21.7</v>
      </c>
    </row>
    <row r="12" spans="1:19" ht="30" customHeight="1" x14ac:dyDescent="0.25">
      <c r="A12" s="322"/>
      <c r="B12" s="30" t="s">
        <v>65</v>
      </c>
      <c r="C12" s="31" t="s">
        <v>23</v>
      </c>
      <c r="D12" s="32"/>
      <c r="E12" s="33">
        <v>1.9</v>
      </c>
      <c r="F12" s="34" t="s">
        <v>326</v>
      </c>
      <c r="G12" s="35">
        <v>2.0721094073767096E-3</v>
      </c>
      <c r="H12" s="34" t="s">
        <v>327</v>
      </c>
      <c r="I12" s="35">
        <v>0</v>
      </c>
      <c r="J12" s="33">
        <v>58</v>
      </c>
      <c r="K12" s="145">
        <v>2E-3</v>
      </c>
      <c r="L12" s="37" t="s">
        <v>66</v>
      </c>
      <c r="M12" s="130" t="s">
        <v>131</v>
      </c>
      <c r="N12" s="16" t="s">
        <v>132</v>
      </c>
      <c r="O12" s="38" t="s">
        <v>2</v>
      </c>
      <c r="Q12" s="148">
        <v>181.4</v>
      </c>
      <c r="R12" s="144">
        <v>139.4</v>
      </c>
      <c r="S12" s="149">
        <v>-36.5</v>
      </c>
    </row>
    <row r="13" spans="1:19" ht="30" customHeight="1" x14ac:dyDescent="0.25">
      <c r="A13" s="322"/>
      <c r="B13" s="30" t="s">
        <v>67</v>
      </c>
      <c r="C13" s="31" t="s">
        <v>23</v>
      </c>
      <c r="D13" s="32"/>
      <c r="E13" s="33">
        <v>3</v>
      </c>
      <c r="F13" s="34" t="s">
        <v>328</v>
      </c>
      <c r="G13" s="35">
        <v>3.0792917628945341E-3</v>
      </c>
      <c r="H13" s="34" t="s">
        <v>329</v>
      </c>
      <c r="I13" s="35">
        <v>3.0935808197989174E-3</v>
      </c>
      <c r="J13" s="33">
        <v>51.3</v>
      </c>
      <c r="K13" s="145">
        <v>1.2999999999999999E-2</v>
      </c>
      <c r="L13" s="37" t="s">
        <v>68</v>
      </c>
      <c r="M13" s="130" t="s">
        <v>133</v>
      </c>
      <c r="N13" s="16" t="s">
        <v>134</v>
      </c>
      <c r="O13" s="38" t="s">
        <v>1</v>
      </c>
      <c r="Q13" s="148"/>
      <c r="R13" s="144"/>
      <c r="S13" s="149"/>
    </row>
    <row r="14" spans="1:19" ht="30" customHeight="1" x14ac:dyDescent="0.25">
      <c r="A14" s="322"/>
      <c r="B14" s="30" t="s">
        <v>69</v>
      </c>
      <c r="C14" s="31" t="s">
        <v>23</v>
      </c>
      <c r="D14" s="32"/>
      <c r="E14" s="33">
        <v>5.3</v>
      </c>
      <c r="F14" s="34" t="s">
        <v>330</v>
      </c>
      <c r="G14" s="35">
        <v>4.7218997776772194E-3</v>
      </c>
      <c r="H14" s="34" t="s">
        <v>331</v>
      </c>
      <c r="I14" s="35">
        <v>3.7895408672065098E-3</v>
      </c>
      <c r="J14" s="33">
        <v>60.4</v>
      </c>
      <c r="K14" s="145">
        <v>6.8000000000000005E-2</v>
      </c>
      <c r="L14" s="37" t="s">
        <v>70</v>
      </c>
      <c r="M14" s="130" t="s">
        <v>135</v>
      </c>
      <c r="N14" s="16" t="s">
        <v>136</v>
      </c>
      <c r="O14" s="38" t="s">
        <v>3</v>
      </c>
      <c r="Q14" s="153">
        <v>114</v>
      </c>
      <c r="R14" s="144">
        <v>83.5</v>
      </c>
      <c r="S14" s="149">
        <v>-30</v>
      </c>
    </row>
    <row r="15" spans="1:19" ht="30" customHeight="1" thickBot="1" x14ac:dyDescent="0.3">
      <c r="A15" s="322"/>
      <c r="B15" s="30" t="s">
        <v>71</v>
      </c>
      <c r="C15" s="31" t="s">
        <v>23</v>
      </c>
      <c r="D15" s="32"/>
      <c r="E15" s="33">
        <v>2</v>
      </c>
      <c r="F15" s="34" t="s">
        <v>332</v>
      </c>
      <c r="G15" s="35">
        <v>7.5711689884918228E-3</v>
      </c>
      <c r="H15" s="34" t="s">
        <v>333</v>
      </c>
      <c r="I15" s="35">
        <v>1.1084117825690859E-2</v>
      </c>
      <c r="J15" s="33">
        <v>55.2</v>
      </c>
      <c r="K15" s="145">
        <v>0.189</v>
      </c>
      <c r="L15" s="37" t="s">
        <v>72</v>
      </c>
      <c r="M15" s="130" t="s">
        <v>137</v>
      </c>
      <c r="N15" s="16" t="s">
        <v>138</v>
      </c>
      <c r="O15" s="38" t="s">
        <v>1</v>
      </c>
      <c r="Q15" s="154">
        <v>192</v>
      </c>
      <c r="R15" s="155">
        <v>142</v>
      </c>
      <c r="S15" s="152">
        <v>-49.9</v>
      </c>
    </row>
    <row r="16" spans="1:19" ht="30" customHeight="1" x14ac:dyDescent="0.2">
      <c r="A16" s="39" t="s">
        <v>73</v>
      </c>
      <c r="B16" s="40">
        <f>COUNT(E5:E15)</f>
        <v>11</v>
      </c>
      <c r="C16" s="41"/>
      <c r="D16" s="42" t="s">
        <v>74</v>
      </c>
      <c r="E16" s="43">
        <v>3.6682617858534341</v>
      </c>
      <c r="F16" s="44" t="s">
        <v>334</v>
      </c>
      <c r="G16" s="45">
        <v>2.8225841531232571E-3</v>
      </c>
      <c r="H16" s="44" t="s">
        <v>335</v>
      </c>
      <c r="I16" s="45">
        <v>3.3564565540938787E-3</v>
      </c>
      <c r="J16" s="43">
        <v>62.03495554847165</v>
      </c>
      <c r="K16" s="46">
        <v>1</v>
      </c>
      <c r="L16" s="47" t="s">
        <v>75</v>
      </c>
      <c r="M16" s="24"/>
      <c r="N16" s="48"/>
      <c r="O16" s="49" t="s">
        <v>3</v>
      </c>
    </row>
    <row r="17" spans="1:15" ht="7.5" customHeight="1" thickBot="1" x14ac:dyDescent="0.25">
      <c r="A17" s="50"/>
      <c r="B17" s="50"/>
      <c r="C17" s="51"/>
      <c r="D17" s="52"/>
      <c r="E17" s="22"/>
      <c r="F17" s="53"/>
      <c r="G17" s="54"/>
      <c r="H17" s="53"/>
      <c r="I17" s="55"/>
      <c r="J17" s="56"/>
      <c r="L17" s="24"/>
      <c r="M17" s="48"/>
      <c r="N17" s="48"/>
    </row>
    <row r="18" spans="1:15" s="21" customFormat="1" ht="46.5" customHeight="1" thickBot="1" x14ac:dyDescent="0.25">
      <c r="A18" s="15"/>
      <c r="B18" s="328" t="s">
        <v>76</v>
      </c>
      <c r="C18" s="329"/>
      <c r="D18" s="329"/>
      <c r="E18" s="329"/>
      <c r="F18" s="329"/>
      <c r="G18" s="329"/>
      <c r="H18" s="329"/>
      <c r="I18" s="330"/>
      <c r="J18" s="57" t="s">
        <v>77</v>
      </c>
      <c r="K18" s="58" t="s">
        <v>78</v>
      </c>
      <c r="L18" s="59" t="s">
        <v>47</v>
      </c>
      <c r="M18" s="60" t="s">
        <v>48</v>
      </c>
      <c r="N18" s="61" t="s">
        <v>49</v>
      </c>
      <c r="O18" s="48"/>
    </row>
    <row r="19" spans="1:15" ht="24.95" customHeight="1" x14ac:dyDescent="0.2">
      <c r="A19" s="331" t="s">
        <v>79</v>
      </c>
      <c r="B19" s="62" t="s">
        <v>80</v>
      </c>
      <c r="C19" s="63">
        <f>I16</f>
        <v>3.3564565540938787E-3</v>
      </c>
      <c r="D19" s="64" t="s">
        <v>81</v>
      </c>
      <c r="E19" s="64"/>
      <c r="F19" s="64"/>
      <c r="G19" s="64"/>
      <c r="H19" s="65">
        <f>J16</f>
        <v>62.03495554847165</v>
      </c>
      <c r="I19" s="66" t="s">
        <v>82</v>
      </c>
      <c r="J19" s="67" t="s">
        <v>83</v>
      </c>
      <c r="K19" s="68" t="s">
        <v>84</v>
      </c>
      <c r="L19" s="69" t="s">
        <v>85</v>
      </c>
      <c r="M19" s="70" t="s">
        <v>86</v>
      </c>
      <c r="N19" s="71" t="s">
        <v>87</v>
      </c>
      <c r="O19" s="72" t="s">
        <v>88</v>
      </c>
    </row>
    <row r="20" spans="1:15" ht="24.95" customHeight="1" thickBot="1" x14ac:dyDescent="0.25">
      <c r="A20" s="332"/>
      <c r="B20" s="73" t="s">
        <v>80</v>
      </c>
      <c r="C20" s="74">
        <f>I16*E16</f>
        <v>1.2312361313259875E-2</v>
      </c>
      <c r="D20" s="75" t="s">
        <v>89</v>
      </c>
      <c r="E20" s="76"/>
      <c r="F20" s="77"/>
      <c r="G20" s="78">
        <f>E16</f>
        <v>3.6682617858534341</v>
      </c>
      <c r="H20" s="75" t="s">
        <v>90</v>
      </c>
      <c r="I20" s="79"/>
      <c r="J20" s="80" t="s">
        <v>91</v>
      </c>
      <c r="K20" s="81" t="s">
        <v>92</v>
      </c>
      <c r="L20" s="82" t="s">
        <v>85</v>
      </c>
      <c r="M20" s="83" t="s">
        <v>93</v>
      </c>
      <c r="N20" s="84" t="s">
        <v>94</v>
      </c>
      <c r="O20" s="85" t="s">
        <v>95</v>
      </c>
    </row>
    <row r="21" spans="1:15" ht="9" customHeight="1" thickBot="1" x14ac:dyDescent="0.35">
      <c r="A21" s="17"/>
      <c r="C21" s="14"/>
      <c r="L21" s="86"/>
      <c r="M21" s="87"/>
      <c r="O21" s="88"/>
    </row>
    <row r="22" spans="1:15" ht="24.75" customHeight="1" x14ac:dyDescent="0.2">
      <c r="A22" s="331" t="s">
        <v>96</v>
      </c>
      <c r="B22" s="62" t="s">
        <v>80</v>
      </c>
      <c r="C22" s="89">
        <v>1.6987460699601541E-3</v>
      </c>
      <c r="D22" s="64" t="s">
        <v>81</v>
      </c>
      <c r="E22" s="64"/>
      <c r="F22" s="64"/>
      <c r="G22" s="64"/>
      <c r="H22" s="65" t="s">
        <v>97</v>
      </c>
      <c r="I22" s="66" t="s">
        <v>82</v>
      </c>
      <c r="J22" s="67" t="s">
        <v>98</v>
      </c>
      <c r="K22" s="68" t="s">
        <v>99</v>
      </c>
      <c r="L22" s="69" t="s">
        <v>85</v>
      </c>
      <c r="M22" s="70" t="s">
        <v>100</v>
      </c>
      <c r="N22" s="71" t="s">
        <v>101</v>
      </c>
      <c r="O22" s="72" t="s">
        <v>88</v>
      </c>
    </row>
    <row r="23" spans="1:15" ht="24.75" customHeight="1" thickBot="1" x14ac:dyDescent="0.25">
      <c r="A23" s="332"/>
      <c r="B23" s="73" t="s">
        <v>80</v>
      </c>
      <c r="C23" s="90">
        <f>C22*E16</f>
        <v>6.2314452923035377E-3</v>
      </c>
      <c r="D23" s="75" t="s">
        <v>89</v>
      </c>
      <c r="E23" s="76"/>
      <c r="F23" s="77"/>
      <c r="G23" s="78">
        <f>E16</f>
        <v>3.6682617858534341</v>
      </c>
      <c r="H23" s="75" t="s">
        <v>90</v>
      </c>
      <c r="I23" s="79"/>
      <c r="J23" s="80" t="s">
        <v>102</v>
      </c>
      <c r="K23" s="81" t="s">
        <v>103</v>
      </c>
      <c r="L23" s="82" t="s">
        <v>85</v>
      </c>
      <c r="M23" s="83" t="s">
        <v>104</v>
      </c>
      <c r="N23" s="84" t="s">
        <v>105</v>
      </c>
      <c r="O23" s="85" t="s">
        <v>95</v>
      </c>
    </row>
    <row r="24" spans="1:15" ht="8.25" customHeight="1" thickBot="1" x14ac:dyDescent="0.35">
      <c r="A24" s="17"/>
      <c r="C24" s="14"/>
      <c r="O24" s="88"/>
    </row>
    <row r="25" spans="1:15" ht="47.25" customHeight="1" thickBot="1" x14ac:dyDescent="0.35">
      <c r="A25" s="17"/>
      <c r="B25" s="333" t="s">
        <v>106</v>
      </c>
      <c r="C25" s="334"/>
      <c r="D25" s="334"/>
      <c r="E25" s="334"/>
      <c r="F25" s="334"/>
      <c r="G25" s="334"/>
      <c r="H25" s="334"/>
      <c r="I25" s="335"/>
      <c r="J25" s="57" t="s">
        <v>77</v>
      </c>
      <c r="K25" s="58" t="s">
        <v>78</v>
      </c>
      <c r="L25" s="59" t="s">
        <v>47</v>
      </c>
      <c r="M25" s="60" t="s">
        <v>48</v>
      </c>
      <c r="N25" s="61" t="s">
        <v>49</v>
      </c>
      <c r="O25" s="88"/>
    </row>
    <row r="26" spans="1:15" ht="27" customHeight="1" thickBot="1" x14ac:dyDescent="0.25">
      <c r="A26" s="91" t="s">
        <v>79</v>
      </c>
      <c r="B26" s="92" t="s">
        <v>80</v>
      </c>
      <c r="C26" s="93">
        <f>I16</f>
        <v>3.3564565540938787E-3</v>
      </c>
      <c r="D26" s="94" t="s">
        <v>81</v>
      </c>
      <c r="E26" s="94"/>
      <c r="F26" s="94"/>
      <c r="G26" s="94"/>
      <c r="H26" s="95">
        <f>J16</f>
        <v>62.03495554847165</v>
      </c>
      <c r="I26" s="96" t="s">
        <v>82</v>
      </c>
      <c r="J26" s="97">
        <v>2.8999999999999998E-3</v>
      </c>
      <c r="K26" s="98">
        <v>3.3999999999999998E-3</v>
      </c>
      <c r="L26" s="99" t="s">
        <v>85</v>
      </c>
      <c r="M26" s="100" t="s">
        <v>86</v>
      </c>
      <c r="N26" s="101" t="s">
        <v>87</v>
      </c>
      <c r="O26" s="102" t="s">
        <v>88</v>
      </c>
    </row>
    <row r="27" spans="1:15" ht="6.75" customHeight="1" thickBot="1" x14ac:dyDescent="0.25">
      <c r="A27" s="103"/>
      <c r="B27" s="104"/>
      <c r="C27" s="105"/>
      <c r="D27" s="106"/>
      <c r="E27" s="106"/>
      <c r="F27" s="106"/>
      <c r="G27" s="106"/>
      <c r="H27" s="107"/>
      <c r="I27" s="106"/>
      <c r="J27" s="108"/>
      <c r="K27" s="108"/>
      <c r="L27" s="109"/>
      <c r="M27" s="109"/>
      <c r="N27" s="109"/>
      <c r="O27" s="110"/>
    </row>
    <row r="28" spans="1:15" ht="27" customHeight="1" thickBot="1" x14ac:dyDescent="0.25">
      <c r="A28" s="103"/>
      <c r="B28" s="104"/>
      <c r="C28" s="105"/>
      <c r="D28" s="106"/>
      <c r="E28" s="106"/>
      <c r="F28" s="106"/>
      <c r="G28" s="106"/>
      <c r="H28" s="107"/>
      <c r="I28" s="111"/>
      <c r="J28" s="112"/>
      <c r="K28" s="113" t="s">
        <v>107</v>
      </c>
      <c r="L28" s="114" t="s">
        <v>108</v>
      </c>
      <c r="M28" s="115"/>
      <c r="N28" s="115"/>
      <c r="O28" s="115"/>
    </row>
    <row r="29" spans="1:15" ht="28.5" customHeight="1" x14ac:dyDescent="0.2">
      <c r="I29" s="116" t="s">
        <v>109</v>
      </c>
      <c r="J29" s="14">
        <v>3.5</v>
      </c>
      <c r="K29" s="14">
        <f>J29</f>
        <v>3.5</v>
      </c>
    </row>
    <row r="30" spans="1:15" ht="15.75" customHeight="1" x14ac:dyDescent="0.2">
      <c r="H30" s="121"/>
      <c r="I30" s="116" t="s">
        <v>110</v>
      </c>
      <c r="J30" s="122">
        <f>J19*1000*J29</f>
        <v>10.15</v>
      </c>
      <c r="K30" s="122">
        <f>K19*1000*K29</f>
        <v>11.9</v>
      </c>
    </row>
    <row r="31" spans="1:15" ht="15.75" customHeight="1" x14ac:dyDescent="0.2">
      <c r="H31" s="121"/>
      <c r="I31" s="123" t="s">
        <v>111</v>
      </c>
      <c r="J31" s="124">
        <f>J22*1000*J29</f>
        <v>4.8999999999999995</v>
      </c>
      <c r="K31" s="125">
        <f>K22*1000*K29</f>
        <v>5.95</v>
      </c>
      <c r="L31" s="126"/>
    </row>
    <row r="32" spans="1:15" ht="15.75" customHeight="1" thickBot="1" x14ac:dyDescent="0.25">
      <c r="H32" s="121"/>
      <c r="I32" s="123"/>
      <c r="J32" s="170"/>
      <c r="K32" s="140"/>
      <c r="L32" s="126"/>
    </row>
    <row r="33" spans="1:12" ht="36.75" customHeight="1" thickBot="1" x14ac:dyDescent="0.25">
      <c r="A33" s="349" t="s">
        <v>428</v>
      </c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1"/>
    </row>
    <row r="34" spans="1:12" ht="9" customHeight="1" x14ac:dyDescent="0.2">
      <c r="A34" s="205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</row>
    <row r="35" spans="1:12" ht="29.25" customHeight="1" x14ac:dyDescent="0.2">
      <c r="A35" s="186"/>
      <c r="B35" s="186"/>
      <c r="C35" s="186"/>
      <c r="D35" s="188" t="s">
        <v>114</v>
      </c>
      <c r="E35" s="188" t="s">
        <v>115</v>
      </c>
      <c r="F35" s="186"/>
      <c r="G35" s="186"/>
      <c r="H35" s="186"/>
      <c r="I35" s="186"/>
      <c r="J35" s="186"/>
      <c r="K35" s="186"/>
      <c r="L35" s="186"/>
    </row>
    <row r="36" spans="1:12" ht="20.100000000000001" customHeight="1" x14ac:dyDescent="0.2">
      <c r="A36" s="186"/>
      <c r="B36" s="186"/>
      <c r="C36" s="206" t="s">
        <v>195</v>
      </c>
      <c r="D36" s="190">
        <v>38.9</v>
      </c>
      <c r="E36" s="191">
        <v>1.3100000000000001E-2</v>
      </c>
      <c r="F36" s="186"/>
      <c r="G36" s="186"/>
      <c r="H36" s="186"/>
      <c r="I36" s="186"/>
      <c r="J36" s="186"/>
      <c r="K36" s="186"/>
      <c r="L36" s="186"/>
    </row>
    <row r="37" spans="1:12" ht="20.100000000000001" customHeight="1" x14ac:dyDescent="0.2">
      <c r="A37" s="186"/>
      <c r="B37" s="186"/>
      <c r="C37" s="206" t="s">
        <v>196</v>
      </c>
      <c r="D37" s="190">
        <v>54</v>
      </c>
      <c r="E37" s="191">
        <v>2.7000000000000001E-3</v>
      </c>
      <c r="F37" s="186"/>
      <c r="G37" s="186"/>
      <c r="H37" s="186"/>
      <c r="I37" s="186"/>
      <c r="J37" s="186"/>
      <c r="K37" s="186"/>
      <c r="L37" s="186"/>
    </row>
    <row r="38" spans="1:12" ht="20.100000000000001" customHeight="1" x14ac:dyDescent="0.2">
      <c r="A38" s="186"/>
      <c r="B38" s="186"/>
      <c r="C38" s="206" t="s">
        <v>197</v>
      </c>
      <c r="D38" s="190">
        <v>61.8716163959784</v>
      </c>
      <c r="E38" s="191">
        <v>1E-4</v>
      </c>
      <c r="F38" s="186"/>
      <c r="G38" s="186"/>
      <c r="H38" s="186"/>
      <c r="I38" s="186"/>
      <c r="J38" s="186"/>
      <c r="K38" s="186"/>
      <c r="L38" s="186"/>
    </row>
    <row r="39" spans="1:12" ht="20.100000000000001" customHeight="1" x14ac:dyDescent="0.2">
      <c r="A39" s="186"/>
      <c r="B39" s="186"/>
      <c r="C39" s="206" t="s">
        <v>198</v>
      </c>
      <c r="D39" s="190">
        <v>21.7</v>
      </c>
      <c r="E39" s="191">
        <v>1.6999999999999999E-3</v>
      </c>
      <c r="F39" s="186"/>
      <c r="G39" s="186"/>
      <c r="H39" s="186"/>
      <c r="I39" s="186"/>
      <c r="J39" s="186"/>
      <c r="K39" s="186"/>
      <c r="L39" s="186"/>
    </row>
    <row r="40" spans="1:12" ht="20.100000000000001" customHeight="1" x14ac:dyDescent="0.2">
      <c r="A40" s="186"/>
      <c r="B40" s="186"/>
      <c r="C40" s="206" t="s">
        <v>199</v>
      </c>
      <c r="D40" s="190">
        <v>36.5</v>
      </c>
      <c r="E40" s="191">
        <v>-3.8999999999999998E-3</v>
      </c>
      <c r="F40" s="186"/>
      <c r="G40" s="186"/>
      <c r="H40" s="186"/>
      <c r="I40" s="186"/>
      <c r="J40" s="186"/>
      <c r="K40" s="186"/>
      <c r="L40" s="186"/>
    </row>
    <row r="41" spans="1:12" ht="20.100000000000001" customHeight="1" x14ac:dyDescent="0.2">
      <c r="A41" s="186"/>
      <c r="B41" s="186"/>
      <c r="C41" s="206" t="s">
        <v>200</v>
      </c>
      <c r="D41" s="190">
        <v>30</v>
      </c>
      <c r="E41" s="191">
        <v>-4.8999999999999998E-3</v>
      </c>
      <c r="F41" s="186"/>
      <c r="G41" s="186"/>
      <c r="H41" s="186"/>
      <c r="I41" s="186"/>
      <c r="J41" s="186"/>
      <c r="K41" s="186"/>
      <c r="L41" s="186"/>
    </row>
    <row r="42" spans="1:12" ht="20.100000000000001" customHeight="1" x14ac:dyDescent="0.2">
      <c r="A42" s="186"/>
      <c r="B42" s="186"/>
      <c r="C42" s="206" t="s">
        <v>201</v>
      </c>
      <c r="D42" s="190">
        <v>49.9</v>
      </c>
      <c r="E42" s="191">
        <v>7.0000000000000001E-3</v>
      </c>
      <c r="F42" s="186"/>
      <c r="G42" s="186"/>
      <c r="H42" s="186"/>
      <c r="I42" s="186"/>
      <c r="J42" s="186"/>
      <c r="K42" s="186"/>
      <c r="L42" s="186"/>
    </row>
    <row r="43" spans="1:12" ht="34.5" customHeight="1" x14ac:dyDescent="0.2">
      <c r="A43" s="186"/>
      <c r="B43" s="186"/>
      <c r="C43" s="207"/>
      <c r="D43" s="201" t="s">
        <v>113</v>
      </c>
      <c r="E43" s="202">
        <f>CORREL(D36:D42,E36:E42)</f>
        <v>0.18382385317601604</v>
      </c>
      <c r="F43" s="186"/>
      <c r="G43" s="324" t="s">
        <v>251</v>
      </c>
      <c r="H43" s="324"/>
      <c r="I43" s="324"/>
      <c r="J43" s="324"/>
      <c r="K43" s="324"/>
      <c r="L43" s="324"/>
    </row>
    <row r="44" spans="1:12" ht="24" customHeight="1" x14ac:dyDescent="0.2">
      <c r="A44" s="186"/>
      <c r="B44" s="186"/>
      <c r="C44" s="194" t="s">
        <v>257</v>
      </c>
      <c r="D44" s="195">
        <f>AVERAGE(D36:D42)</f>
        <v>41.838802342282627</v>
      </c>
      <c r="E44" s="196">
        <f>AVERAGE(E36:E42)</f>
        <v>2.2571428571428573E-3</v>
      </c>
      <c r="F44" s="186"/>
      <c r="G44" s="186"/>
      <c r="H44" s="186"/>
      <c r="I44" s="186"/>
      <c r="J44" s="186"/>
      <c r="K44" s="186"/>
      <c r="L44" s="186"/>
    </row>
    <row r="45" spans="1:12" ht="11.25" customHeight="1" x14ac:dyDescent="0.2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</row>
    <row r="46" spans="1:12" ht="27.75" customHeight="1" x14ac:dyDescent="0.2">
      <c r="A46" s="186"/>
      <c r="B46" s="186"/>
      <c r="C46" s="186"/>
      <c r="D46" s="188" t="s">
        <v>114</v>
      </c>
      <c r="E46" s="188" t="s">
        <v>116</v>
      </c>
      <c r="F46" s="186"/>
      <c r="G46" s="186"/>
      <c r="H46" s="186"/>
      <c r="I46" s="186"/>
      <c r="J46" s="186"/>
      <c r="K46" s="186"/>
      <c r="L46" s="186"/>
    </row>
    <row r="47" spans="1:12" ht="20.100000000000001" customHeight="1" x14ac:dyDescent="0.2">
      <c r="A47" s="186"/>
      <c r="B47" s="186"/>
      <c r="C47" s="206" t="s">
        <v>195</v>
      </c>
      <c r="D47" s="190">
        <v>38.9</v>
      </c>
      <c r="E47" s="204">
        <v>0.92</v>
      </c>
      <c r="F47" s="186"/>
      <c r="G47" s="186"/>
      <c r="H47" s="186"/>
      <c r="I47" s="186"/>
      <c r="J47" s="186"/>
      <c r="K47" s="186"/>
      <c r="L47" s="186"/>
    </row>
    <row r="48" spans="1:12" ht="20.100000000000001" customHeight="1" x14ac:dyDescent="0.2">
      <c r="A48" s="186"/>
      <c r="B48" s="186"/>
      <c r="C48" s="206" t="s">
        <v>196</v>
      </c>
      <c r="D48" s="190">
        <v>54</v>
      </c>
      <c r="E48" s="204">
        <v>0.1</v>
      </c>
      <c r="F48" s="186"/>
      <c r="G48" s="186"/>
      <c r="H48" s="186"/>
      <c r="I48" s="186"/>
      <c r="J48" s="186"/>
      <c r="K48" s="186"/>
      <c r="L48" s="186"/>
    </row>
    <row r="49" spans="1:12" ht="20.100000000000001" customHeight="1" x14ac:dyDescent="0.2">
      <c r="A49" s="186"/>
      <c r="B49" s="186"/>
      <c r="C49" s="206" t="s">
        <v>197</v>
      </c>
      <c r="D49" s="190">
        <v>61.8716163959784</v>
      </c>
      <c r="E49" s="204">
        <v>0.01</v>
      </c>
      <c r="F49" s="186"/>
      <c r="G49" s="186"/>
      <c r="H49" s="186"/>
      <c r="I49" s="186"/>
      <c r="J49" s="186"/>
      <c r="K49" s="186"/>
      <c r="L49" s="186"/>
    </row>
    <row r="50" spans="1:12" ht="20.100000000000001" customHeight="1" x14ac:dyDescent="0.2">
      <c r="A50" s="186"/>
      <c r="B50" s="186"/>
      <c r="C50" s="206" t="s">
        <v>198</v>
      </c>
      <c r="D50" s="190">
        <v>21.7</v>
      </c>
      <c r="E50" s="204">
        <v>0.37</v>
      </c>
      <c r="F50" s="186"/>
      <c r="G50" s="186"/>
      <c r="H50" s="186"/>
      <c r="I50" s="186"/>
      <c r="J50" s="186"/>
      <c r="K50" s="186"/>
      <c r="L50" s="186"/>
    </row>
    <row r="51" spans="1:12" ht="20.100000000000001" customHeight="1" x14ac:dyDescent="0.2">
      <c r="A51" s="186"/>
      <c r="B51" s="186"/>
      <c r="C51" s="206" t="s">
        <v>199</v>
      </c>
      <c r="D51" s="190">
        <v>36.5</v>
      </c>
      <c r="E51" s="204">
        <v>-2</v>
      </c>
      <c r="F51" s="186"/>
      <c r="G51" s="186"/>
      <c r="H51" s="186"/>
      <c r="I51" s="186"/>
      <c r="J51" s="186"/>
      <c r="K51" s="186"/>
      <c r="L51" s="186"/>
    </row>
    <row r="52" spans="1:12" ht="20.100000000000001" customHeight="1" x14ac:dyDescent="0.2">
      <c r="A52" s="186"/>
      <c r="B52" s="186"/>
      <c r="C52" s="206" t="s">
        <v>200</v>
      </c>
      <c r="D52" s="190">
        <v>30</v>
      </c>
      <c r="E52" s="204">
        <v>-0.25</v>
      </c>
      <c r="F52" s="186"/>
      <c r="G52" s="186"/>
      <c r="H52" s="186"/>
      <c r="I52" s="186"/>
      <c r="J52" s="186"/>
      <c r="K52" s="186"/>
      <c r="L52" s="186"/>
    </row>
    <row r="53" spans="1:12" ht="20.100000000000001" customHeight="1" x14ac:dyDescent="0.2">
      <c r="A53" s="186"/>
      <c r="B53" s="186"/>
      <c r="C53" s="206" t="s">
        <v>201</v>
      </c>
      <c r="D53" s="190">
        <v>49.9</v>
      </c>
      <c r="E53" s="204">
        <v>0.32</v>
      </c>
      <c r="F53" s="186"/>
      <c r="G53" s="186"/>
      <c r="H53" s="186"/>
      <c r="I53" s="186"/>
      <c r="J53" s="186"/>
      <c r="K53" s="186"/>
      <c r="L53" s="186"/>
    </row>
    <row r="54" spans="1:12" ht="33.75" customHeight="1" x14ac:dyDescent="0.2">
      <c r="A54" s="186"/>
      <c r="B54" s="186"/>
      <c r="C54" s="208"/>
      <c r="D54" s="198" t="s">
        <v>113</v>
      </c>
      <c r="E54" s="203">
        <f>CORREL(D47:D53,E47:E53)</f>
        <v>9.5540292558211851E-2</v>
      </c>
      <c r="F54" s="186"/>
      <c r="G54" s="324" t="s">
        <v>252</v>
      </c>
      <c r="H54" s="324"/>
      <c r="I54" s="324"/>
      <c r="J54" s="324"/>
      <c r="K54" s="324"/>
      <c r="L54" s="324"/>
    </row>
    <row r="55" spans="1:12" ht="6.75" customHeight="1" x14ac:dyDescent="0.2">
      <c r="A55" s="186"/>
      <c r="B55" s="187"/>
      <c r="C55" s="187"/>
      <c r="D55" s="186"/>
      <c r="E55" s="186"/>
      <c r="F55" s="186"/>
      <c r="G55" s="186"/>
      <c r="H55" s="186"/>
      <c r="I55" s="186"/>
      <c r="J55" s="186"/>
      <c r="K55" s="186"/>
      <c r="L55" s="186"/>
    </row>
    <row r="56" spans="1:12" ht="39" customHeight="1" x14ac:dyDescent="0.2">
      <c r="A56" s="340" t="s">
        <v>425</v>
      </c>
      <c r="B56" s="340"/>
      <c r="C56" s="340"/>
      <c r="D56" s="340"/>
      <c r="E56" s="340"/>
      <c r="F56" s="340"/>
      <c r="G56" s="340"/>
      <c r="H56" s="340"/>
      <c r="I56" s="340"/>
      <c r="J56" s="340"/>
      <c r="K56" s="340"/>
      <c r="L56" s="340"/>
    </row>
    <row r="57" spans="1:12" ht="28.5" customHeight="1" x14ac:dyDescent="0.2">
      <c r="D57" s="17"/>
      <c r="E57" s="17"/>
    </row>
  </sheetData>
  <mergeCells count="25">
    <mergeCell ref="A56:L56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5:A15"/>
    <mergeCell ref="B18:I18"/>
    <mergeCell ref="A19:A20"/>
    <mergeCell ref="A22:A23"/>
    <mergeCell ref="B25:I25"/>
    <mergeCell ref="Q3:Q4"/>
    <mergeCell ref="R3:R4"/>
    <mergeCell ref="S3:S4"/>
    <mergeCell ref="G54:L54"/>
    <mergeCell ref="G43:L43"/>
    <mergeCell ref="L3:O3"/>
    <mergeCell ref="K3:K4"/>
    <mergeCell ref="A33:L33"/>
  </mergeCells>
  <pageMargins left="0.7" right="0.7" top="0.75" bottom="0.75" header="0.3" footer="0.3"/>
  <ignoredErrors>
    <ignoredError sqref="J19:K23" numberStoredAsText="1"/>
    <ignoredError sqref="B16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7453-3C92-40EC-95C0-BAB90DE03DF9}">
  <dimension ref="A1:S58"/>
  <sheetViews>
    <sheetView topLeftCell="A38" zoomScale="90" zoomScaleNormal="90" workbookViewId="0">
      <selection activeCell="C47" sqref="C47:D55"/>
    </sheetView>
  </sheetViews>
  <sheetFormatPr baseColWidth="10" defaultColWidth="16" defaultRowHeight="28.5" customHeight="1" x14ac:dyDescent="0.2"/>
  <cols>
    <col min="1" max="1" width="18.85546875" style="14" customWidth="1"/>
    <col min="2" max="2" width="26.140625" style="17" customWidth="1"/>
    <col min="3" max="3" width="12.28515625" style="17" customWidth="1"/>
    <col min="4" max="4" width="10.85546875" style="14" customWidth="1"/>
    <col min="5" max="5" width="12.140625" style="14" customWidth="1"/>
    <col min="6" max="6" width="13" style="14" customWidth="1"/>
    <col min="7" max="7" width="12" style="14" customWidth="1"/>
    <col min="8" max="8" width="14.140625" style="14" customWidth="1"/>
    <col min="9" max="9" width="12.7109375" style="14" customWidth="1"/>
    <col min="10" max="10" width="16.42578125" style="14" customWidth="1"/>
    <col min="11" max="11" width="15.28515625" style="14" customWidth="1"/>
    <col min="12" max="12" width="16.28515625" style="14" customWidth="1"/>
    <col min="13" max="13" width="23.28515625" style="14" customWidth="1"/>
    <col min="14" max="14" width="22.85546875" style="14" customWidth="1"/>
    <col min="15" max="15" width="16.7109375" style="14" customWidth="1"/>
    <col min="16" max="16" width="5.28515625" style="14" customWidth="1"/>
    <col min="17" max="17" width="16.7109375" style="14" customWidth="1"/>
    <col min="18" max="18" width="16" style="14"/>
    <col min="19" max="19" width="16" style="14" customWidth="1"/>
    <col min="20" max="257" width="16" style="14"/>
    <col min="258" max="258" width="10.42578125" style="14" customWidth="1"/>
    <col min="259" max="259" width="26.140625" style="14" customWidth="1"/>
    <col min="260" max="260" width="12.28515625" style="14" customWidth="1"/>
    <col min="261" max="261" width="9.42578125" style="14" customWidth="1"/>
    <col min="262" max="262" width="18.28515625" style="14" customWidth="1"/>
    <col min="263" max="263" width="10.5703125" style="14" customWidth="1"/>
    <col min="264" max="264" width="18.42578125" style="14" customWidth="1"/>
    <col min="265" max="265" width="10.7109375" style="14" customWidth="1"/>
    <col min="266" max="266" width="12" style="14" customWidth="1"/>
    <col min="267" max="267" width="18.85546875" style="14" customWidth="1"/>
    <col min="268" max="268" width="17.85546875" style="14" customWidth="1"/>
    <col min="269" max="269" width="20.28515625" style="14" customWidth="1"/>
    <col min="270" max="270" width="15.5703125" style="14" customWidth="1"/>
    <col min="271" max="272" width="16" style="14"/>
    <col min="273" max="273" width="23.140625" style="14" customWidth="1"/>
    <col min="274" max="513" width="16" style="14"/>
    <col min="514" max="514" width="10.42578125" style="14" customWidth="1"/>
    <col min="515" max="515" width="26.140625" style="14" customWidth="1"/>
    <col min="516" max="516" width="12.28515625" style="14" customWidth="1"/>
    <col min="517" max="517" width="9.42578125" style="14" customWidth="1"/>
    <col min="518" max="518" width="18.28515625" style="14" customWidth="1"/>
    <col min="519" max="519" width="10.5703125" style="14" customWidth="1"/>
    <col min="520" max="520" width="18.42578125" style="14" customWidth="1"/>
    <col min="521" max="521" width="10.7109375" style="14" customWidth="1"/>
    <col min="522" max="522" width="12" style="14" customWidth="1"/>
    <col min="523" max="523" width="18.85546875" style="14" customWidth="1"/>
    <col min="524" max="524" width="17.85546875" style="14" customWidth="1"/>
    <col min="525" max="525" width="20.28515625" style="14" customWidth="1"/>
    <col min="526" max="526" width="15.5703125" style="14" customWidth="1"/>
    <col min="527" max="528" width="16" style="14"/>
    <col min="529" max="529" width="23.140625" style="14" customWidth="1"/>
    <col min="530" max="769" width="16" style="14"/>
    <col min="770" max="770" width="10.42578125" style="14" customWidth="1"/>
    <col min="771" max="771" width="26.140625" style="14" customWidth="1"/>
    <col min="772" max="772" width="12.28515625" style="14" customWidth="1"/>
    <col min="773" max="773" width="9.42578125" style="14" customWidth="1"/>
    <col min="774" max="774" width="18.28515625" style="14" customWidth="1"/>
    <col min="775" max="775" width="10.5703125" style="14" customWidth="1"/>
    <col min="776" max="776" width="18.42578125" style="14" customWidth="1"/>
    <col min="777" max="777" width="10.7109375" style="14" customWidth="1"/>
    <col min="778" max="778" width="12" style="14" customWidth="1"/>
    <col min="779" max="779" width="18.85546875" style="14" customWidth="1"/>
    <col min="780" max="780" width="17.85546875" style="14" customWidth="1"/>
    <col min="781" max="781" width="20.28515625" style="14" customWidth="1"/>
    <col min="782" max="782" width="15.5703125" style="14" customWidth="1"/>
    <col min="783" max="784" width="16" style="14"/>
    <col min="785" max="785" width="23.140625" style="14" customWidth="1"/>
    <col min="786" max="1025" width="16" style="14"/>
    <col min="1026" max="1026" width="10.42578125" style="14" customWidth="1"/>
    <col min="1027" max="1027" width="26.140625" style="14" customWidth="1"/>
    <col min="1028" max="1028" width="12.28515625" style="14" customWidth="1"/>
    <col min="1029" max="1029" width="9.42578125" style="14" customWidth="1"/>
    <col min="1030" max="1030" width="18.28515625" style="14" customWidth="1"/>
    <col min="1031" max="1031" width="10.5703125" style="14" customWidth="1"/>
    <col min="1032" max="1032" width="18.42578125" style="14" customWidth="1"/>
    <col min="1033" max="1033" width="10.7109375" style="14" customWidth="1"/>
    <col min="1034" max="1034" width="12" style="14" customWidth="1"/>
    <col min="1035" max="1035" width="18.85546875" style="14" customWidth="1"/>
    <col min="1036" max="1036" width="17.85546875" style="14" customWidth="1"/>
    <col min="1037" max="1037" width="20.28515625" style="14" customWidth="1"/>
    <col min="1038" max="1038" width="15.5703125" style="14" customWidth="1"/>
    <col min="1039" max="1040" width="16" style="14"/>
    <col min="1041" max="1041" width="23.140625" style="14" customWidth="1"/>
    <col min="1042" max="1281" width="16" style="14"/>
    <col min="1282" max="1282" width="10.42578125" style="14" customWidth="1"/>
    <col min="1283" max="1283" width="26.140625" style="14" customWidth="1"/>
    <col min="1284" max="1284" width="12.28515625" style="14" customWidth="1"/>
    <col min="1285" max="1285" width="9.42578125" style="14" customWidth="1"/>
    <col min="1286" max="1286" width="18.28515625" style="14" customWidth="1"/>
    <col min="1287" max="1287" width="10.5703125" style="14" customWidth="1"/>
    <col min="1288" max="1288" width="18.42578125" style="14" customWidth="1"/>
    <col min="1289" max="1289" width="10.7109375" style="14" customWidth="1"/>
    <col min="1290" max="1290" width="12" style="14" customWidth="1"/>
    <col min="1291" max="1291" width="18.85546875" style="14" customWidth="1"/>
    <col min="1292" max="1292" width="17.85546875" style="14" customWidth="1"/>
    <col min="1293" max="1293" width="20.28515625" style="14" customWidth="1"/>
    <col min="1294" max="1294" width="15.5703125" style="14" customWidth="1"/>
    <col min="1295" max="1296" width="16" style="14"/>
    <col min="1297" max="1297" width="23.140625" style="14" customWidth="1"/>
    <col min="1298" max="1537" width="16" style="14"/>
    <col min="1538" max="1538" width="10.42578125" style="14" customWidth="1"/>
    <col min="1539" max="1539" width="26.140625" style="14" customWidth="1"/>
    <col min="1540" max="1540" width="12.28515625" style="14" customWidth="1"/>
    <col min="1541" max="1541" width="9.42578125" style="14" customWidth="1"/>
    <col min="1542" max="1542" width="18.28515625" style="14" customWidth="1"/>
    <col min="1543" max="1543" width="10.5703125" style="14" customWidth="1"/>
    <col min="1544" max="1544" width="18.42578125" style="14" customWidth="1"/>
    <col min="1545" max="1545" width="10.7109375" style="14" customWidth="1"/>
    <col min="1546" max="1546" width="12" style="14" customWidth="1"/>
    <col min="1547" max="1547" width="18.85546875" style="14" customWidth="1"/>
    <col min="1548" max="1548" width="17.85546875" style="14" customWidth="1"/>
    <col min="1549" max="1549" width="20.28515625" style="14" customWidth="1"/>
    <col min="1550" max="1550" width="15.5703125" style="14" customWidth="1"/>
    <col min="1551" max="1552" width="16" style="14"/>
    <col min="1553" max="1553" width="23.140625" style="14" customWidth="1"/>
    <col min="1554" max="1793" width="16" style="14"/>
    <col min="1794" max="1794" width="10.42578125" style="14" customWidth="1"/>
    <col min="1795" max="1795" width="26.140625" style="14" customWidth="1"/>
    <col min="1796" max="1796" width="12.28515625" style="14" customWidth="1"/>
    <col min="1797" max="1797" width="9.42578125" style="14" customWidth="1"/>
    <col min="1798" max="1798" width="18.28515625" style="14" customWidth="1"/>
    <col min="1799" max="1799" width="10.5703125" style="14" customWidth="1"/>
    <col min="1800" max="1800" width="18.42578125" style="14" customWidth="1"/>
    <col min="1801" max="1801" width="10.7109375" style="14" customWidth="1"/>
    <col min="1802" max="1802" width="12" style="14" customWidth="1"/>
    <col min="1803" max="1803" width="18.85546875" style="14" customWidth="1"/>
    <col min="1804" max="1804" width="17.85546875" style="14" customWidth="1"/>
    <col min="1805" max="1805" width="20.28515625" style="14" customWidth="1"/>
    <col min="1806" max="1806" width="15.5703125" style="14" customWidth="1"/>
    <col min="1807" max="1808" width="16" style="14"/>
    <col min="1809" max="1809" width="23.140625" style="14" customWidth="1"/>
    <col min="1810" max="2049" width="16" style="14"/>
    <col min="2050" max="2050" width="10.42578125" style="14" customWidth="1"/>
    <col min="2051" max="2051" width="26.140625" style="14" customWidth="1"/>
    <col min="2052" max="2052" width="12.28515625" style="14" customWidth="1"/>
    <col min="2053" max="2053" width="9.42578125" style="14" customWidth="1"/>
    <col min="2054" max="2054" width="18.28515625" style="14" customWidth="1"/>
    <col min="2055" max="2055" width="10.5703125" style="14" customWidth="1"/>
    <col min="2056" max="2056" width="18.42578125" style="14" customWidth="1"/>
    <col min="2057" max="2057" width="10.7109375" style="14" customWidth="1"/>
    <col min="2058" max="2058" width="12" style="14" customWidth="1"/>
    <col min="2059" max="2059" width="18.85546875" style="14" customWidth="1"/>
    <col min="2060" max="2060" width="17.85546875" style="14" customWidth="1"/>
    <col min="2061" max="2061" width="20.28515625" style="14" customWidth="1"/>
    <col min="2062" max="2062" width="15.5703125" style="14" customWidth="1"/>
    <col min="2063" max="2064" width="16" style="14"/>
    <col min="2065" max="2065" width="23.140625" style="14" customWidth="1"/>
    <col min="2066" max="2305" width="16" style="14"/>
    <col min="2306" max="2306" width="10.42578125" style="14" customWidth="1"/>
    <col min="2307" max="2307" width="26.140625" style="14" customWidth="1"/>
    <col min="2308" max="2308" width="12.28515625" style="14" customWidth="1"/>
    <col min="2309" max="2309" width="9.42578125" style="14" customWidth="1"/>
    <col min="2310" max="2310" width="18.28515625" style="14" customWidth="1"/>
    <col min="2311" max="2311" width="10.5703125" style="14" customWidth="1"/>
    <col min="2312" max="2312" width="18.42578125" style="14" customWidth="1"/>
    <col min="2313" max="2313" width="10.7109375" style="14" customWidth="1"/>
    <col min="2314" max="2314" width="12" style="14" customWidth="1"/>
    <col min="2315" max="2315" width="18.85546875" style="14" customWidth="1"/>
    <col min="2316" max="2316" width="17.85546875" style="14" customWidth="1"/>
    <col min="2317" max="2317" width="20.28515625" style="14" customWidth="1"/>
    <col min="2318" max="2318" width="15.5703125" style="14" customWidth="1"/>
    <col min="2319" max="2320" width="16" style="14"/>
    <col min="2321" max="2321" width="23.140625" style="14" customWidth="1"/>
    <col min="2322" max="2561" width="16" style="14"/>
    <col min="2562" max="2562" width="10.42578125" style="14" customWidth="1"/>
    <col min="2563" max="2563" width="26.140625" style="14" customWidth="1"/>
    <col min="2564" max="2564" width="12.28515625" style="14" customWidth="1"/>
    <col min="2565" max="2565" width="9.42578125" style="14" customWidth="1"/>
    <col min="2566" max="2566" width="18.28515625" style="14" customWidth="1"/>
    <col min="2567" max="2567" width="10.5703125" style="14" customWidth="1"/>
    <col min="2568" max="2568" width="18.42578125" style="14" customWidth="1"/>
    <col min="2569" max="2569" width="10.7109375" style="14" customWidth="1"/>
    <col min="2570" max="2570" width="12" style="14" customWidth="1"/>
    <col min="2571" max="2571" width="18.85546875" style="14" customWidth="1"/>
    <col min="2572" max="2572" width="17.85546875" style="14" customWidth="1"/>
    <col min="2573" max="2573" width="20.28515625" style="14" customWidth="1"/>
    <col min="2574" max="2574" width="15.5703125" style="14" customWidth="1"/>
    <col min="2575" max="2576" width="16" style="14"/>
    <col min="2577" max="2577" width="23.140625" style="14" customWidth="1"/>
    <col min="2578" max="2817" width="16" style="14"/>
    <col min="2818" max="2818" width="10.42578125" style="14" customWidth="1"/>
    <col min="2819" max="2819" width="26.140625" style="14" customWidth="1"/>
    <col min="2820" max="2820" width="12.28515625" style="14" customWidth="1"/>
    <col min="2821" max="2821" width="9.42578125" style="14" customWidth="1"/>
    <col min="2822" max="2822" width="18.28515625" style="14" customWidth="1"/>
    <col min="2823" max="2823" width="10.5703125" style="14" customWidth="1"/>
    <col min="2824" max="2824" width="18.42578125" style="14" customWidth="1"/>
    <col min="2825" max="2825" width="10.7109375" style="14" customWidth="1"/>
    <col min="2826" max="2826" width="12" style="14" customWidth="1"/>
    <col min="2827" max="2827" width="18.85546875" style="14" customWidth="1"/>
    <col min="2828" max="2828" width="17.85546875" style="14" customWidth="1"/>
    <col min="2829" max="2829" width="20.28515625" style="14" customWidth="1"/>
    <col min="2830" max="2830" width="15.5703125" style="14" customWidth="1"/>
    <col min="2831" max="2832" width="16" style="14"/>
    <col min="2833" max="2833" width="23.140625" style="14" customWidth="1"/>
    <col min="2834" max="3073" width="16" style="14"/>
    <col min="3074" max="3074" width="10.42578125" style="14" customWidth="1"/>
    <col min="3075" max="3075" width="26.140625" style="14" customWidth="1"/>
    <col min="3076" max="3076" width="12.28515625" style="14" customWidth="1"/>
    <col min="3077" max="3077" width="9.42578125" style="14" customWidth="1"/>
    <col min="3078" max="3078" width="18.28515625" style="14" customWidth="1"/>
    <col min="3079" max="3079" width="10.5703125" style="14" customWidth="1"/>
    <col min="3080" max="3080" width="18.42578125" style="14" customWidth="1"/>
    <col min="3081" max="3081" width="10.7109375" style="14" customWidth="1"/>
    <col min="3082" max="3082" width="12" style="14" customWidth="1"/>
    <col min="3083" max="3083" width="18.85546875" style="14" customWidth="1"/>
    <col min="3084" max="3084" width="17.85546875" style="14" customWidth="1"/>
    <col min="3085" max="3085" width="20.28515625" style="14" customWidth="1"/>
    <col min="3086" max="3086" width="15.5703125" style="14" customWidth="1"/>
    <col min="3087" max="3088" width="16" style="14"/>
    <col min="3089" max="3089" width="23.140625" style="14" customWidth="1"/>
    <col min="3090" max="3329" width="16" style="14"/>
    <col min="3330" max="3330" width="10.42578125" style="14" customWidth="1"/>
    <col min="3331" max="3331" width="26.140625" style="14" customWidth="1"/>
    <col min="3332" max="3332" width="12.28515625" style="14" customWidth="1"/>
    <col min="3333" max="3333" width="9.42578125" style="14" customWidth="1"/>
    <col min="3334" max="3334" width="18.28515625" style="14" customWidth="1"/>
    <col min="3335" max="3335" width="10.5703125" style="14" customWidth="1"/>
    <col min="3336" max="3336" width="18.42578125" style="14" customWidth="1"/>
    <col min="3337" max="3337" width="10.7109375" style="14" customWidth="1"/>
    <col min="3338" max="3338" width="12" style="14" customWidth="1"/>
    <col min="3339" max="3339" width="18.85546875" style="14" customWidth="1"/>
    <col min="3340" max="3340" width="17.85546875" style="14" customWidth="1"/>
    <col min="3341" max="3341" width="20.28515625" style="14" customWidth="1"/>
    <col min="3342" max="3342" width="15.5703125" style="14" customWidth="1"/>
    <col min="3343" max="3344" width="16" style="14"/>
    <col min="3345" max="3345" width="23.140625" style="14" customWidth="1"/>
    <col min="3346" max="3585" width="16" style="14"/>
    <col min="3586" max="3586" width="10.42578125" style="14" customWidth="1"/>
    <col min="3587" max="3587" width="26.140625" style="14" customWidth="1"/>
    <col min="3588" max="3588" width="12.28515625" style="14" customWidth="1"/>
    <col min="3589" max="3589" width="9.42578125" style="14" customWidth="1"/>
    <col min="3590" max="3590" width="18.28515625" style="14" customWidth="1"/>
    <col min="3591" max="3591" width="10.5703125" style="14" customWidth="1"/>
    <col min="3592" max="3592" width="18.42578125" style="14" customWidth="1"/>
    <col min="3593" max="3593" width="10.7109375" style="14" customWidth="1"/>
    <col min="3594" max="3594" width="12" style="14" customWidth="1"/>
    <col min="3595" max="3595" width="18.85546875" style="14" customWidth="1"/>
    <col min="3596" max="3596" width="17.85546875" style="14" customWidth="1"/>
    <col min="3597" max="3597" width="20.28515625" style="14" customWidth="1"/>
    <col min="3598" max="3598" width="15.5703125" style="14" customWidth="1"/>
    <col min="3599" max="3600" width="16" style="14"/>
    <col min="3601" max="3601" width="23.140625" style="14" customWidth="1"/>
    <col min="3602" max="3841" width="16" style="14"/>
    <col min="3842" max="3842" width="10.42578125" style="14" customWidth="1"/>
    <col min="3843" max="3843" width="26.140625" style="14" customWidth="1"/>
    <col min="3844" max="3844" width="12.28515625" style="14" customWidth="1"/>
    <col min="3845" max="3845" width="9.42578125" style="14" customWidth="1"/>
    <col min="3846" max="3846" width="18.28515625" style="14" customWidth="1"/>
    <col min="3847" max="3847" width="10.5703125" style="14" customWidth="1"/>
    <col min="3848" max="3848" width="18.42578125" style="14" customWidth="1"/>
    <col min="3849" max="3849" width="10.7109375" style="14" customWidth="1"/>
    <col min="3850" max="3850" width="12" style="14" customWidth="1"/>
    <col min="3851" max="3851" width="18.85546875" style="14" customWidth="1"/>
    <col min="3852" max="3852" width="17.85546875" style="14" customWidth="1"/>
    <col min="3853" max="3853" width="20.28515625" style="14" customWidth="1"/>
    <col min="3854" max="3854" width="15.5703125" style="14" customWidth="1"/>
    <col min="3855" max="3856" width="16" style="14"/>
    <col min="3857" max="3857" width="23.140625" style="14" customWidth="1"/>
    <col min="3858" max="4097" width="16" style="14"/>
    <col min="4098" max="4098" width="10.42578125" style="14" customWidth="1"/>
    <col min="4099" max="4099" width="26.140625" style="14" customWidth="1"/>
    <col min="4100" max="4100" width="12.28515625" style="14" customWidth="1"/>
    <col min="4101" max="4101" width="9.42578125" style="14" customWidth="1"/>
    <col min="4102" max="4102" width="18.28515625" style="14" customWidth="1"/>
    <col min="4103" max="4103" width="10.5703125" style="14" customWidth="1"/>
    <col min="4104" max="4104" width="18.42578125" style="14" customWidth="1"/>
    <col min="4105" max="4105" width="10.7109375" style="14" customWidth="1"/>
    <col min="4106" max="4106" width="12" style="14" customWidth="1"/>
    <col min="4107" max="4107" width="18.85546875" style="14" customWidth="1"/>
    <col min="4108" max="4108" width="17.85546875" style="14" customWidth="1"/>
    <col min="4109" max="4109" width="20.28515625" style="14" customWidth="1"/>
    <col min="4110" max="4110" width="15.5703125" style="14" customWidth="1"/>
    <col min="4111" max="4112" width="16" style="14"/>
    <col min="4113" max="4113" width="23.140625" style="14" customWidth="1"/>
    <col min="4114" max="4353" width="16" style="14"/>
    <col min="4354" max="4354" width="10.42578125" style="14" customWidth="1"/>
    <col min="4355" max="4355" width="26.140625" style="14" customWidth="1"/>
    <col min="4356" max="4356" width="12.28515625" style="14" customWidth="1"/>
    <col min="4357" max="4357" width="9.42578125" style="14" customWidth="1"/>
    <col min="4358" max="4358" width="18.28515625" style="14" customWidth="1"/>
    <col min="4359" max="4359" width="10.5703125" style="14" customWidth="1"/>
    <col min="4360" max="4360" width="18.42578125" style="14" customWidth="1"/>
    <col min="4361" max="4361" width="10.7109375" style="14" customWidth="1"/>
    <col min="4362" max="4362" width="12" style="14" customWidth="1"/>
    <col min="4363" max="4363" width="18.85546875" style="14" customWidth="1"/>
    <col min="4364" max="4364" width="17.85546875" style="14" customWidth="1"/>
    <col min="4365" max="4365" width="20.28515625" style="14" customWidth="1"/>
    <col min="4366" max="4366" width="15.5703125" style="14" customWidth="1"/>
    <col min="4367" max="4368" width="16" style="14"/>
    <col min="4369" max="4369" width="23.140625" style="14" customWidth="1"/>
    <col min="4370" max="4609" width="16" style="14"/>
    <col min="4610" max="4610" width="10.42578125" style="14" customWidth="1"/>
    <col min="4611" max="4611" width="26.140625" style="14" customWidth="1"/>
    <col min="4612" max="4612" width="12.28515625" style="14" customWidth="1"/>
    <col min="4613" max="4613" width="9.42578125" style="14" customWidth="1"/>
    <col min="4614" max="4614" width="18.28515625" style="14" customWidth="1"/>
    <col min="4615" max="4615" width="10.5703125" style="14" customWidth="1"/>
    <col min="4616" max="4616" width="18.42578125" style="14" customWidth="1"/>
    <col min="4617" max="4617" width="10.7109375" style="14" customWidth="1"/>
    <col min="4618" max="4618" width="12" style="14" customWidth="1"/>
    <col min="4619" max="4619" width="18.85546875" style="14" customWidth="1"/>
    <col min="4620" max="4620" width="17.85546875" style="14" customWidth="1"/>
    <col min="4621" max="4621" width="20.28515625" style="14" customWidth="1"/>
    <col min="4622" max="4622" width="15.5703125" style="14" customWidth="1"/>
    <col min="4623" max="4624" width="16" style="14"/>
    <col min="4625" max="4625" width="23.140625" style="14" customWidth="1"/>
    <col min="4626" max="4865" width="16" style="14"/>
    <col min="4866" max="4866" width="10.42578125" style="14" customWidth="1"/>
    <col min="4867" max="4867" width="26.140625" style="14" customWidth="1"/>
    <col min="4868" max="4868" width="12.28515625" style="14" customWidth="1"/>
    <col min="4869" max="4869" width="9.42578125" style="14" customWidth="1"/>
    <col min="4870" max="4870" width="18.28515625" style="14" customWidth="1"/>
    <col min="4871" max="4871" width="10.5703125" style="14" customWidth="1"/>
    <col min="4872" max="4872" width="18.42578125" style="14" customWidth="1"/>
    <col min="4873" max="4873" width="10.7109375" style="14" customWidth="1"/>
    <col min="4874" max="4874" width="12" style="14" customWidth="1"/>
    <col min="4875" max="4875" width="18.85546875" style="14" customWidth="1"/>
    <col min="4876" max="4876" width="17.85546875" style="14" customWidth="1"/>
    <col min="4877" max="4877" width="20.28515625" style="14" customWidth="1"/>
    <col min="4878" max="4878" width="15.5703125" style="14" customWidth="1"/>
    <col min="4879" max="4880" width="16" style="14"/>
    <col min="4881" max="4881" width="23.140625" style="14" customWidth="1"/>
    <col min="4882" max="5121" width="16" style="14"/>
    <col min="5122" max="5122" width="10.42578125" style="14" customWidth="1"/>
    <col min="5123" max="5123" width="26.140625" style="14" customWidth="1"/>
    <col min="5124" max="5124" width="12.28515625" style="14" customWidth="1"/>
    <col min="5125" max="5125" width="9.42578125" style="14" customWidth="1"/>
    <col min="5126" max="5126" width="18.28515625" style="14" customWidth="1"/>
    <col min="5127" max="5127" width="10.5703125" style="14" customWidth="1"/>
    <col min="5128" max="5128" width="18.42578125" style="14" customWidth="1"/>
    <col min="5129" max="5129" width="10.7109375" style="14" customWidth="1"/>
    <col min="5130" max="5130" width="12" style="14" customWidth="1"/>
    <col min="5131" max="5131" width="18.85546875" style="14" customWidth="1"/>
    <col min="5132" max="5132" width="17.85546875" style="14" customWidth="1"/>
    <col min="5133" max="5133" width="20.28515625" style="14" customWidth="1"/>
    <col min="5134" max="5134" width="15.5703125" style="14" customWidth="1"/>
    <col min="5135" max="5136" width="16" style="14"/>
    <col min="5137" max="5137" width="23.140625" style="14" customWidth="1"/>
    <col min="5138" max="5377" width="16" style="14"/>
    <col min="5378" max="5378" width="10.42578125" style="14" customWidth="1"/>
    <col min="5379" max="5379" width="26.140625" style="14" customWidth="1"/>
    <col min="5380" max="5380" width="12.28515625" style="14" customWidth="1"/>
    <col min="5381" max="5381" width="9.42578125" style="14" customWidth="1"/>
    <col min="5382" max="5382" width="18.28515625" style="14" customWidth="1"/>
    <col min="5383" max="5383" width="10.5703125" style="14" customWidth="1"/>
    <col min="5384" max="5384" width="18.42578125" style="14" customWidth="1"/>
    <col min="5385" max="5385" width="10.7109375" style="14" customWidth="1"/>
    <col min="5386" max="5386" width="12" style="14" customWidth="1"/>
    <col min="5387" max="5387" width="18.85546875" style="14" customWidth="1"/>
    <col min="5388" max="5388" width="17.85546875" style="14" customWidth="1"/>
    <col min="5389" max="5389" width="20.28515625" style="14" customWidth="1"/>
    <col min="5390" max="5390" width="15.5703125" style="14" customWidth="1"/>
    <col min="5391" max="5392" width="16" style="14"/>
    <col min="5393" max="5393" width="23.140625" style="14" customWidth="1"/>
    <col min="5394" max="5633" width="16" style="14"/>
    <col min="5634" max="5634" width="10.42578125" style="14" customWidth="1"/>
    <col min="5635" max="5635" width="26.140625" style="14" customWidth="1"/>
    <col min="5636" max="5636" width="12.28515625" style="14" customWidth="1"/>
    <col min="5637" max="5637" width="9.42578125" style="14" customWidth="1"/>
    <col min="5638" max="5638" width="18.28515625" style="14" customWidth="1"/>
    <col min="5639" max="5639" width="10.5703125" style="14" customWidth="1"/>
    <col min="5640" max="5640" width="18.42578125" style="14" customWidth="1"/>
    <col min="5641" max="5641" width="10.7109375" style="14" customWidth="1"/>
    <col min="5642" max="5642" width="12" style="14" customWidth="1"/>
    <col min="5643" max="5643" width="18.85546875" style="14" customWidth="1"/>
    <col min="5644" max="5644" width="17.85546875" style="14" customWidth="1"/>
    <col min="5645" max="5645" width="20.28515625" style="14" customWidth="1"/>
    <col min="5646" max="5646" width="15.5703125" style="14" customWidth="1"/>
    <col min="5647" max="5648" width="16" style="14"/>
    <col min="5649" max="5649" width="23.140625" style="14" customWidth="1"/>
    <col min="5650" max="5889" width="16" style="14"/>
    <col min="5890" max="5890" width="10.42578125" style="14" customWidth="1"/>
    <col min="5891" max="5891" width="26.140625" style="14" customWidth="1"/>
    <col min="5892" max="5892" width="12.28515625" style="14" customWidth="1"/>
    <col min="5893" max="5893" width="9.42578125" style="14" customWidth="1"/>
    <col min="5894" max="5894" width="18.28515625" style="14" customWidth="1"/>
    <col min="5895" max="5895" width="10.5703125" style="14" customWidth="1"/>
    <col min="5896" max="5896" width="18.42578125" style="14" customWidth="1"/>
    <col min="5897" max="5897" width="10.7109375" style="14" customWidth="1"/>
    <col min="5898" max="5898" width="12" style="14" customWidth="1"/>
    <col min="5899" max="5899" width="18.85546875" style="14" customWidth="1"/>
    <col min="5900" max="5900" width="17.85546875" style="14" customWidth="1"/>
    <col min="5901" max="5901" width="20.28515625" style="14" customWidth="1"/>
    <col min="5902" max="5902" width="15.5703125" style="14" customWidth="1"/>
    <col min="5903" max="5904" width="16" style="14"/>
    <col min="5905" max="5905" width="23.140625" style="14" customWidth="1"/>
    <col min="5906" max="6145" width="16" style="14"/>
    <col min="6146" max="6146" width="10.42578125" style="14" customWidth="1"/>
    <col min="6147" max="6147" width="26.140625" style="14" customWidth="1"/>
    <col min="6148" max="6148" width="12.28515625" style="14" customWidth="1"/>
    <col min="6149" max="6149" width="9.42578125" style="14" customWidth="1"/>
    <col min="6150" max="6150" width="18.28515625" style="14" customWidth="1"/>
    <col min="6151" max="6151" width="10.5703125" style="14" customWidth="1"/>
    <col min="6152" max="6152" width="18.42578125" style="14" customWidth="1"/>
    <col min="6153" max="6153" width="10.7109375" style="14" customWidth="1"/>
    <col min="6154" max="6154" width="12" style="14" customWidth="1"/>
    <col min="6155" max="6155" width="18.85546875" style="14" customWidth="1"/>
    <col min="6156" max="6156" width="17.85546875" style="14" customWidth="1"/>
    <col min="6157" max="6157" width="20.28515625" style="14" customWidth="1"/>
    <col min="6158" max="6158" width="15.5703125" style="14" customWidth="1"/>
    <col min="6159" max="6160" width="16" style="14"/>
    <col min="6161" max="6161" width="23.140625" style="14" customWidth="1"/>
    <col min="6162" max="6401" width="16" style="14"/>
    <col min="6402" max="6402" width="10.42578125" style="14" customWidth="1"/>
    <col min="6403" max="6403" width="26.140625" style="14" customWidth="1"/>
    <col min="6404" max="6404" width="12.28515625" style="14" customWidth="1"/>
    <col min="6405" max="6405" width="9.42578125" style="14" customWidth="1"/>
    <col min="6406" max="6406" width="18.28515625" style="14" customWidth="1"/>
    <col min="6407" max="6407" width="10.5703125" style="14" customWidth="1"/>
    <col min="6408" max="6408" width="18.42578125" style="14" customWidth="1"/>
    <col min="6409" max="6409" width="10.7109375" style="14" customWidth="1"/>
    <col min="6410" max="6410" width="12" style="14" customWidth="1"/>
    <col min="6411" max="6411" width="18.85546875" style="14" customWidth="1"/>
    <col min="6412" max="6412" width="17.85546875" style="14" customWidth="1"/>
    <col min="6413" max="6413" width="20.28515625" style="14" customWidth="1"/>
    <col min="6414" max="6414" width="15.5703125" style="14" customWidth="1"/>
    <col min="6415" max="6416" width="16" style="14"/>
    <col min="6417" max="6417" width="23.140625" style="14" customWidth="1"/>
    <col min="6418" max="6657" width="16" style="14"/>
    <col min="6658" max="6658" width="10.42578125" style="14" customWidth="1"/>
    <col min="6659" max="6659" width="26.140625" style="14" customWidth="1"/>
    <col min="6660" max="6660" width="12.28515625" style="14" customWidth="1"/>
    <col min="6661" max="6661" width="9.42578125" style="14" customWidth="1"/>
    <col min="6662" max="6662" width="18.28515625" style="14" customWidth="1"/>
    <col min="6663" max="6663" width="10.5703125" style="14" customWidth="1"/>
    <col min="6664" max="6664" width="18.42578125" style="14" customWidth="1"/>
    <col min="6665" max="6665" width="10.7109375" style="14" customWidth="1"/>
    <col min="6666" max="6666" width="12" style="14" customWidth="1"/>
    <col min="6667" max="6667" width="18.85546875" style="14" customWidth="1"/>
    <col min="6668" max="6668" width="17.85546875" style="14" customWidth="1"/>
    <col min="6669" max="6669" width="20.28515625" style="14" customWidth="1"/>
    <col min="6670" max="6670" width="15.5703125" style="14" customWidth="1"/>
    <col min="6671" max="6672" width="16" style="14"/>
    <col min="6673" max="6673" width="23.140625" style="14" customWidth="1"/>
    <col min="6674" max="6913" width="16" style="14"/>
    <col min="6914" max="6914" width="10.42578125" style="14" customWidth="1"/>
    <col min="6915" max="6915" width="26.140625" style="14" customWidth="1"/>
    <col min="6916" max="6916" width="12.28515625" style="14" customWidth="1"/>
    <col min="6917" max="6917" width="9.42578125" style="14" customWidth="1"/>
    <col min="6918" max="6918" width="18.28515625" style="14" customWidth="1"/>
    <col min="6919" max="6919" width="10.5703125" style="14" customWidth="1"/>
    <col min="6920" max="6920" width="18.42578125" style="14" customWidth="1"/>
    <col min="6921" max="6921" width="10.7109375" style="14" customWidth="1"/>
    <col min="6922" max="6922" width="12" style="14" customWidth="1"/>
    <col min="6923" max="6923" width="18.85546875" style="14" customWidth="1"/>
    <col min="6924" max="6924" width="17.85546875" style="14" customWidth="1"/>
    <col min="6925" max="6925" width="20.28515625" style="14" customWidth="1"/>
    <col min="6926" max="6926" width="15.5703125" style="14" customWidth="1"/>
    <col min="6927" max="6928" width="16" style="14"/>
    <col min="6929" max="6929" width="23.140625" style="14" customWidth="1"/>
    <col min="6930" max="7169" width="16" style="14"/>
    <col min="7170" max="7170" width="10.42578125" style="14" customWidth="1"/>
    <col min="7171" max="7171" width="26.140625" style="14" customWidth="1"/>
    <col min="7172" max="7172" width="12.28515625" style="14" customWidth="1"/>
    <col min="7173" max="7173" width="9.42578125" style="14" customWidth="1"/>
    <col min="7174" max="7174" width="18.28515625" style="14" customWidth="1"/>
    <col min="7175" max="7175" width="10.5703125" style="14" customWidth="1"/>
    <col min="7176" max="7176" width="18.42578125" style="14" customWidth="1"/>
    <col min="7177" max="7177" width="10.7109375" style="14" customWidth="1"/>
    <col min="7178" max="7178" width="12" style="14" customWidth="1"/>
    <col min="7179" max="7179" width="18.85546875" style="14" customWidth="1"/>
    <col min="7180" max="7180" width="17.85546875" style="14" customWidth="1"/>
    <col min="7181" max="7181" width="20.28515625" style="14" customWidth="1"/>
    <col min="7182" max="7182" width="15.5703125" style="14" customWidth="1"/>
    <col min="7183" max="7184" width="16" style="14"/>
    <col min="7185" max="7185" width="23.140625" style="14" customWidth="1"/>
    <col min="7186" max="7425" width="16" style="14"/>
    <col min="7426" max="7426" width="10.42578125" style="14" customWidth="1"/>
    <col min="7427" max="7427" width="26.140625" style="14" customWidth="1"/>
    <col min="7428" max="7428" width="12.28515625" style="14" customWidth="1"/>
    <col min="7429" max="7429" width="9.42578125" style="14" customWidth="1"/>
    <col min="7430" max="7430" width="18.28515625" style="14" customWidth="1"/>
    <col min="7431" max="7431" width="10.5703125" style="14" customWidth="1"/>
    <col min="7432" max="7432" width="18.42578125" style="14" customWidth="1"/>
    <col min="7433" max="7433" width="10.7109375" style="14" customWidth="1"/>
    <col min="7434" max="7434" width="12" style="14" customWidth="1"/>
    <col min="7435" max="7435" width="18.85546875" style="14" customWidth="1"/>
    <col min="7436" max="7436" width="17.85546875" style="14" customWidth="1"/>
    <col min="7437" max="7437" width="20.28515625" style="14" customWidth="1"/>
    <col min="7438" max="7438" width="15.5703125" style="14" customWidth="1"/>
    <col min="7439" max="7440" width="16" style="14"/>
    <col min="7441" max="7441" width="23.140625" style="14" customWidth="1"/>
    <col min="7442" max="7681" width="16" style="14"/>
    <col min="7682" max="7682" width="10.42578125" style="14" customWidth="1"/>
    <col min="7683" max="7683" width="26.140625" style="14" customWidth="1"/>
    <col min="7684" max="7684" width="12.28515625" style="14" customWidth="1"/>
    <col min="7685" max="7685" width="9.42578125" style="14" customWidth="1"/>
    <col min="7686" max="7686" width="18.28515625" style="14" customWidth="1"/>
    <col min="7687" max="7687" width="10.5703125" style="14" customWidth="1"/>
    <col min="7688" max="7688" width="18.42578125" style="14" customWidth="1"/>
    <col min="7689" max="7689" width="10.7109375" style="14" customWidth="1"/>
    <col min="7690" max="7690" width="12" style="14" customWidth="1"/>
    <col min="7691" max="7691" width="18.85546875" style="14" customWidth="1"/>
    <col min="7692" max="7692" width="17.85546875" style="14" customWidth="1"/>
    <col min="7693" max="7693" width="20.28515625" style="14" customWidth="1"/>
    <col min="7694" max="7694" width="15.5703125" style="14" customWidth="1"/>
    <col min="7695" max="7696" width="16" style="14"/>
    <col min="7697" max="7697" width="23.140625" style="14" customWidth="1"/>
    <col min="7698" max="7937" width="16" style="14"/>
    <col min="7938" max="7938" width="10.42578125" style="14" customWidth="1"/>
    <col min="7939" max="7939" width="26.140625" style="14" customWidth="1"/>
    <col min="7940" max="7940" width="12.28515625" style="14" customWidth="1"/>
    <col min="7941" max="7941" width="9.42578125" style="14" customWidth="1"/>
    <col min="7942" max="7942" width="18.28515625" style="14" customWidth="1"/>
    <col min="7943" max="7943" width="10.5703125" style="14" customWidth="1"/>
    <col min="7944" max="7944" width="18.42578125" style="14" customWidth="1"/>
    <col min="7945" max="7945" width="10.7109375" style="14" customWidth="1"/>
    <col min="7946" max="7946" width="12" style="14" customWidth="1"/>
    <col min="7947" max="7947" width="18.85546875" style="14" customWidth="1"/>
    <col min="7948" max="7948" width="17.85546875" style="14" customWidth="1"/>
    <col min="7949" max="7949" width="20.28515625" style="14" customWidth="1"/>
    <col min="7950" max="7950" width="15.5703125" style="14" customWidth="1"/>
    <col min="7951" max="7952" width="16" style="14"/>
    <col min="7953" max="7953" width="23.140625" style="14" customWidth="1"/>
    <col min="7954" max="8193" width="16" style="14"/>
    <col min="8194" max="8194" width="10.42578125" style="14" customWidth="1"/>
    <col min="8195" max="8195" width="26.140625" style="14" customWidth="1"/>
    <col min="8196" max="8196" width="12.28515625" style="14" customWidth="1"/>
    <col min="8197" max="8197" width="9.42578125" style="14" customWidth="1"/>
    <col min="8198" max="8198" width="18.28515625" style="14" customWidth="1"/>
    <col min="8199" max="8199" width="10.5703125" style="14" customWidth="1"/>
    <col min="8200" max="8200" width="18.42578125" style="14" customWidth="1"/>
    <col min="8201" max="8201" width="10.7109375" style="14" customWidth="1"/>
    <col min="8202" max="8202" width="12" style="14" customWidth="1"/>
    <col min="8203" max="8203" width="18.85546875" style="14" customWidth="1"/>
    <col min="8204" max="8204" width="17.85546875" style="14" customWidth="1"/>
    <col min="8205" max="8205" width="20.28515625" style="14" customWidth="1"/>
    <col min="8206" max="8206" width="15.5703125" style="14" customWidth="1"/>
    <col min="8207" max="8208" width="16" style="14"/>
    <col min="8209" max="8209" width="23.140625" style="14" customWidth="1"/>
    <col min="8210" max="8449" width="16" style="14"/>
    <col min="8450" max="8450" width="10.42578125" style="14" customWidth="1"/>
    <col min="8451" max="8451" width="26.140625" style="14" customWidth="1"/>
    <col min="8452" max="8452" width="12.28515625" style="14" customWidth="1"/>
    <col min="8453" max="8453" width="9.42578125" style="14" customWidth="1"/>
    <col min="8454" max="8454" width="18.28515625" style="14" customWidth="1"/>
    <col min="8455" max="8455" width="10.5703125" style="14" customWidth="1"/>
    <col min="8456" max="8456" width="18.42578125" style="14" customWidth="1"/>
    <col min="8457" max="8457" width="10.7109375" style="14" customWidth="1"/>
    <col min="8458" max="8458" width="12" style="14" customWidth="1"/>
    <col min="8459" max="8459" width="18.85546875" style="14" customWidth="1"/>
    <col min="8460" max="8460" width="17.85546875" style="14" customWidth="1"/>
    <col min="8461" max="8461" width="20.28515625" style="14" customWidth="1"/>
    <col min="8462" max="8462" width="15.5703125" style="14" customWidth="1"/>
    <col min="8463" max="8464" width="16" style="14"/>
    <col min="8465" max="8465" width="23.140625" style="14" customWidth="1"/>
    <col min="8466" max="8705" width="16" style="14"/>
    <col min="8706" max="8706" width="10.42578125" style="14" customWidth="1"/>
    <col min="8707" max="8707" width="26.140625" style="14" customWidth="1"/>
    <col min="8708" max="8708" width="12.28515625" style="14" customWidth="1"/>
    <col min="8709" max="8709" width="9.42578125" style="14" customWidth="1"/>
    <col min="8710" max="8710" width="18.28515625" style="14" customWidth="1"/>
    <col min="8711" max="8711" width="10.5703125" style="14" customWidth="1"/>
    <col min="8712" max="8712" width="18.42578125" style="14" customWidth="1"/>
    <col min="8713" max="8713" width="10.7109375" style="14" customWidth="1"/>
    <col min="8714" max="8714" width="12" style="14" customWidth="1"/>
    <col min="8715" max="8715" width="18.85546875" style="14" customWidth="1"/>
    <col min="8716" max="8716" width="17.85546875" style="14" customWidth="1"/>
    <col min="8717" max="8717" width="20.28515625" style="14" customWidth="1"/>
    <col min="8718" max="8718" width="15.5703125" style="14" customWidth="1"/>
    <col min="8719" max="8720" width="16" style="14"/>
    <col min="8721" max="8721" width="23.140625" style="14" customWidth="1"/>
    <col min="8722" max="8961" width="16" style="14"/>
    <col min="8962" max="8962" width="10.42578125" style="14" customWidth="1"/>
    <col min="8963" max="8963" width="26.140625" style="14" customWidth="1"/>
    <col min="8964" max="8964" width="12.28515625" style="14" customWidth="1"/>
    <col min="8965" max="8965" width="9.42578125" style="14" customWidth="1"/>
    <col min="8966" max="8966" width="18.28515625" style="14" customWidth="1"/>
    <col min="8967" max="8967" width="10.5703125" style="14" customWidth="1"/>
    <col min="8968" max="8968" width="18.42578125" style="14" customWidth="1"/>
    <col min="8969" max="8969" width="10.7109375" style="14" customWidth="1"/>
    <col min="8970" max="8970" width="12" style="14" customWidth="1"/>
    <col min="8971" max="8971" width="18.85546875" style="14" customWidth="1"/>
    <col min="8972" max="8972" width="17.85546875" style="14" customWidth="1"/>
    <col min="8973" max="8973" width="20.28515625" style="14" customWidth="1"/>
    <col min="8974" max="8974" width="15.5703125" style="14" customWidth="1"/>
    <col min="8975" max="8976" width="16" style="14"/>
    <col min="8977" max="8977" width="23.140625" style="14" customWidth="1"/>
    <col min="8978" max="9217" width="16" style="14"/>
    <col min="9218" max="9218" width="10.42578125" style="14" customWidth="1"/>
    <col min="9219" max="9219" width="26.140625" style="14" customWidth="1"/>
    <col min="9220" max="9220" width="12.28515625" style="14" customWidth="1"/>
    <col min="9221" max="9221" width="9.42578125" style="14" customWidth="1"/>
    <col min="9222" max="9222" width="18.28515625" style="14" customWidth="1"/>
    <col min="9223" max="9223" width="10.5703125" style="14" customWidth="1"/>
    <col min="9224" max="9224" width="18.42578125" style="14" customWidth="1"/>
    <col min="9225" max="9225" width="10.7109375" style="14" customWidth="1"/>
    <col min="9226" max="9226" width="12" style="14" customWidth="1"/>
    <col min="9227" max="9227" width="18.85546875" style="14" customWidth="1"/>
    <col min="9228" max="9228" width="17.85546875" style="14" customWidth="1"/>
    <col min="9229" max="9229" width="20.28515625" style="14" customWidth="1"/>
    <col min="9230" max="9230" width="15.5703125" style="14" customWidth="1"/>
    <col min="9231" max="9232" width="16" style="14"/>
    <col min="9233" max="9233" width="23.140625" style="14" customWidth="1"/>
    <col min="9234" max="9473" width="16" style="14"/>
    <col min="9474" max="9474" width="10.42578125" style="14" customWidth="1"/>
    <col min="9475" max="9475" width="26.140625" style="14" customWidth="1"/>
    <col min="9476" max="9476" width="12.28515625" style="14" customWidth="1"/>
    <col min="9477" max="9477" width="9.42578125" style="14" customWidth="1"/>
    <col min="9478" max="9478" width="18.28515625" style="14" customWidth="1"/>
    <col min="9479" max="9479" width="10.5703125" style="14" customWidth="1"/>
    <col min="9480" max="9480" width="18.42578125" style="14" customWidth="1"/>
    <col min="9481" max="9481" width="10.7109375" style="14" customWidth="1"/>
    <col min="9482" max="9482" width="12" style="14" customWidth="1"/>
    <col min="9483" max="9483" width="18.85546875" style="14" customWidth="1"/>
    <col min="9484" max="9484" width="17.85546875" style="14" customWidth="1"/>
    <col min="9485" max="9485" width="20.28515625" style="14" customWidth="1"/>
    <col min="9486" max="9486" width="15.5703125" style="14" customWidth="1"/>
    <col min="9487" max="9488" width="16" style="14"/>
    <col min="9489" max="9489" width="23.140625" style="14" customWidth="1"/>
    <col min="9490" max="9729" width="16" style="14"/>
    <col min="9730" max="9730" width="10.42578125" style="14" customWidth="1"/>
    <col min="9731" max="9731" width="26.140625" style="14" customWidth="1"/>
    <col min="9732" max="9732" width="12.28515625" style="14" customWidth="1"/>
    <col min="9733" max="9733" width="9.42578125" style="14" customWidth="1"/>
    <col min="9734" max="9734" width="18.28515625" style="14" customWidth="1"/>
    <col min="9735" max="9735" width="10.5703125" style="14" customWidth="1"/>
    <col min="9736" max="9736" width="18.42578125" style="14" customWidth="1"/>
    <col min="9737" max="9737" width="10.7109375" style="14" customWidth="1"/>
    <col min="9738" max="9738" width="12" style="14" customWidth="1"/>
    <col min="9739" max="9739" width="18.85546875" style="14" customWidth="1"/>
    <col min="9740" max="9740" width="17.85546875" style="14" customWidth="1"/>
    <col min="9741" max="9741" width="20.28515625" style="14" customWidth="1"/>
    <col min="9742" max="9742" width="15.5703125" style="14" customWidth="1"/>
    <col min="9743" max="9744" width="16" style="14"/>
    <col min="9745" max="9745" width="23.140625" style="14" customWidth="1"/>
    <col min="9746" max="9985" width="16" style="14"/>
    <col min="9986" max="9986" width="10.42578125" style="14" customWidth="1"/>
    <col min="9987" max="9987" width="26.140625" style="14" customWidth="1"/>
    <col min="9988" max="9988" width="12.28515625" style="14" customWidth="1"/>
    <col min="9989" max="9989" width="9.42578125" style="14" customWidth="1"/>
    <col min="9990" max="9990" width="18.28515625" style="14" customWidth="1"/>
    <col min="9991" max="9991" width="10.5703125" style="14" customWidth="1"/>
    <col min="9992" max="9992" width="18.42578125" style="14" customWidth="1"/>
    <col min="9993" max="9993" width="10.7109375" style="14" customWidth="1"/>
    <col min="9994" max="9994" width="12" style="14" customWidth="1"/>
    <col min="9995" max="9995" width="18.85546875" style="14" customWidth="1"/>
    <col min="9996" max="9996" width="17.85546875" style="14" customWidth="1"/>
    <col min="9997" max="9997" width="20.28515625" style="14" customWidth="1"/>
    <col min="9998" max="9998" width="15.5703125" style="14" customWidth="1"/>
    <col min="9999" max="10000" width="16" style="14"/>
    <col min="10001" max="10001" width="23.140625" style="14" customWidth="1"/>
    <col min="10002" max="10241" width="16" style="14"/>
    <col min="10242" max="10242" width="10.42578125" style="14" customWidth="1"/>
    <col min="10243" max="10243" width="26.140625" style="14" customWidth="1"/>
    <col min="10244" max="10244" width="12.28515625" style="14" customWidth="1"/>
    <col min="10245" max="10245" width="9.42578125" style="14" customWidth="1"/>
    <col min="10246" max="10246" width="18.28515625" style="14" customWidth="1"/>
    <col min="10247" max="10247" width="10.5703125" style="14" customWidth="1"/>
    <col min="10248" max="10248" width="18.42578125" style="14" customWidth="1"/>
    <col min="10249" max="10249" width="10.7109375" style="14" customWidth="1"/>
    <col min="10250" max="10250" width="12" style="14" customWidth="1"/>
    <col min="10251" max="10251" width="18.85546875" style="14" customWidth="1"/>
    <col min="10252" max="10252" width="17.85546875" style="14" customWidth="1"/>
    <col min="10253" max="10253" width="20.28515625" style="14" customWidth="1"/>
    <col min="10254" max="10254" width="15.5703125" style="14" customWidth="1"/>
    <col min="10255" max="10256" width="16" style="14"/>
    <col min="10257" max="10257" width="23.140625" style="14" customWidth="1"/>
    <col min="10258" max="10497" width="16" style="14"/>
    <col min="10498" max="10498" width="10.42578125" style="14" customWidth="1"/>
    <col min="10499" max="10499" width="26.140625" style="14" customWidth="1"/>
    <col min="10500" max="10500" width="12.28515625" style="14" customWidth="1"/>
    <col min="10501" max="10501" width="9.42578125" style="14" customWidth="1"/>
    <col min="10502" max="10502" width="18.28515625" style="14" customWidth="1"/>
    <col min="10503" max="10503" width="10.5703125" style="14" customWidth="1"/>
    <col min="10504" max="10504" width="18.42578125" style="14" customWidth="1"/>
    <col min="10505" max="10505" width="10.7109375" style="14" customWidth="1"/>
    <col min="10506" max="10506" width="12" style="14" customWidth="1"/>
    <col min="10507" max="10507" width="18.85546875" style="14" customWidth="1"/>
    <col min="10508" max="10508" width="17.85546875" style="14" customWidth="1"/>
    <col min="10509" max="10509" width="20.28515625" style="14" customWidth="1"/>
    <col min="10510" max="10510" width="15.5703125" style="14" customWidth="1"/>
    <col min="10511" max="10512" width="16" style="14"/>
    <col min="10513" max="10513" width="23.140625" style="14" customWidth="1"/>
    <col min="10514" max="10753" width="16" style="14"/>
    <col min="10754" max="10754" width="10.42578125" style="14" customWidth="1"/>
    <col min="10755" max="10755" width="26.140625" style="14" customWidth="1"/>
    <col min="10756" max="10756" width="12.28515625" style="14" customWidth="1"/>
    <col min="10757" max="10757" width="9.42578125" style="14" customWidth="1"/>
    <col min="10758" max="10758" width="18.28515625" style="14" customWidth="1"/>
    <col min="10759" max="10759" width="10.5703125" style="14" customWidth="1"/>
    <col min="10760" max="10760" width="18.42578125" style="14" customWidth="1"/>
    <col min="10761" max="10761" width="10.7109375" style="14" customWidth="1"/>
    <col min="10762" max="10762" width="12" style="14" customWidth="1"/>
    <col min="10763" max="10763" width="18.85546875" style="14" customWidth="1"/>
    <col min="10764" max="10764" width="17.85546875" style="14" customWidth="1"/>
    <col min="10765" max="10765" width="20.28515625" style="14" customWidth="1"/>
    <col min="10766" max="10766" width="15.5703125" style="14" customWidth="1"/>
    <col min="10767" max="10768" width="16" style="14"/>
    <col min="10769" max="10769" width="23.140625" style="14" customWidth="1"/>
    <col min="10770" max="11009" width="16" style="14"/>
    <col min="11010" max="11010" width="10.42578125" style="14" customWidth="1"/>
    <col min="11011" max="11011" width="26.140625" style="14" customWidth="1"/>
    <col min="11012" max="11012" width="12.28515625" style="14" customWidth="1"/>
    <col min="11013" max="11013" width="9.42578125" style="14" customWidth="1"/>
    <col min="11014" max="11014" width="18.28515625" style="14" customWidth="1"/>
    <col min="11015" max="11015" width="10.5703125" style="14" customWidth="1"/>
    <col min="11016" max="11016" width="18.42578125" style="14" customWidth="1"/>
    <col min="11017" max="11017" width="10.7109375" style="14" customWidth="1"/>
    <col min="11018" max="11018" width="12" style="14" customWidth="1"/>
    <col min="11019" max="11019" width="18.85546875" style="14" customWidth="1"/>
    <col min="11020" max="11020" width="17.85546875" style="14" customWidth="1"/>
    <col min="11021" max="11021" width="20.28515625" style="14" customWidth="1"/>
    <col min="11022" max="11022" width="15.5703125" style="14" customWidth="1"/>
    <col min="11023" max="11024" width="16" style="14"/>
    <col min="11025" max="11025" width="23.140625" style="14" customWidth="1"/>
    <col min="11026" max="11265" width="16" style="14"/>
    <col min="11266" max="11266" width="10.42578125" style="14" customWidth="1"/>
    <col min="11267" max="11267" width="26.140625" style="14" customWidth="1"/>
    <col min="11268" max="11268" width="12.28515625" style="14" customWidth="1"/>
    <col min="11269" max="11269" width="9.42578125" style="14" customWidth="1"/>
    <col min="11270" max="11270" width="18.28515625" style="14" customWidth="1"/>
    <col min="11271" max="11271" width="10.5703125" style="14" customWidth="1"/>
    <col min="11272" max="11272" width="18.42578125" style="14" customWidth="1"/>
    <col min="11273" max="11273" width="10.7109375" style="14" customWidth="1"/>
    <col min="11274" max="11274" width="12" style="14" customWidth="1"/>
    <col min="11275" max="11275" width="18.85546875" style="14" customWidth="1"/>
    <col min="11276" max="11276" width="17.85546875" style="14" customWidth="1"/>
    <col min="11277" max="11277" width="20.28515625" style="14" customWidth="1"/>
    <col min="11278" max="11278" width="15.5703125" style="14" customWidth="1"/>
    <col min="11279" max="11280" width="16" style="14"/>
    <col min="11281" max="11281" width="23.140625" style="14" customWidth="1"/>
    <col min="11282" max="11521" width="16" style="14"/>
    <col min="11522" max="11522" width="10.42578125" style="14" customWidth="1"/>
    <col min="11523" max="11523" width="26.140625" style="14" customWidth="1"/>
    <col min="11524" max="11524" width="12.28515625" style="14" customWidth="1"/>
    <col min="11525" max="11525" width="9.42578125" style="14" customWidth="1"/>
    <col min="11526" max="11526" width="18.28515625" style="14" customWidth="1"/>
    <col min="11527" max="11527" width="10.5703125" style="14" customWidth="1"/>
    <col min="11528" max="11528" width="18.42578125" style="14" customWidth="1"/>
    <col min="11529" max="11529" width="10.7109375" style="14" customWidth="1"/>
    <col min="11530" max="11530" width="12" style="14" customWidth="1"/>
    <col min="11531" max="11531" width="18.85546875" style="14" customWidth="1"/>
    <col min="11532" max="11532" width="17.85546875" style="14" customWidth="1"/>
    <col min="11533" max="11533" width="20.28515625" style="14" customWidth="1"/>
    <col min="11534" max="11534" width="15.5703125" style="14" customWidth="1"/>
    <col min="11535" max="11536" width="16" style="14"/>
    <col min="11537" max="11537" width="23.140625" style="14" customWidth="1"/>
    <col min="11538" max="11777" width="16" style="14"/>
    <col min="11778" max="11778" width="10.42578125" style="14" customWidth="1"/>
    <col min="11779" max="11779" width="26.140625" style="14" customWidth="1"/>
    <col min="11780" max="11780" width="12.28515625" style="14" customWidth="1"/>
    <col min="11781" max="11781" width="9.42578125" style="14" customWidth="1"/>
    <col min="11782" max="11782" width="18.28515625" style="14" customWidth="1"/>
    <col min="11783" max="11783" width="10.5703125" style="14" customWidth="1"/>
    <col min="11784" max="11784" width="18.42578125" style="14" customWidth="1"/>
    <col min="11785" max="11785" width="10.7109375" style="14" customWidth="1"/>
    <col min="11786" max="11786" width="12" style="14" customWidth="1"/>
    <col min="11787" max="11787" width="18.85546875" style="14" customWidth="1"/>
    <col min="11788" max="11788" width="17.85546875" style="14" customWidth="1"/>
    <col min="11789" max="11789" width="20.28515625" style="14" customWidth="1"/>
    <col min="11790" max="11790" width="15.5703125" style="14" customWidth="1"/>
    <col min="11791" max="11792" width="16" style="14"/>
    <col min="11793" max="11793" width="23.140625" style="14" customWidth="1"/>
    <col min="11794" max="12033" width="16" style="14"/>
    <col min="12034" max="12034" width="10.42578125" style="14" customWidth="1"/>
    <col min="12035" max="12035" width="26.140625" style="14" customWidth="1"/>
    <col min="12036" max="12036" width="12.28515625" style="14" customWidth="1"/>
    <col min="12037" max="12037" width="9.42578125" style="14" customWidth="1"/>
    <col min="12038" max="12038" width="18.28515625" style="14" customWidth="1"/>
    <col min="12039" max="12039" width="10.5703125" style="14" customWidth="1"/>
    <col min="12040" max="12040" width="18.42578125" style="14" customWidth="1"/>
    <col min="12041" max="12041" width="10.7109375" style="14" customWidth="1"/>
    <col min="12042" max="12042" width="12" style="14" customWidth="1"/>
    <col min="12043" max="12043" width="18.85546875" style="14" customWidth="1"/>
    <col min="12044" max="12044" width="17.85546875" style="14" customWidth="1"/>
    <col min="12045" max="12045" width="20.28515625" style="14" customWidth="1"/>
    <col min="12046" max="12046" width="15.5703125" style="14" customWidth="1"/>
    <col min="12047" max="12048" width="16" style="14"/>
    <col min="12049" max="12049" width="23.140625" style="14" customWidth="1"/>
    <col min="12050" max="12289" width="16" style="14"/>
    <col min="12290" max="12290" width="10.42578125" style="14" customWidth="1"/>
    <col min="12291" max="12291" width="26.140625" style="14" customWidth="1"/>
    <col min="12292" max="12292" width="12.28515625" style="14" customWidth="1"/>
    <col min="12293" max="12293" width="9.42578125" style="14" customWidth="1"/>
    <col min="12294" max="12294" width="18.28515625" style="14" customWidth="1"/>
    <col min="12295" max="12295" width="10.5703125" style="14" customWidth="1"/>
    <col min="12296" max="12296" width="18.42578125" style="14" customWidth="1"/>
    <col min="12297" max="12297" width="10.7109375" style="14" customWidth="1"/>
    <col min="12298" max="12298" width="12" style="14" customWidth="1"/>
    <col min="12299" max="12299" width="18.85546875" style="14" customWidth="1"/>
    <col min="12300" max="12300" width="17.85546875" style="14" customWidth="1"/>
    <col min="12301" max="12301" width="20.28515625" style="14" customWidth="1"/>
    <col min="12302" max="12302" width="15.5703125" style="14" customWidth="1"/>
    <col min="12303" max="12304" width="16" style="14"/>
    <col min="12305" max="12305" width="23.140625" style="14" customWidth="1"/>
    <col min="12306" max="12545" width="16" style="14"/>
    <col min="12546" max="12546" width="10.42578125" style="14" customWidth="1"/>
    <col min="12547" max="12547" width="26.140625" style="14" customWidth="1"/>
    <col min="12548" max="12548" width="12.28515625" style="14" customWidth="1"/>
    <col min="12549" max="12549" width="9.42578125" style="14" customWidth="1"/>
    <col min="12550" max="12550" width="18.28515625" style="14" customWidth="1"/>
    <col min="12551" max="12551" width="10.5703125" style="14" customWidth="1"/>
    <col min="12552" max="12552" width="18.42578125" style="14" customWidth="1"/>
    <col min="12553" max="12553" width="10.7109375" style="14" customWidth="1"/>
    <col min="12554" max="12554" width="12" style="14" customWidth="1"/>
    <col min="12555" max="12555" width="18.85546875" style="14" customWidth="1"/>
    <col min="12556" max="12556" width="17.85546875" style="14" customWidth="1"/>
    <col min="12557" max="12557" width="20.28515625" style="14" customWidth="1"/>
    <col min="12558" max="12558" width="15.5703125" style="14" customWidth="1"/>
    <col min="12559" max="12560" width="16" style="14"/>
    <col min="12561" max="12561" width="23.140625" style="14" customWidth="1"/>
    <col min="12562" max="12801" width="16" style="14"/>
    <col min="12802" max="12802" width="10.42578125" style="14" customWidth="1"/>
    <col min="12803" max="12803" width="26.140625" style="14" customWidth="1"/>
    <col min="12804" max="12804" width="12.28515625" style="14" customWidth="1"/>
    <col min="12805" max="12805" width="9.42578125" style="14" customWidth="1"/>
    <col min="12806" max="12806" width="18.28515625" style="14" customWidth="1"/>
    <col min="12807" max="12807" width="10.5703125" style="14" customWidth="1"/>
    <col min="12808" max="12808" width="18.42578125" style="14" customWidth="1"/>
    <col min="12809" max="12809" width="10.7109375" style="14" customWidth="1"/>
    <col min="12810" max="12810" width="12" style="14" customWidth="1"/>
    <col min="12811" max="12811" width="18.85546875" style="14" customWidth="1"/>
    <col min="12812" max="12812" width="17.85546875" style="14" customWidth="1"/>
    <col min="12813" max="12813" width="20.28515625" style="14" customWidth="1"/>
    <col min="12814" max="12814" width="15.5703125" style="14" customWidth="1"/>
    <col min="12815" max="12816" width="16" style="14"/>
    <col min="12817" max="12817" width="23.140625" style="14" customWidth="1"/>
    <col min="12818" max="13057" width="16" style="14"/>
    <col min="13058" max="13058" width="10.42578125" style="14" customWidth="1"/>
    <col min="13059" max="13059" width="26.140625" style="14" customWidth="1"/>
    <col min="13060" max="13060" width="12.28515625" style="14" customWidth="1"/>
    <col min="13061" max="13061" width="9.42578125" style="14" customWidth="1"/>
    <col min="13062" max="13062" width="18.28515625" style="14" customWidth="1"/>
    <col min="13063" max="13063" width="10.5703125" style="14" customWidth="1"/>
    <col min="13064" max="13064" width="18.42578125" style="14" customWidth="1"/>
    <col min="13065" max="13065" width="10.7109375" style="14" customWidth="1"/>
    <col min="13066" max="13066" width="12" style="14" customWidth="1"/>
    <col min="13067" max="13067" width="18.85546875" style="14" customWidth="1"/>
    <col min="13068" max="13068" width="17.85546875" style="14" customWidth="1"/>
    <col min="13069" max="13069" width="20.28515625" style="14" customWidth="1"/>
    <col min="13070" max="13070" width="15.5703125" style="14" customWidth="1"/>
    <col min="13071" max="13072" width="16" style="14"/>
    <col min="13073" max="13073" width="23.140625" style="14" customWidth="1"/>
    <col min="13074" max="13313" width="16" style="14"/>
    <col min="13314" max="13314" width="10.42578125" style="14" customWidth="1"/>
    <col min="13315" max="13315" width="26.140625" style="14" customWidth="1"/>
    <col min="13316" max="13316" width="12.28515625" style="14" customWidth="1"/>
    <col min="13317" max="13317" width="9.42578125" style="14" customWidth="1"/>
    <col min="13318" max="13318" width="18.28515625" style="14" customWidth="1"/>
    <col min="13319" max="13319" width="10.5703125" style="14" customWidth="1"/>
    <col min="13320" max="13320" width="18.42578125" style="14" customWidth="1"/>
    <col min="13321" max="13321" width="10.7109375" style="14" customWidth="1"/>
    <col min="13322" max="13322" width="12" style="14" customWidth="1"/>
    <col min="13323" max="13323" width="18.85546875" style="14" customWidth="1"/>
    <col min="13324" max="13324" width="17.85546875" style="14" customWidth="1"/>
    <col min="13325" max="13325" width="20.28515625" style="14" customWidth="1"/>
    <col min="13326" max="13326" width="15.5703125" style="14" customWidth="1"/>
    <col min="13327" max="13328" width="16" style="14"/>
    <col min="13329" max="13329" width="23.140625" style="14" customWidth="1"/>
    <col min="13330" max="13569" width="16" style="14"/>
    <col min="13570" max="13570" width="10.42578125" style="14" customWidth="1"/>
    <col min="13571" max="13571" width="26.140625" style="14" customWidth="1"/>
    <col min="13572" max="13572" width="12.28515625" style="14" customWidth="1"/>
    <col min="13573" max="13573" width="9.42578125" style="14" customWidth="1"/>
    <col min="13574" max="13574" width="18.28515625" style="14" customWidth="1"/>
    <col min="13575" max="13575" width="10.5703125" style="14" customWidth="1"/>
    <col min="13576" max="13576" width="18.42578125" style="14" customWidth="1"/>
    <col min="13577" max="13577" width="10.7109375" style="14" customWidth="1"/>
    <col min="13578" max="13578" width="12" style="14" customWidth="1"/>
    <col min="13579" max="13579" width="18.85546875" style="14" customWidth="1"/>
    <col min="13580" max="13580" width="17.85546875" style="14" customWidth="1"/>
    <col min="13581" max="13581" width="20.28515625" style="14" customWidth="1"/>
    <col min="13582" max="13582" width="15.5703125" style="14" customWidth="1"/>
    <col min="13583" max="13584" width="16" style="14"/>
    <col min="13585" max="13585" width="23.140625" style="14" customWidth="1"/>
    <col min="13586" max="13825" width="16" style="14"/>
    <col min="13826" max="13826" width="10.42578125" style="14" customWidth="1"/>
    <col min="13827" max="13827" width="26.140625" style="14" customWidth="1"/>
    <col min="13828" max="13828" width="12.28515625" style="14" customWidth="1"/>
    <col min="13829" max="13829" width="9.42578125" style="14" customWidth="1"/>
    <col min="13830" max="13830" width="18.28515625" style="14" customWidth="1"/>
    <col min="13831" max="13831" width="10.5703125" style="14" customWidth="1"/>
    <col min="13832" max="13832" width="18.42578125" style="14" customWidth="1"/>
    <col min="13833" max="13833" width="10.7109375" style="14" customWidth="1"/>
    <col min="13834" max="13834" width="12" style="14" customWidth="1"/>
    <col min="13835" max="13835" width="18.85546875" style="14" customWidth="1"/>
    <col min="13836" max="13836" width="17.85546875" style="14" customWidth="1"/>
    <col min="13837" max="13837" width="20.28515625" style="14" customWidth="1"/>
    <col min="13838" max="13838" width="15.5703125" style="14" customWidth="1"/>
    <col min="13839" max="13840" width="16" style="14"/>
    <col min="13841" max="13841" width="23.140625" style="14" customWidth="1"/>
    <col min="13842" max="14081" width="16" style="14"/>
    <col min="14082" max="14082" width="10.42578125" style="14" customWidth="1"/>
    <col min="14083" max="14083" width="26.140625" style="14" customWidth="1"/>
    <col min="14084" max="14084" width="12.28515625" style="14" customWidth="1"/>
    <col min="14085" max="14085" width="9.42578125" style="14" customWidth="1"/>
    <col min="14086" max="14086" width="18.28515625" style="14" customWidth="1"/>
    <col min="14087" max="14087" width="10.5703125" style="14" customWidth="1"/>
    <col min="14088" max="14088" width="18.42578125" style="14" customWidth="1"/>
    <col min="14089" max="14089" width="10.7109375" style="14" customWidth="1"/>
    <col min="14090" max="14090" width="12" style="14" customWidth="1"/>
    <col min="14091" max="14091" width="18.85546875" style="14" customWidth="1"/>
    <col min="14092" max="14092" width="17.85546875" style="14" customWidth="1"/>
    <col min="14093" max="14093" width="20.28515625" style="14" customWidth="1"/>
    <col min="14094" max="14094" width="15.5703125" style="14" customWidth="1"/>
    <col min="14095" max="14096" width="16" style="14"/>
    <col min="14097" max="14097" width="23.140625" style="14" customWidth="1"/>
    <col min="14098" max="14337" width="16" style="14"/>
    <col min="14338" max="14338" width="10.42578125" style="14" customWidth="1"/>
    <col min="14339" max="14339" width="26.140625" style="14" customWidth="1"/>
    <col min="14340" max="14340" width="12.28515625" style="14" customWidth="1"/>
    <col min="14341" max="14341" width="9.42578125" style="14" customWidth="1"/>
    <col min="14342" max="14342" width="18.28515625" style="14" customWidth="1"/>
    <col min="14343" max="14343" width="10.5703125" style="14" customWidth="1"/>
    <col min="14344" max="14344" width="18.42578125" style="14" customWidth="1"/>
    <col min="14345" max="14345" width="10.7109375" style="14" customWidth="1"/>
    <col min="14346" max="14346" width="12" style="14" customWidth="1"/>
    <col min="14347" max="14347" width="18.85546875" style="14" customWidth="1"/>
    <col min="14348" max="14348" width="17.85546875" style="14" customWidth="1"/>
    <col min="14349" max="14349" width="20.28515625" style="14" customWidth="1"/>
    <col min="14350" max="14350" width="15.5703125" style="14" customWidth="1"/>
    <col min="14351" max="14352" width="16" style="14"/>
    <col min="14353" max="14353" width="23.140625" style="14" customWidth="1"/>
    <col min="14354" max="14593" width="16" style="14"/>
    <col min="14594" max="14594" width="10.42578125" style="14" customWidth="1"/>
    <col min="14595" max="14595" width="26.140625" style="14" customWidth="1"/>
    <col min="14596" max="14596" width="12.28515625" style="14" customWidth="1"/>
    <col min="14597" max="14597" width="9.42578125" style="14" customWidth="1"/>
    <col min="14598" max="14598" width="18.28515625" style="14" customWidth="1"/>
    <col min="14599" max="14599" width="10.5703125" style="14" customWidth="1"/>
    <col min="14600" max="14600" width="18.42578125" style="14" customWidth="1"/>
    <col min="14601" max="14601" width="10.7109375" style="14" customWidth="1"/>
    <col min="14602" max="14602" width="12" style="14" customWidth="1"/>
    <col min="14603" max="14603" width="18.85546875" style="14" customWidth="1"/>
    <col min="14604" max="14604" width="17.85546875" style="14" customWidth="1"/>
    <col min="14605" max="14605" width="20.28515625" style="14" customWidth="1"/>
    <col min="14606" max="14606" width="15.5703125" style="14" customWidth="1"/>
    <col min="14607" max="14608" width="16" style="14"/>
    <col min="14609" max="14609" width="23.140625" style="14" customWidth="1"/>
    <col min="14610" max="14849" width="16" style="14"/>
    <col min="14850" max="14850" width="10.42578125" style="14" customWidth="1"/>
    <col min="14851" max="14851" width="26.140625" style="14" customWidth="1"/>
    <col min="14852" max="14852" width="12.28515625" style="14" customWidth="1"/>
    <col min="14853" max="14853" width="9.42578125" style="14" customWidth="1"/>
    <col min="14854" max="14854" width="18.28515625" style="14" customWidth="1"/>
    <col min="14855" max="14855" width="10.5703125" style="14" customWidth="1"/>
    <col min="14856" max="14856" width="18.42578125" style="14" customWidth="1"/>
    <col min="14857" max="14857" width="10.7109375" style="14" customWidth="1"/>
    <col min="14858" max="14858" width="12" style="14" customWidth="1"/>
    <col min="14859" max="14859" width="18.85546875" style="14" customWidth="1"/>
    <col min="14860" max="14860" width="17.85546875" style="14" customWidth="1"/>
    <col min="14861" max="14861" width="20.28515625" style="14" customWidth="1"/>
    <col min="14862" max="14862" width="15.5703125" style="14" customWidth="1"/>
    <col min="14863" max="14864" width="16" style="14"/>
    <col min="14865" max="14865" width="23.140625" style="14" customWidth="1"/>
    <col min="14866" max="15105" width="16" style="14"/>
    <col min="15106" max="15106" width="10.42578125" style="14" customWidth="1"/>
    <col min="15107" max="15107" width="26.140625" style="14" customWidth="1"/>
    <col min="15108" max="15108" width="12.28515625" style="14" customWidth="1"/>
    <col min="15109" max="15109" width="9.42578125" style="14" customWidth="1"/>
    <col min="15110" max="15110" width="18.28515625" style="14" customWidth="1"/>
    <col min="15111" max="15111" width="10.5703125" style="14" customWidth="1"/>
    <col min="15112" max="15112" width="18.42578125" style="14" customWidth="1"/>
    <col min="15113" max="15113" width="10.7109375" style="14" customWidth="1"/>
    <col min="15114" max="15114" width="12" style="14" customWidth="1"/>
    <col min="15115" max="15115" width="18.85546875" style="14" customWidth="1"/>
    <col min="15116" max="15116" width="17.85546875" style="14" customWidth="1"/>
    <col min="15117" max="15117" width="20.28515625" style="14" customWidth="1"/>
    <col min="15118" max="15118" width="15.5703125" style="14" customWidth="1"/>
    <col min="15119" max="15120" width="16" style="14"/>
    <col min="15121" max="15121" width="23.140625" style="14" customWidth="1"/>
    <col min="15122" max="15361" width="16" style="14"/>
    <col min="15362" max="15362" width="10.42578125" style="14" customWidth="1"/>
    <col min="15363" max="15363" width="26.140625" style="14" customWidth="1"/>
    <col min="15364" max="15364" width="12.28515625" style="14" customWidth="1"/>
    <col min="15365" max="15365" width="9.42578125" style="14" customWidth="1"/>
    <col min="15366" max="15366" width="18.28515625" style="14" customWidth="1"/>
    <col min="15367" max="15367" width="10.5703125" style="14" customWidth="1"/>
    <col min="15368" max="15368" width="18.42578125" style="14" customWidth="1"/>
    <col min="15369" max="15369" width="10.7109375" style="14" customWidth="1"/>
    <col min="15370" max="15370" width="12" style="14" customWidth="1"/>
    <col min="15371" max="15371" width="18.85546875" style="14" customWidth="1"/>
    <col min="15372" max="15372" width="17.85546875" style="14" customWidth="1"/>
    <col min="15373" max="15373" width="20.28515625" style="14" customWidth="1"/>
    <col min="15374" max="15374" width="15.5703125" style="14" customWidth="1"/>
    <col min="15375" max="15376" width="16" style="14"/>
    <col min="15377" max="15377" width="23.140625" style="14" customWidth="1"/>
    <col min="15378" max="15617" width="16" style="14"/>
    <col min="15618" max="15618" width="10.42578125" style="14" customWidth="1"/>
    <col min="15619" max="15619" width="26.140625" style="14" customWidth="1"/>
    <col min="15620" max="15620" width="12.28515625" style="14" customWidth="1"/>
    <col min="15621" max="15621" width="9.42578125" style="14" customWidth="1"/>
    <col min="15622" max="15622" width="18.28515625" style="14" customWidth="1"/>
    <col min="15623" max="15623" width="10.5703125" style="14" customWidth="1"/>
    <col min="15624" max="15624" width="18.42578125" style="14" customWidth="1"/>
    <col min="15625" max="15625" width="10.7109375" style="14" customWidth="1"/>
    <col min="15626" max="15626" width="12" style="14" customWidth="1"/>
    <col min="15627" max="15627" width="18.85546875" style="14" customWidth="1"/>
    <col min="15628" max="15628" width="17.85546875" style="14" customWidth="1"/>
    <col min="15629" max="15629" width="20.28515625" style="14" customWidth="1"/>
    <col min="15630" max="15630" width="15.5703125" style="14" customWidth="1"/>
    <col min="15631" max="15632" width="16" style="14"/>
    <col min="15633" max="15633" width="23.140625" style="14" customWidth="1"/>
    <col min="15634" max="15873" width="16" style="14"/>
    <col min="15874" max="15874" width="10.42578125" style="14" customWidth="1"/>
    <col min="15875" max="15875" width="26.140625" style="14" customWidth="1"/>
    <col min="15876" max="15876" width="12.28515625" style="14" customWidth="1"/>
    <col min="15877" max="15877" width="9.42578125" style="14" customWidth="1"/>
    <col min="15878" max="15878" width="18.28515625" style="14" customWidth="1"/>
    <col min="15879" max="15879" width="10.5703125" style="14" customWidth="1"/>
    <col min="15880" max="15880" width="18.42578125" style="14" customWidth="1"/>
    <col min="15881" max="15881" width="10.7109375" style="14" customWidth="1"/>
    <col min="15882" max="15882" width="12" style="14" customWidth="1"/>
    <col min="15883" max="15883" width="18.85546875" style="14" customWidth="1"/>
    <col min="15884" max="15884" width="17.85546875" style="14" customWidth="1"/>
    <col min="15885" max="15885" width="20.28515625" style="14" customWidth="1"/>
    <col min="15886" max="15886" width="15.5703125" style="14" customWidth="1"/>
    <col min="15887" max="15888" width="16" style="14"/>
    <col min="15889" max="15889" width="23.140625" style="14" customWidth="1"/>
    <col min="15890" max="16129" width="16" style="14"/>
    <col min="16130" max="16130" width="10.42578125" style="14" customWidth="1"/>
    <col min="16131" max="16131" width="26.140625" style="14" customWidth="1"/>
    <col min="16132" max="16132" width="12.28515625" style="14" customWidth="1"/>
    <col min="16133" max="16133" width="9.42578125" style="14" customWidth="1"/>
    <col min="16134" max="16134" width="18.28515625" style="14" customWidth="1"/>
    <col min="16135" max="16135" width="10.5703125" style="14" customWidth="1"/>
    <col min="16136" max="16136" width="18.42578125" style="14" customWidth="1"/>
    <col min="16137" max="16137" width="10.7109375" style="14" customWidth="1"/>
    <col min="16138" max="16138" width="12" style="14" customWidth="1"/>
    <col min="16139" max="16139" width="18.85546875" style="14" customWidth="1"/>
    <col min="16140" max="16140" width="17.85546875" style="14" customWidth="1"/>
    <col min="16141" max="16141" width="20.28515625" style="14" customWidth="1"/>
    <col min="16142" max="16142" width="15.5703125" style="14" customWidth="1"/>
    <col min="16143" max="16144" width="16" style="14"/>
    <col min="16145" max="16145" width="23.140625" style="14" customWidth="1"/>
    <col min="16146" max="16384" width="16" style="14"/>
  </cols>
  <sheetData>
    <row r="1" spans="1:19" ht="12.75" customHeight="1" x14ac:dyDescent="0.2"/>
    <row r="2" spans="1:19" ht="21" customHeight="1" thickBot="1" x14ac:dyDescent="0.25">
      <c r="D2" s="24"/>
      <c r="E2" s="24"/>
    </row>
    <row r="3" spans="1:19" ht="30" customHeight="1" thickBot="1" x14ac:dyDescent="0.25">
      <c r="A3" s="344" t="s">
        <v>417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6"/>
    </row>
    <row r="4" spans="1:19" ht="38.25" customHeight="1" thickBot="1" x14ac:dyDescent="0.25">
      <c r="A4" s="336" t="s">
        <v>37</v>
      </c>
      <c r="B4" s="336" t="s">
        <v>21</v>
      </c>
      <c r="C4" s="347" t="s">
        <v>22</v>
      </c>
      <c r="D4" s="336" t="s">
        <v>38</v>
      </c>
      <c r="E4" s="336" t="s">
        <v>39</v>
      </c>
      <c r="F4" s="336" t="s">
        <v>40</v>
      </c>
      <c r="G4" s="336" t="s">
        <v>41</v>
      </c>
      <c r="H4" s="336" t="s">
        <v>42</v>
      </c>
      <c r="I4" s="336" t="s">
        <v>43</v>
      </c>
      <c r="J4" s="336" t="s">
        <v>44</v>
      </c>
      <c r="K4" s="338" t="s">
        <v>45</v>
      </c>
      <c r="L4" s="325" t="s">
        <v>46</v>
      </c>
      <c r="M4" s="326"/>
      <c r="N4" s="326"/>
      <c r="O4" s="327"/>
      <c r="Q4" s="352" t="s">
        <v>310</v>
      </c>
      <c r="R4" s="354" t="s">
        <v>309</v>
      </c>
      <c r="S4" s="356" t="s">
        <v>311</v>
      </c>
    </row>
    <row r="5" spans="1:19" ht="40.5" customHeight="1" thickBot="1" x14ac:dyDescent="0.25">
      <c r="A5" s="337"/>
      <c r="B5" s="337"/>
      <c r="C5" s="348"/>
      <c r="D5" s="337"/>
      <c r="E5" s="337"/>
      <c r="F5" s="337"/>
      <c r="G5" s="337"/>
      <c r="H5" s="337"/>
      <c r="I5" s="337"/>
      <c r="J5" s="337"/>
      <c r="K5" s="339"/>
      <c r="L5" s="26" t="s">
        <v>47</v>
      </c>
      <c r="M5" s="27" t="s">
        <v>48</v>
      </c>
      <c r="N5" s="28" t="s">
        <v>49</v>
      </c>
      <c r="O5" s="29" t="s">
        <v>50</v>
      </c>
      <c r="Q5" s="353"/>
      <c r="R5" s="355"/>
      <c r="S5" s="357"/>
    </row>
    <row r="6" spans="1:19" ht="30" customHeight="1" x14ac:dyDescent="0.25">
      <c r="A6" s="361">
        <v>8</v>
      </c>
      <c r="B6" s="131" t="s">
        <v>51</v>
      </c>
      <c r="C6" s="31" t="s">
        <v>23</v>
      </c>
      <c r="D6" s="32"/>
      <c r="E6" s="33">
        <v>2.83</v>
      </c>
      <c r="F6" s="34" t="s">
        <v>364</v>
      </c>
      <c r="G6" s="35">
        <v>3.8408357658626519E-3</v>
      </c>
      <c r="H6" s="34" t="s">
        <v>365</v>
      </c>
      <c r="I6" s="35">
        <v>3.8492035997752063E-3</v>
      </c>
      <c r="J6" s="33">
        <v>62</v>
      </c>
      <c r="K6" s="145">
        <v>1.4999999999999999E-2</v>
      </c>
      <c r="L6" s="216" t="s">
        <v>206</v>
      </c>
      <c r="M6" s="219" t="s">
        <v>231</v>
      </c>
      <c r="N6" s="219" t="s">
        <v>232</v>
      </c>
      <c r="O6" s="218" t="s">
        <v>0</v>
      </c>
      <c r="Q6" s="146">
        <v>155.6</v>
      </c>
      <c r="R6" s="143">
        <v>116.69999999999999</v>
      </c>
      <c r="S6" s="147">
        <v>-38.900000000000006</v>
      </c>
    </row>
    <row r="7" spans="1:19" ht="30" customHeight="1" x14ac:dyDescent="0.25">
      <c r="A7" s="322"/>
      <c r="B7" s="30" t="s">
        <v>55</v>
      </c>
      <c r="C7" s="31" t="s">
        <v>23</v>
      </c>
      <c r="D7" s="32"/>
      <c r="E7" s="33">
        <v>3</v>
      </c>
      <c r="F7" s="34" t="s">
        <v>316</v>
      </c>
      <c r="G7" s="35">
        <v>2.2075055187637969E-3</v>
      </c>
      <c r="H7" s="34" t="s">
        <v>366</v>
      </c>
      <c r="I7" s="35">
        <v>4.329004329004329E-3</v>
      </c>
      <c r="J7" s="33">
        <v>55</v>
      </c>
      <c r="K7" s="145">
        <v>4.0000000000000001E-3</v>
      </c>
      <c r="L7" s="37" t="s">
        <v>207</v>
      </c>
      <c r="M7" s="137" t="s">
        <v>233</v>
      </c>
      <c r="N7" s="137" t="s">
        <v>234</v>
      </c>
      <c r="O7" s="38" t="s">
        <v>4</v>
      </c>
      <c r="Q7" s="148"/>
      <c r="R7" s="144"/>
      <c r="S7" s="149"/>
    </row>
    <row r="8" spans="1:19" ht="30" customHeight="1" x14ac:dyDescent="0.25">
      <c r="A8" s="322"/>
      <c r="B8" s="30" t="s">
        <v>143</v>
      </c>
      <c r="C8" s="31" t="s">
        <v>23</v>
      </c>
      <c r="D8" s="32"/>
      <c r="E8" s="33">
        <v>4</v>
      </c>
      <c r="F8" s="34" t="s">
        <v>367</v>
      </c>
      <c r="G8" s="35">
        <v>4.37368789363191E-3</v>
      </c>
      <c r="H8" s="34" t="s">
        <v>368</v>
      </c>
      <c r="I8" s="35">
        <v>7.2592067988668553E-3</v>
      </c>
      <c r="J8" s="33">
        <v>61.5</v>
      </c>
      <c r="K8" s="145">
        <v>9.6000000000000002E-2</v>
      </c>
      <c r="L8" s="37" t="s">
        <v>208</v>
      </c>
      <c r="M8" s="137" t="s">
        <v>235</v>
      </c>
      <c r="N8" s="137" t="s">
        <v>236</v>
      </c>
      <c r="O8" s="38" t="s">
        <v>1</v>
      </c>
      <c r="Q8" s="153">
        <v>117.2</v>
      </c>
      <c r="R8" s="144" t="s">
        <v>28</v>
      </c>
      <c r="S8" s="149">
        <v>-39.799999999999997</v>
      </c>
    </row>
    <row r="9" spans="1:19" ht="30" customHeight="1" x14ac:dyDescent="0.25">
      <c r="A9" s="322"/>
      <c r="B9" s="30" t="s">
        <v>57</v>
      </c>
      <c r="C9" s="31" t="s">
        <v>23</v>
      </c>
      <c r="D9" s="32"/>
      <c r="E9" s="33">
        <v>5.6</v>
      </c>
      <c r="F9" s="34" t="s">
        <v>369</v>
      </c>
      <c r="G9" s="35">
        <v>1.2632784602600669E-3</v>
      </c>
      <c r="H9" s="34" t="s">
        <v>370</v>
      </c>
      <c r="I9" s="35">
        <v>1.942217618447127E-3</v>
      </c>
      <c r="J9" s="33">
        <v>65.8</v>
      </c>
      <c r="K9" s="145">
        <v>0.16600000000000001</v>
      </c>
      <c r="L9" s="37" t="s">
        <v>209</v>
      </c>
      <c r="M9" s="137" t="s">
        <v>237</v>
      </c>
      <c r="N9" s="137" t="s">
        <v>238</v>
      </c>
      <c r="O9" s="38" t="s">
        <v>1</v>
      </c>
      <c r="Q9" s="153"/>
      <c r="R9" s="144"/>
      <c r="S9" s="149"/>
    </row>
    <row r="10" spans="1:19" ht="30" customHeight="1" x14ac:dyDescent="0.25">
      <c r="A10" s="322"/>
      <c r="B10" s="30" t="s">
        <v>59</v>
      </c>
      <c r="C10" s="31" t="s">
        <v>23</v>
      </c>
      <c r="D10" s="32"/>
      <c r="E10" s="33">
        <v>1.9</v>
      </c>
      <c r="F10" s="34" t="s">
        <v>371</v>
      </c>
      <c r="G10" s="35">
        <v>1.3008591583441246E-3</v>
      </c>
      <c r="H10" s="34" t="s">
        <v>372</v>
      </c>
      <c r="I10" s="35">
        <v>3.6660576280607153E-3</v>
      </c>
      <c r="J10" s="33">
        <v>66</v>
      </c>
      <c r="K10" s="145">
        <v>9.9000000000000005E-2</v>
      </c>
      <c r="L10" s="37" t="s">
        <v>210</v>
      </c>
      <c r="M10" s="137" t="s">
        <v>239</v>
      </c>
      <c r="N10" s="137" t="s">
        <v>240</v>
      </c>
      <c r="O10" s="38" t="s">
        <v>0</v>
      </c>
      <c r="Q10" s="153">
        <v>108</v>
      </c>
      <c r="R10" s="144" t="s">
        <v>29</v>
      </c>
      <c r="S10" s="149">
        <v>-54</v>
      </c>
    </row>
    <row r="11" spans="1:19" ht="30" customHeight="1" x14ac:dyDescent="0.25">
      <c r="A11" s="322"/>
      <c r="B11" s="30" t="s">
        <v>61</v>
      </c>
      <c r="C11" s="31" t="s">
        <v>23</v>
      </c>
      <c r="D11" s="32"/>
      <c r="E11" s="33">
        <v>3</v>
      </c>
      <c r="F11" s="34" t="s">
        <v>351</v>
      </c>
      <c r="G11" s="35">
        <v>4.7169811320754715E-3</v>
      </c>
      <c r="H11" s="34" t="s">
        <v>373</v>
      </c>
      <c r="I11" s="35">
        <v>9.433962264150943E-3</v>
      </c>
      <c r="J11" s="33">
        <v>57</v>
      </c>
      <c r="K11" s="145">
        <v>1.2E-2</v>
      </c>
      <c r="L11" s="37" t="s">
        <v>211</v>
      </c>
      <c r="M11" s="137" t="s">
        <v>241</v>
      </c>
      <c r="N11" s="137" t="s">
        <v>242</v>
      </c>
      <c r="O11" s="38" t="s">
        <v>2</v>
      </c>
      <c r="Q11" s="153">
        <v>186</v>
      </c>
      <c r="R11" s="144" t="s">
        <v>30</v>
      </c>
      <c r="S11" s="149">
        <v>-61.9</v>
      </c>
    </row>
    <row r="12" spans="1:19" ht="30" customHeight="1" x14ac:dyDescent="0.25">
      <c r="A12" s="322"/>
      <c r="B12" s="30" t="s">
        <v>63</v>
      </c>
      <c r="C12" s="31" t="s">
        <v>23</v>
      </c>
      <c r="D12" s="32"/>
      <c r="E12" s="33">
        <v>5.3</v>
      </c>
      <c r="F12" s="34" t="s">
        <v>374</v>
      </c>
      <c r="G12" s="35">
        <v>7.8087633847084891E-4</v>
      </c>
      <c r="H12" s="34" t="s">
        <v>375</v>
      </c>
      <c r="I12" s="35">
        <v>1.4272257585704908E-3</v>
      </c>
      <c r="J12" s="33">
        <v>58.3</v>
      </c>
      <c r="K12" s="145">
        <v>6.4000000000000001E-2</v>
      </c>
      <c r="L12" s="37" t="s">
        <v>212</v>
      </c>
      <c r="M12" s="137" t="s">
        <v>243</v>
      </c>
      <c r="N12" s="137" t="s">
        <v>244</v>
      </c>
      <c r="O12" s="38" t="s">
        <v>0</v>
      </c>
      <c r="Q12" s="153">
        <v>156.6</v>
      </c>
      <c r="R12" s="144" t="s">
        <v>31</v>
      </c>
      <c r="S12" s="149">
        <v>-21.7</v>
      </c>
    </row>
    <row r="13" spans="1:19" ht="30" customHeight="1" x14ac:dyDescent="0.25">
      <c r="A13" s="322"/>
      <c r="B13" s="30" t="s">
        <v>151</v>
      </c>
      <c r="C13" s="31" t="s">
        <v>23</v>
      </c>
      <c r="D13" s="32"/>
      <c r="E13" s="33">
        <v>2</v>
      </c>
      <c r="F13" s="34" t="s">
        <v>376</v>
      </c>
      <c r="G13" s="35">
        <v>1.4285714285714286E-3</v>
      </c>
      <c r="H13" s="34" t="s">
        <v>355</v>
      </c>
      <c r="I13" s="35">
        <v>0</v>
      </c>
      <c r="J13" s="33">
        <v>57</v>
      </c>
      <c r="K13" s="145">
        <v>3.0000000000000001E-3</v>
      </c>
      <c r="L13" s="37" t="s">
        <v>213</v>
      </c>
      <c r="M13" s="137" t="s">
        <v>245</v>
      </c>
      <c r="N13" s="137" t="s">
        <v>246</v>
      </c>
      <c r="O13" s="38" t="s">
        <v>2</v>
      </c>
      <c r="Q13" s="153">
        <v>155</v>
      </c>
      <c r="R13" s="144" t="s">
        <v>32</v>
      </c>
      <c r="S13" s="149">
        <v>-75</v>
      </c>
    </row>
    <row r="14" spans="1:19" ht="30" customHeight="1" x14ac:dyDescent="0.25">
      <c r="A14" s="322"/>
      <c r="B14" s="30" t="s">
        <v>65</v>
      </c>
      <c r="C14" s="31" t="s">
        <v>23</v>
      </c>
      <c r="D14" s="32"/>
      <c r="E14" s="33">
        <v>2.6</v>
      </c>
      <c r="F14" s="34" t="s">
        <v>326</v>
      </c>
      <c r="G14" s="35">
        <v>1.5142337976983646E-3</v>
      </c>
      <c r="H14" s="34" t="s">
        <v>377</v>
      </c>
      <c r="I14" s="35">
        <v>4.5427013930950944E-3</v>
      </c>
      <c r="J14" s="33">
        <v>58</v>
      </c>
      <c r="K14" s="145">
        <v>5.0000000000000001E-3</v>
      </c>
      <c r="L14" s="37" t="s">
        <v>214</v>
      </c>
      <c r="M14" s="137" t="s">
        <v>247</v>
      </c>
      <c r="N14" s="137" t="s">
        <v>248</v>
      </c>
      <c r="O14" s="38" t="s">
        <v>2</v>
      </c>
      <c r="Q14" s="153">
        <v>181.4</v>
      </c>
      <c r="R14" s="144" t="s">
        <v>33</v>
      </c>
      <c r="S14" s="149">
        <v>-36.5</v>
      </c>
    </row>
    <row r="15" spans="1:19" ht="30" customHeight="1" thickBot="1" x14ac:dyDescent="0.3">
      <c r="A15" s="322"/>
      <c r="B15" s="30" t="s">
        <v>71</v>
      </c>
      <c r="C15" s="31" t="s">
        <v>23</v>
      </c>
      <c r="D15" s="32"/>
      <c r="E15" s="33">
        <v>4.9000000000000004</v>
      </c>
      <c r="F15" s="34" t="s">
        <v>378</v>
      </c>
      <c r="G15" s="35">
        <v>8.838180941668005E-3</v>
      </c>
      <c r="H15" s="34" t="s">
        <v>379</v>
      </c>
      <c r="I15" s="35">
        <v>1.2642773477444424E-2</v>
      </c>
      <c r="J15" s="33">
        <v>51.3</v>
      </c>
      <c r="K15" s="145">
        <v>0.53600000000000003</v>
      </c>
      <c r="L15" s="37" t="s">
        <v>215</v>
      </c>
      <c r="M15" s="137" t="s">
        <v>249</v>
      </c>
      <c r="N15" s="137" t="s">
        <v>250</v>
      </c>
      <c r="O15" s="38" t="s">
        <v>1</v>
      </c>
      <c r="Q15" s="154">
        <v>142</v>
      </c>
      <c r="R15" s="155" t="s">
        <v>36</v>
      </c>
      <c r="S15" s="152">
        <v>-49.9</v>
      </c>
    </row>
    <row r="16" spans="1:19" ht="30" customHeight="1" x14ac:dyDescent="0.2">
      <c r="A16" s="39" t="s">
        <v>73</v>
      </c>
      <c r="B16" s="40">
        <v>10</v>
      </c>
      <c r="C16" s="41"/>
      <c r="D16" s="139" t="s">
        <v>216</v>
      </c>
      <c r="E16" s="43">
        <v>3.8936099544311755</v>
      </c>
      <c r="F16" s="44" t="s">
        <v>421</v>
      </c>
      <c r="G16" s="45">
        <v>2.6466660561556116E-3</v>
      </c>
      <c r="H16" s="44" t="s">
        <v>422</v>
      </c>
      <c r="I16" s="45">
        <v>4.268612236735617E-3</v>
      </c>
      <c r="J16" s="43">
        <v>62.143966059082338</v>
      </c>
      <c r="K16" s="46">
        <v>1</v>
      </c>
      <c r="L16" s="47" t="s">
        <v>217</v>
      </c>
      <c r="M16" s="24"/>
      <c r="N16" s="48"/>
      <c r="O16" s="49" t="s">
        <v>3</v>
      </c>
    </row>
    <row r="17" spans="1:15" ht="7.5" customHeight="1" thickBot="1" x14ac:dyDescent="0.25">
      <c r="A17" s="50"/>
      <c r="B17" s="50"/>
      <c r="C17" s="51"/>
      <c r="D17" s="52"/>
      <c r="E17" s="22"/>
      <c r="F17" s="53"/>
      <c r="G17" s="54"/>
      <c r="H17" s="53"/>
      <c r="I17" s="55"/>
      <c r="J17" s="56"/>
      <c r="L17" s="24"/>
      <c r="M17" s="48"/>
      <c r="N17" s="48"/>
    </row>
    <row r="18" spans="1:15" s="21" customFormat="1" ht="46.5" customHeight="1" thickBot="1" x14ac:dyDescent="0.25">
      <c r="A18" s="15"/>
      <c r="B18" s="328" t="s">
        <v>218</v>
      </c>
      <c r="C18" s="329"/>
      <c r="D18" s="329"/>
      <c r="E18" s="329"/>
      <c r="F18" s="329"/>
      <c r="G18" s="329"/>
      <c r="H18" s="329"/>
      <c r="I18" s="330"/>
      <c r="J18" s="57" t="s">
        <v>77</v>
      </c>
      <c r="K18" s="58" t="s">
        <v>78</v>
      </c>
      <c r="L18" s="59" t="s">
        <v>47</v>
      </c>
      <c r="M18" s="60" t="s">
        <v>48</v>
      </c>
      <c r="N18" s="61" t="s">
        <v>49</v>
      </c>
      <c r="O18" s="48"/>
    </row>
    <row r="19" spans="1:15" ht="24.95" customHeight="1" x14ac:dyDescent="0.2">
      <c r="A19" s="331" t="s">
        <v>79</v>
      </c>
      <c r="B19" s="62" t="s">
        <v>80</v>
      </c>
      <c r="C19" s="63">
        <f>I16</f>
        <v>4.268612236735617E-3</v>
      </c>
      <c r="D19" s="64" t="s">
        <v>81</v>
      </c>
      <c r="E19" s="64"/>
      <c r="F19" s="64"/>
      <c r="G19" s="64"/>
      <c r="H19" s="65">
        <f>J16</f>
        <v>62.143966059082338</v>
      </c>
      <c r="I19" s="66" t="s">
        <v>82</v>
      </c>
      <c r="J19" s="67">
        <v>2.7000000000000001E-3</v>
      </c>
      <c r="K19" s="68">
        <v>4.3E-3</v>
      </c>
      <c r="L19" s="69" t="s">
        <v>219</v>
      </c>
      <c r="M19" s="70" t="s">
        <v>220</v>
      </c>
      <c r="N19" s="71" t="s">
        <v>221</v>
      </c>
      <c r="O19" s="72" t="s">
        <v>88</v>
      </c>
    </row>
    <row r="20" spans="1:15" ht="24.95" customHeight="1" thickBot="1" x14ac:dyDescent="0.25">
      <c r="A20" s="332"/>
      <c r="B20" s="73" t="s">
        <v>80</v>
      </c>
      <c r="C20" s="74">
        <f>I16*E16</f>
        <v>1.6620311096560522E-2</v>
      </c>
      <c r="D20" s="75" t="s">
        <v>89</v>
      </c>
      <c r="E20" s="76"/>
      <c r="F20" s="77"/>
      <c r="G20" s="78">
        <f>E16</f>
        <v>3.8936099544311755</v>
      </c>
      <c r="H20" s="75" t="s">
        <v>90</v>
      </c>
      <c r="I20" s="79"/>
      <c r="J20" s="80">
        <v>1.0500000000000001E-2</v>
      </c>
      <c r="K20" s="81">
        <v>1.66E-2</v>
      </c>
      <c r="L20" s="82" t="s">
        <v>219</v>
      </c>
      <c r="M20" s="83" t="s">
        <v>222</v>
      </c>
      <c r="N20" s="84" t="s">
        <v>223</v>
      </c>
      <c r="O20" s="85" t="s">
        <v>224</v>
      </c>
    </row>
    <row r="21" spans="1:15" ht="9" customHeight="1" thickBot="1" x14ac:dyDescent="0.35">
      <c r="A21" s="17"/>
      <c r="C21" s="14"/>
      <c r="L21" s="86"/>
      <c r="M21" s="87"/>
      <c r="O21" s="88"/>
    </row>
    <row r="22" spans="1:15" ht="24.75" customHeight="1" x14ac:dyDescent="0.2">
      <c r="A22" s="331" t="s">
        <v>96</v>
      </c>
      <c r="B22" s="62" t="s">
        <v>80</v>
      </c>
      <c r="C22" s="89">
        <v>2.2917813113908884E-3</v>
      </c>
      <c r="D22" s="64" t="s">
        <v>81</v>
      </c>
      <c r="E22" s="64"/>
      <c r="F22" s="64"/>
      <c r="G22" s="64"/>
      <c r="H22" s="65" t="s">
        <v>97</v>
      </c>
      <c r="I22" s="66" t="s">
        <v>82</v>
      </c>
      <c r="J22" s="67">
        <v>1.4E-3</v>
      </c>
      <c r="K22" s="68">
        <v>2.3E-3</v>
      </c>
      <c r="L22" s="69" t="s">
        <v>219</v>
      </c>
      <c r="M22" s="70" t="s">
        <v>225</v>
      </c>
      <c r="N22" s="71" t="s">
        <v>226</v>
      </c>
      <c r="O22" s="72" t="s">
        <v>88</v>
      </c>
    </row>
    <row r="23" spans="1:15" ht="24.75" customHeight="1" thickBot="1" x14ac:dyDescent="0.25">
      <c r="A23" s="332"/>
      <c r="B23" s="73" t="s">
        <v>80</v>
      </c>
      <c r="C23" s="90">
        <f>C22*E16</f>
        <v>8.9233025274108972E-3</v>
      </c>
      <c r="D23" s="75" t="s">
        <v>89</v>
      </c>
      <c r="E23" s="76"/>
      <c r="F23" s="77"/>
      <c r="G23" s="78">
        <f>E16</f>
        <v>3.8936099544311755</v>
      </c>
      <c r="H23" s="75" t="s">
        <v>90</v>
      </c>
      <c r="I23" s="79"/>
      <c r="J23" s="80">
        <v>5.5999999999999999E-3</v>
      </c>
      <c r="K23" s="81">
        <v>8.8999999999999999E-3</v>
      </c>
      <c r="L23" s="82" t="s">
        <v>219</v>
      </c>
      <c r="M23" s="83" t="s">
        <v>227</v>
      </c>
      <c r="N23" s="84" t="s">
        <v>228</v>
      </c>
      <c r="O23" s="85" t="s">
        <v>224</v>
      </c>
    </row>
    <row r="24" spans="1:15" ht="8.25" customHeight="1" thickBot="1" x14ac:dyDescent="0.35">
      <c r="A24" s="17"/>
      <c r="C24" s="14"/>
      <c r="O24" s="88"/>
    </row>
    <row r="25" spans="1:15" ht="47.25" customHeight="1" thickBot="1" x14ac:dyDescent="0.35">
      <c r="A25" s="17"/>
      <c r="B25" s="333" t="s">
        <v>229</v>
      </c>
      <c r="C25" s="334"/>
      <c r="D25" s="334"/>
      <c r="E25" s="334"/>
      <c r="F25" s="334"/>
      <c r="G25" s="334"/>
      <c r="H25" s="334"/>
      <c r="I25" s="335"/>
      <c r="J25" s="57" t="s">
        <v>77</v>
      </c>
      <c r="K25" s="58" t="s">
        <v>78</v>
      </c>
      <c r="L25" s="59" t="s">
        <v>47</v>
      </c>
      <c r="M25" s="60" t="s">
        <v>48</v>
      </c>
      <c r="N25" s="61" t="s">
        <v>49</v>
      </c>
      <c r="O25" s="88"/>
    </row>
    <row r="26" spans="1:15" ht="27" customHeight="1" thickBot="1" x14ac:dyDescent="0.25">
      <c r="A26" s="91" t="s">
        <v>79</v>
      </c>
      <c r="B26" s="92" t="s">
        <v>80</v>
      </c>
      <c r="C26" s="93">
        <f>I16</f>
        <v>4.268612236735617E-3</v>
      </c>
      <c r="D26" s="94" t="s">
        <v>81</v>
      </c>
      <c r="E26" s="94"/>
      <c r="F26" s="94"/>
      <c r="G26" s="94"/>
      <c r="H26" s="95">
        <f>J16</f>
        <v>62.143966059082338</v>
      </c>
      <c r="I26" s="96" t="s">
        <v>82</v>
      </c>
      <c r="J26" s="97">
        <v>2.7000000000000001E-3</v>
      </c>
      <c r="K26" s="98">
        <v>4.3E-3</v>
      </c>
      <c r="L26" s="99" t="s">
        <v>219</v>
      </c>
      <c r="M26" s="100" t="s">
        <v>220</v>
      </c>
      <c r="N26" s="101" t="s">
        <v>221</v>
      </c>
      <c r="O26" s="102" t="s">
        <v>88</v>
      </c>
    </row>
    <row r="27" spans="1:15" ht="12" customHeight="1" thickBot="1" x14ac:dyDescent="0.25">
      <c r="A27" s="103"/>
      <c r="B27" s="104"/>
      <c r="C27" s="105"/>
      <c r="D27" s="106"/>
      <c r="E27" s="106"/>
      <c r="F27" s="106"/>
      <c r="G27" s="106"/>
      <c r="H27" s="107"/>
      <c r="I27" s="106"/>
      <c r="J27" s="108"/>
      <c r="K27" s="108"/>
      <c r="L27" s="109"/>
      <c r="M27" s="109"/>
      <c r="N27" s="109"/>
      <c r="O27" s="109"/>
    </row>
    <row r="28" spans="1:15" ht="27" customHeight="1" thickBot="1" x14ac:dyDescent="0.25">
      <c r="A28" s="103"/>
      <c r="B28" s="104"/>
      <c r="C28" s="105"/>
      <c r="D28" s="106"/>
      <c r="E28" s="106"/>
      <c r="F28" s="106"/>
      <c r="G28" s="106"/>
      <c r="H28" s="107"/>
      <c r="I28" s="111"/>
      <c r="J28" s="112"/>
      <c r="K28" s="113" t="s">
        <v>107</v>
      </c>
      <c r="L28" s="114" t="s">
        <v>230</v>
      </c>
      <c r="M28" s="109"/>
      <c r="N28" s="109"/>
      <c r="O28" s="109"/>
    </row>
    <row r="29" spans="1:15" ht="28.5" customHeight="1" x14ac:dyDescent="0.2">
      <c r="I29" s="116" t="s">
        <v>109</v>
      </c>
      <c r="J29" s="17">
        <v>3.5</v>
      </c>
      <c r="K29" s="17">
        <f>J29</f>
        <v>3.5</v>
      </c>
    </row>
    <row r="30" spans="1:15" ht="15.75" customHeight="1" x14ac:dyDescent="0.2">
      <c r="A30" s="117"/>
      <c r="C30" s="118"/>
      <c r="D30" s="118"/>
      <c r="E30" s="118"/>
      <c r="F30" s="119"/>
      <c r="G30" s="120"/>
      <c r="H30" s="121"/>
      <c r="I30" s="116" t="s">
        <v>110</v>
      </c>
      <c r="J30" s="122">
        <f>J19*1000*J29</f>
        <v>9.4500000000000011</v>
      </c>
      <c r="K30" s="122">
        <f>K19*1000*K29</f>
        <v>15.049999999999999</v>
      </c>
    </row>
    <row r="31" spans="1:15" ht="15.75" customHeight="1" x14ac:dyDescent="0.2">
      <c r="A31" s="117"/>
      <c r="C31" s="118"/>
      <c r="D31" s="118"/>
      <c r="E31" s="118"/>
      <c r="F31" s="119"/>
      <c r="G31" s="120"/>
      <c r="H31" s="121"/>
      <c r="I31" s="123" t="s">
        <v>111</v>
      </c>
      <c r="J31" s="124">
        <f>J22*1000*J29</f>
        <v>4.8999999999999995</v>
      </c>
      <c r="K31" s="125">
        <f>K22*1000*K29</f>
        <v>8.0499999999999989</v>
      </c>
      <c r="L31" s="126"/>
      <c r="M31" s="126"/>
      <c r="N31" s="126"/>
    </row>
    <row r="32" spans="1:15" ht="15.75" customHeight="1" thickBot="1" x14ac:dyDescent="0.25">
      <c r="A32" s="117"/>
      <c r="C32" s="118"/>
      <c r="D32" s="118"/>
      <c r="E32" s="118"/>
      <c r="F32" s="119"/>
      <c r="G32" s="120"/>
      <c r="H32" s="121"/>
      <c r="I32" s="123"/>
      <c r="J32" s="170"/>
      <c r="K32" s="140"/>
      <c r="L32" s="126"/>
      <c r="M32" s="126"/>
      <c r="N32" s="126"/>
    </row>
    <row r="33" spans="1:12" ht="36" customHeight="1" thickBot="1" x14ac:dyDescent="0.25">
      <c r="A33" s="349" t="s">
        <v>429</v>
      </c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1"/>
    </row>
    <row r="34" spans="1:12" ht="11.25" customHeight="1" x14ac:dyDescent="0.2">
      <c r="A34" s="186"/>
      <c r="B34" s="187"/>
      <c r="C34" s="187"/>
      <c r="D34" s="187"/>
      <c r="E34" s="186"/>
      <c r="F34" s="186"/>
      <c r="G34" s="186"/>
      <c r="H34" s="186"/>
      <c r="I34" s="186"/>
      <c r="J34" s="186"/>
      <c r="K34" s="186"/>
      <c r="L34" s="186"/>
    </row>
    <row r="35" spans="1:12" ht="31.5" customHeight="1" x14ac:dyDescent="0.2">
      <c r="A35" s="186"/>
      <c r="B35" s="187"/>
      <c r="C35" s="188" t="s">
        <v>114</v>
      </c>
      <c r="D35" s="188" t="s">
        <v>255</v>
      </c>
      <c r="E35" s="186"/>
      <c r="F35" s="186"/>
      <c r="G35" s="186"/>
      <c r="H35" s="186"/>
      <c r="I35" s="186"/>
      <c r="J35" s="186"/>
      <c r="K35" s="186"/>
      <c r="L35" s="186"/>
    </row>
    <row r="36" spans="1:12" ht="20.100000000000001" customHeight="1" x14ac:dyDescent="0.2">
      <c r="A36" s="186"/>
      <c r="B36" s="189" t="s">
        <v>409</v>
      </c>
      <c r="C36" s="190">
        <v>38.9</v>
      </c>
      <c r="D36" s="191">
        <v>0</v>
      </c>
      <c r="E36" s="186"/>
      <c r="F36" s="186"/>
      <c r="G36" s="186"/>
      <c r="H36" s="186"/>
      <c r="I36" s="209"/>
      <c r="J36" s="186"/>
      <c r="K36" s="186"/>
      <c r="L36" s="186"/>
    </row>
    <row r="37" spans="1:12" ht="20.100000000000001" customHeight="1" x14ac:dyDescent="0.2">
      <c r="A37" s="186"/>
      <c r="B37" s="189" t="s">
        <v>410</v>
      </c>
      <c r="C37" s="190">
        <v>39.799999999999997</v>
      </c>
      <c r="D37" s="191">
        <v>1.15E-2</v>
      </c>
      <c r="E37" s="186"/>
      <c r="F37" s="186"/>
      <c r="G37" s="186"/>
      <c r="H37" s="186"/>
      <c r="I37" s="209"/>
      <c r="J37" s="186"/>
      <c r="K37" s="186"/>
      <c r="L37" s="186"/>
    </row>
    <row r="38" spans="1:12" ht="20.100000000000001" customHeight="1" x14ac:dyDescent="0.2">
      <c r="A38" s="186"/>
      <c r="B38" s="189" t="s">
        <v>411</v>
      </c>
      <c r="C38" s="190">
        <v>54</v>
      </c>
      <c r="D38" s="191">
        <v>4.4999999999999997E-3</v>
      </c>
      <c r="E38" s="186"/>
      <c r="F38" s="186"/>
      <c r="G38" s="186"/>
      <c r="H38" s="186"/>
      <c r="I38" s="209"/>
      <c r="J38" s="186"/>
      <c r="K38" s="186"/>
      <c r="L38" s="186"/>
    </row>
    <row r="39" spans="1:12" ht="20.100000000000001" customHeight="1" x14ac:dyDescent="0.2">
      <c r="A39" s="186"/>
      <c r="B39" s="189" t="s">
        <v>412</v>
      </c>
      <c r="C39" s="190">
        <v>61.9</v>
      </c>
      <c r="D39" s="191">
        <v>1.4200000000000001E-2</v>
      </c>
      <c r="E39" s="186"/>
      <c r="F39" s="186"/>
      <c r="G39" s="186"/>
      <c r="H39" s="186"/>
      <c r="I39" s="209"/>
      <c r="J39" s="186"/>
      <c r="K39" s="186"/>
      <c r="L39" s="186"/>
    </row>
    <row r="40" spans="1:12" ht="20.100000000000001" customHeight="1" x14ac:dyDescent="0.2">
      <c r="A40" s="186"/>
      <c r="B40" s="189" t="s">
        <v>413</v>
      </c>
      <c r="C40" s="190">
        <v>21.7</v>
      </c>
      <c r="D40" s="191">
        <v>3.3999999999999998E-3</v>
      </c>
      <c r="E40" s="186"/>
      <c r="F40" s="186"/>
      <c r="G40" s="186"/>
      <c r="H40" s="186"/>
      <c r="I40" s="209"/>
      <c r="J40" s="186"/>
      <c r="K40" s="186"/>
      <c r="L40" s="186"/>
    </row>
    <row r="41" spans="1:12" ht="20.100000000000001" customHeight="1" x14ac:dyDescent="0.2">
      <c r="A41" s="186"/>
      <c r="B41" s="189" t="s">
        <v>414</v>
      </c>
      <c r="C41" s="190">
        <v>75</v>
      </c>
      <c r="D41" s="191">
        <v>-2.8999999999999998E-3</v>
      </c>
      <c r="E41" s="186"/>
      <c r="F41" s="186"/>
      <c r="G41" s="186"/>
      <c r="H41" s="186"/>
      <c r="I41" s="209"/>
      <c r="J41" s="186"/>
      <c r="K41" s="186"/>
      <c r="L41" s="186"/>
    </row>
    <row r="42" spans="1:12" ht="20.100000000000001" customHeight="1" x14ac:dyDescent="0.2">
      <c r="A42" s="186"/>
      <c r="B42" s="189" t="s">
        <v>415</v>
      </c>
      <c r="C42" s="190">
        <v>36.5</v>
      </c>
      <c r="D42" s="191">
        <v>7.9000000000000008E-3</v>
      </c>
      <c r="E42" s="186"/>
      <c r="F42" s="186"/>
      <c r="G42" s="186"/>
      <c r="H42" s="186"/>
      <c r="I42" s="209"/>
      <c r="J42" s="186"/>
      <c r="K42" s="186"/>
      <c r="L42" s="186"/>
    </row>
    <row r="43" spans="1:12" ht="20.100000000000001" customHeight="1" x14ac:dyDescent="0.2">
      <c r="A43" s="186"/>
      <c r="B43" s="189" t="s">
        <v>416</v>
      </c>
      <c r="C43" s="190">
        <v>49.9</v>
      </c>
      <c r="D43" s="191">
        <v>1.8599999999999998E-2</v>
      </c>
      <c r="E43" s="186"/>
      <c r="F43" s="186"/>
      <c r="G43" s="186"/>
      <c r="H43" s="186"/>
      <c r="I43" s="209"/>
      <c r="J43" s="186"/>
      <c r="K43" s="186"/>
      <c r="L43" s="186"/>
    </row>
    <row r="44" spans="1:12" ht="20.100000000000001" customHeight="1" x14ac:dyDescent="0.2">
      <c r="A44" s="186"/>
      <c r="B44" s="187"/>
      <c r="C44" s="192" t="s">
        <v>113</v>
      </c>
      <c r="D44" s="210">
        <f>CORREL(C36:C43,D36:D43)</f>
        <v>-5.6646200895162327E-2</v>
      </c>
      <c r="E44" s="186"/>
      <c r="F44" s="324" t="s">
        <v>253</v>
      </c>
      <c r="G44" s="324"/>
      <c r="H44" s="324"/>
      <c r="I44" s="324"/>
      <c r="J44" s="324"/>
      <c r="K44" s="324"/>
      <c r="L44" s="186"/>
    </row>
    <row r="45" spans="1:12" ht="20.100000000000001" customHeight="1" x14ac:dyDescent="0.2">
      <c r="A45" s="186"/>
      <c r="B45" s="194" t="s">
        <v>257</v>
      </c>
      <c r="C45" s="195">
        <f>AVERAGE(C36:C43)</f>
        <v>47.212499999999991</v>
      </c>
      <c r="D45" s="196">
        <f>AVERAGE(D36:D43)</f>
        <v>7.1499999999999992E-3</v>
      </c>
      <c r="E45" s="186"/>
      <c r="F45" s="186"/>
      <c r="G45" s="186"/>
      <c r="H45" s="186"/>
      <c r="I45" s="186"/>
      <c r="J45" s="186"/>
      <c r="K45" s="186"/>
      <c r="L45" s="186"/>
    </row>
    <row r="46" spans="1:12" ht="20.100000000000001" customHeight="1" x14ac:dyDescent="0.2">
      <c r="A46" s="186"/>
      <c r="B46" s="187"/>
      <c r="C46" s="186"/>
      <c r="D46" s="186"/>
      <c r="E46" s="186"/>
      <c r="F46" s="186"/>
      <c r="G46" s="186"/>
      <c r="H46" s="186"/>
      <c r="I46" s="186"/>
      <c r="J46" s="186"/>
      <c r="K46" s="186"/>
      <c r="L46" s="186"/>
    </row>
    <row r="47" spans="1:12" ht="30" customHeight="1" x14ac:dyDescent="0.2">
      <c r="A47" s="186"/>
      <c r="B47" s="187"/>
      <c r="C47" s="188" t="s">
        <v>114</v>
      </c>
      <c r="D47" s="188" t="s">
        <v>256</v>
      </c>
      <c r="E47" s="186"/>
      <c r="F47" s="186"/>
      <c r="G47" s="186"/>
      <c r="H47" s="186"/>
      <c r="I47" s="186"/>
      <c r="J47" s="186"/>
      <c r="K47" s="186"/>
      <c r="L47" s="186"/>
    </row>
    <row r="48" spans="1:12" ht="20.100000000000001" customHeight="1" x14ac:dyDescent="0.2">
      <c r="A48" s="186"/>
      <c r="B48" s="189" t="s">
        <v>409</v>
      </c>
      <c r="C48" s="190">
        <v>38.9</v>
      </c>
      <c r="D48" s="190">
        <v>0</v>
      </c>
      <c r="E48" s="186"/>
      <c r="F48" s="186"/>
      <c r="G48" s="186"/>
      <c r="H48" s="186"/>
      <c r="I48" s="186"/>
      <c r="J48" s="186"/>
      <c r="K48" s="186"/>
      <c r="L48" s="186"/>
    </row>
    <row r="49" spans="1:12" ht="20.100000000000001" customHeight="1" x14ac:dyDescent="0.2">
      <c r="A49" s="186"/>
      <c r="B49" s="189" t="s">
        <v>410</v>
      </c>
      <c r="C49" s="190">
        <v>39.799999999999997</v>
      </c>
      <c r="D49" s="190">
        <v>0.4</v>
      </c>
      <c r="E49" s="186"/>
      <c r="F49" s="186"/>
      <c r="G49" s="186"/>
      <c r="H49" s="186"/>
      <c r="I49" s="186"/>
      <c r="J49" s="186"/>
      <c r="K49" s="186"/>
      <c r="L49" s="186"/>
    </row>
    <row r="50" spans="1:12" ht="20.100000000000001" customHeight="1" x14ac:dyDescent="0.2">
      <c r="A50" s="186"/>
      <c r="B50" s="189" t="s">
        <v>411</v>
      </c>
      <c r="C50" s="190">
        <v>54</v>
      </c>
      <c r="D50" s="190">
        <v>0.65</v>
      </c>
      <c r="E50" s="186"/>
      <c r="F50" s="186"/>
      <c r="G50" s="186"/>
      <c r="H50" s="186"/>
      <c r="I50" s="186"/>
      <c r="J50" s="186"/>
      <c r="K50" s="186"/>
      <c r="L50" s="186"/>
    </row>
    <row r="51" spans="1:12" ht="20.100000000000001" customHeight="1" x14ac:dyDescent="0.2">
      <c r="A51" s="186"/>
      <c r="B51" s="189" t="s">
        <v>412</v>
      </c>
      <c r="C51" s="190">
        <v>61.9</v>
      </c>
      <c r="D51" s="190">
        <v>0.5</v>
      </c>
      <c r="E51" s="186"/>
      <c r="F51" s="186"/>
      <c r="G51" s="186"/>
      <c r="H51" s="186"/>
      <c r="I51" s="186"/>
      <c r="J51" s="186"/>
      <c r="K51" s="186"/>
      <c r="L51" s="186"/>
    </row>
    <row r="52" spans="1:12" ht="20.100000000000001" customHeight="1" x14ac:dyDescent="0.2">
      <c r="A52" s="186"/>
      <c r="B52" s="189" t="s">
        <v>413</v>
      </c>
      <c r="C52" s="190">
        <v>21.7</v>
      </c>
      <c r="D52" s="190">
        <v>0.44999999999999996</v>
      </c>
      <c r="E52" s="186"/>
      <c r="F52" s="186"/>
      <c r="G52" s="186"/>
      <c r="H52" s="186"/>
      <c r="I52" s="186"/>
      <c r="J52" s="186"/>
      <c r="K52" s="186"/>
      <c r="L52" s="186"/>
    </row>
    <row r="53" spans="1:12" ht="20.100000000000001" customHeight="1" x14ac:dyDescent="0.2">
      <c r="A53" s="186"/>
      <c r="B53" s="189" t="s">
        <v>414</v>
      </c>
      <c r="C53" s="190">
        <v>75</v>
      </c>
      <c r="D53" s="190">
        <v>-1.0099999999999998</v>
      </c>
      <c r="E53" s="186"/>
      <c r="F53" s="186"/>
      <c r="G53" s="186"/>
      <c r="H53" s="186"/>
      <c r="I53" s="186"/>
      <c r="J53" s="186"/>
      <c r="K53" s="186"/>
      <c r="L53" s="186"/>
    </row>
    <row r="54" spans="1:12" ht="20.100000000000001" customHeight="1" x14ac:dyDescent="0.2">
      <c r="A54" s="186"/>
      <c r="B54" s="189" t="s">
        <v>415</v>
      </c>
      <c r="C54" s="190">
        <v>36.5</v>
      </c>
      <c r="D54" s="190">
        <v>0.66999999999999993</v>
      </c>
      <c r="E54" s="186"/>
      <c r="F54" s="186"/>
      <c r="G54" s="186"/>
      <c r="H54" s="186"/>
      <c r="I54" s="186"/>
      <c r="J54" s="186"/>
      <c r="K54" s="186"/>
      <c r="L54" s="186"/>
    </row>
    <row r="55" spans="1:12" ht="20.100000000000001" customHeight="1" x14ac:dyDescent="0.2">
      <c r="A55" s="186"/>
      <c r="B55" s="189" t="s">
        <v>416</v>
      </c>
      <c r="C55" s="190">
        <v>49.9</v>
      </c>
      <c r="D55" s="190">
        <v>0.30000000000000004</v>
      </c>
      <c r="E55" s="186"/>
      <c r="F55" s="186"/>
      <c r="G55" s="186"/>
      <c r="H55" s="186"/>
      <c r="I55" s="186"/>
      <c r="J55" s="186"/>
      <c r="K55" s="186"/>
      <c r="L55" s="186"/>
    </row>
    <row r="56" spans="1:12" ht="20.100000000000001" customHeight="1" x14ac:dyDescent="0.2">
      <c r="A56" s="186"/>
      <c r="B56" s="187"/>
      <c r="C56" s="201" t="s">
        <v>113</v>
      </c>
      <c r="D56" s="193">
        <f>CORREL(C48:C55,D48:D55)</f>
        <v>-0.58113620738686111</v>
      </c>
      <c r="E56" s="186"/>
      <c r="F56" s="324" t="s">
        <v>254</v>
      </c>
      <c r="G56" s="324"/>
      <c r="H56" s="324"/>
      <c r="I56" s="324"/>
      <c r="J56" s="324"/>
      <c r="K56" s="324"/>
      <c r="L56" s="186"/>
    </row>
    <row r="57" spans="1:12" ht="9.75" customHeight="1" x14ac:dyDescent="0.2">
      <c r="A57" s="186"/>
      <c r="B57" s="187"/>
      <c r="C57" s="211"/>
      <c r="D57" s="186"/>
      <c r="E57" s="186"/>
      <c r="F57" s="186"/>
      <c r="G57" s="186"/>
      <c r="H57" s="186"/>
      <c r="I57" s="186"/>
      <c r="J57" s="186"/>
      <c r="K57" s="186"/>
      <c r="L57" s="186"/>
    </row>
    <row r="58" spans="1:12" ht="36.75" customHeight="1" x14ac:dyDescent="0.2">
      <c r="A58" s="340" t="s">
        <v>425</v>
      </c>
      <c r="B58" s="340"/>
      <c r="C58" s="340"/>
      <c r="D58" s="340"/>
      <c r="E58" s="340"/>
      <c r="F58" s="340"/>
      <c r="G58" s="340"/>
      <c r="H58" s="340"/>
      <c r="I58" s="340"/>
      <c r="J58" s="340"/>
      <c r="K58" s="340"/>
      <c r="L58" s="340"/>
    </row>
  </sheetData>
  <mergeCells count="25">
    <mergeCell ref="A58:L58"/>
    <mergeCell ref="A3:O3"/>
    <mergeCell ref="A4:A5"/>
    <mergeCell ref="B4:B5"/>
    <mergeCell ref="C4:C5"/>
    <mergeCell ref="D4:D5"/>
    <mergeCell ref="E4:E5"/>
    <mergeCell ref="A6:A15"/>
    <mergeCell ref="B18:I18"/>
    <mergeCell ref="A19:A20"/>
    <mergeCell ref="A22:A23"/>
    <mergeCell ref="B25:I25"/>
    <mergeCell ref="Q4:Q5"/>
    <mergeCell ref="R4:R5"/>
    <mergeCell ref="S4:S5"/>
    <mergeCell ref="F44:K44"/>
    <mergeCell ref="F56:K56"/>
    <mergeCell ref="L4:O4"/>
    <mergeCell ref="F4:F5"/>
    <mergeCell ref="G4:G5"/>
    <mergeCell ref="H4:H5"/>
    <mergeCell ref="I4:I5"/>
    <mergeCell ref="J4:J5"/>
    <mergeCell ref="K4:K5"/>
    <mergeCell ref="A33:L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8B76-4C70-4E49-8059-5A146E20C2D1}">
  <dimension ref="A1:S60"/>
  <sheetViews>
    <sheetView topLeftCell="A42" zoomScale="90" zoomScaleNormal="90" workbookViewId="0">
      <selection activeCell="C48" sqref="C48:D57"/>
    </sheetView>
  </sheetViews>
  <sheetFormatPr baseColWidth="10" defaultColWidth="16" defaultRowHeight="28.5" customHeight="1" x14ac:dyDescent="0.2"/>
  <cols>
    <col min="1" max="1" width="19" style="14" customWidth="1"/>
    <col min="2" max="2" width="26.140625" style="17" customWidth="1"/>
    <col min="3" max="3" width="12.28515625" style="17" customWidth="1"/>
    <col min="4" max="4" width="10.85546875" style="14" customWidth="1"/>
    <col min="5" max="5" width="12.140625" style="14" customWidth="1"/>
    <col min="6" max="6" width="13" style="14" customWidth="1"/>
    <col min="7" max="7" width="12" style="14" customWidth="1"/>
    <col min="8" max="8" width="14.140625" style="14" customWidth="1"/>
    <col min="9" max="9" width="12.7109375" style="14" customWidth="1"/>
    <col min="10" max="10" width="15.140625" style="14" customWidth="1"/>
    <col min="11" max="11" width="15.28515625" style="14" customWidth="1"/>
    <col min="12" max="12" width="20.85546875" style="14" customWidth="1"/>
    <col min="13" max="13" width="23.28515625" style="14" customWidth="1"/>
    <col min="14" max="14" width="19.5703125" style="14" customWidth="1"/>
    <col min="15" max="15" width="16.7109375" style="14" customWidth="1"/>
    <col min="16" max="16" width="4.85546875" style="14" customWidth="1"/>
    <col min="17" max="17" width="17" style="14" customWidth="1"/>
    <col min="18" max="257" width="16" style="14"/>
    <col min="258" max="258" width="10.42578125" style="14" customWidth="1"/>
    <col min="259" max="259" width="26.140625" style="14" customWidth="1"/>
    <col min="260" max="260" width="12.28515625" style="14" customWidth="1"/>
    <col min="261" max="261" width="9.42578125" style="14" customWidth="1"/>
    <col min="262" max="262" width="18.28515625" style="14" customWidth="1"/>
    <col min="263" max="263" width="10.5703125" style="14" customWidth="1"/>
    <col min="264" max="264" width="18.42578125" style="14" customWidth="1"/>
    <col min="265" max="265" width="10.7109375" style="14" customWidth="1"/>
    <col min="266" max="266" width="12" style="14" customWidth="1"/>
    <col min="267" max="267" width="18.85546875" style="14" customWidth="1"/>
    <col min="268" max="268" width="17.85546875" style="14" customWidth="1"/>
    <col min="269" max="269" width="20.28515625" style="14" customWidth="1"/>
    <col min="270" max="270" width="15.5703125" style="14" customWidth="1"/>
    <col min="271" max="272" width="16" style="14"/>
    <col min="273" max="273" width="23.140625" style="14" customWidth="1"/>
    <col min="274" max="513" width="16" style="14"/>
    <col min="514" max="514" width="10.42578125" style="14" customWidth="1"/>
    <col min="515" max="515" width="26.140625" style="14" customWidth="1"/>
    <col min="516" max="516" width="12.28515625" style="14" customWidth="1"/>
    <col min="517" max="517" width="9.42578125" style="14" customWidth="1"/>
    <col min="518" max="518" width="18.28515625" style="14" customWidth="1"/>
    <col min="519" max="519" width="10.5703125" style="14" customWidth="1"/>
    <col min="520" max="520" width="18.42578125" style="14" customWidth="1"/>
    <col min="521" max="521" width="10.7109375" style="14" customWidth="1"/>
    <col min="522" max="522" width="12" style="14" customWidth="1"/>
    <col min="523" max="523" width="18.85546875" style="14" customWidth="1"/>
    <col min="524" max="524" width="17.85546875" style="14" customWidth="1"/>
    <col min="525" max="525" width="20.28515625" style="14" customWidth="1"/>
    <col min="526" max="526" width="15.5703125" style="14" customWidth="1"/>
    <col min="527" max="528" width="16" style="14"/>
    <col min="529" max="529" width="23.140625" style="14" customWidth="1"/>
    <col min="530" max="769" width="16" style="14"/>
    <col min="770" max="770" width="10.42578125" style="14" customWidth="1"/>
    <col min="771" max="771" width="26.140625" style="14" customWidth="1"/>
    <col min="772" max="772" width="12.28515625" style="14" customWidth="1"/>
    <col min="773" max="773" width="9.42578125" style="14" customWidth="1"/>
    <col min="774" max="774" width="18.28515625" style="14" customWidth="1"/>
    <col min="775" max="775" width="10.5703125" style="14" customWidth="1"/>
    <col min="776" max="776" width="18.42578125" style="14" customWidth="1"/>
    <col min="777" max="777" width="10.7109375" style="14" customWidth="1"/>
    <col min="778" max="778" width="12" style="14" customWidth="1"/>
    <col min="779" max="779" width="18.85546875" style="14" customWidth="1"/>
    <col min="780" max="780" width="17.85546875" style="14" customWidth="1"/>
    <col min="781" max="781" width="20.28515625" style="14" customWidth="1"/>
    <col min="782" max="782" width="15.5703125" style="14" customWidth="1"/>
    <col min="783" max="784" width="16" style="14"/>
    <col min="785" max="785" width="23.140625" style="14" customWidth="1"/>
    <col min="786" max="1025" width="16" style="14"/>
    <col min="1026" max="1026" width="10.42578125" style="14" customWidth="1"/>
    <col min="1027" max="1027" width="26.140625" style="14" customWidth="1"/>
    <col min="1028" max="1028" width="12.28515625" style="14" customWidth="1"/>
    <col min="1029" max="1029" width="9.42578125" style="14" customWidth="1"/>
    <col min="1030" max="1030" width="18.28515625" style="14" customWidth="1"/>
    <col min="1031" max="1031" width="10.5703125" style="14" customWidth="1"/>
    <col min="1032" max="1032" width="18.42578125" style="14" customWidth="1"/>
    <col min="1033" max="1033" width="10.7109375" style="14" customWidth="1"/>
    <col min="1034" max="1034" width="12" style="14" customWidth="1"/>
    <col min="1035" max="1035" width="18.85546875" style="14" customWidth="1"/>
    <col min="1036" max="1036" width="17.85546875" style="14" customWidth="1"/>
    <col min="1037" max="1037" width="20.28515625" style="14" customWidth="1"/>
    <col min="1038" max="1038" width="15.5703125" style="14" customWidth="1"/>
    <col min="1039" max="1040" width="16" style="14"/>
    <col min="1041" max="1041" width="23.140625" style="14" customWidth="1"/>
    <col min="1042" max="1281" width="16" style="14"/>
    <col min="1282" max="1282" width="10.42578125" style="14" customWidth="1"/>
    <col min="1283" max="1283" width="26.140625" style="14" customWidth="1"/>
    <col min="1284" max="1284" width="12.28515625" style="14" customWidth="1"/>
    <col min="1285" max="1285" width="9.42578125" style="14" customWidth="1"/>
    <col min="1286" max="1286" width="18.28515625" style="14" customWidth="1"/>
    <col min="1287" max="1287" width="10.5703125" style="14" customWidth="1"/>
    <col min="1288" max="1288" width="18.42578125" style="14" customWidth="1"/>
    <col min="1289" max="1289" width="10.7109375" style="14" customWidth="1"/>
    <col min="1290" max="1290" width="12" style="14" customWidth="1"/>
    <col min="1291" max="1291" width="18.85546875" style="14" customWidth="1"/>
    <col min="1292" max="1292" width="17.85546875" style="14" customWidth="1"/>
    <col min="1293" max="1293" width="20.28515625" style="14" customWidth="1"/>
    <col min="1294" max="1294" width="15.5703125" style="14" customWidth="1"/>
    <col min="1295" max="1296" width="16" style="14"/>
    <col min="1297" max="1297" width="23.140625" style="14" customWidth="1"/>
    <col min="1298" max="1537" width="16" style="14"/>
    <col min="1538" max="1538" width="10.42578125" style="14" customWidth="1"/>
    <col min="1539" max="1539" width="26.140625" style="14" customWidth="1"/>
    <col min="1540" max="1540" width="12.28515625" style="14" customWidth="1"/>
    <col min="1541" max="1541" width="9.42578125" style="14" customWidth="1"/>
    <col min="1542" max="1542" width="18.28515625" style="14" customWidth="1"/>
    <col min="1543" max="1543" width="10.5703125" style="14" customWidth="1"/>
    <col min="1544" max="1544" width="18.42578125" style="14" customWidth="1"/>
    <col min="1545" max="1545" width="10.7109375" style="14" customWidth="1"/>
    <col min="1546" max="1546" width="12" style="14" customWidth="1"/>
    <col min="1547" max="1547" width="18.85546875" style="14" customWidth="1"/>
    <col min="1548" max="1548" width="17.85546875" style="14" customWidth="1"/>
    <col min="1549" max="1549" width="20.28515625" style="14" customWidth="1"/>
    <col min="1550" max="1550" width="15.5703125" style="14" customWidth="1"/>
    <col min="1551" max="1552" width="16" style="14"/>
    <col min="1553" max="1553" width="23.140625" style="14" customWidth="1"/>
    <col min="1554" max="1793" width="16" style="14"/>
    <col min="1794" max="1794" width="10.42578125" style="14" customWidth="1"/>
    <col min="1795" max="1795" width="26.140625" style="14" customWidth="1"/>
    <col min="1796" max="1796" width="12.28515625" style="14" customWidth="1"/>
    <col min="1797" max="1797" width="9.42578125" style="14" customWidth="1"/>
    <col min="1798" max="1798" width="18.28515625" style="14" customWidth="1"/>
    <col min="1799" max="1799" width="10.5703125" style="14" customWidth="1"/>
    <col min="1800" max="1800" width="18.42578125" style="14" customWidth="1"/>
    <col min="1801" max="1801" width="10.7109375" style="14" customWidth="1"/>
    <col min="1802" max="1802" width="12" style="14" customWidth="1"/>
    <col min="1803" max="1803" width="18.85546875" style="14" customWidth="1"/>
    <col min="1804" max="1804" width="17.85546875" style="14" customWidth="1"/>
    <col min="1805" max="1805" width="20.28515625" style="14" customWidth="1"/>
    <col min="1806" max="1806" width="15.5703125" style="14" customWidth="1"/>
    <col min="1807" max="1808" width="16" style="14"/>
    <col min="1809" max="1809" width="23.140625" style="14" customWidth="1"/>
    <col min="1810" max="2049" width="16" style="14"/>
    <col min="2050" max="2050" width="10.42578125" style="14" customWidth="1"/>
    <col min="2051" max="2051" width="26.140625" style="14" customWidth="1"/>
    <col min="2052" max="2052" width="12.28515625" style="14" customWidth="1"/>
    <col min="2053" max="2053" width="9.42578125" style="14" customWidth="1"/>
    <col min="2054" max="2054" width="18.28515625" style="14" customWidth="1"/>
    <col min="2055" max="2055" width="10.5703125" style="14" customWidth="1"/>
    <col min="2056" max="2056" width="18.42578125" style="14" customWidth="1"/>
    <col min="2057" max="2057" width="10.7109375" style="14" customWidth="1"/>
    <col min="2058" max="2058" width="12" style="14" customWidth="1"/>
    <col min="2059" max="2059" width="18.85546875" style="14" customWidth="1"/>
    <col min="2060" max="2060" width="17.85546875" style="14" customWidth="1"/>
    <col min="2061" max="2061" width="20.28515625" style="14" customWidth="1"/>
    <col min="2062" max="2062" width="15.5703125" style="14" customWidth="1"/>
    <col min="2063" max="2064" width="16" style="14"/>
    <col min="2065" max="2065" width="23.140625" style="14" customWidth="1"/>
    <col min="2066" max="2305" width="16" style="14"/>
    <col min="2306" max="2306" width="10.42578125" style="14" customWidth="1"/>
    <col min="2307" max="2307" width="26.140625" style="14" customWidth="1"/>
    <col min="2308" max="2308" width="12.28515625" style="14" customWidth="1"/>
    <col min="2309" max="2309" width="9.42578125" style="14" customWidth="1"/>
    <col min="2310" max="2310" width="18.28515625" style="14" customWidth="1"/>
    <col min="2311" max="2311" width="10.5703125" style="14" customWidth="1"/>
    <col min="2312" max="2312" width="18.42578125" style="14" customWidth="1"/>
    <col min="2313" max="2313" width="10.7109375" style="14" customWidth="1"/>
    <col min="2314" max="2314" width="12" style="14" customWidth="1"/>
    <col min="2315" max="2315" width="18.85546875" style="14" customWidth="1"/>
    <col min="2316" max="2316" width="17.85546875" style="14" customWidth="1"/>
    <col min="2317" max="2317" width="20.28515625" style="14" customWidth="1"/>
    <col min="2318" max="2318" width="15.5703125" style="14" customWidth="1"/>
    <col min="2319" max="2320" width="16" style="14"/>
    <col min="2321" max="2321" width="23.140625" style="14" customWidth="1"/>
    <col min="2322" max="2561" width="16" style="14"/>
    <col min="2562" max="2562" width="10.42578125" style="14" customWidth="1"/>
    <col min="2563" max="2563" width="26.140625" style="14" customWidth="1"/>
    <col min="2564" max="2564" width="12.28515625" style="14" customWidth="1"/>
    <col min="2565" max="2565" width="9.42578125" style="14" customWidth="1"/>
    <col min="2566" max="2566" width="18.28515625" style="14" customWidth="1"/>
    <col min="2567" max="2567" width="10.5703125" style="14" customWidth="1"/>
    <col min="2568" max="2568" width="18.42578125" style="14" customWidth="1"/>
    <col min="2569" max="2569" width="10.7109375" style="14" customWidth="1"/>
    <col min="2570" max="2570" width="12" style="14" customWidth="1"/>
    <col min="2571" max="2571" width="18.85546875" style="14" customWidth="1"/>
    <col min="2572" max="2572" width="17.85546875" style="14" customWidth="1"/>
    <col min="2573" max="2573" width="20.28515625" style="14" customWidth="1"/>
    <col min="2574" max="2574" width="15.5703125" style="14" customWidth="1"/>
    <col min="2575" max="2576" width="16" style="14"/>
    <col min="2577" max="2577" width="23.140625" style="14" customWidth="1"/>
    <col min="2578" max="2817" width="16" style="14"/>
    <col min="2818" max="2818" width="10.42578125" style="14" customWidth="1"/>
    <col min="2819" max="2819" width="26.140625" style="14" customWidth="1"/>
    <col min="2820" max="2820" width="12.28515625" style="14" customWidth="1"/>
    <col min="2821" max="2821" width="9.42578125" style="14" customWidth="1"/>
    <col min="2822" max="2822" width="18.28515625" style="14" customWidth="1"/>
    <col min="2823" max="2823" width="10.5703125" style="14" customWidth="1"/>
    <col min="2824" max="2824" width="18.42578125" style="14" customWidth="1"/>
    <col min="2825" max="2825" width="10.7109375" style="14" customWidth="1"/>
    <col min="2826" max="2826" width="12" style="14" customWidth="1"/>
    <col min="2827" max="2827" width="18.85546875" style="14" customWidth="1"/>
    <col min="2828" max="2828" width="17.85546875" style="14" customWidth="1"/>
    <col min="2829" max="2829" width="20.28515625" style="14" customWidth="1"/>
    <col min="2830" max="2830" width="15.5703125" style="14" customWidth="1"/>
    <col min="2831" max="2832" width="16" style="14"/>
    <col min="2833" max="2833" width="23.140625" style="14" customWidth="1"/>
    <col min="2834" max="3073" width="16" style="14"/>
    <col min="3074" max="3074" width="10.42578125" style="14" customWidth="1"/>
    <col min="3075" max="3075" width="26.140625" style="14" customWidth="1"/>
    <col min="3076" max="3076" width="12.28515625" style="14" customWidth="1"/>
    <col min="3077" max="3077" width="9.42578125" style="14" customWidth="1"/>
    <col min="3078" max="3078" width="18.28515625" style="14" customWidth="1"/>
    <col min="3079" max="3079" width="10.5703125" style="14" customWidth="1"/>
    <col min="3080" max="3080" width="18.42578125" style="14" customWidth="1"/>
    <col min="3081" max="3081" width="10.7109375" style="14" customWidth="1"/>
    <col min="3082" max="3082" width="12" style="14" customWidth="1"/>
    <col min="3083" max="3083" width="18.85546875" style="14" customWidth="1"/>
    <col min="3084" max="3084" width="17.85546875" style="14" customWidth="1"/>
    <col min="3085" max="3085" width="20.28515625" style="14" customWidth="1"/>
    <col min="3086" max="3086" width="15.5703125" style="14" customWidth="1"/>
    <col min="3087" max="3088" width="16" style="14"/>
    <col min="3089" max="3089" width="23.140625" style="14" customWidth="1"/>
    <col min="3090" max="3329" width="16" style="14"/>
    <col min="3330" max="3330" width="10.42578125" style="14" customWidth="1"/>
    <col min="3331" max="3331" width="26.140625" style="14" customWidth="1"/>
    <col min="3332" max="3332" width="12.28515625" style="14" customWidth="1"/>
    <col min="3333" max="3333" width="9.42578125" style="14" customWidth="1"/>
    <col min="3334" max="3334" width="18.28515625" style="14" customWidth="1"/>
    <col min="3335" max="3335" width="10.5703125" style="14" customWidth="1"/>
    <col min="3336" max="3336" width="18.42578125" style="14" customWidth="1"/>
    <col min="3337" max="3337" width="10.7109375" style="14" customWidth="1"/>
    <col min="3338" max="3338" width="12" style="14" customWidth="1"/>
    <col min="3339" max="3339" width="18.85546875" style="14" customWidth="1"/>
    <col min="3340" max="3340" width="17.85546875" style="14" customWidth="1"/>
    <col min="3341" max="3341" width="20.28515625" style="14" customWidth="1"/>
    <col min="3342" max="3342" width="15.5703125" style="14" customWidth="1"/>
    <col min="3343" max="3344" width="16" style="14"/>
    <col min="3345" max="3345" width="23.140625" style="14" customWidth="1"/>
    <col min="3346" max="3585" width="16" style="14"/>
    <col min="3586" max="3586" width="10.42578125" style="14" customWidth="1"/>
    <col min="3587" max="3587" width="26.140625" style="14" customWidth="1"/>
    <col min="3588" max="3588" width="12.28515625" style="14" customWidth="1"/>
    <col min="3589" max="3589" width="9.42578125" style="14" customWidth="1"/>
    <col min="3590" max="3590" width="18.28515625" style="14" customWidth="1"/>
    <col min="3591" max="3591" width="10.5703125" style="14" customWidth="1"/>
    <col min="3592" max="3592" width="18.42578125" style="14" customWidth="1"/>
    <col min="3593" max="3593" width="10.7109375" style="14" customWidth="1"/>
    <col min="3594" max="3594" width="12" style="14" customWidth="1"/>
    <col min="3595" max="3595" width="18.85546875" style="14" customWidth="1"/>
    <col min="3596" max="3596" width="17.85546875" style="14" customWidth="1"/>
    <col min="3597" max="3597" width="20.28515625" style="14" customWidth="1"/>
    <col min="3598" max="3598" width="15.5703125" style="14" customWidth="1"/>
    <col min="3599" max="3600" width="16" style="14"/>
    <col min="3601" max="3601" width="23.140625" style="14" customWidth="1"/>
    <col min="3602" max="3841" width="16" style="14"/>
    <col min="3842" max="3842" width="10.42578125" style="14" customWidth="1"/>
    <col min="3843" max="3843" width="26.140625" style="14" customWidth="1"/>
    <col min="3844" max="3844" width="12.28515625" style="14" customWidth="1"/>
    <col min="3845" max="3845" width="9.42578125" style="14" customWidth="1"/>
    <col min="3846" max="3846" width="18.28515625" style="14" customWidth="1"/>
    <col min="3847" max="3847" width="10.5703125" style="14" customWidth="1"/>
    <col min="3848" max="3848" width="18.42578125" style="14" customWidth="1"/>
    <col min="3849" max="3849" width="10.7109375" style="14" customWidth="1"/>
    <col min="3850" max="3850" width="12" style="14" customWidth="1"/>
    <col min="3851" max="3851" width="18.85546875" style="14" customWidth="1"/>
    <col min="3852" max="3852" width="17.85546875" style="14" customWidth="1"/>
    <col min="3853" max="3853" width="20.28515625" style="14" customWidth="1"/>
    <col min="3854" max="3854" width="15.5703125" style="14" customWidth="1"/>
    <col min="3855" max="3856" width="16" style="14"/>
    <col min="3857" max="3857" width="23.140625" style="14" customWidth="1"/>
    <col min="3858" max="4097" width="16" style="14"/>
    <col min="4098" max="4098" width="10.42578125" style="14" customWidth="1"/>
    <col min="4099" max="4099" width="26.140625" style="14" customWidth="1"/>
    <col min="4100" max="4100" width="12.28515625" style="14" customWidth="1"/>
    <col min="4101" max="4101" width="9.42578125" style="14" customWidth="1"/>
    <col min="4102" max="4102" width="18.28515625" style="14" customWidth="1"/>
    <col min="4103" max="4103" width="10.5703125" style="14" customWidth="1"/>
    <col min="4104" max="4104" width="18.42578125" style="14" customWidth="1"/>
    <col min="4105" max="4105" width="10.7109375" style="14" customWidth="1"/>
    <col min="4106" max="4106" width="12" style="14" customWidth="1"/>
    <col min="4107" max="4107" width="18.85546875" style="14" customWidth="1"/>
    <col min="4108" max="4108" width="17.85546875" style="14" customWidth="1"/>
    <col min="4109" max="4109" width="20.28515625" style="14" customWidth="1"/>
    <col min="4110" max="4110" width="15.5703125" style="14" customWidth="1"/>
    <col min="4111" max="4112" width="16" style="14"/>
    <col min="4113" max="4113" width="23.140625" style="14" customWidth="1"/>
    <col min="4114" max="4353" width="16" style="14"/>
    <col min="4354" max="4354" width="10.42578125" style="14" customWidth="1"/>
    <col min="4355" max="4355" width="26.140625" style="14" customWidth="1"/>
    <col min="4356" max="4356" width="12.28515625" style="14" customWidth="1"/>
    <col min="4357" max="4357" width="9.42578125" style="14" customWidth="1"/>
    <col min="4358" max="4358" width="18.28515625" style="14" customWidth="1"/>
    <col min="4359" max="4359" width="10.5703125" style="14" customWidth="1"/>
    <col min="4360" max="4360" width="18.42578125" style="14" customWidth="1"/>
    <col min="4361" max="4361" width="10.7109375" style="14" customWidth="1"/>
    <col min="4362" max="4362" width="12" style="14" customWidth="1"/>
    <col min="4363" max="4363" width="18.85546875" style="14" customWidth="1"/>
    <col min="4364" max="4364" width="17.85546875" style="14" customWidth="1"/>
    <col min="4365" max="4365" width="20.28515625" style="14" customWidth="1"/>
    <col min="4366" max="4366" width="15.5703125" style="14" customWidth="1"/>
    <col min="4367" max="4368" width="16" style="14"/>
    <col min="4369" max="4369" width="23.140625" style="14" customWidth="1"/>
    <col min="4370" max="4609" width="16" style="14"/>
    <col min="4610" max="4610" width="10.42578125" style="14" customWidth="1"/>
    <col min="4611" max="4611" width="26.140625" style="14" customWidth="1"/>
    <col min="4612" max="4612" width="12.28515625" style="14" customWidth="1"/>
    <col min="4613" max="4613" width="9.42578125" style="14" customWidth="1"/>
    <col min="4614" max="4614" width="18.28515625" style="14" customWidth="1"/>
    <col min="4615" max="4615" width="10.5703125" style="14" customWidth="1"/>
    <col min="4616" max="4616" width="18.42578125" style="14" customWidth="1"/>
    <col min="4617" max="4617" width="10.7109375" style="14" customWidth="1"/>
    <col min="4618" max="4618" width="12" style="14" customWidth="1"/>
    <col min="4619" max="4619" width="18.85546875" style="14" customWidth="1"/>
    <col min="4620" max="4620" width="17.85546875" style="14" customWidth="1"/>
    <col min="4621" max="4621" width="20.28515625" style="14" customWidth="1"/>
    <col min="4622" max="4622" width="15.5703125" style="14" customWidth="1"/>
    <col min="4623" max="4624" width="16" style="14"/>
    <col min="4625" max="4625" width="23.140625" style="14" customWidth="1"/>
    <col min="4626" max="4865" width="16" style="14"/>
    <col min="4866" max="4866" width="10.42578125" style="14" customWidth="1"/>
    <col min="4867" max="4867" width="26.140625" style="14" customWidth="1"/>
    <col min="4868" max="4868" width="12.28515625" style="14" customWidth="1"/>
    <col min="4869" max="4869" width="9.42578125" style="14" customWidth="1"/>
    <col min="4870" max="4870" width="18.28515625" style="14" customWidth="1"/>
    <col min="4871" max="4871" width="10.5703125" style="14" customWidth="1"/>
    <col min="4872" max="4872" width="18.42578125" style="14" customWidth="1"/>
    <col min="4873" max="4873" width="10.7109375" style="14" customWidth="1"/>
    <col min="4874" max="4874" width="12" style="14" customWidth="1"/>
    <col min="4875" max="4875" width="18.85546875" style="14" customWidth="1"/>
    <col min="4876" max="4876" width="17.85546875" style="14" customWidth="1"/>
    <col min="4877" max="4877" width="20.28515625" style="14" customWidth="1"/>
    <col min="4878" max="4878" width="15.5703125" style="14" customWidth="1"/>
    <col min="4879" max="4880" width="16" style="14"/>
    <col min="4881" max="4881" width="23.140625" style="14" customWidth="1"/>
    <col min="4882" max="5121" width="16" style="14"/>
    <col min="5122" max="5122" width="10.42578125" style="14" customWidth="1"/>
    <col min="5123" max="5123" width="26.140625" style="14" customWidth="1"/>
    <col min="5124" max="5124" width="12.28515625" style="14" customWidth="1"/>
    <col min="5125" max="5125" width="9.42578125" style="14" customWidth="1"/>
    <col min="5126" max="5126" width="18.28515625" style="14" customWidth="1"/>
    <col min="5127" max="5127" width="10.5703125" style="14" customWidth="1"/>
    <col min="5128" max="5128" width="18.42578125" style="14" customWidth="1"/>
    <col min="5129" max="5129" width="10.7109375" style="14" customWidth="1"/>
    <col min="5130" max="5130" width="12" style="14" customWidth="1"/>
    <col min="5131" max="5131" width="18.85546875" style="14" customWidth="1"/>
    <col min="5132" max="5132" width="17.85546875" style="14" customWidth="1"/>
    <col min="5133" max="5133" width="20.28515625" style="14" customWidth="1"/>
    <col min="5134" max="5134" width="15.5703125" style="14" customWidth="1"/>
    <col min="5135" max="5136" width="16" style="14"/>
    <col min="5137" max="5137" width="23.140625" style="14" customWidth="1"/>
    <col min="5138" max="5377" width="16" style="14"/>
    <col min="5378" max="5378" width="10.42578125" style="14" customWidth="1"/>
    <col min="5379" max="5379" width="26.140625" style="14" customWidth="1"/>
    <col min="5380" max="5380" width="12.28515625" style="14" customWidth="1"/>
    <col min="5381" max="5381" width="9.42578125" style="14" customWidth="1"/>
    <col min="5382" max="5382" width="18.28515625" style="14" customWidth="1"/>
    <col min="5383" max="5383" width="10.5703125" style="14" customWidth="1"/>
    <col min="5384" max="5384" width="18.42578125" style="14" customWidth="1"/>
    <col min="5385" max="5385" width="10.7109375" style="14" customWidth="1"/>
    <col min="5386" max="5386" width="12" style="14" customWidth="1"/>
    <col min="5387" max="5387" width="18.85546875" style="14" customWidth="1"/>
    <col min="5388" max="5388" width="17.85546875" style="14" customWidth="1"/>
    <col min="5389" max="5389" width="20.28515625" style="14" customWidth="1"/>
    <col min="5390" max="5390" width="15.5703125" style="14" customWidth="1"/>
    <col min="5391" max="5392" width="16" style="14"/>
    <col min="5393" max="5393" width="23.140625" style="14" customWidth="1"/>
    <col min="5394" max="5633" width="16" style="14"/>
    <col min="5634" max="5634" width="10.42578125" style="14" customWidth="1"/>
    <col min="5635" max="5635" width="26.140625" style="14" customWidth="1"/>
    <col min="5636" max="5636" width="12.28515625" style="14" customWidth="1"/>
    <col min="5637" max="5637" width="9.42578125" style="14" customWidth="1"/>
    <col min="5638" max="5638" width="18.28515625" style="14" customWidth="1"/>
    <col min="5639" max="5639" width="10.5703125" style="14" customWidth="1"/>
    <col min="5640" max="5640" width="18.42578125" style="14" customWidth="1"/>
    <col min="5641" max="5641" width="10.7109375" style="14" customWidth="1"/>
    <col min="5642" max="5642" width="12" style="14" customWidth="1"/>
    <col min="5643" max="5643" width="18.85546875" style="14" customWidth="1"/>
    <col min="5644" max="5644" width="17.85546875" style="14" customWidth="1"/>
    <col min="5645" max="5645" width="20.28515625" style="14" customWidth="1"/>
    <col min="5646" max="5646" width="15.5703125" style="14" customWidth="1"/>
    <col min="5647" max="5648" width="16" style="14"/>
    <col min="5649" max="5649" width="23.140625" style="14" customWidth="1"/>
    <col min="5650" max="5889" width="16" style="14"/>
    <col min="5890" max="5890" width="10.42578125" style="14" customWidth="1"/>
    <col min="5891" max="5891" width="26.140625" style="14" customWidth="1"/>
    <col min="5892" max="5892" width="12.28515625" style="14" customWidth="1"/>
    <col min="5893" max="5893" width="9.42578125" style="14" customWidth="1"/>
    <col min="5894" max="5894" width="18.28515625" style="14" customWidth="1"/>
    <col min="5895" max="5895" width="10.5703125" style="14" customWidth="1"/>
    <col min="5896" max="5896" width="18.42578125" style="14" customWidth="1"/>
    <col min="5897" max="5897" width="10.7109375" style="14" customWidth="1"/>
    <col min="5898" max="5898" width="12" style="14" customWidth="1"/>
    <col min="5899" max="5899" width="18.85546875" style="14" customWidth="1"/>
    <col min="5900" max="5900" width="17.85546875" style="14" customWidth="1"/>
    <col min="5901" max="5901" width="20.28515625" style="14" customWidth="1"/>
    <col min="5902" max="5902" width="15.5703125" style="14" customWidth="1"/>
    <col min="5903" max="5904" width="16" style="14"/>
    <col min="5905" max="5905" width="23.140625" style="14" customWidth="1"/>
    <col min="5906" max="6145" width="16" style="14"/>
    <col min="6146" max="6146" width="10.42578125" style="14" customWidth="1"/>
    <col min="6147" max="6147" width="26.140625" style="14" customWidth="1"/>
    <col min="6148" max="6148" width="12.28515625" style="14" customWidth="1"/>
    <col min="6149" max="6149" width="9.42578125" style="14" customWidth="1"/>
    <col min="6150" max="6150" width="18.28515625" style="14" customWidth="1"/>
    <col min="6151" max="6151" width="10.5703125" style="14" customWidth="1"/>
    <col min="6152" max="6152" width="18.42578125" style="14" customWidth="1"/>
    <col min="6153" max="6153" width="10.7109375" style="14" customWidth="1"/>
    <col min="6154" max="6154" width="12" style="14" customWidth="1"/>
    <col min="6155" max="6155" width="18.85546875" style="14" customWidth="1"/>
    <col min="6156" max="6156" width="17.85546875" style="14" customWidth="1"/>
    <col min="6157" max="6157" width="20.28515625" style="14" customWidth="1"/>
    <col min="6158" max="6158" width="15.5703125" style="14" customWidth="1"/>
    <col min="6159" max="6160" width="16" style="14"/>
    <col min="6161" max="6161" width="23.140625" style="14" customWidth="1"/>
    <col min="6162" max="6401" width="16" style="14"/>
    <col min="6402" max="6402" width="10.42578125" style="14" customWidth="1"/>
    <col min="6403" max="6403" width="26.140625" style="14" customWidth="1"/>
    <col min="6404" max="6404" width="12.28515625" style="14" customWidth="1"/>
    <col min="6405" max="6405" width="9.42578125" style="14" customWidth="1"/>
    <col min="6406" max="6406" width="18.28515625" style="14" customWidth="1"/>
    <col min="6407" max="6407" width="10.5703125" style="14" customWidth="1"/>
    <col min="6408" max="6408" width="18.42578125" style="14" customWidth="1"/>
    <col min="6409" max="6409" width="10.7109375" style="14" customWidth="1"/>
    <col min="6410" max="6410" width="12" style="14" customWidth="1"/>
    <col min="6411" max="6411" width="18.85546875" style="14" customWidth="1"/>
    <col min="6412" max="6412" width="17.85546875" style="14" customWidth="1"/>
    <col min="6413" max="6413" width="20.28515625" style="14" customWidth="1"/>
    <col min="6414" max="6414" width="15.5703125" style="14" customWidth="1"/>
    <col min="6415" max="6416" width="16" style="14"/>
    <col min="6417" max="6417" width="23.140625" style="14" customWidth="1"/>
    <col min="6418" max="6657" width="16" style="14"/>
    <col min="6658" max="6658" width="10.42578125" style="14" customWidth="1"/>
    <col min="6659" max="6659" width="26.140625" style="14" customWidth="1"/>
    <col min="6660" max="6660" width="12.28515625" style="14" customWidth="1"/>
    <col min="6661" max="6661" width="9.42578125" style="14" customWidth="1"/>
    <col min="6662" max="6662" width="18.28515625" style="14" customWidth="1"/>
    <col min="6663" max="6663" width="10.5703125" style="14" customWidth="1"/>
    <col min="6664" max="6664" width="18.42578125" style="14" customWidth="1"/>
    <col min="6665" max="6665" width="10.7109375" style="14" customWidth="1"/>
    <col min="6666" max="6666" width="12" style="14" customWidth="1"/>
    <col min="6667" max="6667" width="18.85546875" style="14" customWidth="1"/>
    <col min="6668" max="6668" width="17.85546875" style="14" customWidth="1"/>
    <col min="6669" max="6669" width="20.28515625" style="14" customWidth="1"/>
    <col min="6670" max="6670" width="15.5703125" style="14" customWidth="1"/>
    <col min="6671" max="6672" width="16" style="14"/>
    <col min="6673" max="6673" width="23.140625" style="14" customWidth="1"/>
    <col min="6674" max="6913" width="16" style="14"/>
    <col min="6914" max="6914" width="10.42578125" style="14" customWidth="1"/>
    <col min="6915" max="6915" width="26.140625" style="14" customWidth="1"/>
    <col min="6916" max="6916" width="12.28515625" style="14" customWidth="1"/>
    <col min="6917" max="6917" width="9.42578125" style="14" customWidth="1"/>
    <col min="6918" max="6918" width="18.28515625" style="14" customWidth="1"/>
    <col min="6919" max="6919" width="10.5703125" style="14" customWidth="1"/>
    <col min="6920" max="6920" width="18.42578125" style="14" customWidth="1"/>
    <col min="6921" max="6921" width="10.7109375" style="14" customWidth="1"/>
    <col min="6922" max="6922" width="12" style="14" customWidth="1"/>
    <col min="6923" max="6923" width="18.85546875" style="14" customWidth="1"/>
    <col min="6924" max="6924" width="17.85546875" style="14" customWidth="1"/>
    <col min="6925" max="6925" width="20.28515625" style="14" customWidth="1"/>
    <col min="6926" max="6926" width="15.5703125" style="14" customWidth="1"/>
    <col min="6927" max="6928" width="16" style="14"/>
    <col min="6929" max="6929" width="23.140625" style="14" customWidth="1"/>
    <col min="6930" max="7169" width="16" style="14"/>
    <col min="7170" max="7170" width="10.42578125" style="14" customWidth="1"/>
    <col min="7171" max="7171" width="26.140625" style="14" customWidth="1"/>
    <col min="7172" max="7172" width="12.28515625" style="14" customWidth="1"/>
    <col min="7173" max="7173" width="9.42578125" style="14" customWidth="1"/>
    <col min="7174" max="7174" width="18.28515625" style="14" customWidth="1"/>
    <col min="7175" max="7175" width="10.5703125" style="14" customWidth="1"/>
    <col min="7176" max="7176" width="18.42578125" style="14" customWidth="1"/>
    <col min="7177" max="7177" width="10.7109375" style="14" customWidth="1"/>
    <col min="7178" max="7178" width="12" style="14" customWidth="1"/>
    <col min="7179" max="7179" width="18.85546875" style="14" customWidth="1"/>
    <col min="7180" max="7180" width="17.85546875" style="14" customWidth="1"/>
    <col min="7181" max="7181" width="20.28515625" style="14" customWidth="1"/>
    <col min="7182" max="7182" width="15.5703125" style="14" customWidth="1"/>
    <col min="7183" max="7184" width="16" style="14"/>
    <col min="7185" max="7185" width="23.140625" style="14" customWidth="1"/>
    <col min="7186" max="7425" width="16" style="14"/>
    <col min="7426" max="7426" width="10.42578125" style="14" customWidth="1"/>
    <col min="7427" max="7427" width="26.140625" style="14" customWidth="1"/>
    <col min="7428" max="7428" width="12.28515625" style="14" customWidth="1"/>
    <col min="7429" max="7429" width="9.42578125" style="14" customWidth="1"/>
    <col min="7430" max="7430" width="18.28515625" style="14" customWidth="1"/>
    <col min="7431" max="7431" width="10.5703125" style="14" customWidth="1"/>
    <col min="7432" max="7432" width="18.42578125" style="14" customWidth="1"/>
    <col min="7433" max="7433" width="10.7109375" style="14" customWidth="1"/>
    <col min="7434" max="7434" width="12" style="14" customWidth="1"/>
    <col min="7435" max="7435" width="18.85546875" style="14" customWidth="1"/>
    <col min="7436" max="7436" width="17.85546875" style="14" customWidth="1"/>
    <col min="7437" max="7437" width="20.28515625" style="14" customWidth="1"/>
    <col min="7438" max="7438" width="15.5703125" style="14" customWidth="1"/>
    <col min="7439" max="7440" width="16" style="14"/>
    <col min="7441" max="7441" width="23.140625" style="14" customWidth="1"/>
    <col min="7442" max="7681" width="16" style="14"/>
    <col min="7682" max="7682" width="10.42578125" style="14" customWidth="1"/>
    <col min="7683" max="7683" width="26.140625" style="14" customWidth="1"/>
    <col min="7684" max="7684" width="12.28515625" style="14" customWidth="1"/>
    <col min="7685" max="7685" width="9.42578125" style="14" customWidth="1"/>
    <col min="7686" max="7686" width="18.28515625" style="14" customWidth="1"/>
    <col min="7687" max="7687" width="10.5703125" style="14" customWidth="1"/>
    <col min="7688" max="7688" width="18.42578125" style="14" customWidth="1"/>
    <col min="7689" max="7689" width="10.7109375" style="14" customWidth="1"/>
    <col min="7690" max="7690" width="12" style="14" customWidth="1"/>
    <col min="7691" max="7691" width="18.85546875" style="14" customWidth="1"/>
    <col min="7692" max="7692" width="17.85546875" style="14" customWidth="1"/>
    <col min="7693" max="7693" width="20.28515625" style="14" customWidth="1"/>
    <col min="7694" max="7694" width="15.5703125" style="14" customWidth="1"/>
    <col min="7695" max="7696" width="16" style="14"/>
    <col min="7697" max="7697" width="23.140625" style="14" customWidth="1"/>
    <col min="7698" max="7937" width="16" style="14"/>
    <col min="7938" max="7938" width="10.42578125" style="14" customWidth="1"/>
    <col min="7939" max="7939" width="26.140625" style="14" customWidth="1"/>
    <col min="7940" max="7940" width="12.28515625" style="14" customWidth="1"/>
    <col min="7941" max="7941" width="9.42578125" style="14" customWidth="1"/>
    <col min="7942" max="7942" width="18.28515625" style="14" customWidth="1"/>
    <col min="7943" max="7943" width="10.5703125" style="14" customWidth="1"/>
    <col min="7944" max="7944" width="18.42578125" style="14" customWidth="1"/>
    <col min="7945" max="7945" width="10.7109375" style="14" customWidth="1"/>
    <col min="7946" max="7946" width="12" style="14" customWidth="1"/>
    <col min="7947" max="7947" width="18.85546875" style="14" customWidth="1"/>
    <col min="7948" max="7948" width="17.85546875" style="14" customWidth="1"/>
    <col min="7949" max="7949" width="20.28515625" style="14" customWidth="1"/>
    <col min="7950" max="7950" width="15.5703125" style="14" customWidth="1"/>
    <col min="7951" max="7952" width="16" style="14"/>
    <col min="7953" max="7953" width="23.140625" style="14" customWidth="1"/>
    <col min="7954" max="8193" width="16" style="14"/>
    <col min="8194" max="8194" width="10.42578125" style="14" customWidth="1"/>
    <col min="8195" max="8195" width="26.140625" style="14" customWidth="1"/>
    <col min="8196" max="8196" width="12.28515625" style="14" customWidth="1"/>
    <col min="8197" max="8197" width="9.42578125" style="14" customWidth="1"/>
    <col min="8198" max="8198" width="18.28515625" style="14" customWidth="1"/>
    <col min="8199" max="8199" width="10.5703125" style="14" customWidth="1"/>
    <col min="8200" max="8200" width="18.42578125" style="14" customWidth="1"/>
    <col min="8201" max="8201" width="10.7109375" style="14" customWidth="1"/>
    <col min="8202" max="8202" width="12" style="14" customWidth="1"/>
    <col min="8203" max="8203" width="18.85546875" style="14" customWidth="1"/>
    <col min="8204" max="8204" width="17.85546875" style="14" customWidth="1"/>
    <col min="8205" max="8205" width="20.28515625" style="14" customWidth="1"/>
    <col min="8206" max="8206" width="15.5703125" style="14" customWidth="1"/>
    <col min="8207" max="8208" width="16" style="14"/>
    <col min="8209" max="8209" width="23.140625" style="14" customWidth="1"/>
    <col min="8210" max="8449" width="16" style="14"/>
    <col min="8450" max="8450" width="10.42578125" style="14" customWidth="1"/>
    <col min="8451" max="8451" width="26.140625" style="14" customWidth="1"/>
    <col min="8452" max="8452" width="12.28515625" style="14" customWidth="1"/>
    <col min="8453" max="8453" width="9.42578125" style="14" customWidth="1"/>
    <col min="8454" max="8454" width="18.28515625" style="14" customWidth="1"/>
    <col min="8455" max="8455" width="10.5703125" style="14" customWidth="1"/>
    <col min="8456" max="8456" width="18.42578125" style="14" customWidth="1"/>
    <col min="8457" max="8457" width="10.7109375" style="14" customWidth="1"/>
    <col min="8458" max="8458" width="12" style="14" customWidth="1"/>
    <col min="8459" max="8459" width="18.85546875" style="14" customWidth="1"/>
    <col min="8460" max="8460" width="17.85546875" style="14" customWidth="1"/>
    <col min="8461" max="8461" width="20.28515625" style="14" customWidth="1"/>
    <col min="8462" max="8462" width="15.5703125" style="14" customWidth="1"/>
    <col min="8463" max="8464" width="16" style="14"/>
    <col min="8465" max="8465" width="23.140625" style="14" customWidth="1"/>
    <col min="8466" max="8705" width="16" style="14"/>
    <col min="8706" max="8706" width="10.42578125" style="14" customWidth="1"/>
    <col min="8707" max="8707" width="26.140625" style="14" customWidth="1"/>
    <col min="8708" max="8708" width="12.28515625" style="14" customWidth="1"/>
    <col min="8709" max="8709" width="9.42578125" style="14" customWidth="1"/>
    <col min="8710" max="8710" width="18.28515625" style="14" customWidth="1"/>
    <col min="8711" max="8711" width="10.5703125" style="14" customWidth="1"/>
    <col min="8712" max="8712" width="18.42578125" style="14" customWidth="1"/>
    <col min="8713" max="8713" width="10.7109375" style="14" customWidth="1"/>
    <col min="8714" max="8714" width="12" style="14" customWidth="1"/>
    <col min="8715" max="8715" width="18.85546875" style="14" customWidth="1"/>
    <col min="8716" max="8716" width="17.85546875" style="14" customWidth="1"/>
    <col min="8717" max="8717" width="20.28515625" style="14" customWidth="1"/>
    <col min="8718" max="8718" width="15.5703125" style="14" customWidth="1"/>
    <col min="8719" max="8720" width="16" style="14"/>
    <col min="8721" max="8721" width="23.140625" style="14" customWidth="1"/>
    <col min="8722" max="8961" width="16" style="14"/>
    <col min="8962" max="8962" width="10.42578125" style="14" customWidth="1"/>
    <col min="8963" max="8963" width="26.140625" style="14" customWidth="1"/>
    <col min="8964" max="8964" width="12.28515625" style="14" customWidth="1"/>
    <col min="8965" max="8965" width="9.42578125" style="14" customWidth="1"/>
    <col min="8966" max="8966" width="18.28515625" style="14" customWidth="1"/>
    <col min="8967" max="8967" width="10.5703125" style="14" customWidth="1"/>
    <col min="8968" max="8968" width="18.42578125" style="14" customWidth="1"/>
    <col min="8969" max="8969" width="10.7109375" style="14" customWidth="1"/>
    <col min="8970" max="8970" width="12" style="14" customWidth="1"/>
    <col min="8971" max="8971" width="18.85546875" style="14" customWidth="1"/>
    <col min="8972" max="8972" width="17.85546875" style="14" customWidth="1"/>
    <col min="8973" max="8973" width="20.28515625" style="14" customWidth="1"/>
    <col min="8974" max="8974" width="15.5703125" style="14" customWidth="1"/>
    <col min="8975" max="8976" width="16" style="14"/>
    <col min="8977" max="8977" width="23.140625" style="14" customWidth="1"/>
    <col min="8978" max="9217" width="16" style="14"/>
    <col min="9218" max="9218" width="10.42578125" style="14" customWidth="1"/>
    <col min="9219" max="9219" width="26.140625" style="14" customWidth="1"/>
    <col min="9220" max="9220" width="12.28515625" style="14" customWidth="1"/>
    <col min="9221" max="9221" width="9.42578125" style="14" customWidth="1"/>
    <col min="9222" max="9222" width="18.28515625" style="14" customWidth="1"/>
    <col min="9223" max="9223" width="10.5703125" style="14" customWidth="1"/>
    <col min="9224" max="9224" width="18.42578125" style="14" customWidth="1"/>
    <col min="9225" max="9225" width="10.7109375" style="14" customWidth="1"/>
    <col min="9226" max="9226" width="12" style="14" customWidth="1"/>
    <col min="9227" max="9227" width="18.85546875" style="14" customWidth="1"/>
    <col min="9228" max="9228" width="17.85546875" style="14" customWidth="1"/>
    <col min="9229" max="9229" width="20.28515625" style="14" customWidth="1"/>
    <col min="9230" max="9230" width="15.5703125" style="14" customWidth="1"/>
    <col min="9231" max="9232" width="16" style="14"/>
    <col min="9233" max="9233" width="23.140625" style="14" customWidth="1"/>
    <col min="9234" max="9473" width="16" style="14"/>
    <col min="9474" max="9474" width="10.42578125" style="14" customWidth="1"/>
    <col min="9475" max="9475" width="26.140625" style="14" customWidth="1"/>
    <col min="9476" max="9476" width="12.28515625" style="14" customWidth="1"/>
    <col min="9477" max="9477" width="9.42578125" style="14" customWidth="1"/>
    <col min="9478" max="9478" width="18.28515625" style="14" customWidth="1"/>
    <col min="9479" max="9479" width="10.5703125" style="14" customWidth="1"/>
    <col min="9480" max="9480" width="18.42578125" style="14" customWidth="1"/>
    <col min="9481" max="9481" width="10.7109375" style="14" customWidth="1"/>
    <col min="9482" max="9482" width="12" style="14" customWidth="1"/>
    <col min="9483" max="9483" width="18.85546875" style="14" customWidth="1"/>
    <col min="9484" max="9484" width="17.85546875" style="14" customWidth="1"/>
    <col min="9485" max="9485" width="20.28515625" style="14" customWidth="1"/>
    <col min="9486" max="9486" width="15.5703125" style="14" customWidth="1"/>
    <col min="9487" max="9488" width="16" style="14"/>
    <col min="9489" max="9489" width="23.140625" style="14" customWidth="1"/>
    <col min="9490" max="9729" width="16" style="14"/>
    <col min="9730" max="9730" width="10.42578125" style="14" customWidth="1"/>
    <col min="9731" max="9731" width="26.140625" style="14" customWidth="1"/>
    <col min="9732" max="9732" width="12.28515625" style="14" customWidth="1"/>
    <col min="9733" max="9733" width="9.42578125" style="14" customWidth="1"/>
    <col min="9734" max="9734" width="18.28515625" style="14" customWidth="1"/>
    <col min="9735" max="9735" width="10.5703125" style="14" customWidth="1"/>
    <col min="9736" max="9736" width="18.42578125" style="14" customWidth="1"/>
    <col min="9737" max="9737" width="10.7109375" style="14" customWidth="1"/>
    <col min="9738" max="9738" width="12" style="14" customWidth="1"/>
    <col min="9739" max="9739" width="18.85546875" style="14" customWidth="1"/>
    <col min="9740" max="9740" width="17.85546875" style="14" customWidth="1"/>
    <col min="9741" max="9741" width="20.28515625" style="14" customWidth="1"/>
    <col min="9742" max="9742" width="15.5703125" style="14" customWidth="1"/>
    <col min="9743" max="9744" width="16" style="14"/>
    <col min="9745" max="9745" width="23.140625" style="14" customWidth="1"/>
    <col min="9746" max="9985" width="16" style="14"/>
    <col min="9986" max="9986" width="10.42578125" style="14" customWidth="1"/>
    <col min="9987" max="9987" width="26.140625" style="14" customWidth="1"/>
    <col min="9988" max="9988" width="12.28515625" style="14" customWidth="1"/>
    <col min="9989" max="9989" width="9.42578125" style="14" customWidth="1"/>
    <col min="9990" max="9990" width="18.28515625" style="14" customWidth="1"/>
    <col min="9991" max="9991" width="10.5703125" style="14" customWidth="1"/>
    <col min="9992" max="9992" width="18.42578125" style="14" customWidth="1"/>
    <col min="9993" max="9993" width="10.7109375" style="14" customWidth="1"/>
    <col min="9994" max="9994" width="12" style="14" customWidth="1"/>
    <col min="9995" max="9995" width="18.85546875" style="14" customWidth="1"/>
    <col min="9996" max="9996" width="17.85546875" style="14" customWidth="1"/>
    <col min="9997" max="9997" width="20.28515625" style="14" customWidth="1"/>
    <col min="9998" max="9998" width="15.5703125" style="14" customWidth="1"/>
    <col min="9999" max="10000" width="16" style="14"/>
    <col min="10001" max="10001" width="23.140625" style="14" customWidth="1"/>
    <col min="10002" max="10241" width="16" style="14"/>
    <col min="10242" max="10242" width="10.42578125" style="14" customWidth="1"/>
    <col min="10243" max="10243" width="26.140625" style="14" customWidth="1"/>
    <col min="10244" max="10244" width="12.28515625" style="14" customWidth="1"/>
    <col min="10245" max="10245" width="9.42578125" style="14" customWidth="1"/>
    <col min="10246" max="10246" width="18.28515625" style="14" customWidth="1"/>
    <col min="10247" max="10247" width="10.5703125" style="14" customWidth="1"/>
    <col min="10248" max="10248" width="18.42578125" style="14" customWidth="1"/>
    <col min="10249" max="10249" width="10.7109375" style="14" customWidth="1"/>
    <col min="10250" max="10250" width="12" style="14" customWidth="1"/>
    <col min="10251" max="10251" width="18.85546875" style="14" customWidth="1"/>
    <col min="10252" max="10252" width="17.85546875" style="14" customWidth="1"/>
    <col min="10253" max="10253" width="20.28515625" style="14" customWidth="1"/>
    <col min="10254" max="10254" width="15.5703125" style="14" customWidth="1"/>
    <col min="10255" max="10256" width="16" style="14"/>
    <col min="10257" max="10257" width="23.140625" style="14" customWidth="1"/>
    <col min="10258" max="10497" width="16" style="14"/>
    <col min="10498" max="10498" width="10.42578125" style="14" customWidth="1"/>
    <col min="10499" max="10499" width="26.140625" style="14" customWidth="1"/>
    <col min="10500" max="10500" width="12.28515625" style="14" customWidth="1"/>
    <col min="10501" max="10501" width="9.42578125" style="14" customWidth="1"/>
    <col min="10502" max="10502" width="18.28515625" style="14" customWidth="1"/>
    <col min="10503" max="10503" width="10.5703125" style="14" customWidth="1"/>
    <col min="10504" max="10504" width="18.42578125" style="14" customWidth="1"/>
    <col min="10505" max="10505" width="10.7109375" style="14" customWidth="1"/>
    <col min="10506" max="10506" width="12" style="14" customWidth="1"/>
    <col min="10507" max="10507" width="18.85546875" style="14" customWidth="1"/>
    <col min="10508" max="10508" width="17.85546875" style="14" customWidth="1"/>
    <col min="10509" max="10509" width="20.28515625" style="14" customWidth="1"/>
    <col min="10510" max="10510" width="15.5703125" style="14" customWidth="1"/>
    <col min="10511" max="10512" width="16" style="14"/>
    <col min="10513" max="10513" width="23.140625" style="14" customWidth="1"/>
    <col min="10514" max="10753" width="16" style="14"/>
    <col min="10754" max="10754" width="10.42578125" style="14" customWidth="1"/>
    <col min="10755" max="10755" width="26.140625" style="14" customWidth="1"/>
    <col min="10756" max="10756" width="12.28515625" style="14" customWidth="1"/>
    <col min="10757" max="10757" width="9.42578125" style="14" customWidth="1"/>
    <col min="10758" max="10758" width="18.28515625" style="14" customWidth="1"/>
    <col min="10759" max="10759" width="10.5703125" style="14" customWidth="1"/>
    <col min="10760" max="10760" width="18.42578125" style="14" customWidth="1"/>
    <col min="10761" max="10761" width="10.7109375" style="14" customWidth="1"/>
    <col min="10762" max="10762" width="12" style="14" customWidth="1"/>
    <col min="10763" max="10763" width="18.85546875" style="14" customWidth="1"/>
    <col min="10764" max="10764" width="17.85546875" style="14" customWidth="1"/>
    <col min="10765" max="10765" width="20.28515625" style="14" customWidth="1"/>
    <col min="10766" max="10766" width="15.5703125" style="14" customWidth="1"/>
    <col min="10767" max="10768" width="16" style="14"/>
    <col min="10769" max="10769" width="23.140625" style="14" customWidth="1"/>
    <col min="10770" max="11009" width="16" style="14"/>
    <col min="11010" max="11010" width="10.42578125" style="14" customWidth="1"/>
    <col min="11011" max="11011" width="26.140625" style="14" customWidth="1"/>
    <col min="11012" max="11012" width="12.28515625" style="14" customWidth="1"/>
    <col min="11013" max="11013" width="9.42578125" style="14" customWidth="1"/>
    <col min="11014" max="11014" width="18.28515625" style="14" customWidth="1"/>
    <col min="11015" max="11015" width="10.5703125" style="14" customWidth="1"/>
    <col min="11016" max="11016" width="18.42578125" style="14" customWidth="1"/>
    <col min="11017" max="11017" width="10.7109375" style="14" customWidth="1"/>
    <col min="11018" max="11018" width="12" style="14" customWidth="1"/>
    <col min="11019" max="11019" width="18.85546875" style="14" customWidth="1"/>
    <col min="11020" max="11020" width="17.85546875" style="14" customWidth="1"/>
    <col min="11021" max="11021" width="20.28515625" style="14" customWidth="1"/>
    <col min="11022" max="11022" width="15.5703125" style="14" customWidth="1"/>
    <col min="11023" max="11024" width="16" style="14"/>
    <col min="11025" max="11025" width="23.140625" style="14" customWidth="1"/>
    <col min="11026" max="11265" width="16" style="14"/>
    <col min="11266" max="11266" width="10.42578125" style="14" customWidth="1"/>
    <col min="11267" max="11267" width="26.140625" style="14" customWidth="1"/>
    <col min="11268" max="11268" width="12.28515625" style="14" customWidth="1"/>
    <col min="11269" max="11269" width="9.42578125" style="14" customWidth="1"/>
    <col min="11270" max="11270" width="18.28515625" style="14" customWidth="1"/>
    <col min="11271" max="11271" width="10.5703125" style="14" customWidth="1"/>
    <col min="11272" max="11272" width="18.42578125" style="14" customWidth="1"/>
    <col min="11273" max="11273" width="10.7109375" style="14" customWidth="1"/>
    <col min="11274" max="11274" width="12" style="14" customWidth="1"/>
    <col min="11275" max="11275" width="18.85546875" style="14" customWidth="1"/>
    <col min="11276" max="11276" width="17.85546875" style="14" customWidth="1"/>
    <col min="11277" max="11277" width="20.28515625" style="14" customWidth="1"/>
    <col min="11278" max="11278" width="15.5703125" style="14" customWidth="1"/>
    <col min="11279" max="11280" width="16" style="14"/>
    <col min="11281" max="11281" width="23.140625" style="14" customWidth="1"/>
    <col min="11282" max="11521" width="16" style="14"/>
    <col min="11522" max="11522" width="10.42578125" style="14" customWidth="1"/>
    <col min="11523" max="11523" width="26.140625" style="14" customWidth="1"/>
    <col min="11524" max="11524" width="12.28515625" style="14" customWidth="1"/>
    <col min="11525" max="11525" width="9.42578125" style="14" customWidth="1"/>
    <col min="11526" max="11526" width="18.28515625" style="14" customWidth="1"/>
    <col min="11527" max="11527" width="10.5703125" style="14" customWidth="1"/>
    <col min="11528" max="11528" width="18.42578125" style="14" customWidth="1"/>
    <col min="11529" max="11529" width="10.7109375" style="14" customWidth="1"/>
    <col min="11530" max="11530" width="12" style="14" customWidth="1"/>
    <col min="11531" max="11531" width="18.85546875" style="14" customWidth="1"/>
    <col min="11532" max="11532" width="17.85546875" style="14" customWidth="1"/>
    <col min="11533" max="11533" width="20.28515625" style="14" customWidth="1"/>
    <col min="11534" max="11534" width="15.5703125" style="14" customWidth="1"/>
    <col min="11535" max="11536" width="16" style="14"/>
    <col min="11537" max="11537" width="23.140625" style="14" customWidth="1"/>
    <col min="11538" max="11777" width="16" style="14"/>
    <col min="11778" max="11778" width="10.42578125" style="14" customWidth="1"/>
    <col min="11779" max="11779" width="26.140625" style="14" customWidth="1"/>
    <col min="11780" max="11780" width="12.28515625" style="14" customWidth="1"/>
    <col min="11781" max="11781" width="9.42578125" style="14" customWidth="1"/>
    <col min="11782" max="11782" width="18.28515625" style="14" customWidth="1"/>
    <col min="11783" max="11783" width="10.5703125" style="14" customWidth="1"/>
    <col min="11784" max="11784" width="18.42578125" style="14" customWidth="1"/>
    <col min="11785" max="11785" width="10.7109375" style="14" customWidth="1"/>
    <col min="11786" max="11786" width="12" style="14" customWidth="1"/>
    <col min="11787" max="11787" width="18.85546875" style="14" customWidth="1"/>
    <col min="11788" max="11788" width="17.85546875" style="14" customWidth="1"/>
    <col min="11789" max="11789" width="20.28515625" style="14" customWidth="1"/>
    <col min="11790" max="11790" width="15.5703125" style="14" customWidth="1"/>
    <col min="11791" max="11792" width="16" style="14"/>
    <col min="11793" max="11793" width="23.140625" style="14" customWidth="1"/>
    <col min="11794" max="12033" width="16" style="14"/>
    <col min="12034" max="12034" width="10.42578125" style="14" customWidth="1"/>
    <col min="12035" max="12035" width="26.140625" style="14" customWidth="1"/>
    <col min="12036" max="12036" width="12.28515625" style="14" customWidth="1"/>
    <col min="12037" max="12037" width="9.42578125" style="14" customWidth="1"/>
    <col min="12038" max="12038" width="18.28515625" style="14" customWidth="1"/>
    <col min="12039" max="12039" width="10.5703125" style="14" customWidth="1"/>
    <col min="12040" max="12040" width="18.42578125" style="14" customWidth="1"/>
    <col min="12041" max="12041" width="10.7109375" style="14" customWidth="1"/>
    <col min="12042" max="12042" width="12" style="14" customWidth="1"/>
    <col min="12043" max="12043" width="18.85546875" style="14" customWidth="1"/>
    <col min="12044" max="12044" width="17.85546875" style="14" customWidth="1"/>
    <col min="12045" max="12045" width="20.28515625" style="14" customWidth="1"/>
    <col min="12046" max="12046" width="15.5703125" style="14" customWidth="1"/>
    <col min="12047" max="12048" width="16" style="14"/>
    <col min="12049" max="12049" width="23.140625" style="14" customWidth="1"/>
    <col min="12050" max="12289" width="16" style="14"/>
    <col min="12290" max="12290" width="10.42578125" style="14" customWidth="1"/>
    <col min="12291" max="12291" width="26.140625" style="14" customWidth="1"/>
    <col min="12292" max="12292" width="12.28515625" style="14" customWidth="1"/>
    <col min="12293" max="12293" width="9.42578125" style="14" customWidth="1"/>
    <col min="12294" max="12294" width="18.28515625" style="14" customWidth="1"/>
    <col min="12295" max="12295" width="10.5703125" style="14" customWidth="1"/>
    <col min="12296" max="12296" width="18.42578125" style="14" customWidth="1"/>
    <col min="12297" max="12297" width="10.7109375" style="14" customWidth="1"/>
    <col min="12298" max="12298" width="12" style="14" customWidth="1"/>
    <col min="12299" max="12299" width="18.85546875" style="14" customWidth="1"/>
    <col min="12300" max="12300" width="17.85546875" style="14" customWidth="1"/>
    <col min="12301" max="12301" width="20.28515625" style="14" customWidth="1"/>
    <col min="12302" max="12302" width="15.5703125" style="14" customWidth="1"/>
    <col min="12303" max="12304" width="16" style="14"/>
    <col min="12305" max="12305" width="23.140625" style="14" customWidth="1"/>
    <col min="12306" max="12545" width="16" style="14"/>
    <col min="12546" max="12546" width="10.42578125" style="14" customWidth="1"/>
    <col min="12547" max="12547" width="26.140625" style="14" customWidth="1"/>
    <col min="12548" max="12548" width="12.28515625" style="14" customWidth="1"/>
    <col min="12549" max="12549" width="9.42578125" style="14" customWidth="1"/>
    <col min="12550" max="12550" width="18.28515625" style="14" customWidth="1"/>
    <col min="12551" max="12551" width="10.5703125" style="14" customWidth="1"/>
    <col min="12552" max="12552" width="18.42578125" style="14" customWidth="1"/>
    <col min="12553" max="12553" width="10.7109375" style="14" customWidth="1"/>
    <col min="12554" max="12554" width="12" style="14" customWidth="1"/>
    <col min="12555" max="12555" width="18.85546875" style="14" customWidth="1"/>
    <col min="12556" max="12556" width="17.85546875" style="14" customWidth="1"/>
    <col min="12557" max="12557" width="20.28515625" style="14" customWidth="1"/>
    <col min="12558" max="12558" width="15.5703125" style="14" customWidth="1"/>
    <col min="12559" max="12560" width="16" style="14"/>
    <col min="12561" max="12561" width="23.140625" style="14" customWidth="1"/>
    <col min="12562" max="12801" width="16" style="14"/>
    <col min="12802" max="12802" width="10.42578125" style="14" customWidth="1"/>
    <col min="12803" max="12803" width="26.140625" style="14" customWidth="1"/>
    <col min="12804" max="12804" width="12.28515625" style="14" customWidth="1"/>
    <col min="12805" max="12805" width="9.42578125" style="14" customWidth="1"/>
    <col min="12806" max="12806" width="18.28515625" style="14" customWidth="1"/>
    <col min="12807" max="12807" width="10.5703125" style="14" customWidth="1"/>
    <col min="12808" max="12808" width="18.42578125" style="14" customWidth="1"/>
    <col min="12809" max="12809" width="10.7109375" style="14" customWidth="1"/>
    <col min="12810" max="12810" width="12" style="14" customWidth="1"/>
    <col min="12811" max="12811" width="18.85546875" style="14" customWidth="1"/>
    <col min="12812" max="12812" width="17.85546875" style="14" customWidth="1"/>
    <col min="12813" max="12813" width="20.28515625" style="14" customWidth="1"/>
    <col min="12814" max="12814" width="15.5703125" style="14" customWidth="1"/>
    <col min="12815" max="12816" width="16" style="14"/>
    <col min="12817" max="12817" width="23.140625" style="14" customWidth="1"/>
    <col min="12818" max="13057" width="16" style="14"/>
    <col min="13058" max="13058" width="10.42578125" style="14" customWidth="1"/>
    <col min="13059" max="13059" width="26.140625" style="14" customWidth="1"/>
    <col min="13060" max="13060" width="12.28515625" style="14" customWidth="1"/>
    <col min="13061" max="13061" width="9.42578125" style="14" customWidth="1"/>
    <col min="13062" max="13062" width="18.28515625" style="14" customWidth="1"/>
    <col min="13063" max="13063" width="10.5703125" style="14" customWidth="1"/>
    <col min="13064" max="13064" width="18.42578125" style="14" customWidth="1"/>
    <col min="13065" max="13065" width="10.7109375" style="14" customWidth="1"/>
    <col min="13066" max="13066" width="12" style="14" customWidth="1"/>
    <col min="13067" max="13067" width="18.85546875" style="14" customWidth="1"/>
    <col min="13068" max="13068" width="17.85546875" style="14" customWidth="1"/>
    <col min="13069" max="13069" width="20.28515625" style="14" customWidth="1"/>
    <col min="13070" max="13070" width="15.5703125" style="14" customWidth="1"/>
    <col min="13071" max="13072" width="16" style="14"/>
    <col min="13073" max="13073" width="23.140625" style="14" customWidth="1"/>
    <col min="13074" max="13313" width="16" style="14"/>
    <col min="13314" max="13314" width="10.42578125" style="14" customWidth="1"/>
    <col min="13315" max="13315" width="26.140625" style="14" customWidth="1"/>
    <col min="13316" max="13316" width="12.28515625" style="14" customWidth="1"/>
    <col min="13317" max="13317" width="9.42578125" style="14" customWidth="1"/>
    <col min="13318" max="13318" width="18.28515625" style="14" customWidth="1"/>
    <col min="13319" max="13319" width="10.5703125" style="14" customWidth="1"/>
    <col min="13320" max="13320" width="18.42578125" style="14" customWidth="1"/>
    <col min="13321" max="13321" width="10.7109375" style="14" customWidth="1"/>
    <col min="13322" max="13322" width="12" style="14" customWidth="1"/>
    <col min="13323" max="13323" width="18.85546875" style="14" customWidth="1"/>
    <col min="13324" max="13324" width="17.85546875" style="14" customWidth="1"/>
    <col min="13325" max="13325" width="20.28515625" style="14" customWidth="1"/>
    <col min="13326" max="13326" width="15.5703125" style="14" customWidth="1"/>
    <col min="13327" max="13328" width="16" style="14"/>
    <col min="13329" max="13329" width="23.140625" style="14" customWidth="1"/>
    <col min="13330" max="13569" width="16" style="14"/>
    <col min="13570" max="13570" width="10.42578125" style="14" customWidth="1"/>
    <col min="13571" max="13571" width="26.140625" style="14" customWidth="1"/>
    <col min="13572" max="13572" width="12.28515625" style="14" customWidth="1"/>
    <col min="13573" max="13573" width="9.42578125" style="14" customWidth="1"/>
    <col min="13574" max="13574" width="18.28515625" style="14" customWidth="1"/>
    <col min="13575" max="13575" width="10.5703125" style="14" customWidth="1"/>
    <col min="13576" max="13576" width="18.42578125" style="14" customWidth="1"/>
    <col min="13577" max="13577" width="10.7109375" style="14" customWidth="1"/>
    <col min="13578" max="13578" width="12" style="14" customWidth="1"/>
    <col min="13579" max="13579" width="18.85546875" style="14" customWidth="1"/>
    <col min="13580" max="13580" width="17.85546875" style="14" customWidth="1"/>
    <col min="13581" max="13581" width="20.28515625" style="14" customWidth="1"/>
    <col min="13582" max="13582" width="15.5703125" style="14" customWidth="1"/>
    <col min="13583" max="13584" width="16" style="14"/>
    <col min="13585" max="13585" width="23.140625" style="14" customWidth="1"/>
    <col min="13586" max="13825" width="16" style="14"/>
    <col min="13826" max="13826" width="10.42578125" style="14" customWidth="1"/>
    <col min="13827" max="13827" width="26.140625" style="14" customWidth="1"/>
    <col min="13828" max="13828" width="12.28515625" style="14" customWidth="1"/>
    <col min="13829" max="13829" width="9.42578125" style="14" customWidth="1"/>
    <col min="13830" max="13830" width="18.28515625" style="14" customWidth="1"/>
    <col min="13831" max="13831" width="10.5703125" style="14" customWidth="1"/>
    <col min="13832" max="13832" width="18.42578125" style="14" customWidth="1"/>
    <col min="13833" max="13833" width="10.7109375" style="14" customWidth="1"/>
    <col min="13834" max="13834" width="12" style="14" customWidth="1"/>
    <col min="13835" max="13835" width="18.85546875" style="14" customWidth="1"/>
    <col min="13836" max="13836" width="17.85546875" style="14" customWidth="1"/>
    <col min="13837" max="13837" width="20.28515625" style="14" customWidth="1"/>
    <col min="13838" max="13838" width="15.5703125" style="14" customWidth="1"/>
    <col min="13839" max="13840" width="16" style="14"/>
    <col min="13841" max="13841" width="23.140625" style="14" customWidth="1"/>
    <col min="13842" max="14081" width="16" style="14"/>
    <col min="14082" max="14082" width="10.42578125" style="14" customWidth="1"/>
    <col min="14083" max="14083" width="26.140625" style="14" customWidth="1"/>
    <col min="14084" max="14084" width="12.28515625" style="14" customWidth="1"/>
    <col min="14085" max="14085" width="9.42578125" style="14" customWidth="1"/>
    <col min="14086" max="14086" width="18.28515625" style="14" customWidth="1"/>
    <col min="14087" max="14087" width="10.5703125" style="14" customWidth="1"/>
    <col min="14088" max="14088" width="18.42578125" style="14" customWidth="1"/>
    <col min="14089" max="14089" width="10.7109375" style="14" customWidth="1"/>
    <col min="14090" max="14090" width="12" style="14" customWidth="1"/>
    <col min="14091" max="14091" width="18.85546875" style="14" customWidth="1"/>
    <col min="14092" max="14092" width="17.85546875" style="14" customWidth="1"/>
    <col min="14093" max="14093" width="20.28515625" style="14" customWidth="1"/>
    <col min="14094" max="14094" width="15.5703125" style="14" customWidth="1"/>
    <col min="14095" max="14096" width="16" style="14"/>
    <col min="14097" max="14097" width="23.140625" style="14" customWidth="1"/>
    <col min="14098" max="14337" width="16" style="14"/>
    <col min="14338" max="14338" width="10.42578125" style="14" customWidth="1"/>
    <col min="14339" max="14339" width="26.140625" style="14" customWidth="1"/>
    <col min="14340" max="14340" width="12.28515625" style="14" customWidth="1"/>
    <col min="14341" max="14341" width="9.42578125" style="14" customWidth="1"/>
    <col min="14342" max="14342" width="18.28515625" style="14" customWidth="1"/>
    <col min="14343" max="14343" width="10.5703125" style="14" customWidth="1"/>
    <col min="14344" max="14344" width="18.42578125" style="14" customWidth="1"/>
    <col min="14345" max="14345" width="10.7109375" style="14" customWidth="1"/>
    <col min="14346" max="14346" width="12" style="14" customWidth="1"/>
    <col min="14347" max="14347" width="18.85546875" style="14" customWidth="1"/>
    <col min="14348" max="14348" width="17.85546875" style="14" customWidth="1"/>
    <col min="14349" max="14349" width="20.28515625" style="14" customWidth="1"/>
    <col min="14350" max="14350" width="15.5703125" style="14" customWidth="1"/>
    <col min="14351" max="14352" width="16" style="14"/>
    <col min="14353" max="14353" width="23.140625" style="14" customWidth="1"/>
    <col min="14354" max="14593" width="16" style="14"/>
    <col min="14594" max="14594" width="10.42578125" style="14" customWidth="1"/>
    <col min="14595" max="14595" width="26.140625" style="14" customWidth="1"/>
    <col min="14596" max="14596" width="12.28515625" style="14" customWidth="1"/>
    <col min="14597" max="14597" width="9.42578125" style="14" customWidth="1"/>
    <col min="14598" max="14598" width="18.28515625" style="14" customWidth="1"/>
    <col min="14599" max="14599" width="10.5703125" style="14" customWidth="1"/>
    <col min="14600" max="14600" width="18.42578125" style="14" customWidth="1"/>
    <col min="14601" max="14601" width="10.7109375" style="14" customWidth="1"/>
    <col min="14602" max="14602" width="12" style="14" customWidth="1"/>
    <col min="14603" max="14603" width="18.85546875" style="14" customWidth="1"/>
    <col min="14604" max="14604" width="17.85546875" style="14" customWidth="1"/>
    <col min="14605" max="14605" width="20.28515625" style="14" customWidth="1"/>
    <col min="14606" max="14606" width="15.5703125" style="14" customWidth="1"/>
    <col min="14607" max="14608" width="16" style="14"/>
    <col min="14609" max="14609" width="23.140625" style="14" customWidth="1"/>
    <col min="14610" max="14849" width="16" style="14"/>
    <col min="14850" max="14850" width="10.42578125" style="14" customWidth="1"/>
    <col min="14851" max="14851" width="26.140625" style="14" customWidth="1"/>
    <col min="14852" max="14852" width="12.28515625" style="14" customWidth="1"/>
    <col min="14853" max="14853" width="9.42578125" style="14" customWidth="1"/>
    <col min="14854" max="14854" width="18.28515625" style="14" customWidth="1"/>
    <col min="14855" max="14855" width="10.5703125" style="14" customWidth="1"/>
    <col min="14856" max="14856" width="18.42578125" style="14" customWidth="1"/>
    <col min="14857" max="14857" width="10.7109375" style="14" customWidth="1"/>
    <col min="14858" max="14858" width="12" style="14" customWidth="1"/>
    <col min="14859" max="14859" width="18.85546875" style="14" customWidth="1"/>
    <col min="14860" max="14860" width="17.85546875" style="14" customWidth="1"/>
    <col min="14861" max="14861" width="20.28515625" style="14" customWidth="1"/>
    <col min="14862" max="14862" width="15.5703125" style="14" customWidth="1"/>
    <col min="14863" max="14864" width="16" style="14"/>
    <col min="14865" max="14865" width="23.140625" style="14" customWidth="1"/>
    <col min="14866" max="15105" width="16" style="14"/>
    <col min="15106" max="15106" width="10.42578125" style="14" customWidth="1"/>
    <col min="15107" max="15107" width="26.140625" style="14" customWidth="1"/>
    <col min="15108" max="15108" width="12.28515625" style="14" customWidth="1"/>
    <col min="15109" max="15109" width="9.42578125" style="14" customWidth="1"/>
    <col min="15110" max="15110" width="18.28515625" style="14" customWidth="1"/>
    <col min="15111" max="15111" width="10.5703125" style="14" customWidth="1"/>
    <col min="15112" max="15112" width="18.42578125" style="14" customWidth="1"/>
    <col min="15113" max="15113" width="10.7109375" style="14" customWidth="1"/>
    <col min="15114" max="15114" width="12" style="14" customWidth="1"/>
    <col min="15115" max="15115" width="18.85546875" style="14" customWidth="1"/>
    <col min="15116" max="15116" width="17.85546875" style="14" customWidth="1"/>
    <col min="15117" max="15117" width="20.28515625" style="14" customWidth="1"/>
    <col min="15118" max="15118" width="15.5703125" style="14" customWidth="1"/>
    <col min="15119" max="15120" width="16" style="14"/>
    <col min="15121" max="15121" width="23.140625" style="14" customWidth="1"/>
    <col min="15122" max="15361" width="16" style="14"/>
    <col min="15362" max="15362" width="10.42578125" style="14" customWidth="1"/>
    <col min="15363" max="15363" width="26.140625" style="14" customWidth="1"/>
    <col min="15364" max="15364" width="12.28515625" style="14" customWidth="1"/>
    <col min="15365" max="15365" width="9.42578125" style="14" customWidth="1"/>
    <col min="15366" max="15366" width="18.28515625" style="14" customWidth="1"/>
    <col min="15367" max="15367" width="10.5703125" style="14" customWidth="1"/>
    <col min="15368" max="15368" width="18.42578125" style="14" customWidth="1"/>
    <col min="15369" max="15369" width="10.7109375" style="14" customWidth="1"/>
    <col min="15370" max="15370" width="12" style="14" customWidth="1"/>
    <col min="15371" max="15371" width="18.85546875" style="14" customWidth="1"/>
    <col min="15372" max="15372" width="17.85546875" style="14" customWidth="1"/>
    <col min="15373" max="15373" width="20.28515625" style="14" customWidth="1"/>
    <col min="15374" max="15374" width="15.5703125" style="14" customWidth="1"/>
    <col min="15375" max="15376" width="16" style="14"/>
    <col min="15377" max="15377" width="23.140625" style="14" customWidth="1"/>
    <col min="15378" max="15617" width="16" style="14"/>
    <col min="15618" max="15618" width="10.42578125" style="14" customWidth="1"/>
    <col min="15619" max="15619" width="26.140625" style="14" customWidth="1"/>
    <col min="15620" max="15620" width="12.28515625" style="14" customWidth="1"/>
    <col min="15621" max="15621" width="9.42578125" style="14" customWidth="1"/>
    <col min="15622" max="15622" width="18.28515625" style="14" customWidth="1"/>
    <col min="15623" max="15623" width="10.5703125" style="14" customWidth="1"/>
    <col min="15624" max="15624" width="18.42578125" style="14" customWidth="1"/>
    <col min="15625" max="15625" width="10.7109375" style="14" customWidth="1"/>
    <col min="15626" max="15626" width="12" style="14" customWidth="1"/>
    <col min="15627" max="15627" width="18.85546875" style="14" customWidth="1"/>
    <col min="15628" max="15628" width="17.85546875" style="14" customWidth="1"/>
    <col min="15629" max="15629" width="20.28515625" style="14" customWidth="1"/>
    <col min="15630" max="15630" width="15.5703125" style="14" customWidth="1"/>
    <col min="15631" max="15632" width="16" style="14"/>
    <col min="15633" max="15633" width="23.140625" style="14" customWidth="1"/>
    <col min="15634" max="15873" width="16" style="14"/>
    <col min="15874" max="15874" width="10.42578125" style="14" customWidth="1"/>
    <col min="15875" max="15875" width="26.140625" style="14" customWidth="1"/>
    <col min="15876" max="15876" width="12.28515625" style="14" customWidth="1"/>
    <col min="15877" max="15877" width="9.42578125" style="14" customWidth="1"/>
    <col min="15878" max="15878" width="18.28515625" style="14" customWidth="1"/>
    <col min="15879" max="15879" width="10.5703125" style="14" customWidth="1"/>
    <col min="15880" max="15880" width="18.42578125" style="14" customWidth="1"/>
    <col min="15881" max="15881" width="10.7109375" style="14" customWidth="1"/>
    <col min="15882" max="15882" width="12" style="14" customWidth="1"/>
    <col min="15883" max="15883" width="18.85546875" style="14" customWidth="1"/>
    <col min="15884" max="15884" width="17.85546875" style="14" customWidth="1"/>
    <col min="15885" max="15885" width="20.28515625" style="14" customWidth="1"/>
    <col min="15886" max="15886" width="15.5703125" style="14" customWidth="1"/>
    <col min="15887" max="15888" width="16" style="14"/>
    <col min="15889" max="15889" width="23.140625" style="14" customWidth="1"/>
    <col min="15890" max="16129" width="16" style="14"/>
    <col min="16130" max="16130" width="10.42578125" style="14" customWidth="1"/>
    <col min="16131" max="16131" width="26.140625" style="14" customWidth="1"/>
    <col min="16132" max="16132" width="12.28515625" style="14" customWidth="1"/>
    <col min="16133" max="16133" width="9.42578125" style="14" customWidth="1"/>
    <col min="16134" max="16134" width="18.28515625" style="14" customWidth="1"/>
    <col min="16135" max="16135" width="10.5703125" style="14" customWidth="1"/>
    <col min="16136" max="16136" width="18.42578125" style="14" customWidth="1"/>
    <col min="16137" max="16137" width="10.7109375" style="14" customWidth="1"/>
    <col min="16138" max="16138" width="12" style="14" customWidth="1"/>
    <col min="16139" max="16139" width="18.85546875" style="14" customWidth="1"/>
    <col min="16140" max="16140" width="17.85546875" style="14" customWidth="1"/>
    <col min="16141" max="16141" width="20.28515625" style="14" customWidth="1"/>
    <col min="16142" max="16142" width="15.5703125" style="14" customWidth="1"/>
    <col min="16143" max="16144" width="16" style="14"/>
    <col min="16145" max="16145" width="23.140625" style="14" customWidth="1"/>
    <col min="16146" max="16384" width="16" style="14"/>
  </cols>
  <sheetData>
    <row r="1" spans="1:19" ht="21" customHeight="1" thickBot="1" x14ac:dyDescent="0.25">
      <c r="D1" s="24"/>
      <c r="E1" s="24"/>
    </row>
    <row r="2" spans="1:19" ht="30" customHeight="1" thickBot="1" x14ac:dyDescent="0.25">
      <c r="A2" s="344" t="s">
        <v>420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6"/>
    </row>
    <row r="3" spans="1:19" ht="38.25" customHeight="1" thickBot="1" x14ac:dyDescent="0.25">
      <c r="A3" s="336" t="s">
        <v>37</v>
      </c>
      <c r="B3" s="336" t="s">
        <v>21</v>
      </c>
      <c r="C3" s="347" t="s">
        <v>22</v>
      </c>
      <c r="D3" s="336" t="s">
        <v>38</v>
      </c>
      <c r="E3" s="336" t="s">
        <v>39</v>
      </c>
      <c r="F3" s="336" t="s">
        <v>40</v>
      </c>
      <c r="G3" s="336" t="s">
        <v>41</v>
      </c>
      <c r="H3" s="336" t="s">
        <v>42</v>
      </c>
      <c r="I3" s="336" t="s">
        <v>43</v>
      </c>
      <c r="J3" s="336" t="s">
        <v>44</v>
      </c>
      <c r="K3" s="336" t="s">
        <v>45</v>
      </c>
      <c r="L3" s="325" t="s">
        <v>46</v>
      </c>
      <c r="M3" s="326"/>
      <c r="N3" s="326"/>
      <c r="O3" s="327"/>
      <c r="Q3" s="362" t="s">
        <v>310</v>
      </c>
      <c r="R3" s="364" t="s">
        <v>309</v>
      </c>
      <c r="S3" s="366" t="s">
        <v>311</v>
      </c>
    </row>
    <row r="4" spans="1:19" ht="40.5" customHeight="1" thickBot="1" x14ac:dyDescent="0.25">
      <c r="A4" s="337"/>
      <c r="B4" s="337"/>
      <c r="C4" s="348"/>
      <c r="D4" s="337"/>
      <c r="E4" s="337"/>
      <c r="F4" s="337"/>
      <c r="G4" s="337"/>
      <c r="H4" s="337"/>
      <c r="I4" s="337"/>
      <c r="J4" s="337"/>
      <c r="K4" s="337"/>
      <c r="L4" s="26" t="s">
        <v>47</v>
      </c>
      <c r="M4" s="27" t="s">
        <v>48</v>
      </c>
      <c r="N4" s="28" t="s">
        <v>49</v>
      </c>
      <c r="O4" s="29" t="s">
        <v>50</v>
      </c>
      <c r="Q4" s="363"/>
      <c r="R4" s="365"/>
      <c r="S4" s="367"/>
    </row>
    <row r="5" spans="1:19" ht="30" customHeight="1" x14ac:dyDescent="0.25">
      <c r="A5" s="361">
        <v>9</v>
      </c>
      <c r="B5" s="131" t="s">
        <v>51</v>
      </c>
      <c r="C5" s="31" t="s">
        <v>23</v>
      </c>
      <c r="D5" s="32"/>
      <c r="E5" s="33">
        <v>2.83</v>
      </c>
      <c r="F5" s="34" t="s">
        <v>312</v>
      </c>
      <c r="G5" s="35">
        <v>0</v>
      </c>
      <c r="H5" s="34" t="s">
        <v>365</v>
      </c>
      <c r="I5" s="35">
        <v>3.8492035997752063E-3</v>
      </c>
      <c r="J5" s="33">
        <v>62</v>
      </c>
      <c r="K5" s="36">
        <v>4.0000000000000001E-3</v>
      </c>
      <c r="L5" s="37" t="s">
        <v>258</v>
      </c>
      <c r="M5" s="137" t="s">
        <v>287</v>
      </c>
      <c r="N5" s="137" t="s">
        <v>288</v>
      </c>
      <c r="O5" s="38" t="s">
        <v>0</v>
      </c>
      <c r="Q5" s="146">
        <v>155.6</v>
      </c>
      <c r="R5" s="143">
        <v>116.69999999999999</v>
      </c>
      <c r="S5" s="147">
        <v>-38.9</v>
      </c>
    </row>
    <row r="6" spans="1:19" ht="30" customHeight="1" x14ac:dyDescent="0.25">
      <c r="A6" s="322"/>
      <c r="B6" s="30" t="s">
        <v>141</v>
      </c>
      <c r="C6" s="31" t="s">
        <v>23</v>
      </c>
      <c r="D6" s="32"/>
      <c r="E6" s="33">
        <v>1</v>
      </c>
      <c r="F6" s="34" t="s">
        <v>380</v>
      </c>
      <c r="G6" s="35">
        <v>2.0618556701030928E-3</v>
      </c>
      <c r="H6" s="34" t="s">
        <v>341</v>
      </c>
      <c r="I6" s="35">
        <v>0</v>
      </c>
      <c r="J6" s="33">
        <v>58.5</v>
      </c>
      <c r="K6" s="36">
        <v>3.0000000000000001E-3</v>
      </c>
      <c r="L6" s="37" t="s">
        <v>259</v>
      </c>
      <c r="M6" s="137" t="s">
        <v>289</v>
      </c>
      <c r="N6" s="137" t="s">
        <v>290</v>
      </c>
      <c r="O6" s="38" t="s">
        <v>2</v>
      </c>
      <c r="Q6" s="148"/>
      <c r="R6" s="144"/>
      <c r="S6" s="149"/>
    </row>
    <row r="7" spans="1:19" ht="30" customHeight="1" x14ac:dyDescent="0.25">
      <c r="A7" s="322"/>
      <c r="B7" s="30" t="s">
        <v>143</v>
      </c>
      <c r="C7" s="31" t="s">
        <v>23</v>
      </c>
      <c r="D7" s="32"/>
      <c r="E7" s="33">
        <v>4</v>
      </c>
      <c r="F7" s="34" t="s">
        <v>381</v>
      </c>
      <c r="G7" s="35">
        <v>3.6738978306508048E-3</v>
      </c>
      <c r="H7" s="34" t="s">
        <v>382</v>
      </c>
      <c r="I7" s="35">
        <v>6.9050991501416427E-3</v>
      </c>
      <c r="J7" s="33">
        <v>61.5</v>
      </c>
      <c r="K7" s="36">
        <v>0.10299999999999999</v>
      </c>
      <c r="L7" s="37" t="s">
        <v>260</v>
      </c>
      <c r="M7" s="137" t="s">
        <v>291</v>
      </c>
      <c r="N7" s="137" t="s">
        <v>292</v>
      </c>
      <c r="O7" s="38" t="s">
        <v>1</v>
      </c>
      <c r="Q7" s="153">
        <v>117.2</v>
      </c>
      <c r="R7" s="144" t="s">
        <v>28</v>
      </c>
      <c r="S7" s="149">
        <v>-39.799999999999997</v>
      </c>
    </row>
    <row r="8" spans="1:19" ht="30" customHeight="1" x14ac:dyDescent="0.25">
      <c r="A8" s="322"/>
      <c r="B8" s="30" t="s">
        <v>57</v>
      </c>
      <c r="C8" s="31" t="s">
        <v>23</v>
      </c>
      <c r="D8" s="32"/>
      <c r="E8" s="33">
        <v>5.6</v>
      </c>
      <c r="F8" s="34" t="s">
        <v>383</v>
      </c>
      <c r="G8" s="35">
        <v>1.9650998270712154E-3</v>
      </c>
      <c r="H8" s="34" t="s">
        <v>384</v>
      </c>
      <c r="I8" s="35">
        <v>2.7866600612502256E-3</v>
      </c>
      <c r="J8" s="33">
        <v>65.8</v>
      </c>
      <c r="K8" s="36">
        <v>0.247</v>
      </c>
      <c r="L8" s="37" t="s">
        <v>261</v>
      </c>
      <c r="M8" s="137" t="s">
        <v>293</v>
      </c>
      <c r="N8" s="137" t="s">
        <v>294</v>
      </c>
      <c r="O8" s="38" t="s">
        <v>1</v>
      </c>
      <c r="Q8" s="153"/>
      <c r="R8" s="144"/>
      <c r="S8" s="149"/>
    </row>
    <row r="9" spans="1:19" ht="30" customHeight="1" x14ac:dyDescent="0.25">
      <c r="A9" s="322"/>
      <c r="B9" s="30" t="s">
        <v>59</v>
      </c>
      <c r="C9" s="31" t="s">
        <v>23</v>
      </c>
      <c r="D9" s="32"/>
      <c r="E9" s="33">
        <v>1.9</v>
      </c>
      <c r="F9" s="34" t="s">
        <v>385</v>
      </c>
      <c r="G9" s="35">
        <v>1.951288737516187E-3</v>
      </c>
      <c r="H9" s="34" t="s">
        <v>386</v>
      </c>
      <c r="I9" s="35">
        <v>3.7843175515465447E-3</v>
      </c>
      <c r="J9" s="33">
        <v>66</v>
      </c>
      <c r="K9" s="36">
        <v>0.151</v>
      </c>
      <c r="L9" s="37" t="s">
        <v>262</v>
      </c>
      <c r="M9" s="137" t="s">
        <v>295</v>
      </c>
      <c r="N9" s="137" t="s">
        <v>296</v>
      </c>
      <c r="O9" s="38" t="s">
        <v>0</v>
      </c>
      <c r="Q9" s="153">
        <v>108</v>
      </c>
      <c r="R9" s="144" t="s">
        <v>29</v>
      </c>
      <c r="S9" s="149">
        <v>-54</v>
      </c>
    </row>
    <row r="10" spans="1:19" ht="30" customHeight="1" x14ac:dyDescent="0.25">
      <c r="A10" s="322"/>
      <c r="B10" s="30" t="s">
        <v>61</v>
      </c>
      <c r="C10" s="31" t="s">
        <v>23</v>
      </c>
      <c r="D10" s="32"/>
      <c r="E10" s="33">
        <v>3</v>
      </c>
      <c r="F10" s="34" t="s">
        <v>322</v>
      </c>
      <c r="G10" s="35">
        <v>3.1152647975077881E-3</v>
      </c>
      <c r="H10" s="34" t="s">
        <v>387</v>
      </c>
      <c r="I10" s="35">
        <v>6.2893081761006293E-3</v>
      </c>
      <c r="J10" s="33">
        <v>57</v>
      </c>
      <c r="K10" s="36">
        <v>1.0999999999999999E-2</v>
      </c>
      <c r="L10" s="37" t="s">
        <v>263</v>
      </c>
      <c r="M10" s="137" t="s">
        <v>297</v>
      </c>
      <c r="N10" s="137" t="s">
        <v>298</v>
      </c>
      <c r="O10" s="38" t="s">
        <v>2</v>
      </c>
      <c r="Q10" s="153">
        <v>186</v>
      </c>
      <c r="R10" s="144" t="s">
        <v>30</v>
      </c>
      <c r="S10" s="149">
        <v>-61.9</v>
      </c>
    </row>
    <row r="11" spans="1:19" ht="30" customHeight="1" x14ac:dyDescent="0.25">
      <c r="A11" s="322"/>
      <c r="B11" s="30" t="s">
        <v>63</v>
      </c>
      <c r="C11" s="31" t="s">
        <v>23</v>
      </c>
      <c r="D11" s="32"/>
      <c r="E11" s="33">
        <v>5.3</v>
      </c>
      <c r="F11" s="34" t="s">
        <v>388</v>
      </c>
      <c r="G11" s="35">
        <v>2.4402385577214029E-3</v>
      </c>
      <c r="H11" s="34" t="s">
        <v>389</v>
      </c>
      <c r="I11" s="35">
        <v>2.949599901045681E-3</v>
      </c>
      <c r="J11" s="33">
        <v>58.3</v>
      </c>
      <c r="K11" s="36">
        <v>0.184</v>
      </c>
      <c r="L11" s="37" t="s">
        <v>264</v>
      </c>
      <c r="M11" s="137" t="s">
        <v>299</v>
      </c>
      <c r="N11" s="137" t="s">
        <v>300</v>
      </c>
      <c r="O11" s="38" t="s">
        <v>0</v>
      </c>
      <c r="Q11" s="166">
        <v>156.6</v>
      </c>
      <c r="R11" s="168" t="s">
        <v>31</v>
      </c>
      <c r="S11" s="156">
        <v>-21.7</v>
      </c>
    </row>
    <row r="12" spans="1:19" ht="30" customHeight="1" x14ac:dyDescent="0.25">
      <c r="A12" s="322"/>
      <c r="B12" s="30" t="s">
        <v>65</v>
      </c>
      <c r="C12" s="31" t="s">
        <v>23</v>
      </c>
      <c r="D12" s="32"/>
      <c r="E12" s="33">
        <v>2.6</v>
      </c>
      <c r="F12" s="34" t="s">
        <v>326</v>
      </c>
      <c r="G12" s="35">
        <v>1.5142337976983646E-3</v>
      </c>
      <c r="H12" s="34" t="s">
        <v>327</v>
      </c>
      <c r="I12" s="35">
        <v>0</v>
      </c>
      <c r="J12" s="33">
        <v>58</v>
      </c>
      <c r="K12" s="36">
        <v>3.0000000000000001E-3</v>
      </c>
      <c r="L12" s="37" t="s">
        <v>66</v>
      </c>
      <c r="M12" s="137" t="s">
        <v>131</v>
      </c>
      <c r="N12" s="137" t="s">
        <v>132</v>
      </c>
      <c r="O12" s="38" t="s">
        <v>2</v>
      </c>
      <c r="Q12" s="166">
        <v>181.4</v>
      </c>
      <c r="R12" s="168" t="s">
        <v>33</v>
      </c>
      <c r="S12" s="156">
        <v>-36.5</v>
      </c>
    </row>
    <row r="13" spans="1:19" ht="30" customHeight="1" x14ac:dyDescent="0.25">
      <c r="A13" s="322"/>
      <c r="B13" s="30" t="s">
        <v>67</v>
      </c>
      <c r="C13" s="31" t="s">
        <v>23</v>
      </c>
      <c r="D13" s="32"/>
      <c r="E13" s="33">
        <v>3.8</v>
      </c>
      <c r="F13" s="34" t="s">
        <v>390</v>
      </c>
      <c r="G13" s="35">
        <v>4.2542846724200802E-3</v>
      </c>
      <c r="H13" s="34" t="s">
        <v>329</v>
      </c>
      <c r="I13" s="35">
        <v>2.4423006472096714E-3</v>
      </c>
      <c r="J13" s="33">
        <v>51.3</v>
      </c>
      <c r="K13" s="36">
        <v>2.1000000000000001E-2</v>
      </c>
      <c r="L13" s="37" t="s">
        <v>265</v>
      </c>
      <c r="M13" s="137" t="s">
        <v>301</v>
      </c>
      <c r="N13" s="137" t="s">
        <v>302</v>
      </c>
      <c r="O13" s="38" t="s">
        <v>1</v>
      </c>
      <c r="Q13" s="166">
        <v>155</v>
      </c>
      <c r="R13" s="168" t="s">
        <v>34</v>
      </c>
      <c r="S13" s="156">
        <v>-34.799999999999997</v>
      </c>
    </row>
    <row r="14" spans="1:19" ht="30" customHeight="1" x14ac:dyDescent="0.25">
      <c r="A14" s="322"/>
      <c r="B14" s="30" t="s">
        <v>69</v>
      </c>
      <c r="C14" s="31" t="s">
        <v>23</v>
      </c>
      <c r="D14" s="32"/>
      <c r="E14" s="33">
        <v>2.4</v>
      </c>
      <c r="F14" s="34" t="s">
        <v>391</v>
      </c>
      <c r="G14" s="35">
        <v>1.1730969760166842E-2</v>
      </c>
      <c r="H14" s="34" t="s">
        <v>392</v>
      </c>
      <c r="I14" s="35">
        <v>1.2773079633544749E-2</v>
      </c>
      <c r="J14" s="33">
        <v>60.4</v>
      </c>
      <c r="K14" s="36">
        <v>0.106</v>
      </c>
      <c r="L14" s="37" t="s">
        <v>266</v>
      </c>
      <c r="M14" s="137" t="s">
        <v>303</v>
      </c>
      <c r="N14" s="137" t="s">
        <v>304</v>
      </c>
      <c r="O14" s="38" t="s">
        <v>3</v>
      </c>
      <c r="Q14" s="166">
        <v>114</v>
      </c>
      <c r="R14" s="168" t="s">
        <v>35</v>
      </c>
      <c r="S14" s="156">
        <v>-30</v>
      </c>
    </row>
    <row r="15" spans="1:19" ht="30" customHeight="1" thickBot="1" x14ac:dyDescent="0.3">
      <c r="A15" s="322"/>
      <c r="B15" s="30" t="s">
        <v>71</v>
      </c>
      <c r="C15" s="31" t="s">
        <v>23</v>
      </c>
      <c r="D15" s="32"/>
      <c r="E15" s="33">
        <v>4.9000000000000004</v>
      </c>
      <c r="F15" s="34" t="s">
        <v>393</v>
      </c>
      <c r="G15" s="35">
        <v>2.8430512120050924E-3</v>
      </c>
      <c r="H15" s="34" t="s">
        <v>394</v>
      </c>
      <c r="I15" s="35">
        <v>3.1606933693611059E-3</v>
      </c>
      <c r="J15" s="33">
        <v>55.2</v>
      </c>
      <c r="K15" s="36">
        <v>0.16600000000000001</v>
      </c>
      <c r="L15" s="37" t="s">
        <v>267</v>
      </c>
      <c r="M15" s="137" t="s">
        <v>305</v>
      </c>
      <c r="N15" s="137" t="s">
        <v>306</v>
      </c>
      <c r="O15" s="38" t="s">
        <v>1</v>
      </c>
      <c r="Q15" s="167">
        <v>192</v>
      </c>
      <c r="R15" s="169" t="s">
        <v>36</v>
      </c>
      <c r="S15" s="157">
        <v>-49.9</v>
      </c>
    </row>
    <row r="16" spans="1:19" ht="30" customHeight="1" x14ac:dyDescent="0.2">
      <c r="A16" s="39" t="s">
        <v>73</v>
      </c>
      <c r="B16" s="40">
        <f>COUNT(E5:E15)</f>
        <v>11</v>
      </c>
      <c r="C16" s="41"/>
      <c r="D16" s="42" t="s">
        <v>268</v>
      </c>
      <c r="E16" s="43">
        <v>3.8455815928001362</v>
      </c>
      <c r="F16" s="44" t="s">
        <v>395</v>
      </c>
      <c r="G16" s="45">
        <v>2.5305207282014766E-3</v>
      </c>
      <c r="H16" s="44" t="s">
        <v>396</v>
      </c>
      <c r="I16" s="45">
        <v>3.504660167240028E-3</v>
      </c>
      <c r="J16" s="43">
        <v>62.484392747306657</v>
      </c>
      <c r="K16" s="46">
        <v>1</v>
      </c>
      <c r="L16" s="47" t="s">
        <v>269</v>
      </c>
      <c r="M16" s="24"/>
      <c r="N16" s="48"/>
      <c r="O16" s="49" t="s">
        <v>3</v>
      </c>
    </row>
    <row r="17" spans="1:18" ht="7.5" customHeight="1" thickBot="1" x14ac:dyDescent="0.25">
      <c r="A17" s="50"/>
      <c r="B17" s="50"/>
      <c r="C17" s="51"/>
      <c r="D17" s="52"/>
      <c r="E17" s="22"/>
      <c r="F17" s="53"/>
      <c r="G17" s="54"/>
      <c r="H17" s="53"/>
      <c r="I17" s="55"/>
      <c r="J17" s="56"/>
      <c r="L17" s="24"/>
      <c r="M17" s="48"/>
      <c r="N17" s="48"/>
    </row>
    <row r="18" spans="1:18" s="21" customFormat="1" ht="46.5" customHeight="1" thickBot="1" x14ac:dyDescent="0.25">
      <c r="A18" s="15"/>
      <c r="B18" s="328" t="s">
        <v>270</v>
      </c>
      <c r="C18" s="329"/>
      <c r="D18" s="329"/>
      <c r="E18" s="329"/>
      <c r="F18" s="329"/>
      <c r="G18" s="329"/>
      <c r="H18" s="329"/>
      <c r="I18" s="330"/>
      <c r="J18" s="57" t="s">
        <v>77</v>
      </c>
      <c r="K18" s="58" t="s">
        <v>78</v>
      </c>
      <c r="L18" s="59" t="s">
        <v>47</v>
      </c>
      <c r="M18" s="60" t="s">
        <v>48</v>
      </c>
      <c r="N18" s="61" t="s">
        <v>49</v>
      </c>
      <c r="O18" s="48"/>
    </row>
    <row r="19" spans="1:18" ht="24.95" customHeight="1" x14ac:dyDescent="0.2">
      <c r="A19" s="331" t="s">
        <v>79</v>
      </c>
      <c r="B19" s="62" t="s">
        <v>80</v>
      </c>
      <c r="C19" s="63">
        <f>I16</f>
        <v>3.504660167240028E-3</v>
      </c>
      <c r="D19" s="64" t="s">
        <v>81</v>
      </c>
      <c r="E19" s="64"/>
      <c r="F19" s="64"/>
      <c r="G19" s="64"/>
      <c r="H19" s="65">
        <f>J16</f>
        <v>62.484392747306657</v>
      </c>
      <c r="I19" s="66" t="s">
        <v>82</v>
      </c>
      <c r="J19" s="67">
        <v>2.5999999999999999E-3</v>
      </c>
      <c r="K19" s="68">
        <v>3.5000000000000001E-3</v>
      </c>
      <c r="L19" s="69" t="s">
        <v>269</v>
      </c>
      <c r="M19" s="70" t="s">
        <v>271</v>
      </c>
      <c r="N19" s="71" t="s">
        <v>272</v>
      </c>
      <c r="O19" s="72" t="s">
        <v>88</v>
      </c>
      <c r="Q19" s="21"/>
      <c r="R19" s="21"/>
    </row>
    <row r="20" spans="1:18" ht="24.95" customHeight="1" thickBot="1" x14ac:dyDescent="0.25">
      <c r="A20" s="332"/>
      <c r="B20" s="73" t="s">
        <v>80</v>
      </c>
      <c r="C20" s="74">
        <f>I16*E16</f>
        <v>1.3477456628158099E-2</v>
      </c>
      <c r="D20" s="75" t="s">
        <v>89</v>
      </c>
      <c r="E20" s="76"/>
      <c r="F20" s="77"/>
      <c r="G20" s="78">
        <f>E16</f>
        <v>3.8455815928001362</v>
      </c>
      <c r="H20" s="75" t="s">
        <v>90</v>
      </c>
      <c r="I20" s="79"/>
      <c r="J20" s="80">
        <v>9.7999999999999997E-3</v>
      </c>
      <c r="K20" s="81">
        <v>1.35E-2</v>
      </c>
      <c r="L20" s="82" t="s">
        <v>269</v>
      </c>
      <c r="M20" s="83" t="s">
        <v>273</v>
      </c>
      <c r="N20" s="84" t="s">
        <v>274</v>
      </c>
      <c r="O20" s="85" t="s">
        <v>275</v>
      </c>
      <c r="Q20" s="21"/>
      <c r="R20" s="21"/>
    </row>
    <row r="21" spans="1:18" ht="9" customHeight="1" thickBot="1" x14ac:dyDescent="0.35">
      <c r="A21" s="17"/>
      <c r="C21" s="14"/>
      <c r="L21" s="86"/>
      <c r="M21" s="87"/>
      <c r="O21" s="88"/>
      <c r="Q21" s="21"/>
      <c r="R21" s="21"/>
    </row>
    <row r="22" spans="1:18" ht="24.75" customHeight="1" x14ac:dyDescent="0.2">
      <c r="A22" s="331" t="s">
        <v>96</v>
      </c>
      <c r="B22" s="62" t="s">
        <v>80</v>
      </c>
      <c r="C22" s="89">
        <v>2.8917595847169348E-3</v>
      </c>
      <c r="D22" s="64" t="s">
        <v>81</v>
      </c>
      <c r="E22" s="64"/>
      <c r="F22" s="64"/>
      <c r="G22" s="64"/>
      <c r="H22" s="65" t="s">
        <v>97</v>
      </c>
      <c r="I22" s="66" t="s">
        <v>82</v>
      </c>
      <c r="J22" s="67">
        <v>2.0999999999999999E-3</v>
      </c>
      <c r="K22" s="68">
        <v>2.8999999999999998E-3</v>
      </c>
      <c r="L22" s="69" t="s">
        <v>269</v>
      </c>
      <c r="M22" s="70" t="s">
        <v>276</v>
      </c>
      <c r="N22" s="71" t="s">
        <v>277</v>
      </c>
      <c r="O22" s="72" t="s">
        <v>88</v>
      </c>
      <c r="Q22" s="21"/>
      <c r="R22" s="21"/>
    </row>
    <row r="23" spans="1:18" ht="24.75" customHeight="1" thickBot="1" x14ac:dyDescent="0.25">
      <c r="A23" s="332"/>
      <c r="B23" s="73" t="s">
        <v>80</v>
      </c>
      <c r="C23" s="90">
        <f>C22*E16</f>
        <v>1.1120497429790811E-2</v>
      </c>
      <c r="D23" s="75" t="s">
        <v>89</v>
      </c>
      <c r="E23" s="76"/>
      <c r="F23" s="77"/>
      <c r="G23" s="78">
        <f>E16</f>
        <v>3.8455815928001362</v>
      </c>
      <c r="H23" s="75" t="s">
        <v>90</v>
      </c>
      <c r="I23" s="79"/>
      <c r="J23" s="80">
        <v>8.0999999999999996E-3</v>
      </c>
      <c r="K23" s="81">
        <v>1.11E-2</v>
      </c>
      <c r="L23" s="82" t="s">
        <v>269</v>
      </c>
      <c r="M23" s="83" t="s">
        <v>278</v>
      </c>
      <c r="N23" s="84" t="s">
        <v>279</v>
      </c>
      <c r="O23" s="85" t="s">
        <v>275</v>
      </c>
      <c r="Q23" s="21"/>
      <c r="R23" s="21"/>
    </row>
    <row r="24" spans="1:18" ht="8.25" customHeight="1" thickBot="1" x14ac:dyDescent="0.35">
      <c r="A24" s="17"/>
      <c r="C24" s="14"/>
      <c r="O24" s="88"/>
    </row>
    <row r="25" spans="1:18" ht="47.25" customHeight="1" thickBot="1" x14ac:dyDescent="0.35">
      <c r="A25" s="17"/>
      <c r="B25" s="333" t="s">
        <v>280</v>
      </c>
      <c r="C25" s="334"/>
      <c r="D25" s="334"/>
      <c r="E25" s="334"/>
      <c r="F25" s="334"/>
      <c r="G25" s="334"/>
      <c r="H25" s="334"/>
      <c r="I25" s="335"/>
      <c r="J25" s="57" t="s">
        <v>77</v>
      </c>
      <c r="K25" s="58" t="s">
        <v>78</v>
      </c>
      <c r="L25" s="59" t="s">
        <v>47</v>
      </c>
      <c r="M25" s="60" t="s">
        <v>48</v>
      </c>
      <c r="N25" s="61" t="s">
        <v>49</v>
      </c>
      <c r="O25" s="88"/>
    </row>
    <row r="26" spans="1:18" ht="27" customHeight="1" thickBot="1" x14ac:dyDescent="0.25">
      <c r="A26" s="91" t="s">
        <v>79</v>
      </c>
      <c r="B26" s="92" t="s">
        <v>80</v>
      </c>
      <c r="C26" s="93">
        <f>I16</f>
        <v>3.504660167240028E-3</v>
      </c>
      <c r="D26" s="94" t="s">
        <v>81</v>
      </c>
      <c r="E26" s="94"/>
      <c r="F26" s="94"/>
      <c r="G26" s="94"/>
      <c r="H26" s="95">
        <f>J16</f>
        <v>62.484392747306657</v>
      </c>
      <c r="I26" s="96" t="s">
        <v>82</v>
      </c>
      <c r="J26" s="97">
        <v>2.8999999999999998E-3</v>
      </c>
      <c r="K26" s="98">
        <v>4.0000000000000001E-3</v>
      </c>
      <c r="L26" s="99" t="s">
        <v>281</v>
      </c>
      <c r="M26" s="100" t="s">
        <v>282</v>
      </c>
      <c r="N26" s="101" t="s">
        <v>283</v>
      </c>
      <c r="O26" s="102" t="s">
        <v>88</v>
      </c>
    </row>
    <row r="27" spans="1:18" ht="7.5" customHeight="1" thickBot="1" x14ac:dyDescent="0.25">
      <c r="A27" s="103"/>
      <c r="B27" s="104"/>
      <c r="C27" s="105"/>
      <c r="D27" s="106"/>
      <c r="E27" s="106"/>
      <c r="F27" s="106"/>
      <c r="G27" s="106"/>
      <c r="H27" s="107"/>
      <c r="I27" s="106"/>
      <c r="J27" s="108"/>
      <c r="K27" s="108"/>
      <c r="L27" s="109"/>
      <c r="M27" s="115"/>
      <c r="N27" s="115"/>
      <c r="O27" s="110"/>
    </row>
    <row r="28" spans="1:18" ht="27" customHeight="1" thickBot="1" x14ac:dyDescent="0.25">
      <c r="A28" s="103"/>
      <c r="B28" s="104"/>
      <c r="C28" s="105"/>
      <c r="D28" s="106"/>
      <c r="E28" s="106"/>
      <c r="F28" s="106"/>
      <c r="G28" s="106"/>
      <c r="H28" s="107"/>
      <c r="I28" s="111"/>
      <c r="J28" s="112"/>
      <c r="K28" s="113" t="s">
        <v>107</v>
      </c>
      <c r="L28" s="114" t="s">
        <v>284</v>
      </c>
      <c r="M28" s="115"/>
      <c r="N28" s="115"/>
      <c r="O28" s="110"/>
    </row>
    <row r="29" spans="1:18" ht="28.5" customHeight="1" x14ac:dyDescent="0.2">
      <c r="I29" s="116" t="s">
        <v>109</v>
      </c>
      <c r="J29" s="17">
        <v>3.5</v>
      </c>
      <c r="K29" s="17">
        <f>J29</f>
        <v>3.5</v>
      </c>
    </row>
    <row r="30" spans="1:18" ht="15.75" customHeight="1" x14ac:dyDescent="0.2">
      <c r="A30" s="117"/>
      <c r="C30" s="118"/>
      <c r="D30" s="118"/>
      <c r="E30" s="118"/>
      <c r="F30" s="119"/>
      <c r="G30" s="120"/>
      <c r="H30" s="121"/>
      <c r="I30" s="116" t="s">
        <v>110</v>
      </c>
      <c r="J30" s="122">
        <f>J19*1000*J29</f>
        <v>9.1</v>
      </c>
      <c r="K30" s="122">
        <f>K19*1000*K29</f>
        <v>12.25</v>
      </c>
    </row>
    <row r="31" spans="1:18" ht="15.75" customHeight="1" x14ac:dyDescent="0.2">
      <c r="A31" s="117"/>
      <c r="C31" s="118"/>
      <c r="D31" s="118"/>
      <c r="E31" s="118"/>
      <c r="F31" s="119"/>
      <c r="G31" s="120"/>
      <c r="H31" s="127"/>
      <c r="I31" s="123" t="s">
        <v>111</v>
      </c>
      <c r="J31" s="124">
        <f>J22*1000*J29</f>
        <v>7.3500000000000005</v>
      </c>
      <c r="K31" s="125">
        <f>K22*1000*K29</f>
        <v>10.15</v>
      </c>
    </row>
    <row r="32" spans="1:18" ht="15.75" customHeight="1" thickBot="1" x14ac:dyDescent="0.25">
      <c r="A32" s="117"/>
      <c r="C32" s="118"/>
      <c r="D32" s="118"/>
      <c r="E32" s="118"/>
      <c r="F32" s="119"/>
      <c r="G32" s="120"/>
      <c r="H32" s="127"/>
      <c r="I32" s="123"/>
      <c r="J32" s="170"/>
      <c r="K32" s="140"/>
    </row>
    <row r="33" spans="1:12" ht="39.75" customHeight="1" thickBot="1" x14ac:dyDescent="0.25">
      <c r="A33" s="349" t="s">
        <v>426</v>
      </c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1"/>
    </row>
    <row r="34" spans="1:12" ht="7.5" customHeight="1" x14ac:dyDescent="0.2">
      <c r="A34" s="186"/>
      <c r="B34" s="187"/>
      <c r="C34" s="187"/>
      <c r="D34" s="187"/>
      <c r="E34" s="186"/>
      <c r="F34" s="186"/>
      <c r="G34" s="186"/>
      <c r="H34" s="186"/>
      <c r="I34" s="186"/>
      <c r="J34" s="186"/>
      <c r="K34" s="186"/>
      <c r="L34" s="186"/>
    </row>
    <row r="35" spans="1:12" ht="31.5" customHeight="1" x14ac:dyDescent="0.2">
      <c r="A35" s="186"/>
      <c r="B35" s="187"/>
      <c r="C35" s="188" t="s">
        <v>114</v>
      </c>
      <c r="D35" s="188" t="s">
        <v>285</v>
      </c>
      <c r="E35" s="186"/>
      <c r="F35" s="186"/>
      <c r="G35" s="186"/>
      <c r="H35" s="186"/>
      <c r="I35" s="186"/>
      <c r="J35" s="186"/>
      <c r="K35" s="186"/>
      <c r="L35" s="186"/>
    </row>
    <row r="36" spans="1:12" ht="20.100000000000001" customHeight="1" x14ac:dyDescent="0.2">
      <c r="A36" s="186"/>
      <c r="B36" s="189" t="s">
        <v>409</v>
      </c>
      <c r="C36" s="190">
        <v>38.9</v>
      </c>
      <c r="D36" s="191">
        <v>1.09E-2</v>
      </c>
      <c r="E36" s="186"/>
      <c r="F36" s="207"/>
      <c r="G36" s="207"/>
      <c r="H36" s="186"/>
      <c r="I36" s="212"/>
      <c r="J36" s="207"/>
      <c r="K36" s="207"/>
      <c r="L36" s="207"/>
    </row>
    <row r="37" spans="1:12" ht="20.100000000000001" customHeight="1" x14ac:dyDescent="0.2">
      <c r="A37" s="186"/>
      <c r="B37" s="189" t="s">
        <v>410</v>
      </c>
      <c r="C37" s="190">
        <v>39.799999999999997</v>
      </c>
      <c r="D37" s="191">
        <v>1.29E-2</v>
      </c>
      <c r="E37" s="186"/>
      <c r="F37" s="207"/>
      <c r="G37" s="207"/>
      <c r="H37" s="186"/>
      <c r="I37" s="212"/>
      <c r="J37" s="207"/>
      <c r="K37" s="207"/>
      <c r="L37" s="207"/>
    </row>
    <row r="38" spans="1:12" ht="20.100000000000001" customHeight="1" x14ac:dyDescent="0.2">
      <c r="A38" s="186"/>
      <c r="B38" s="189" t="s">
        <v>411</v>
      </c>
      <c r="C38" s="190">
        <v>54</v>
      </c>
      <c r="D38" s="191">
        <v>3.5000000000000001E-3</v>
      </c>
      <c r="E38" s="186"/>
      <c r="F38" s="207"/>
      <c r="G38" s="207"/>
      <c r="H38" s="186"/>
      <c r="I38" s="212"/>
      <c r="J38" s="207"/>
      <c r="K38" s="207"/>
      <c r="L38" s="207"/>
    </row>
    <row r="39" spans="1:12" ht="20.100000000000001" customHeight="1" x14ac:dyDescent="0.2">
      <c r="A39" s="186"/>
      <c r="B39" s="189" t="s">
        <v>412</v>
      </c>
      <c r="C39" s="190">
        <v>61.9</v>
      </c>
      <c r="D39" s="191">
        <v>9.4999999999999998E-3</v>
      </c>
      <c r="E39" s="186"/>
      <c r="F39" s="207"/>
      <c r="G39" s="207"/>
      <c r="H39" s="186"/>
      <c r="I39" s="212"/>
      <c r="J39" s="213"/>
      <c r="K39" s="207"/>
      <c r="L39" s="207"/>
    </row>
    <row r="40" spans="1:12" ht="20.100000000000001" customHeight="1" x14ac:dyDescent="0.2">
      <c r="A40" s="186"/>
      <c r="B40" s="189" t="s">
        <v>413</v>
      </c>
      <c r="C40" s="190">
        <v>21.7</v>
      </c>
      <c r="D40" s="191">
        <v>2.7000000000000001E-3</v>
      </c>
      <c r="E40" s="186"/>
      <c r="F40" s="207"/>
      <c r="G40" s="207"/>
      <c r="H40" s="186"/>
      <c r="I40" s="212"/>
      <c r="J40" s="207"/>
      <c r="K40" s="207"/>
      <c r="L40" s="207"/>
    </row>
    <row r="41" spans="1:12" ht="20.100000000000001" customHeight="1" x14ac:dyDescent="0.2">
      <c r="A41" s="186"/>
      <c r="B41" s="189" t="s">
        <v>415</v>
      </c>
      <c r="C41" s="190">
        <v>36.5</v>
      </c>
      <c r="D41" s="191">
        <v>-3.8999999999999998E-3</v>
      </c>
      <c r="E41" s="186"/>
      <c r="F41" s="207"/>
      <c r="G41" s="207"/>
      <c r="H41" s="186"/>
      <c r="I41" s="212"/>
      <c r="J41" s="213"/>
      <c r="K41" s="207"/>
      <c r="L41" s="207"/>
    </row>
    <row r="42" spans="1:12" ht="20.100000000000001" customHeight="1" x14ac:dyDescent="0.2">
      <c r="A42" s="186"/>
      <c r="B42" s="189" t="s">
        <v>418</v>
      </c>
      <c r="C42" s="190">
        <v>34.799999999999997</v>
      </c>
      <c r="D42" s="191">
        <v>-6.8999999999999999E-3</v>
      </c>
      <c r="E42" s="186"/>
      <c r="F42" s="207"/>
      <c r="G42" s="207"/>
      <c r="H42" s="186"/>
      <c r="I42" s="212"/>
      <c r="J42" s="207"/>
      <c r="K42" s="207"/>
      <c r="L42" s="207"/>
    </row>
    <row r="43" spans="1:12" ht="20.100000000000001" customHeight="1" x14ac:dyDescent="0.2">
      <c r="A43" s="186"/>
      <c r="B43" s="189" t="s">
        <v>419</v>
      </c>
      <c r="C43" s="190">
        <v>30</v>
      </c>
      <c r="D43" s="191">
        <v>2.5000000000000001E-3</v>
      </c>
      <c r="E43" s="186"/>
      <c r="F43" s="207"/>
      <c r="G43" s="207"/>
      <c r="H43" s="186"/>
      <c r="I43" s="212"/>
      <c r="J43" s="207"/>
      <c r="K43" s="207"/>
      <c r="L43" s="207"/>
    </row>
    <row r="44" spans="1:12" ht="20.100000000000001" customHeight="1" x14ac:dyDescent="0.2">
      <c r="A44" s="186"/>
      <c r="B44" s="189" t="s">
        <v>416</v>
      </c>
      <c r="C44" s="190">
        <v>49.9</v>
      </c>
      <c r="D44" s="191">
        <v>1.6000000000000001E-3</v>
      </c>
      <c r="E44" s="186"/>
      <c r="F44" s="207"/>
      <c r="G44" s="207"/>
      <c r="H44" s="186"/>
      <c r="I44" s="212"/>
      <c r="J44" s="213"/>
      <c r="K44" s="207"/>
      <c r="L44" s="207"/>
    </row>
    <row r="45" spans="1:12" ht="37.5" customHeight="1" x14ac:dyDescent="0.2">
      <c r="A45" s="186"/>
      <c r="B45" s="187"/>
      <c r="C45" s="198" t="s">
        <v>113</v>
      </c>
      <c r="D45" s="214">
        <f>CORREL(C36:C44,D36:D44)</f>
        <v>0.31380706732748959</v>
      </c>
      <c r="E45" s="186"/>
      <c r="F45" s="324" t="s">
        <v>308</v>
      </c>
      <c r="G45" s="324"/>
      <c r="H45" s="324"/>
      <c r="I45" s="324"/>
      <c r="J45" s="324"/>
      <c r="K45" s="324"/>
      <c r="L45" s="324"/>
    </row>
    <row r="46" spans="1:12" ht="20.100000000000001" customHeight="1" x14ac:dyDescent="0.2">
      <c r="A46" s="186"/>
      <c r="B46" s="194" t="s">
        <v>257</v>
      </c>
      <c r="C46" s="195">
        <f>AVERAGE(C36:C44)</f>
        <v>40.833333333333329</v>
      </c>
      <c r="D46" s="196">
        <f>AVERAGE(D36:D44)</f>
        <v>3.6444444444444441E-3</v>
      </c>
      <c r="E46" s="186"/>
      <c r="F46" s="186"/>
      <c r="G46" s="186"/>
      <c r="H46" s="186"/>
      <c r="I46" s="186"/>
      <c r="J46" s="186"/>
      <c r="K46" s="186"/>
      <c r="L46" s="186"/>
    </row>
    <row r="47" spans="1:12" ht="20.100000000000001" customHeight="1" x14ac:dyDescent="0.2">
      <c r="A47" s="186"/>
      <c r="B47" s="187"/>
      <c r="C47" s="186"/>
      <c r="D47" s="186"/>
      <c r="E47" s="186"/>
      <c r="F47" s="186"/>
      <c r="G47" s="186"/>
      <c r="H47" s="186"/>
      <c r="I47" s="186"/>
      <c r="J47" s="186"/>
      <c r="K47" s="186"/>
      <c r="L47" s="186"/>
    </row>
    <row r="48" spans="1:12" ht="27" customHeight="1" x14ac:dyDescent="0.2">
      <c r="A48" s="186"/>
      <c r="B48" s="187"/>
      <c r="C48" s="188" t="s">
        <v>114</v>
      </c>
      <c r="D48" s="188" t="s">
        <v>286</v>
      </c>
      <c r="E48" s="186"/>
      <c r="F48" s="186"/>
      <c r="G48" s="186"/>
      <c r="H48" s="186"/>
      <c r="I48" s="186"/>
      <c r="J48" s="186"/>
      <c r="K48" s="186"/>
      <c r="L48" s="186"/>
    </row>
    <row r="49" spans="1:12" ht="20.100000000000001" customHeight="1" x14ac:dyDescent="0.2">
      <c r="A49" s="186"/>
      <c r="B49" s="189" t="s">
        <v>409</v>
      </c>
      <c r="C49" s="190">
        <v>38.9</v>
      </c>
      <c r="D49" s="190">
        <v>0.91</v>
      </c>
      <c r="E49" s="186"/>
      <c r="F49" s="186"/>
      <c r="G49" s="186"/>
      <c r="H49" s="186"/>
      <c r="I49" s="186"/>
      <c r="J49" s="186"/>
      <c r="K49" s="186"/>
      <c r="L49" s="186"/>
    </row>
    <row r="50" spans="1:12" ht="20.100000000000001" customHeight="1" x14ac:dyDescent="0.2">
      <c r="A50" s="186"/>
      <c r="B50" s="189" t="s">
        <v>410</v>
      </c>
      <c r="C50" s="190">
        <v>39.799999999999997</v>
      </c>
      <c r="D50" s="190">
        <v>0.47</v>
      </c>
      <c r="E50" s="186"/>
      <c r="F50" s="186"/>
      <c r="G50" s="186"/>
      <c r="H50" s="186"/>
      <c r="I50" s="186"/>
      <c r="J50" s="186"/>
      <c r="K50" s="186"/>
      <c r="L50" s="186"/>
    </row>
    <row r="51" spans="1:12" ht="20.100000000000001" customHeight="1" x14ac:dyDescent="0.2">
      <c r="A51" s="186"/>
      <c r="B51" s="189" t="s">
        <v>411</v>
      </c>
      <c r="C51" s="190">
        <v>54</v>
      </c>
      <c r="D51" s="190">
        <v>0.48</v>
      </c>
      <c r="E51" s="186"/>
      <c r="F51" s="186"/>
      <c r="G51" s="186"/>
      <c r="H51" s="186"/>
      <c r="I51" s="186"/>
      <c r="J51" s="186"/>
      <c r="K51" s="186"/>
      <c r="L51" s="186"/>
    </row>
    <row r="52" spans="1:12" ht="20.100000000000001" customHeight="1" x14ac:dyDescent="0.2">
      <c r="A52" s="186"/>
      <c r="B52" s="189" t="s">
        <v>412</v>
      </c>
      <c r="C52" s="190">
        <v>61.9</v>
      </c>
      <c r="D52" s="190">
        <v>0.5</v>
      </c>
      <c r="E52" s="186"/>
      <c r="F52" s="186"/>
      <c r="G52" s="186"/>
      <c r="H52" s="186"/>
      <c r="I52" s="186"/>
      <c r="J52" s="186"/>
      <c r="K52" s="186"/>
      <c r="L52" s="186"/>
    </row>
    <row r="53" spans="1:12" ht="20.100000000000001" customHeight="1" x14ac:dyDescent="0.2">
      <c r="A53" s="186"/>
      <c r="B53" s="189" t="s">
        <v>413</v>
      </c>
      <c r="C53" s="190">
        <v>21.7</v>
      </c>
      <c r="D53" s="190">
        <v>0.17000000000000004</v>
      </c>
      <c r="E53" s="186"/>
      <c r="F53" s="186"/>
      <c r="G53" s="186"/>
      <c r="H53" s="186"/>
      <c r="I53" s="186"/>
      <c r="J53" s="186"/>
      <c r="K53" s="186"/>
      <c r="L53" s="186"/>
    </row>
    <row r="54" spans="1:12" ht="20.100000000000001" customHeight="1" x14ac:dyDescent="0.2">
      <c r="A54" s="186"/>
      <c r="B54" s="189" t="s">
        <v>415</v>
      </c>
      <c r="C54" s="190">
        <v>36.5</v>
      </c>
      <c r="D54" s="190">
        <v>-2</v>
      </c>
      <c r="E54" s="186"/>
      <c r="F54" s="186"/>
      <c r="G54" s="186"/>
      <c r="H54" s="186"/>
      <c r="I54" s="186"/>
      <c r="J54" s="186"/>
      <c r="K54" s="186"/>
      <c r="L54" s="186"/>
    </row>
    <row r="55" spans="1:12" ht="20.100000000000001" customHeight="1" x14ac:dyDescent="0.2">
      <c r="A55" s="186"/>
      <c r="B55" s="189" t="s">
        <v>418</v>
      </c>
      <c r="C55" s="190">
        <v>34.799999999999997</v>
      </c>
      <c r="D55" s="190">
        <v>-0.74</v>
      </c>
      <c r="E55" s="186"/>
      <c r="F55" s="186"/>
      <c r="G55" s="186"/>
      <c r="H55" s="186"/>
      <c r="I55" s="186"/>
      <c r="J55" s="186"/>
      <c r="K55" s="186"/>
      <c r="L55" s="186"/>
    </row>
    <row r="56" spans="1:12" ht="20.100000000000001" customHeight="1" x14ac:dyDescent="0.2">
      <c r="A56" s="186"/>
      <c r="B56" s="189" t="s">
        <v>419</v>
      </c>
      <c r="C56" s="215">
        <v>30</v>
      </c>
      <c r="D56" s="190">
        <v>7.999999999999996E-2</v>
      </c>
      <c r="E56" s="186"/>
      <c r="F56" s="186"/>
      <c r="G56" s="186"/>
      <c r="H56" s="186"/>
      <c r="I56" s="186"/>
      <c r="J56" s="186"/>
      <c r="K56" s="186"/>
      <c r="L56" s="186"/>
    </row>
    <row r="57" spans="1:12" ht="20.100000000000001" customHeight="1" x14ac:dyDescent="0.2">
      <c r="A57" s="186"/>
      <c r="B57" s="189" t="s">
        <v>416</v>
      </c>
      <c r="C57" s="190">
        <v>49.9</v>
      </c>
      <c r="D57" s="190">
        <v>9.9999999999999978E-2</v>
      </c>
      <c r="E57" s="186"/>
      <c r="F57" s="186"/>
      <c r="G57" s="186"/>
      <c r="H57" s="186"/>
      <c r="I57" s="186"/>
      <c r="J57" s="186"/>
      <c r="K57" s="186"/>
      <c r="L57" s="186"/>
    </row>
    <row r="58" spans="1:12" ht="36" customHeight="1" x14ac:dyDescent="0.2">
      <c r="A58" s="186"/>
      <c r="B58" s="197"/>
      <c r="C58" s="198" t="s">
        <v>113</v>
      </c>
      <c r="D58" s="193">
        <f>CORREL(C49:C57,D49:D57)</f>
        <v>0.28118364231985576</v>
      </c>
      <c r="E58" s="186"/>
      <c r="F58" s="324" t="s">
        <v>307</v>
      </c>
      <c r="G58" s="324"/>
      <c r="H58" s="324"/>
      <c r="I58" s="324"/>
      <c r="J58" s="324"/>
      <c r="K58" s="324"/>
      <c r="L58" s="324"/>
    </row>
    <row r="59" spans="1:12" ht="9" customHeight="1" x14ac:dyDescent="0.2">
      <c r="A59" s="186"/>
      <c r="B59" s="187"/>
      <c r="C59" s="187"/>
      <c r="D59" s="186"/>
      <c r="E59" s="186"/>
      <c r="F59" s="186"/>
      <c r="G59" s="186"/>
      <c r="H59" s="186"/>
      <c r="I59" s="186"/>
      <c r="J59" s="186"/>
      <c r="K59" s="186"/>
      <c r="L59" s="186"/>
    </row>
    <row r="60" spans="1:12" ht="45.75" customHeight="1" x14ac:dyDescent="0.2">
      <c r="A60" s="340" t="s">
        <v>425</v>
      </c>
      <c r="B60" s="340"/>
      <c r="C60" s="340"/>
      <c r="D60" s="340"/>
      <c r="E60" s="340"/>
      <c r="F60" s="340"/>
      <c r="G60" s="340"/>
      <c r="H60" s="340"/>
      <c r="I60" s="340"/>
      <c r="J60" s="340"/>
      <c r="K60" s="340"/>
      <c r="L60" s="340"/>
    </row>
  </sheetData>
  <mergeCells count="25">
    <mergeCell ref="A60:L60"/>
    <mergeCell ref="A2:O2"/>
    <mergeCell ref="A3:A4"/>
    <mergeCell ref="B3:B4"/>
    <mergeCell ref="C3:C4"/>
    <mergeCell ref="D3:D4"/>
    <mergeCell ref="E3:E4"/>
    <mergeCell ref="A5:A15"/>
    <mergeCell ref="B18:I18"/>
    <mergeCell ref="A19:A20"/>
    <mergeCell ref="A22:A23"/>
    <mergeCell ref="B25:I25"/>
    <mergeCell ref="F58:L58"/>
    <mergeCell ref="Q3:Q4"/>
    <mergeCell ref="R3:R4"/>
    <mergeCell ref="S3:S4"/>
    <mergeCell ref="F45:L45"/>
    <mergeCell ref="L3:O3"/>
    <mergeCell ref="F3:F4"/>
    <mergeCell ref="G3:G4"/>
    <mergeCell ref="H3:H4"/>
    <mergeCell ref="I3:I4"/>
    <mergeCell ref="J3:J4"/>
    <mergeCell ref="K3:K4"/>
    <mergeCell ref="A33:L33"/>
  </mergeCells>
  <pageMargins left="0.7" right="0.7" top="0.75" bottom="0.75" header="0.3" footer="0.3"/>
  <ignoredErrors>
    <ignoredError sqref="B16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4BE9-EC10-41E3-8695-E22C263934D7}">
  <dimension ref="A1:Z121"/>
  <sheetViews>
    <sheetView tabSelected="1" zoomScale="85" zoomScaleNormal="85" workbookViewId="0">
      <selection activeCell="G34" sqref="G34"/>
    </sheetView>
  </sheetViews>
  <sheetFormatPr baseColWidth="10" defaultRowHeight="14.25" x14ac:dyDescent="0.25"/>
  <cols>
    <col min="1" max="1" width="20.28515625" style="221" customWidth="1"/>
    <col min="2" max="3" width="11.42578125" style="221"/>
    <col min="4" max="4" width="11.85546875" style="221" customWidth="1"/>
    <col min="5" max="9" width="11.42578125" style="221"/>
    <col min="10" max="10" width="11.7109375" style="221" customWidth="1"/>
    <col min="11" max="13" width="11.42578125" style="221"/>
    <col min="14" max="14" width="14" style="222" customWidth="1"/>
    <col min="15" max="15" width="4.5703125" style="221" customWidth="1"/>
    <col min="16" max="16" width="11.42578125" style="221"/>
    <col min="17" max="17" width="11.5703125" style="221" customWidth="1"/>
    <col min="18" max="18" width="11.42578125" style="221"/>
    <col min="19" max="19" width="11.7109375" style="221" customWidth="1"/>
    <col min="20" max="256" width="11.42578125" style="221"/>
    <col min="257" max="257" width="20.28515625" style="221" customWidth="1"/>
    <col min="258" max="259" width="11.42578125" style="221"/>
    <col min="260" max="260" width="11.85546875" style="221" customWidth="1"/>
    <col min="261" max="265" width="11.42578125" style="221"/>
    <col min="266" max="266" width="11.7109375" style="221" customWidth="1"/>
    <col min="267" max="269" width="11.42578125" style="221"/>
    <col min="270" max="270" width="14" style="221" customWidth="1"/>
    <col min="271" max="271" width="4.5703125" style="221" customWidth="1"/>
    <col min="272" max="272" width="11.42578125" style="221"/>
    <col min="273" max="273" width="11.5703125" style="221" customWidth="1"/>
    <col min="274" max="274" width="11.42578125" style="221"/>
    <col min="275" max="275" width="11.7109375" style="221" customWidth="1"/>
    <col min="276" max="512" width="11.42578125" style="221"/>
    <col min="513" max="513" width="20.28515625" style="221" customWidth="1"/>
    <col min="514" max="515" width="11.42578125" style="221"/>
    <col min="516" max="516" width="11.85546875" style="221" customWidth="1"/>
    <col min="517" max="521" width="11.42578125" style="221"/>
    <col min="522" max="522" width="11.7109375" style="221" customWidth="1"/>
    <col min="523" max="525" width="11.42578125" style="221"/>
    <col min="526" max="526" width="14" style="221" customWidth="1"/>
    <col min="527" max="527" width="4.5703125" style="221" customWidth="1"/>
    <col min="528" max="528" width="11.42578125" style="221"/>
    <col min="529" max="529" width="11.5703125" style="221" customWidth="1"/>
    <col min="530" max="530" width="11.42578125" style="221"/>
    <col min="531" max="531" width="11.7109375" style="221" customWidth="1"/>
    <col min="532" max="768" width="11.42578125" style="221"/>
    <col min="769" max="769" width="20.28515625" style="221" customWidth="1"/>
    <col min="770" max="771" width="11.42578125" style="221"/>
    <col min="772" max="772" width="11.85546875" style="221" customWidth="1"/>
    <col min="773" max="777" width="11.42578125" style="221"/>
    <col min="778" max="778" width="11.7109375" style="221" customWidth="1"/>
    <col min="779" max="781" width="11.42578125" style="221"/>
    <col min="782" max="782" width="14" style="221" customWidth="1"/>
    <col min="783" max="783" width="4.5703125" style="221" customWidth="1"/>
    <col min="784" max="784" width="11.42578125" style="221"/>
    <col min="785" max="785" width="11.5703125" style="221" customWidth="1"/>
    <col min="786" max="786" width="11.42578125" style="221"/>
    <col min="787" max="787" width="11.7109375" style="221" customWidth="1"/>
    <col min="788" max="1024" width="11.42578125" style="221"/>
    <col min="1025" max="1025" width="20.28515625" style="221" customWidth="1"/>
    <col min="1026" max="1027" width="11.42578125" style="221"/>
    <col min="1028" max="1028" width="11.85546875" style="221" customWidth="1"/>
    <col min="1029" max="1033" width="11.42578125" style="221"/>
    <col min="1034" max="1034" width="11.7109375" style="221" customWidth="1"/>
    <col min="1035" max="1037" width="11.42578125" style="221"/>
    <col min="1038" max="1038" width="14" style="221" customWidth="1"/>
    <col min="1039" max="1039" width="4.5703125" style="221" customWidth="1"/>
    <col min="1040" max="1040" width="11.42578125" style="221"/>
    <col min="1041" max="1041" width="11.5703125" style="221" customWidth="1"/>
    <col min="1042" max="1042" width="11.42578125" style="221"/>
    <col min="1043" max="1043" width="11.7109375" style="221" customWidth="1"/>
    <col min="1044" max="1280" width="11.42578125" style="221"/>
    <col min="1281" max="1281" width="20.28515625" style="221" customWidth="1"/>
    <col min="1282" max="1283" width="11.42578125" style="221"/>
    <col min="1284" max="1284" width="11.85546875" style="221" customWidth="1"/>
    <col min="1285" max="1289" width="11.42578125" style="221"/>
    <col min="1290" max="1290" width="11.7109375" style="221" customWidth="1"/>
    <col min="1291" max="1293" width="11.42578125" style="221"/>
    <col min="1294" max="1294" width="14" style="221" customWidth="1"/>
    <col min="1295" max="1295" width="4.5703125" style="221" customWidth="1"/>
    <col min="1296" max="1296" width="11.42578125" style="221"/>
    <col min="1297" max="1297" width="11.5703125" style="221" customWidth="1"/>
    <col min="1298" max="1298" width="11.42578125" style="221"/>
    <col min="1299" max="1299" width="11.7109375" style="221" customWidth="1"/>
    <col min="1300" max="1536" width="11.42578125" style="221"/>
    <col min="1537" max="1537" width="20.28515625" style="221" customWidth="1"/>
    <col min="1538" max="1539" width="11.42578125" style="221"/>
    <col min="1540" max="1540" width="11.85546875" style="221" customWidth="1"/>
    <col min="1541" max="1545" width="11.42578125" style="221"/>
    <col min="1546" max="1546" width="11.7109375" style="221" customWidth="1"/>
    <col min="1547" max="1549" width="11.42578125" style="221"/>
    <col min="1550" max="1550" width="14" style="221" customWidth="1"/>
    <col min="1551" max="1551" width="4.5703125" style="221" customWidth="1"/>
    <col min="1552" max="1552" width="11.42578125" style="221"/>
    <col min="1553" max="1553" width="11.5703125" style="221" customWidth="1"/>
    <col min="1554" max="1554" width="11.42578125" style="221"/>
    <col min="1555" max="1555" width="11.7109375" style="221" customWidth="1"/>
    <col min="1556" max="1792" width="11.42578125" style="221"/>
    <col min="1793" max="1793" width="20.28515625" style="221" customWidth="1"/>
    <col min="1794" max="1795" width="11.42578125" style="221"/>
    <col min="1796" max="1796" width="11.85546875" style="221" customWidth="1"/>
    <col min="1797" max="1801" width="11.42578125" style="221"/>
    <col min="1802" max="1802" width="11.7109375" style="221" customWidth="1"/>
    <col min="1803" max="1805" width="11.42578125" style="221"/>
    <col min="1806" max="1806" width="14" style="221" customWidth="1"/>
    <col min="1807" max="1807" width="4.5703125" style="221" customWidth="1"/>
    <col min="1808" max="1808" width="11.42578125" style="221"/>
    <col min="1809" max="1809" width="11.5703125" style="221" customWidth="1"/>
    <col min="1810" max="1810" width="11.42578125" style="221"/>
    <col min="1811" max="1811" width="11.7109375" style="221" customWidth="1"/>
    <col min="1812" max="2048" width="11.42578125" style="221"/>
    <col min="2049" max="2049" width="20.28515625" style="221" customWidth="1"/>
    <col min="2050" max="2051" width="11.42578125" style="221"/>
    <col min="2052" max="2052" width="11.85546875" style="221" customWidth="1"/>
    <col min="2053" max="2057" width="11.42578125" style="221"/>
    <col min="2058" max="2058" width="11.7109375" style="221" customWidth="1"/>
    <col min="2059" max="2061" width="11.42578125" style="221"/>
    <col min="2062" max="2062" width="14" style="221" customWidth="1"/>
    <col min="2063" max="2063" width="4.5703125" style="221" customWidth="1"/>
    <col min="2064" max="2064" width="11.42578125" style="221"/>
    <col min="2065" max="2065" width="11.5703125" style="221" customWidth="1"/>
    <col min="2066" max="2066" width="11.42578125" style="221"/>
    <col min="2067" max="2067" width="11.7109375" style="221" customWidth="1"/>
    <col min="2068" max="2304" width="11.42578125" style="221"/>
    <col min="2305" max="2305" width="20.28515625" style="221" customWidth="1"/>
    <col min="2306" max="2307" width="11.42578125" style="221"/>
    <col min="2308" max="2308" width="11.85546875" style="221" customWidth="1"/>
    <col min="2309" max="2313" width="11.42578125" style="221"/>
    <col min="2314" max="2314" width="11.7109375" style="221" customWidth="1"/>
    <col min="2315" max="2317" width="11.42578125" style="221"/>
    <col min="2318" max="2318" width="14" style="221" customWidth="1"/>
    <col min="2319" max="2319" width="4.5703125" style="221" customWidth="1"/>
    <col min="2320" max="2320" width="11.42578125" style="221"/>
    <col min="2321" max="2321" width="11.5703125" style="221" customWidth="1"/>
    <col min="2322" max="2322" width="11.42578125" style="221"/>
    <col min="2323" max="2323" width="11.7109375" style="221" customWidth="1"/>
    <col min="2324" max="2560" width="11.42578125" style="221"/>
    <col min="2561" max="2561" width="20.28515625" style="221" customWidth="1"/>
    <col min="2562" max="2563" width="11.42578125" style="221"/>
    <col min="2564" max="2564" width="11.85546875" style="221" customWidth="1"/>
    <col min="2565" max="2569" width="11.42578125" style="221"/>
    <col min="2570" max="2570" width="11.7109375" style="221" customWidth="1"/>
    <col min="2571" max="2573" width="11.42578125" style="221"/>
    <col min="2574" max="2574" width="14" style="221" customWidth="1"/>
    <col min="2575" max="2575" width="4.5703125" style="221" customWidth="1"/>
    <col min="2576" max="2576" width="11.42578125" style="221"/>
    <col min="2577" max="2577" width="11.5703125" style="221" customWidth="1"/>
    <col min="2578" max="2578" width="11.42578125" style="221"/>
    <col min="2579" max="2579" width="11.7109375" style="221" customWidth="1"/>
    <col min="2580" max="2816" width="11.42578125" style="221"/>
    <col min="2817" max="2817" width="20.28515625" style="221" customWidth="1"/>
    <col min="2818" max="2819" width="11.42578125" style="221"/>
    <col min="2820" max="2820" width="11.85546875" style="221" customWidth="1"/>
    <col min="2821" max="2825" width="11.42578125" style="221"/>
    <col min="2826" max="2826" width="11.7109375" style="221" customWidth="1"/>
    <col min="2827" max="2829" width="11.42578125" style="221"/>
    <col min="2830" max="2830" width="14" style="221" customWidth="1"/>
    <col min="2831" max="2831" width="4.5703125" style="221" customWidth="1"/>
    <col min="2832" max="2832" width="11.42578125" style="221"/>
    <col min="2833" max="2833" width="11.5703125" style="221" customWidth="1"/>
    <col min="2834" max="2834" width="11.42578125" style="221"/>
    <col min="2835" max="2835" width="11.7109375" style="221" customWidth="1"/>
    <col min="2836" max="3072" width="11.42578125" style="221"/>
    <col min="3073" max="3073" width="20.28515625" style="221" customWidth="1"/>
    <col min="3074" max="3075" width="11.42578125" style="221"/>
    <col min="3076" max="3076" width="11.85546875" style="221" customWidth="1"/>
    <col min="3077" max="3081" width="11.42578125" style="221"/>
    <col min="3082" max="3082" width="11.7109375" style="221" customWidth="1"/>
    <col min="3083" max="3085" width="11.42578125" style="221"/>
    <col min="3086" max="3086" width="14" style="221" customWidth="1"/>
    <col min="3087" max="3087" width="4.5703125" style="221" customWidth="1"/>
    <col min="3088" max="3088" width="11.42578125" style="221"/>
    <col min="3089" max="3089" width="11.5703125" style="221" customWidth="1"/>
    <col min="3090" max="3090" width="11.42578125" style="221"/>
    <col min="3091" max="3091" width="11.7109375" style="221" customWidth="1"/>
    <col min="3092" max="3328" width="11.42578125" style="221"/>
    <col min="3329" max="3329" width="20.28515625" style="221" customWidth="1"/>
    <col min="3330" max="3331" width="11.42578125" style="221"/>
    <col min="3332" max="3332" width="11.85546875" style="221" customWidth="1"/>
    <col min="3333" max="3337" width="11.42578125" style="221"/>
    <col min="3338" max="3338" width="11.7109375" style="221" customWidth="1"/>
    <col min="3339" max="3341" width="11.42578125" style="221"/>
    <col min="3342" max="3342" width="14" style="221" customWidth="1"/>
    <col min="3343" max="3343" width="4.5703125" style="221" customWidth="1"/>
    <col min="3344" max="3344" width="11.42578125" style="221"/>
    <col min="3345" max="3345" width="11.5703125" style="221" customWidth="1"/>
    <col min="3346" max="3346" width="11.42578125" style="221"/>
    <col min="3347" max="3347" width="11.7109375" style="221" customWidth="1"/>
    <col min="3348" max="3584" width="11.42578125" style="221"/>
    <col min="3585" max="3585" width="20.28515625" style="221" customWidth="1"/>
    <col min="3586" max="3587" width="11.42578125" style="221"/>
    <col min="3588" max="3588" width="11.85546875" style="221" customWidth="1"/>
    <col min="3589" max="3593" width="11.42578125" style="221"/>
    <col min="3594" max="3594" width="11.7109375" style="221" customWidth="1"/>
    <col min="3595" max="3597" width="11.42578125" style="221"/>
    <col min="3598" max="3598" width="14" style="221" customWidth="1"/>
    <col min="3599" max="3599" width="4.5703125" style="221" customWidth="1"/>
    <col min="3600" max="3600" width="11.42578125" style="221"/>
    <col min="3601" max="3601" width="11.5703125" style="221" customWidth="1"/>
    <col min="3602" max="3602" width="11.42578125" style="221"/>
    <col min="3603" max="3603" width="11.7109375" style="221" customWidth="1"/>
    <col min="3604" max="3840" width="11.42578125" style="221"/>
    <col min="3841" max="3841" width="20.28515625" style="221" customWidth="1"/>
    <col min="3842" max="3843" width="11.42578125" style="221"/>
    <col min="3844" max="3844" width="11.85546875" style="221" customWidth="1"/>
    <col min="3845" max="3849" width="11.42578125" style="221"/>
    <col min="3850" max="3850" width="11.7109375" style="221" customWidth="1"/>
    <col min="3851" max="3853" width="11.42578125" style="221"/>
    <col min="3854" max="3854" width="14" style="221" customWidth="1"/>
    <col min="3855" max="3855" width="4.5703125" style="221" customWidth="1"/>
    <col min="3856" max="3856" width="11.42578125" style="221"/>
    <col min="3857" max="3857" width="11.5703125" style="221" customWidth="1"/>
    <col min="3858" max="3858" width="11.42578125" style="221"/>
    <col min="3859" max="3859" width="11.7109375" style="221" customWidth="1"/>
    <col min="3860" max="4096" width="11.42578125" style="221"/>
    <col min="4097" max="4097" width="20.28515625" style="221" customWidth="1"/>
    <col min="4098" max="4099" width="11.42578125" style="221"/>
    <col min="4100" max="4100" width="11.85546875" style="221" customWidth="1"/>
    <col min="4101" max="4105" width="11.42578125" style="221"/>
    <col min="4106" max="4106" width="11.7109375" style="221" customWidth="1"/>
    <col min="4107" max="4109" width="11.42578125" style="221"/>
    <col min="4110" max="4110" width="14" style="221" customWidth="1"/>
    <col min="4111" max="4111" width="4.5703125" style="221" customWidth="1"/>
    <col min="4112" max="4112" width="11.42578125" style="221"/>
    <col min="4113" max="4113" width="11.5703125" style="221" customWidth="1"/>
    <col min="4114" max="4114" width="11.42578125" style="221"/>
    <col min="4115" max="4115" width="11.7109375" style="221" customWidth="1"/>
    <col min="4116" max="4352" width="11.42578125" style="221"/>
    <col min="4353" max="4353" width="20.28515625" style="221" customWidth="1"/>
    <col min="4354" max="4355" width="11.42578125" style="221"/>
    <col min="4356" max="4356" width="11.85546875" style="221" customWidth="1"/>
    <col min="4357" max="4361" width="11.42578125" style="221"/>
    <col min="4362" max="4362" width="11.7109375" style="221" customWidth="1"/>
    <col min="4363" max="4365" width="11.42578125" style="221"/>
    <col min="4366" max="4366" width="14" style="221" customWidth="1"/>
    <col min="4367" max="4367" width="4.5703125" style="221" customWidth="1"/>
    <col min="4368" max="4368" width="11.42578125" style="221"/>
    <col min="4369" max="4369" width="11.5703125" style="221" customWidth="1"/>
    <col min="4370" max="4370" width="11.42578125" style="221"/>
    <col min="4371" max="4371" width="11.7109375" style="221" customWidth="1"/>
    <col min="4372" max="4608" width="11.42578125" style="221"/>
    <col min="4609" max="4609" width="20.28515625" style="221" customWidth="1"/>
    <col min="4610" max="4611" width="11.42578125" style="221"/>
    <col min="4612" max="4612" width="11.85546875" style="221" customWidth="1"/>
    <col min="4613" max="4617" width="11.42578125" style="221"/>
    <col min="4618" max="4618" width="11.7109375" style="221" customWidth="1"/>
    <col min="4619" max="4621" width="11.42578125" style="221"/>
    <col min="4622" max="4622" width="14" style="221" customWidth="1"/>
    <col min="4623" max="4623" width="4.5703125" style="221" customWidth="1"/>
    <col min="4624" max="4624" width="11.42578125" style="221"/>
    <col min="4625" max="4625" width="11.5703125" style="221" customWidth="1"/>
    <col min="4626" max="4626" width="11.42578125" style="221"/>
    <col min="4627" max="4627" width="11.7109375" style="221" customWidth="1"/>
    <col min="4628" max="4864" width="11.42578125" style="221"/>
    <col min="4865" max="4865" width="20.28515625" style="221" customWidth="1"/>
    <col min="4866" max="4867" width="11.42578125" style="221"/>
    <col min="4868" max="4868" width="11.85546875" style="221" customWidth="1"/>
    <col min="4869" max="4873" width="11.42578125" style="221"/>
    <col min="4874" max="4874" width="11.7109375" style="221" customWidth="1"/>
    <col min="4875" max="4877" width="11.42578125" style="221"/>
    <col min="4878" max="4878" width="14" style="221" customWidth="1"/>
    <col min="4879" max="4879" width="4.5703125" style="221" customWidth="1"/>
    <col min="4880" max="4880" width="11.42578125" style="221"/>
    <col min="4881" max="4881" width="11.5703125" style="221" customWidth="1"/>
    <col min="4882" max="4882" width="11.42578125" style="221"/>
    <col min="4883" max="4883" width="11.7109375" style="221" customWidth="1"/>
    <col min="4884" max="5120" width="11.42578125" style="221"/>
    <col min="5121" max="5121" width="20.28515625" style="221" customWidth="1"/>
    <col min="5122" max="5123" width="11.42578125" style="221"/>
    <col min="5124" max="5124" width="11.85546875" style="221" customWidth="1"/>
    <col min="5125" max="5129" width="11.42578125" style="221"/>
    <col min="5130" max="5130" width="11.7109375" style="221" customWidth="1"/>
    <col min="5131" max="5133" width="11.42578125" style="221"/>
    <col min="5134" max="5134" width="14" style="221" customWidth="1"/>
    <col min="5135" max="5135" width="4.5703125" style="221" customWidth="1"/>
    <col min="5136" max="5136" width="11.42578125" style="221"/>
    <col min="5137" max="5137" width="11.5703125" style="221" customWidth="1"/>
    <col min="5138" max="5138" width="11.42578125" style="221"/>
    <col min="5139" max="5139" width="11.7109375" style="221" customWidth="1"/>
    <col min="5140" max="5376" width="11.42578125" style="221"/>
    <col min="5377" max="5377" width="20.28515625" style="221" customWidth="1"/>
    <col min="5378" max="5379" width="11.42578125" style="221"/>
    <col min="5380" max="5380" width="11.85546875" style="221" customWidth="1"/>
    <col min="5381" max="5385" width="11.42578125" style="221"/>
    <col min="5386" max="5386" width="11.7109375" style="221" customWidth="1"/>
    <col min="5387" max="5389" width="11.42578125" style="221"/>
    <col min="5390" max="5390" width="14" style="221" customWidth="1"/>
    <col min="5391" max="5391" width="4.5703125" style="221" customWidth="1"/>
    <col min="5392" max="5392" width="11.42578125" style="221"/>
    <col min="5393" max="5393" width="11.5703125" style="221" customWidth="1"/>
    <col min="5394" max="5394" width="11.42578125" style="221"/>
    <col min="5395" max="5395" width="11.7109375" style="221" customWidth="1"/>
    <col min="5396" max="5632" width="11.42578125" style="221"/>
    <col min="5633" max="5633" width="20.28515625" style="221" customWidth="1"/>
    <col min="5634" max="5635" width="11.42578125" style="221"/>
    <col min="5636" max="5636" width="11.85546875" style="221" customWidth="1"/>
    <col min="5637" max="5641" width="11.42578125" style="221"/>
    <col min="5642" max="5642" width="11.7109375" style="221" customWidth="1"/>
    <col min="5643" max="5645" width="11.42578125" style="221"/>
    <col min="5646" max="5646" width="14" style="221" customWidth="1"/>
    <col min="5647" max="5647" width="4.5703125" style="221" customWidth="1"/>
    <col min="5648" max="5648" width="11.42578125" style="221"/>
    <col min="5649" max="5649" width="11.5703125" style="221" customWidth="1"/>
    <col min="5650" max="5650" width="11.42578125" style="221"/>
    <col min="5651" max="5651" width="11.7109375" style="221" customWidth="1"/>
    <col min="5652" max="5888" width="11.42578125" style="221"/>
    <col min="5889" max="5889" width="20.28515625" style="221" customWidth="1"/>
    <col min="5890" max="5891" width="11.42578125" style="221"/>
    <col min="5892" max="5892" width="11.85546875" style="221" customWidth="1"/>
    <col min="5893" max="5897" width="11.42578125" style="221"/>
    <col min="5898" max="5898" width="11.7109375" style="221" customWidth="1"/>
    <col min="5899" max="5901" width="11.42578125" style="221"/>
    <col min="5902" max="5902" width="14" style="221" customWidth="1"/>
    <col min="5903" max="5903" width="4.5703125" style="221" customWidth="1"/>
    <col min="5904" max="5904" width="11.42578125" style="221"/>
    <col min="5905" max="5905" width="11.5703125" style="221" customWidth="1"/>
    <col min="5906" max="5906" width="11.42578125" style="221"/>
    <col min="5907" max="5907" width="11.7109375" style="221" customWidth="1"/>
    <col min="5908" max="6144" width="11.42578125" style="221"/>
    <col min="6145" max="6145" width="20.28515625" style="221" customWidth="1"/>
    <col min="6146" max="6147" width="11.42578125" style="221"/>
    <col min="6148" max="6148" width="11.85546875" style="221" customWidth="1"/>
    <col min="6149" max="6153" width="11.42578125" style="221"/>
    <col min="6154" max="6154" width="11.7109375" style="221" customWidth="1"/>
    <col min="6155" max="6157" width="11.42578125" style="221"/>
    <col min="6158" max="6158" width="14" style="221" customWidth="1"/>
    <col min="6159" max="6159" width="4.5703125" style="221" customWidth="1"/>
    <col min="6160" max="6160" width="11.42578125" style="221"/>
    <col min="6161" max="6161" width="11.5703125" style="221" customWidth="1"/>
    <col min="6162" max="6162" width="11.42578125" style="221"/>
    <col min="6163" max="6163" width="11.7109375" style="221" customWidth="1"/>
    <col min="6164" max="6400" width="11.42578125" style="221"/>
    <col min="6401" max="6401" width="20.28515625" style="221" customWidth="1"/>
    <col min="6402" max="6403" width="11.42578125" style="221"/>
    <col min="6404" max="6404" width="11.85546875" style="221" customWidth="1"/>
    <col min="6405" max="6409" width="11.42578125" style="221"/>
    <col min="6410" max="6410" width="11.7109375" style="221" customWidth="1"/>
    <col min="6411" max="6413" width="11.42578125" style="221"/>
    <col min="6414" max="6414" width="14" style="221" customWidth="1"/>
    <col min="6415" max="6415" width="4.5703125" style="221" customWidth="1"/>
    <col min="6416" max="6416" width="11.42578125" style="221"/>
    <col min="6417" max="6417" width="11.5703125" style="221" customWidth="1"/>
    <col min="6418" max="6418" width="11.42578125" style="221"/>
    <col min="6419" max="6419" width="11.7109375" style="221" customWidth="1"/>
    <col min="6420" max="6656" width="11.42578125" style="221"/>
    <col min="6657" max="6657" width="20.28515625" style="221" customWidth="1"/>
    <col min="6658" max="6659" width="11.42578125" style="221"/>
    <col min="6660" max="6660" width="11.85546875" style="221" customWidth="1"/>
    <col min="6661" max="6665" width="11.42578125" style="221"/>
    <col min="6666" max="6666" width="11.7109375" style="221" customWidth="1"/>
    <col min="6667" max="6669" width="11.42578125" style="221"/>
    <col min="6670" max="6670" width="14" style="221" customWidth="1"/>
    <col min="6671" max="6671" width="4.5703125" style="221" customWidth="1"/>
    <col min="6672" max="6672" width="11.42578125" style="221"/>
    <col min="6673" max="6673" width="11.5703125" style="221" customWidth="1"/>
    <col min="6674" max="6674" width="11.42578125" style="221"/>
    <col min="6675" max="6675" width="11.7109375" style="221" customWidth="1"/>
    <col min="6676" max="6912" width="11.42578125" style="221"/>
    <col min="6913" max="6913" width="20.28515625" style="221" customWidth="1"/>
    <col min="6914" max="6915" width="11.42578125" style="221"/>
    <col min="6916" max="6916" width="11.85546875" style="221" customWidth="1"/>
    <col min="6917" max="6921" width="11.42578125" style="221"/>
    <col min="6922" max="6922" width="11.7109375" style="221" customWidth="1"/>
    <col min="6923" max="6925" width="11.42578125" style="221"/>
    <col min="6926" max="6926" width="14" style="221" customWidth="1"/>
    <col min="6927" max="6927" width="4.5703125" style="221" customWidth="1"/>
    <col min="6928" max="6928" width="11.42578125" style="221"/>
    <col min="6929" max="6929" width="11.5703125" style="221" customWidth="1"/>
    <col min="6930" max="6930" width="11.42578125" style="221"/>
    <col min="6931" max="6931" width="11.7109375" style="221" customWidth="1"/>
    <col min="6932" max="7168" width="11.42578125" style="221"/>
    <col min="7169" max="7169" width="20.28515625" style="221" customWidth="1"/>
    <col min="7170" max="7171" width="11.42578125" style="221"/>
    <col min="7172" max="7172" width="11.85546875" style="221" customWidth="1"/>
    <col min="7173" max="7177" width="11.42578125" style="221"/>
    <col min="7178" max="7178" width="11.7109375" style="221" customWidth="1"/>
    <col min="7179" max="7181" width="11.42578125" style="221"/>
    <col min="7182" max="7182" width="14" style="221" customWidth="1"/>
    <col min="7183" max="7183" width="4.5703125" style="221" customWidth="1"/>
    <col min="7184" max="7184" width="11.42578125" style="221"/>
    <col min="7185" max="7185" width="11.5703125" style="221" customWidth="1"/>
    <col min="7186" max="7186" width="11.42578125" style="221"/>
    <col min="7187" max="7187" width="11.7109375" style="221" customWidth="1"/>
    <col min="7188" max="7424" width="11.42578125" style="221"/>
    <col min="7425" max="7425" width="20.28515625" style="221" customWidth="1"/>
    <col min="7426" max="7427" width="11.42578125" style="221"/>
    <col min="7428" max="7428" width="11.85546875" style="221" customWidth="1"/>
    <col min="7429" max="7433" width="11.42578125" style="221"/>
    <col min="7434" max="7434" width="11.7109375" style="221" customWidth="1"/>
    <col min="7435" max="7437" width="11.42578125" style="221"/>
    <col min="7438" max="7438" width="14" style="221" customWidth="1"/>
    <col min="7439" max="7439" width="4.5703125" style="221" customWidth="1"/>
    <col min="7440" max="7440" width="11.42578125" style="221"/>
    <col min="7441" max="7441" width="11.5703125" style="221" customWidth="1"/>
    <col min="7442" max="7442" width="11.42578125" style="221"/>
    <col min="7443" max="7443" width="11.7109375" style="221" customWidth="1"/>
    <col min="7444" max="7680" width="11.42578125" style="221"/>
    <col min="7681" max="7681" width="20.28515625" style="221" customWidth="1"/>
    <col min="7682" max="7683" width="11.42578125" style="221"/>
    <col min="7684" max="7684" width="11.85546875" style="221" customWidth="1"/>
    <col min="7685" max="7689" width="11.42578125" style="221"/>
    <col min="7690" max="7690" width="11.7109375" style="221" customWidth="1"/>
    <col min="7691" max="7693" width="11.42578125" style="221"/>
    <col min="7694" max="7694" width="14" style="221" customWidth="1"/>
    <col min="7695" max="7695" width="4.5703125" style="221" customWidth="1"/>
    <col min="7696" max="7696" width="11.42578125" style="221"/>
    <col min="7697" max="7697" width="11.5703125" style="221" customWidth="1"/>
    <col min="7698" max="7698" width="11.42578125" style="221"/>
    <col min="7699" max="7699" width="11.7109375" style="221" customWidth="1"/>
    <col min="7700" max="7936" width="11.42578125" style="221"/>
    <col min="7937" max="7937" width="20.28515625" style="221" customWidth="1"/>
    <col min="7938" max="7939" width="11.42578125" style="221"/>
    <col min="7940" max="7940" width="11.85546875" style="221" customWidth="1"/>
    <col min="7941" max="7945" width="11.42578125" style="221"/>
    <col min="7946" max="7946" width="11.7109375" style="221" customWidth="1"/>
    <col min="7947" max="7949" width="11.42578125" style="221"/>
    <col min="7950" max="7950" width="14" style="221" customWidth="1"/>
    <col min="7951" max="7951" width="4.5703125" style="221" customWidth="1"/>
    <col min="7952" max="7952" width="11.42578125" style="221"/>
    <col min="7953" max="7953" width="11.5703125" style="221" customWidth="1"/>
    <col min="7954" max="7954" width="11.42578125" style="221"/>
    <col min="7955" max="7955" width="11.7109375" style="221" customWidth="1"/>
    <col min="7956" max="8192" width="11.42578125" style="221"/>
    <col min="8193" max="8193" width="20.28515625" style="221" customWidth="1"/>
    <col min="8194" max="8195" width="11.42578125" style="221"/>
    <col min="8196" max="8196" width="11.85546875" style="221" customWidth="1"/>
    <col min="8197" max="8201" width="11.42578125" style="221"/>
    <col min="8202" max="8202" width="11.7109375" style="221" customWidth="1"/>
    <col min="8203" max="8205" width="11.42578125" style="221"/>
    <col min="8206" max="8206" width="14" style="221" customWidth="1"/>
    <col min="8207" max="8207" width="4.5703125" style="221" customWidth="1"/>
    <col min="8208" max="8208" width="11.42578125" style="221"/>
    <col min="8209" max="8209" width="11.5703125" style="221" customWidth="1"/>
    <col min="8210" max="8210" width="11.42578125" style="221"/>
    <col min="8211" max="8211" width="11.7109375" style="221" customWidth="1"/>
    <col min="8212" max="8448" width="11.42578125" style="221"/>
    <col min="8449" max="8449" width="20.28515625" style="221" customWidth="1"/>
    <col min="8450" max="8451" width="11.42578125" style="221"/>
    <col min="8452" max="8452" width="11.85546875" style="221" customWidth="1"/>
    <col min="8453" max="8457" width="11.42578125" style="221"/>
    <col min="8458" max="8458" width="11.7109375" style="221" customWidth="1"/>
    <col min="8459" max="8461" width="11.42578125" style="221"/>
    <col min="8462" max="8462" width="14" style="221" customWidth="1"/>
    <col min="8463" max="8463" width="4.5703125" style="221" customWidth="1"/>
    <col min="8464" max="8464" width="11.42578125" style="221"/>
    <col min="8465" max="8465" width="11.5703125" style="221" customWidth="1"/>
    <col min="8466" max="8466" width="11.42578125" style="221"/>
    <col min="8467" max="8467" width="11.7109375" style="221" customWidth="1"/>
    <col min="8468" max="8704" width="11.42578125" style="221"/>
    <col min="8705" max="8705" width="20.28515625" style="221" customWidth="1"/>
    <col min="8706" max="8707" width="11.42578125" style="221"/>
    <col min="8708" max="8708" width="11.85546875" style="221" customWidth="1"/>
    <col min="8709" max="8713" width="11.42578125" style="221"/>
    <col min="8714" max="8714" width="11.7109375" style="221" customWidth="1"/>
    <col min="8715" max="8717" width="11.42578125" style="221"/>
    <col min="8718" max="8718" width="14" style="221" customWidth="1"/>
    <col min="8719" max="8719" width="4.5703125" style="221" customWidth="1"/>
    <col min="8720" max="8720" width="11.42578125" style="221"/>
    <col min="8721" max="8721" width="11.5703125" style="221" customWidth="1"/>
    <col min="8722" max="8722" width="11.42578125" style="221"/>
    <col min="8723" max="8723" width="11.7109375" style="221" customWidth="1"/>
    <col min="8724" max="8960" width="11.42578125" style="221"/>
    <col min="8961" max="8961" width="20.28515625" style="221" customWidth="1"/>
    <col min="8962" max="8963" width="11.42578125" style="221"/>
    <col min="8964" max="8964" width="11.85546875" style="221" customWidth="1"/>
    <col min="8965" max="8969" width="11.42578125" style="221"/>
    <col min="8970" max="8970" width="11.7109375" style="221" customWidth="1"/>
    <col min="8971" max="8973" width="11.42578125" style="221"/>
    <col min="8974" max="8974" width="14" style="221" customWidth="1"/>
    <col min="8975" max="8975" width="4.5703125" style="221" customWidth="1"/>
    <col min="8976" max="8976" width="11.42578125" style="221"/>
    <col min="8977" max="8977" width="11.5703125" style="221" customWidth="1"/>
    <col min="8978" max="8978" width="11.42578125" style="221"/>
    <col min="8979" max="8979" width="11.7109375" style="221" customWidth="1"/>
    <col min="8980" max="9216" width="11.42578125" style="221"/>
    <col min="9217" max="9217" width="20.28515625" style="221" customWidth="1"/>
    <col min="9218" max="9219" width="11.42578125" style="221"/>
    <col min="9220" max="9220" width="11.85546875" style="221" customWidth="1"/>
    <col min="9221" max="9225" width="11.42578125" style="221"/>
    <col min="9226" max="9226" width="11.7109375" style="221" customWidth="1"/>
    <col min="9227" max="9229" width="11.42578125" style="221"/>
    <col min="9230" max="9230" width="14" style="221" customWidth="1"/>
    <col min="9231" max="9231" width="4.5703125" style="221" customWidth="1"/>
    <col min="9232" max="9232" width="11.42578125" style="221"/>
    <col min="9233" max="9233" width="11.5703125" style="221" customWidth="1"/>
    <col min="9234" max="9234" width="11.42578125" style="221"/>
    <col min="9235" max="9235" width="11.7109375" style="221" customWidth="1"/>
    <col min="9236" max="9472" width="11.42578125" style="221"/>
    <col min="9473" max="9473" width="20.28515625" style="221" customWidth="1"/>
    <col min="9474" max="9475" width="11.42578125" style="221"/>
    <col min="9476" max="9476" width="11.85546875" style="221" customWidth="1"/>
    <col min="9477" max="9481" width="11.42578125" style="221"/>
    <col min="9482" max="9482" width="11.7109375" style="221" customWidth="1"/>
    <col min="9483" max="9485" width="11.42578125" style="221"/>
    <col min="9486" max="9486" width="14" style="221" customWidth="1"/>
    <col min="9487" max="9487" width="4.5703125" style="221" customWidth="1"/>
    <col min="9488" max="9488" width="11.42578125" style="221"/>
    <col min="9489" max="9489" width="11.5703125" style="221" customWidth="1"/>
    <col min="9490" max="9490" width="11.42578125" style="221"/>
    <col min="9491" max="9491" width="11.7109375" style="221" customWidth="1"/>
    <col min="9492" max="9728" width="11.42578125" style="221"/>
    <col min="9729" max="9729" width="20.28515625" style="221" customWidth="1"/>
    <col min="9730" max="9731" width="11.42578125" style="221"/>
    <col min="9732" max="9732" width="11.85546875" style="221" customWidth="1"/>
    <col min="9733" max="9737" width="11.42578125" style="221"/>
    <col min="9738" max="9738" width="11.7109375" style="221" customWidth="1"/>
    <col min="9739" max="9741" width="11.42578125" style="221"/>
    <col min="9742" max="9742" width="14" style="221" customWidth="1"/>
    <col min="9743" max="9743" width="4.5703125" style="221" customWidth="1"/>
    <col min="9744" max="9744" width="11.42578125" style="221"/>
    <col min="9745" max="9745" width="11.5703125" style="221" customWidth="1"/>
    <col min="9746" max="9746" width="11.42578125" style="221"/>
    <col min="9747" max="9747" width="11.7109375" style="221" customWidth="1"/>
    <col min="9748" max="9984" width="11.42578125" style="221"/>
    <col min="9985" max="9985" width="20.28515625" style="221" customWidth="1"/>
    <col min="9986" max="9987" width="11.42578125" style="221"/>
    <col min="9988" max="9988" width="11.85546875" style="221" customWidth="1"/>
    <col min="9989" max="9993" width="11.42578125" style="221"/>
    <col min="9994" max="9994" width="11.7109375" style="221" customWidth="1"/>
    <col min="9995" max="9997" width="11.42578125" style="221"/>
    <col min="9998" max="9998" width="14" style="221" customWidth="1"/>
    <col min="9999" max="9999" width="4.5703125" style="221" customWidth="1"/>
    <col min="10000" max="10000" width="11.42578125" style="221"/>
    <col min="10001" max="10001" width="11.5703125" style="221" customWidth="1"/>
    <col min="10002" max="10002" width="11.42578125" style="221"/>
    <col min="10003" max="10003" width="11.7109375" style="221" customWidth="1"/>
    <col min="10004" max="10240" width="11.42578125" style="221"/>
    <col min="10241" max="10241" width="20.28515625" style="221" customWidth="1"/>
    <col min="10242" max="10243" width="11.42578125" style="221"/>
    <col min="10244" max="10244" width="11.85546875" style="221" customWidth="1"/>
    <col min="10245" max="10249" width="11.42578125" style="221"/>
    <col min="10250" max="10250" width="11.7109375" style="221" customWidth="1"/>
    <col min="10251" max="10253" width="11.42578125" style="221"/>
    <col min="10254" max="10254" width="14" style="221" customWidth="1"/>
    <col min="10255" max="10255" width="4.5703125" style="221" customWidth="1"/>
    <col min="10256" max="10256" width="11.42578125" style="221"/>
    <col min="10257" max="10257" width="11.5703125" style="221" customWidth="1"/>
    <col min="10258" max="10258" width="11.42578125" style="221"/>
    <col min="10259" max="10259" width="11.7109375" style="221" customWidth="1"/>
    <col min="10260" max="10496" width="11.42578125" style="221"/>
    <col min="10497" max="10497" width="20.28515625" style="221" customWidth="1"/>
    <col min="10498" max="10499" width="11.42578125" style="221"/>
    <col min="10500" max="10500" width="11.85546875" style="221" customWidth="1"/>
    <col min="10501" max="10505" width="11.42578125" style="221"/>
    <col min="10506" max="10506" width="11.7109375" style="221" customWidth="1"/>
    <col min="10507" max="10509" width="11.42578125" style="221"/>
    <col min="10510" max="10510" width="14" style="221" customWidth="1"/>
    <col min="10511" max="10511" width="4.5703125" style="221" customWidth="1"/>
    <col min="10512" max="10512" width="11.42578125" style="221"/>
    <col min="10513" max="10513" width="11.5703125" style="221" customWidth="1"/>
    <col min="10514" max="10514" width="11.42578125" style="221"/>
    <col min="10515" max="10515" width="11.7109375" style="221" customWidth="1"/>
    <col min="10516" max="10752" width="11.42578125" style="221"/>
    <col min="10753" max="10753" width="20.28515625" style="221" customWidth="1"/>
    <col min="10754" max="10755" width="11.42578125" style="221"/>
    <col min="10756" max="10756" width="11.85546875" style="221" customWidth="1"/>
    <col min="10757" max="10761" width="11.42578125" style="221"/>
    <col min="10762" max="10762" width="11.7109375" style="221" customWidth="1"/>
    <col min="10763" max="10765" width="11.42578125" style="221"/>
    <col min="10766" max="10766" width="14" style="221" customWidth="1"/>
    <col min="10767" max="10767" width="4.5703125" style="221" customWidth="1"/>
    <col min="10768" max="10768" width="11.42578125" style="221"/>
    <col min="10769" max="10769" width="11.5703125" style="221" customWidth="1"/>
    <col min="10770" max="10770" width="11.42578125" style="221"/>
    <col min="10771" max="10771" width="11.7109375" style="221" customWidth="1"/>
    <col min="10772" max="11008" width="11.42578125" style="221"/>
    <col min="11009" max="11009" width="20.28515625" style="221" customWidth="1"/>
    <col min="11010" max="11011" width="11.42578125" style="221"/>
    <col min="11012" max="11012" width="11.85546875" style="221" customWidth="1"/>
    <col min="11013" max="11017" width="11.42578125" style="221"/>
    <col min="11018" max="11018" width="11.7109375" style="221" customWidth="1"/>
    <col min="11019" max="11021" width="11.42578125" style="221"/>
    <col min="11022" max="11022" width="14" style="221" customWidth="1"/>
    <col min="11023" max="11023" width="4.5703125" style="221" customWidth="1"/>
    <col min="11024" max="11024" width="11.42578125" style="221"/>
    <col min="11025" max="11025" width="11.5703125" style="221" customWidth="1"/>
    <col min="11026" max="11026" width="11.42578125" style="221"/>
    <col min="11027" max="11027" width="11.7109375" style="221" customWidth="1"/>
    <col min="11028" max="11264" width="11.42578125" style="221"/>
    <col min="11265" max="11265" width="20.28515625" style="221" customWidth="1"/>
    <col min="11266" max="11267" width="11.42578125" style="221"/>
    <col min="11268" max="11268" width="11.85546875" style="221" customWidth="1"/>
    <col min="11269" max="11273" width="11.42578125" style="221"/>
    <col min="11274" max="11274" width="11.7109375" style="221" customWidth="1"/>
    <col min="11275" max="11277" width="11.42578125" style="221"/>
    <col min="11278" max="11278" width="14" style="221" customWidth="1"/>
    <col min="11279" max="11279" width="4.5703125" style="221" customWidth="1"/>
    <col min="11280" max="11280" width="11.42578125" style="221"/>
    <col min="11281" max="11281" width="11.5703125" style="221" customWidth="1"/>
    <col min="11282" max="11282" width="11.42578125" style="221"/>
    <col min="11283" max="11283" width="11.7109375" style="221" customWidth="1"/>
    <col min="11284" max="11520" width="11.42578125" style="221"/>
    <col min="11521" max="11521" width="20.28515625" style="221" customWidth="1"/>
    <col min="11522" max="11523" width="11.42578125" style="221"/>
    <col min="11524" max="11524" width="11.85546875" style="221" customWidth="1"/>
    <col min="11525" max="11529" width="11.42578125" style="221"/>
    <col min="11530" max="11530" width="11.7109375" style="221" customWidth="1"/>
    <col min="11531" max="11533" width="11.42578125" style="221"/>
    <col min="11534" max="11534" width="14" style="221" customWidth="1"/>
    <col min="11535" max="11535" width="4.5703125" style="221" customWidth="1"/>
    <col min="11536" max="11536" width="11.42578125" style="221"/>
    <col min="11537" max="11537" width="11.5703125" style="221" customWidth="1"/>
    <col min="11538" max="11538" width="11.42578125" style="221"/>
    <col min="11539" max="11539" width="11.7109375" style="221" customWidth="1"/>
    <col min="11540" max="11776" width="11.42578125" style="221"/>
    <col min="11777" max="11777" width="20.28515625" style="221" customWidth="1"/>
    <col min="11778" max="11779" width="11.42578125" style="221"/>
    <col min="11780" max="11780" width="11.85546875" style="221" customWidth="1"/>
    <col min="11781" max="11785" width="11.42578125" style="221"/>
    <col min="11786" max="11786" width="11.7109375" style="221" customWidth="1"/>
    <col min="11787" max="11789" width="11.42578125" style="221"/>
    <col min="11790" max="11790" width="14" style="221" customWidth="1"/>
    <col min="11791" max="11791" width="4.5703125" style="221" customWidth="1"/>
    <col min="11792" max="11792" width="11.42578125" style="221"/>
    <col min="11793" max="11793" width="11.5703125" style="221" customWidth="1"/>
    <col min="11794" max="11794" width="11.42578125" style="221"/>
    <col min="11795" max="11795" width="11.7109375" style="221" customWidth="1"/>
    <col min="11796" max="12032" width="11.42578125" style="221"/>
    <col min="12033" max="12033" width="20.28515625" style="221" customWidth="1"/>
    <col min="12034" max="12035" width="11.42578125" style="221"/>
    <col min="12036" max="12036" width="11.85546875" style="221" customWidth="1"/>
    <col min="12037" max="12041" width="11.42578125" style="221"/>
    <col min="12042" max="12042" width="11.7109375" style="221" customWidth="1"/>
    <col min="12043" max="12045" width="11.42578125" style="221"/>
    <col min="12046" max="12046" width="14" style="221" customWidth="1"/>
    <col min="12047" max="12047" width="4.5703125" style="221" customWidth="1"/>
    <col min="12048" max="12048" width="11.42578125" style="221"/>
    <col min="12049" max="12049" width="11.5703125" style="221" customWidth="1"/>
    <col min="12050" max="12050" width="11.42578125" style="221"/>
    <col min="12051" max="12051" width="11.7109375" style="221" customWidth="1"/>
    <col min="12052" max="12288" width="11.42578125" style="221"/>
    <col min="12289" max="12289" width="20.28515625" style="221" customWidth="1"/>
    <col min="12290" max="12291" width="11.42578125" style="221"/>
    <col min="12292" max="12292" width="11.85546875" style="221" customWidth="1"/>
    <col min="12293" max="12297" width="11.42578125" style="221"/>
    <col min="12298" max="12298" width="11.7109375" style="221" customWidth="1"/>
    <col min="12299" max="12301" width="11.42578125" style="221"/>
    <col min="12302" max="12302" width="14" style="221" customWidth="1"/>
    <col min="12303" max="12303" width="4.5703125" style="221" customWidth="1"/>
    <col min="12304" max="12304" width="11.42578125" style="221"/>
    <col min="12305" max="12305" width="11.5703125" style="221" customWidth="1"/>
    <col min="12306" max="12306" width="11.42578125" style="221"/>
    <col min="12307" max="12307" width="11.7109375" style="221" customWidth="1"/>
    <col min="12308" max="12544" width="11.42578125" style="221"/>
    <col min="12545" max="12545" width="20.28515625" style="221" customWidth="1"/>
    <col min="12546" max="12547" width="11.42578125" style="221"/>
    <col min="12548" max="12548" width="11.85546875" style="221" customWidth="1"/>
    <col min="12549" max="12553" width="11.42578125" style="221"/>
    <col min="12554" max="12554" width="11.7109375" style="221" customWidth="1"/>
    <col min="12555" max="12557" width="11.42578125" style="221"/>
    <col min="12558" max="12558" width="14" style="221" customWidth="1"/>
    <col min="12559" max="12559" width="4.5703125" style="221" customWidth="1"/>
    <col min="12560" max="12560" width="11.42578125" style="221"/>
    <col min="12561" max="12561" width="11.5703125" style="221" customWidth="1"/>
    <col min="12562" max="12562" width="11.42578125" style="221"/>
    <col min="12563" max="12563" width="11.7109375" style="221" customWidth="1"/>
    <col min="12564" max="12800" width="11.42578125" style="221"/>
    <col min="12801" max="12801" width="20.28515625" style="221" customWidth="1"/>
    <col min="12802" max="12803" width="11.42578125" style="221"/>
    <col min="12804" max="12804" width="11.85546875" style="221" customWidth="1"/>
    <col min="12805" max="12809" width="11.42578125" style="221"/>
    <col min="12810" max="12810" width="11.7109375" style="221" customWidth="1"/>
    <col min="12811" max="12813" width="11.42578125" style="221"/>
    <col min="12814" max="12814" width="14" style="221" customWidth="1"/>
    <col min="12815" max="12815" width="4.5703125" style="221" customWidth="1"/>
    <col min="12816" max="12816" width="11.42578125" style="221"/>
    <col min="12817" max="12817" width="11.5703125" style="221" customWidth="1"/>
    <col min="12818" max="12818" width="11.42578125" style="221"/>
    <col min="12819" max="12819" width="11.7109375" style="221" customWidth="1"/>
    <col min="12820" max="13056" width="11.42578125" style="221"/>
    <col min="13057" max="13057" width="20.28515625" style="221" customWidth="1"/>
    <col min="13058" max="13059" width="11.42578125" style="221"/>
    <col min="13060" max="13060" width="11.85546875" style="221" customWidth="1"/>
    <col min="13061" max="13065" width="11.42578125" style="221"/>
    <col min="13066" max="13066" width="11.7109375" style="221" customWidth="1"/>
    <col min="13067" max="13069" width="11.42578125" style="221"/>
    <col min="13070" max="13070" width="14" style="221" customWidth="1"/>
    <col min="13071" max="13071" width="4.5703125" style="221" customWidth="1"/>
    <col min="13072" max="13072" width="11.42578125" style="221"/>
    <col min="13073" max="13073" width="11.5703125" style="221" customWidth="1"/>
    <col min="13074" max="13074" width="11.42578125" style="221"/>
    <col min="13075" max="13075" width="11.7109375" style="221" customWidth="1"/>
    <col min="13076" max="13312" width="11.42578125" style="221"/>
    <col min="13313" max="13313" width="20.28515625" style="221" customWidth="1"/>
    <col min="13314" max="13315" width="11.42578125" style="221"/>
    <col min="13316" max="13316" width="11.85546875" style="221" customWidth="1"/>
    <col min="13317" max="13321" width="11.42578125" style="221"/>
    <col min="13322" max="13322" width="11.7109375" style="221" customWidth="1"/>
    <col min="13323" max="13325" width="11.42578125" style="221"/>
    <col min="13326" max="13326" width="14" style="221" customWidth="1"/>
    <col min="13327" max="13327" width="4.5703125" style="221" customWidth="1"/>
    <col min="13328" max="13328" width="11.42578125" style="221"/>
    <col min="13329" max="13329" width="11.5703125" style="221" customWidth="1"/>
    <col min="13330" max="13330" width="11.42578125" style="221"/>
    <col min="13331" max="13331" width="11.7109375" style="221" customWidth="1"/>
    <col min="13332" max="13568" width="11.42578125" style="221"/>
    <col min="13569" max="13569" width="20.28515625" style="221" customWidth="1"/>
    <col min="13570" max="13571" width="11.42578125" style="221"/>
    <col min="13572" max="13572" width="11.85546875" style="221" customWidth="1"/>
    <col min="13573" max="13577" width="11.42578125" style="221"/>
    <col min="13578" max="13578" width="11.7109375" style="221" customWidth="1"/>
    <col min="13579" max="13581" width="11.42578125" style="221"/>
    <col min="13582" max="13582" width="14" style="221" customWidth="1"/>
    <col min="13583" max="13583" width="4.5703125" style="221" customWidth="1"/>
    <col min="13584" max="13584" width="11.42578125" style="221"/>
    <col min="13585" max="13585" width="11.5703125" style="221" customWidth="1"/>
    <col min="13586" max="13586" width="11.42578125" style="221"/>
    <col min="13587" max="13587" width="11.7109375" style="221" customWidth="1"/>
    <col min="13588" max="13824" width="11.42578125" style="221"/>
    <col min="13825" max="13825" width="20.28515625" style="221" customWidth="1"/>
    <col min="13826" max="13827" width="11.42578125" style="221"/>
    <col min="13828" max="13828" width="11.85546875" style="221" customWidth="1"/>
    <col min="13829" max="13833" width="11.42578125" style="221"/>
    <col min="13834" max="13834" width="11.7109375" style="221" customWidth="1"/>
    <col min="13835" max="13837" width="11.42578125" style="221"/>
    <col min="13838" max="13838" width="14" style="221" customWidth="1"/>
    <col min="13839" max="13839" width="4.5703125" style="221" customWidth="1"/>
    <col min="13840" max="13840" width="11.42578125" style="221"/>
    <col min="13841" max="13841" width="11.5703125" style="221" customWidth="1"/>
    <col min="13842" max="13842" width="11.42578125" style="221"/>
    <col min="13843" max="13843" width="11.7109375" style="221" customWidth="1"/>
    <col min="13844" max="14080" width="11.42578125" style="221"/>
    <col min="14081" max="14081" width="20.28515625" style="221" customWidth="1"/>
    <col min="14082" max="14083" width="11.42578125" style="221"/>
    <col min="14084" max="14084" width="11.85546875" style="221" customWidth="1"/>
    <col min="14085" max="14089" width="11.42578125" style="221"/>
    <col min="14090" max="14090" width="11.7109375" style="221" customWidth="1"/>
    <col min="14091" max="14093" width="11.42578125" style="221"/>
    <col min="14094" max="14094" width="14" style="221" customWidth="1"/>
    <col min="14095" max="14095" width="4.5703125" style="221" customWidth="1"/>
    <col min="14096" max="14096" width="11.42578125" style="221"/>
    <col min="14097" max="14097" width="11.5703125" style="221" customWidth="1"/>
    <col min="14098" max="14098" width="11.42578125" style="221"/>
    <col min="14099" max="14099" width="11.7109375" style="221" customWidth="1"/>
    <col min="14100" max="14336" width="11.42578125" style="221"/>
    <col min="14337" max="14337" width="20.28515625" style="221" customWidth="1"/>
    <col min="14338" max="14339" width="11.42578125" style="221"/>
    <col min="14340" max="14340" width="11.85546875" style="221" customWidth="1"/>
    <col min="14341" max="14345" width="11.42578125" style="221"/>
    <col min="14346" max="14346" width="11.7109375" style="221" customWidth="1"/>
    <col min="14347" max="14349" width="11.42578125" style="221"/>
    <col min="14350" max="14350" width="14" style="221" customWidth="1"/>
    <col min="14351" max="14351" width="4.5703125" style="221" customWidth="1"/>
    <col min="14352" max="14352" width="11.42578125" style="221"/>
    <col min="14353" max="14353" width="11.5703125" style="221" customWidth="1"/>
    <col min="14354" max="14354" width="11.42578125" style="221"/>
    <col min="14355" max="14355" width="11.7109375" style="221" customWidth="1"/>
    <col min="14356" max="14592" width="11.42578125" style="221"/>
    <col min="14593" max="14593" width="20.28515625" style="221" customWidth="1"/>
    <col min="14594" max="14595" width="11.42578125" style="221"/>
    <col min="14596" max="14596" width="11.85546875" style="221" customWidth="1"/>
    <col min="14597" max="14601" width="11.42578125" style="221"/>
    <col min="14602" max="14602" width="11.7109375" style="221" customWidth="1"/>
    <col min="14603" max="14605" width="11.42578125" style="221"/>
    <col min="14606" max="14606" width="14" style="221" customWidth="1"/>
    <col min="14607" max="14607" width="4.5703125" style="221" customWidth="1"/>
    <col min="14608" max="14608" width="11.42578125" style="221"/>
    <col min="14609" max="14609" width="11.5703125" style="221" customWidth="1"/>
    <col min="14610" max="14610" width="11.42578125" style="221"/>
    <col min="14611" max="14611" width="11.7109375" style="221" customWidth="1"/>
    <col min="14612" max="14848" width="11.42578125" style="221"/>
    <col min="14849" max="14849" width="20.28515625" style="221" customWidth="1"/>
    <col min="14850" max="14851" width="11.42578125" style="221"/>
    <col min="14852" max="14852" width="11.85546875" style="221" customWidth="1"/>
    <col min="14853" max="14857" width="11.42578125" style="221"/>
    <col min="14858" max="14858" width="11.7109375" style="221" customWidth="1"/>
    <col min="14859" max="14861" width="11.42578125" style="221"/>
    <col min="14862" max="14862" width="14" style="221" customWidth="1"/>
    <col min="14863" max="14863" width="4.5703125" style="221" customWidth="1"/>
    <col min="14864" max="14864" width="11.42578125" style="221"/>
    <col min="14865" max="14865" width="11.5703125" style="221" customWidth="1"/>
    <col min="14866" max="14866" width="11.42578125" style="221"/>
    <col min="14867" max="14867" width="11.7109375" style="221" customWidth="1"/>
    <col min="14868" max="15104" width="11.42578125" style="221"/>
    <col min="15105" max="15105" width="20.28515625" style="221" customWidth="1"/>
    <col min="15106" max="15107" width="11.42578125" style="221"/>
    <col min="15108" max="15108" width="11.85546875" style="221" customWidth="1"/>
    <col min="15109" max="15113" width="11.42578125" style="221"/>
    <col min="15114" max="15114" width="11.7109375" style="221" customWidth="1"/>
    <col min="15115" max="15117" width="11.42578125" style="221"/>
    <col min="15118" max="15118" width="14" style="221" customWidth="1"/>
    <col min="15119" max="15119" width="4.5703125" style="221" customWidth="1"/>
    <col min="15120" max="15120" width="11.42578125" style="221"/>
    <col min="15121" max="15121" width="11.5703125" style="221" customWidth="1"/>
    <col min="15122" max="15122" width="11.42578125" style="221"/>
    <col min="15123" max="15123" width="11.7109375" style="221" customWidth="1"/>
    <col min="15124" max="15360" width="11.42578125" style="221"/>
    <col min="15361" max="15361" width="20.28515625" style="221" customWidth="1"/>
    <col min="15362" max="15363" width="11.42578125" style="221"/>
    <col min="15364" max="15364" width="11.85546875" style="221" customWidth="1"/>
    <col min="15365" max="15369" width="11.42578125" style="221"/>
    <col min="15370" max="15370" width="11.7109375" style="221" customWidth="1"/>
    <col min="15371" max="15373" width="11.42578125" style="221"/>
    <col min="15374" max="15374" width="14" style="221" customWidth="1"/>
    <col min="15375" max="15375" width="4.5703125" style="221" customWidth="1"/>
    <col min="15376" max="15376" width="11.42578125" style="221"/>
    <col min="15377" max="15377" width="11.5703125" style="221" customWidth="1"/>
    <col min="15378" max="15378" width="11.42578125" style="221"/>
    <col min="15379" max="15379" width="11.7109375" style="221" customWidth="1"/>
    <col min="15380" max="15616" width="11.42578125" style="221"/>
    <col min="15617" max="15617" width="20.28515625" style="221" customWidth="1"/>
    <col min="15618" max="15619" width="11.42578125" style="221"/>
    <col min="15620" max="15620" width="11.85546875" style="221" customWidth="1"/>
    <col min="15621" max="15625" width="11.42578125" style="221"/>
    <col min="15626" max="15626" width="11.7109375" style="221" customWidth="1"/>
    <col min="15627" max="15629" width="11.42578125" style="221"/>
    <col min="15630" max="15630" width="14" style="221" customWidth="1"/>
    <col min="15631" max="15631" width="4.5703125" style="221" customWidth="1"/>
    <col min="15632" max="15632" width="11.42578125" style="221"/>
    <col min="15633" max="15633" width="11.5703125" style="221" customWidth="1"/>
    <col min="15634" max="15634" width="11.42578125" style="221"/>
    <col min="15635" max="15635" width="11.7109375" style="221" customWidth="1"/>
    <col min="15636" max="15872" width="11.42578125" style="221"/>
    <col min="15873" max="15873" width="20.28515625" style="221" customWidth="1"/>
    <col min="15874" max="15875" width="11.42578125" style="221"/>
    <col min="15876" max="15876" width="11.85546875" style="221" customWidth="1"/>
    <col min="15877" max="15881" width="11.42578125" style="221"/>
    <col min="15882" max="15882" width="11.7109375" style="221" customWidth="1"/>
    <col min="15883" max="15885" width="11.42578125" style="221"/>
    <col min="15886" max="15886" width="14" style="221" customWidth="1"/>
    <col min="15887" max="15887" width="4.5703125" style="221" customWidth="1"/>
    <col min="15888" max="15888" width="11.42578125" style="221"/>
    <col min="15889" max="15889" width="11.5703125" style="221" customWidth="1"/>
    <col min="15890" max="15890" width="11.42578125" style="221"/>
    <col min="15891" max="15891" width="11.7109375" style="221" customWidth="1"/>
    <col min="15892" max="16128" width="11.42578125" style="221"/>
    <col min="16129" max="16129" width="20.28515625" style="221" customWidth="1"/>
    <col min="16130" max="16131" width="11.42578125" style="221"/>
    <col min="16132" max="16132" width="11.85546875" style="221" customWidth="1"/>
    <col min="16133" max="16137" width="11.42578125" style="221"/>
    <col min="16138" max="16138" width="11.7109375" style="221" customWidth="1"/>
    <col min="16139" max="16141" width="11.42578125" style="221"/>
    <col min="16142" max="16142" width="14" style="221" customWidth="1"/>
    <col min="16143" max="16143" width="4.5703125" style="221" customWidth="1"/>
    <col min="16144" max="16144" width="11.42578125" style="221"/>
    <col min="16145" max="16145" width="11.5703125" style="221" customWidth="1"/>
    <col min="16146" max="16146" width="11.42578125" style="221"/>
    <col min="16147" max="16147" width="11.7109375" style="221" customWidth="1"/>
    <col min="16148" max="16384" width="11.42578125" style="221"/>
  </cols>
  <sheetData>
    <row r="1" spans="1:26" ht="18.75" x14ac:dyDescent="0.3">
      <c r="A1" s="220" t="s">
        <v>430</v>
      </c>
    </row>
    <row r="2" spans="1:26" ht="15.75" x14ac:dyDescent="0.25">
      <c r="A2" s="223" t="s">
        <v>431</v>
      </c>
    </row>
    <row r="3" spans="1:26" x14ac:dyDescent="0.25">
      <c r="A3" s="221" t="s">
        <v>432</v>
      </c>
    </row>
    <row r="4" spans="1:26" x14ac:dyDescent="0.25">
      <c r="A4" s="221" t="s">
        <v>433</v>
      </c>
    </row>
    <row r="5" spans="1:26" x14ac:dyDescent="0.25">
      <c r="A5" s="221" t="s">
        <v>434</v>
      </c>
      <c r="M5" s="224" t="s">
        <v>435</v>
      </c>
      <c r="Q5" s="221" t="s">
        <v>436</v>
      </c>
      <c r="R5" s="225" t="s">
        <v>437</v>
      </c>
    </row>
    <row r="6" spans="1:26" ht="15.75" x14ac:dyDescent="0.25">
      <c r="A6" s="226" t="s">
        <v>438</v>
      </c>
      <c r="B6" s="226" t="s">
        <v>439</v>
      </c>
      <c r="M6" s="224" t="s">
        <v>440</v>
      </c>
      <c r="P6" s="224" t="s">
        <v>441</v>
      </c>
    </row>
    <row r="7" spans="1:26" x14ac:dyDescent="0.25">
      <c r="A7" s="221" t="s">
        <v>442</v>
      </c>
    </row>
    <row r="8" spans="1:26" ht="16.5" customHeight="1" x14ac:dyDescent="0.35">
      <c r="J8" s="373" t="s">
        <v>510</v>
      </c>
      <c r="K8" s="374" t="s">
        <v>511</v>
      </c>
      <c r="M8" s="224" t="s">
        <v>443</v>
      </c>
      <c r="P8" s="224" t="s">
        <v>444</v>
      </c>
    </row>
    <row r="9" spans="1:26" ht="20.25" x14ac:dyDescent="0.35">
      <c r="A9" s="227" t="s">
        <v>445</v>
      </c>
      <c r="B9" s="227" t="s">
        <v>446</v>
      </c>
      <c r="C9" s="227"/>
      <c r="D9" s="227"/>
      <c r="E9" s="227"/>
      <c r="F9" s="227"/>
      <c r="G9" s="227" t="s">
        <v>447</v>
      </c>
      <c r="H9" s="228" t="s">
        <v>448</v>
      </c>
      <c r="I9" s="227" t="s">
        <v>449</v>
      </c>
      <c r="J9" s="373" t="s">
        <v>512</v>
      </c>
      <c r="K9" s="374" t="s">
        <v>513</v>
      </c>
      <c r="L9" s="227"/>
      <c r="M9" s="227"/>
      <c r="N9" s="229"/>
      <c r="O9" s="227"/>
      <c r="P9" s="227"/>
      <c r="Q9" s="227"/>
      <c r="R9" s="227"/>
      <c r="S9" s="227"/>
      <c r="T9" s="227"/>
      <c r="U9" s="227"/>
      <c r="V9" s="227"/>
    </row>
    <row r="10" spans="1:26" ht="15.75" x14ac:dyDescent="0.25">
      <c r="A10" s="226" t="s">
        <v>450</v>
      </c>
      <c r="M10" s="224" t="s">
        <v>451</v>
      </c>
    </row>
    <row r="11" spans="1:26" x14ac:dyDescent="0.25">
      <c r="A11" s="226"/>
      <c r="M11" s="224"/>
    </row>
    <row r="12" spans="1:26" x14ac:dyDescent="0.25">
      <c r="J12" s="231" t="s">
        <v>452</v>
      </c>
      <c r="L12" s="231" t="s">
        <v>453</v>
      </c>
      <c r="M12" s="231" t="s">
        <v>454</v>
      </c>
      <c r="N12" s="231" t="s">
        <v>455</v>
      </c>
      <c r="U12" s="232"/>
      <c r="V12" s="368" t="s">
        <v>456</v>
      </c>
      <c r="W12" s="368"/>
      <c r="X12" s="368"/>
    </row>
    <row r="13" spans="1:26" ht="26.25" customHeight="1" thickBot="1" x14ac:dyDescent="0.25">
      <c r="F13" s="233"/>
      <c r="G13" s="234"/>
      <c r="H13" s="369" t="s">
        <v>457</v>
      </c>
      <c r="I13" s="370"/>
      <c r="J13" s="235" t="s">
        <v>458</v>
      </c>
      <c r="K13" s="236"/>
      <c r="L13" s="235" t="s">
        <v>459</v>
      </c>
      <c r="M13" s="235" t="s">
        <v>460</v>
      </c>
      <c r="N13" s="235" t="s">
        <v>461</v>
      </c>
      <c r="U13" s="232"/>
      <c r="V13" s="369" t="s">
        <v>462</v>
      </c>
      <c r="W13" s="370"/>
      <c r="Z13" s="237" t="s">
        <v>463</v>
      </c>
    </row>
    <row r="14" spans="1:26" ht="37.5" customHeight="1" thickBot="1" x14ac:dyDescent="0.25">
      <c r="C14" s="237" t="s">
        <v>464</v>
      </c>
      <c r="D14" s="238" t="s">
        <v>465</v>
      </c>
      <c r="E14" s="238" t="s">
        <v>466</v>
      </c>
      <c r="F14" s="304" t="s">
        <v>114</v>
      </c>
      <c r="G14" s="305" t="s">
        <v>203</v>
      </c>
      <c r="H14" s="239" t="s">
        <v>467</v>
      </c>
      <c r="I14" s="240" t="s">
        <v>468</v>
      </c>
      <c r="J14" s="240" t="s">
        <v>469</v>
      </c>
      <c r="L14" s="240" t="s">
        <v>470</v>
      </c>
      <c r="M14" s="240" t="s">
        <v>471</v>
      </c>
      <c r="N14" s="240" t="s">
        <v>472</v>
      </c>
      <c r="P14" s="241" t="s">
        <v>473</v>
      </c>
      <c r="Q14" s="242"/>
      <c r="R14" s="242"/>
      <c r="S14" s="380"/>
      <c r="T14" s="381"/>
      <c r="U14" s="243"/>
      <c r="V14" s="244" t="s">
        <v>474</v>
      </c>
      <c r="W14" s="245" t="s">
        <v>475</v>
      </c>
      <c r="X14" s="246" t="s">
        <v>476</v>
      </c>
      <c r="Y14" s="247"/>
      <c r="Z14" s="244" t="s">
        <v>477</v>
      </c>
    </row>
    <row r="15" spans="1:26" x14ac:dyDescent="0.25">
      <c r="A15" s="248" t="s">
        <v>478</v>
      </c>
      <c r="B15" s="249">
        <f>J27/L27</f>
        <v>-1.162854852362805E-3</v>
      </c>
      <c r="C15" s="310">
        <f>B17+(B16*F15)</f>
        <v>-9.078504496503334E-2</v>
      </c>
      <c r="D15" s="250">
        <f>C15-G15</f>
        <v>-0.97078504496503337</v>
      </c>
      <c r="E15" s="230">
        <v>1</v>
      </c>
      <c r="F15" s="306">
        <v>38.9</v>
      </c>
      <c r="G15" s="307">
        <v>0.88</v>
      </c>
      <c r="H15" s="251">
        <f>F15-F27</f>
        <v>-5.34456645413524</v>
      </c>
      <c r="I15" s="251">
        <f>G15-G27</f>
        <v>0.97699999999999998</v>
      </c>
      <c r="J15" s="252">
        <f>H15*I15</f>
        <v>-5.2216414256901293</v>
      </c>
      <c r="K15" s="253"/>
      <c r="L15" s="253">
        <f>H15^2</f>
        <v>28.564390582667734</v>
      </c>
      <c r="M15" s="253">
        <f t="shared" ref="M15:M24" si="0">I15^2</f>
        <v>0.95452899999999996</v>
      </c>
      <c r="N15" s="254"/>
      <c r="P15" s="255" t="s">
        <v>479</v>
      </c>
      <c r="Q15" s="256"/>
      <c r="R15" s="257">
        <f>J27/F30</f>
        <v>-0.26686168689065803</v>
      </c>
      <c r="S15" s="243"/>
      <c r="T15" s="258"/>
      <c r="U15" s="243"/>
      <c r="V15" s="250">
        <f>H15/F28</f>
        <v>-0.33469820050821503</v>
      </c>
      <c r="W15" s="250">
        <f>I15/G28</f>
        <v>1.2936382323897777</v>
      </c>
      <c r="X15" s="259">
        <f>V15*W15</f>
        <v>-0.43297838848948667</v>
      </c>
      <c r="Y15" s="247"/>
      <c r="Z15" s="250">
        <f>C15/C28</f>
        <v>-4.8891087726135325</v>
      </c>
    </row>
    <row r="16" spans="1:26" ht="15.75" x14ac:dyDescent="0.25">
      <c r="A16" s="260" t="s">
        <v>480</v>
      </c>
      <c r="B16" s="261">
        <f>R18*G28/F28</f>
        <v>-1.1628548523628039E-3</v>
      </c>
      <c r="C16" s="310">
        <f>B17+(B16*F16)</f>
        <v>-9.1866329101921079E-2</v>
      </c>
      <c r="D16" s="250">
        <f t="shared" ref="D16:D24" si="1">C16-G16</f>
        <v>-0.36186632910192107</v>
      </c>
      <c r="E16" s="230">
        <v>2</v>
      </c>
      <c r="F16" s="308">
        <v>39.829853054911098</v>
      </c>
      <c r="G16" s="309">
        <v>0.27</v>
      </c>
      <c r="H16" s="251">
        <f>F16-F27</f>
        <v>-4.4147133992241407</v>
      </c>
      <c r="I16" s="251">
        <f>G16-G27</f>
        <v>0.36700000000000005</v>
      </c>
      <c r="J16" s="252">
        <f t="shared" ref="J16:J24" si="2">H16*I16</f>
        <v>-1.6201998175152599</v>
      </c>
      <c r="K16" s="253"/>
      <c r="L16" s="253">
        <f t="shared" ref="L16:L24" si="3">H16^2</f>
        <v>19.489694397289167</v>
      </c>
      <c r="M16" s="253">
        <f t="shared" si="0"/>
        <v>0.13468900000000003</v>
      </c>
      <c r="N16" s="254"/>
      <c r="P16" s="262" t="s">
        <v>481</v>
      </c>
      <c r="Q16" s="243"/>
      <c r="R16" s="263">
        <f>L27/F30</f>
        <v>229.4883891557246</v>
      </c>
      <c r="S16" s="264" t="s">
        <v>482</v>
      </c>
      <c r="T16" s="265">
        <f>SQRT(R16)</f>
        <v>15.148874187731728</v>
      </c>
      <c r="U16" s="243"/>
      <c r="V16" s="250">
        <f>H16/F28</f>
        <v>-0.27646707046491437</v>
      </c>
      <c r="W16" s="250">
        <f>I16/G28</f>
        <v>0.48594189486903633</v>
      </c>
      <c r="X16" s="259">
        <f>V16*W16</f>
        <v>-0.13434693209061188</v>
      </c>
      <c r="Y16" s="247"/>
      <c r="Z16" s="250">
        <f>C16/C28</f>
        <v>-4.9473399026568323</v>
      </c>
    </row>
    <row r="17" spans="1:26" ht="15.75" x14ac:dyDescent="0.25">
      <c r="A17" s="248" t="s">
        <v>483</v>
      </c>
      <c r="B17" s="266">
        <f>G27-(F27*B15)</f>
        <v>-4.5549991208120269E-2</v>
      </c>
      <c r="C17" s="310">
        <f>B17+(B16*F17)</f>
        <v>-0.10834415323571168</v>
      </c>
      <c r="D17" s="250">
        <f t="shared" si="1"/>
        <v>-0.30834415323571163</v>
      </c>
      <c r="E17" s="230">
        <v>3</v>
      </c>
      <c r="F17" s="308">
        <v>54</v>
      </c>
      <c r="G17" s="309">
        <v>0.19999999999999996</v>
      </c>
      <c r="H17" s="251">
        <f>F17-F27</f>
        <v>9.7554335458647614</v>
      </c>
      <c r="I17" s="251">
        <f>G17-G27</f>
        <v>0.29699999999999999</v>
      </c>
      <c r="J17" s="252">
        <f t="shared" si="2"/>
        <v>2.8973637631218341</v>
      </c>
      <c r="K17" s="253"/>
      <c r="L17" s="253">
        <f t="shared" si="3"/>
        <v>95.168483667783505</v>
      </c>
      <c r="M17" s="253">
        <f t="shared" si="0"/>
        <v>8.8208999999999996E-2</v>
      </c>
      <c r="N17" s="254"/>
      <c r="P17" s="262" t="s">
        <v>484</v>
      </c>
      <c r="Q17" s="243"/>
      <c r="R17" s="263">
        <f>M27/F30</f>
        <v>0.51334100000000005</v>
      </c>
      <c r="S17" s="264" t="s">
        <v>485</v>
      </c>
      <c r="T17" s="265">
        <f>SQRT(R17)</f>
        <v>0.7164781922710558</v>
      </c>
      <c r="U17" s="243"/>
      <c r="V17" s="250">
        <f>H17/F28</f>
        <v>0.61092439976157309</v>
      </c>
      <c r="W17" s="250">
        <f>I17/G28</f>
        <v>0.39325542990763968</v>
      </c>
      <c r="X17" s="259">
        <f>V17*W17</f>
        <v>0.24024933746930416</v>
      </c>
      <c r="Y17" s="247"/>
      <c r="Z17" s="250">
        <f>C17/C28</f>
        <v>-5.8347313728833186</v>
      </c>
    </row>
    <row r="18" spans="1:26" x14ac:dyDescent="0.25">
      <c r="A18" s="267" t="s">
        <v>514</v>
      </c>
      <c r="B18" s="266">
        <f>J27/SQRT(N27)</f>
        <v>-2.4586850021491059E-2</v>
      </c>
      <c r="C18" s="310">
        <f>B17+(B16*F18)</f>
        <v>-0.11749770055771376</v>
      </c>
      <c r="D18" s="250">
        <f t="shared" si="1"/>
        <v>0.20250229944228632</v>
      </c>
      <c r="E18" s="230">
        <v>4</v>
      </c>
      <c r="F18" s="308">
        <v>61.8716163959784</v>
      </c>
      <c r="G18" s="309">
        <v>-0.32000000000000006</v>
      </c>
      <c r="H18" s="251">
        <f>F18-F27</f>
        <v>17.627049941843161</v>
      </c>
      <c r="I18" s="251">
        <f>G18-G27</f>
        <v>-0.22300000000000003</v>
      </c>
      <c r="J18" s="252">
        <f t="shared" si="2"/>
        <v>-3.9308321370310253</v>
      </c>
      <c r="K18" s="253"/>
      <c r="L18" s="253">
        <f t="shared" si="3"/>
        <v>310.712889652233</v>
      </c>
      <c r="M18" s="253">
        <f t="shared" si="0"/>
        <v>4.9729000000000016E-2</v>
      </c>
      <c r="N18" s="254"/>
      <c r="P18" s="225" t="s">
        <v>486</v>
      </c>
      <c r="Q18" s="243"/>
      <c r="R18" s="268">
        <f>R15/(T16*T17)</f>
        <v>-2.4586850021491056E-2</v>
      </c>
      <c r="S18" s="243"/>
      <c r="T18" s="258"/>
      <c r="U18" s="243"/>
      <c r="V18" s="250">
        <f>H18/F28</f>
        <v>1.1038766093437846</v>
      </c>
      <c r="W18" s="250">
        <f>I18/G28</f>
        <v>-0.29527259551987767</v>
      </c>
      <c r="X18" s="259">
        <f>V18*W18</f>
        <v>-0.32594451157462134</v>
      </c>
      <c r="Y18" s="247"/>
      <c r="Z18" s="250">
        <f>C18/C28</f>
        <v>-6.3276835824655286</v>
      </c>
    </row>
    <row r="19" spans="1:26" ht="15.75" x14ac:dyDescent="0.25">
      <c r="A19" s="267" t="s">
        <v>515</v>
      </c>
      <c r="B19" s="266">
        <f>B18^2</f>
        <v>6.0451319397929486E-4</v>
      </c>
      <c r="C19" s="310">
        <f>B17+(B16*F19)</f>
        <v>-7.0731689480477949E-2</v>
      </c>
      <c r="D19" s="250">
        <f t="shared" si="1"/>
        <v>-0.36073168948047796</v>
      </c>
      <c r="E19" s="230">
        <v>5</v>
      </c>
      <c r="F19" s="308">
        <v>21.655065738592398</v>
      </c>
      <c r="G19" s="309">
        <v>0.29000000000000004</v>
      </c>
      <c r="H19" s="251">
        <f>F19-F27</f>
        <v>-22.58950071554284</v>
      </c>
      <c r="I19" s="251">
        <f>G19-G27</f>
        <v>0.38700000000000007</v>
      </c>
      <c r="J19" s="252">
        <f t="shared" si="2"/>
        <v>-8.7421367769150802</v>
      </c>
      <c r="K19" s="253"/>
      <c r="L19" s="253">
        <f t="shared" si="3"/>
        <v>510.28554257751051</v>
      </c>
      <c r="M19" s="253">
        <f t="shared" si="0"/>
        <v>0.14976900000000004</v>
      </c>
      <c r="N19" s="254"/>
      <c r="P19" s="225"/>
      <c r="Q19" s="243"/>
      <c r="R19" s="269"/>
      <c r="S19" s="243"/>
      <c r="T19" s="258"/>
      <c r="U19" s="243"/>
      <c r="V19" s="250">
        <f>H19/F28</f>
        <v>-1.414645192412441</v>
      </c>
      <c r="W19" s="250">
        <f>I19/G28</f>
        <v>0.51242374200086394</v>
      </c>
      <c r="X19" s="259">
        <f t="shared" ref="X19:X24" si="4">V19*W19</f>
        <v>-0.72489778309951525</v>
      </c>
      <c r="Y19" s="247"/>
      <c r="Z19" s="250">
        <f>C19/C28</f>
        <v>-3.8091617807093083</v>
      </c>
    </row>
    <row r="20" spans="1:26" x14ac:dyDescent="0.25">
      <c r="C20" s="310">
        <f>B17+(B16*F20)</f>
        <v>-0.13276410513533055</v>
      </c>
      <c r="D20" s="250">
        <f t="shared" si="1"/>
        <v>7.7235894864669419E-2</v>
      </c>
      <c r="E20" s="230">
        <v>6</v>
      </c>
      <c r="F20" s="308">
        <v>75</v>
      </c>
      <c r="G20" s="309">
        <v>-0.20999999999999996</v>
      </c>
      <c r="H20" s="251">
        <f>F20-F27</f>
        <v>30.755433545864761</v>
      </c>
      <c r="I20" s="251">
        <f>G20-G27</f>
        <v>-0.11299999999999995</v>
      </c>
      <c r="J20" s="252">
        <f t="shared" si="2"/>
        <v>-3.4753639906827165</v>
      </c>
      <c r="K20" s="253"/>
      <c r="L20" s="253">
        <f t="shared" si="3"/>
        <v>945.89669259410346</v>
      </c>
      <c r="M20" s="253">
        <f t="shared" si="0"/>
        <v>1.2768999999999989E-2</v>
      </c>
      <c r="N20" s="254"/>
      <c r="P20" s="270" t="s">
        <v>487</v>
      </c>
      <c r="Q20" s="243"/>
      <c r="R20" s="268">
        <f>X28/(F30-1)</f>
        <v>-2.4586850021491049E-2</v>
      </c>
      <c r="S20" s="243"/>
      <c r="T20" s="258"/>
      <c r="V20" s="250">
        <f>H20/F28</f>
        <v>1.9260286782824705</v>
      </c>
      <c r="W20" s="250">
        <f>I20/G28</f>
        <v>-0.14962243629482583</v>
      </c>
      <c r="X20" s="259">
        <f t="shared" si="4"/>
        <v>-0.28817710321832651</v>
      </c>
      <c r="Y20" s="247"/>
      <c r="Z20" s="250">
        <f>C20/C28</f>
        <v>-7.1498356514042127</v>
      </c>
    </row>
    <row r="21" spans="1:26" x14ac:dyDescent="0.25">
      <c r="C21" s="310">
        <f>B17+(B16*F21)</f>
        <v>-8.7955057589468921E-2</v>
      </c>
      <c r="D21" s="250">
        <f t="shared" si="1"/>
        <v>1.912044942410531</v>
      </c>
      <c r="E21" s="230">
        <v>7</v>
      </c>
      <c r="F21" s="308">
        <v>36.466345129132698</v>
      </c>
      <c r="G21" s="309">
        <v>-2</v>
      </c>
      <c r="H21" s="251">
        <f>F21-F27</f>
        <v>-7.7782213250025407</v>
      </c>
      <c r="I21" s="251">
        <f>G21-G27</f>
        <v>-1.903</v>
      </c>
      <c r="J21" s="252">
        <f t="shared" si="2"/>
        <v>14.801955181479835</v>
      </c>
      <c r="K21" s="253"/>
      <c r="L21" s="253">
        <f t="shared" si="3"/>
        <v>60.500726980724281</v>
      </c>
      <c r="M21" s="253">
        <f t="shared" si="0"/>
        <v>3.6214089999999999</v>
      </c>
      <c r="N21" s="254"/>
      <c r="P21" s="225"/>
      <c r="Q21" s="243"/>
      <c r="R21" s="243"/>
      <c r="S21" s="243"/>
      <c r="T21" s="258"/>
      <c r="V21" s="250">
        <f>H21/F28</f>
        <v>-0.48710343541872975</v>
      </c>
      <c r="W21" s="250">
        <f>I21/G28</f>
        <v>-2.5197477545933951</v>
      </c>
      <c r="X21" s="259">
        <f t="shared" si="4"/>
        <v>1.2273777876510732</v>
      </c>
      <c r="Y21" s="247"/>
      <c r="Z21" s="250">
        <f>C21/C28</f>
        <v>-4.7367035377030176</v>
      </c>
    </row>
    <row r="22" spans="1:26" x14ac:dyDescent="0.25">
      <c r="C22" s="310">
        <f>B17+(B16*F22)</f>
        <v>-8.6020577717266553E-2</v>
      </c>
      <c r="D22" s="250">
        <f t="shared" si="1"/>
        <v>0.15397942228273342</v>
      </c>
      <c r="E22" s="230">
        <v>8</v>
      </c>
      <c r="F22" s="308">
        <v>34.802784222737799</v>
      </c>
      <c r="G22" s="309">
        <v>-0.24</v>
      </c>
      <c r="H22" s="251">
        <f>F22-F27</f>
        <v>-9.4417822313974398</v>
      </c>
      <c r="I22" s="251">
        <f>G22-G27</f>
        <v>-0.14299999999999996</v>
      </c>
      <c r="J22" s="252">
        <f t="shared" si="2"/>
        <v>1.3501748590898335</v>
      </c>
      <c r="K22" s="253"/>
      <c r="L22" s="253">
        <f t="shared" si="3"/>
        <v>89.147251705132419</v>
      </c>
      <c r="M22" s="253">
        <f t="shared" si="0"/>
        <v>2.0448999999999988E-2</v>
      </c>
      <c r="N22" s="254"/>
      <c r="P22" s="271" t="s">
        <v>488</v>
      </c>
      <c r="Q22" s="272"/>
      <c r="R22" s="268">
        <f>G31/C31</f>
        <v>2.4586850021491111E-2</v>
      </c>
      <c r="S22" s="243"/>
      <c r="T22" s="258"/>
      <c r="V22" s="250">
        <f>H22/F28</f>
        <v>-0.59128229568444557</v>
      </c>
      <c r="W22" s="250">
        <f>I22/G28</f>
        <v>-0.18934520699256721</v>
      </c>
      <c r="X22" s="259">
        <f t="shared" si="4"/>
        <v>0.11195646866741167</v>
      </c>
      <c r="Y22" s="247"/>
      <c r="Z22" s="250">
        <f>C22/C28</f>
        <v>-4.6325246774373019</v>
      </c>
    </row>
    <row r="23" spans="1:26" x14ac:dyDescent="0.25">
      <c r="C23" s="310">
        <f>B17+(B16*F23)</f>
        <v>-8.0435636779004394E-2</v>
      </c>
      <c r="D23" s="250">
        <f t="shared" si="1"/>
        <v>-2.043563677900434E-2</v>
      </c>
      <c r="E23" s="230">
        <v>9</v>
      </c>
      <c r="F23" s="308">
        <v>30</v>
      </c>
      <c r="G23" s="309">
        <v>-6.0000000000000053E-2</v>
      </c>
      <c r="H23" s="251">
        <f>F23-F27</f>
        <v>-14.244566454135239</v>
      </c>
      <c r="I23" s="251">
        <f>G23-G27</f>
        <v>3.6999999999999963E-2</v>
      </c>
      <c r="J23" s="252">
        <f t="shared" si="2"/>
        <v>-0.52704895880300329</v>
      </c>
      <c r="K23" s="253"/>
      <c r="L23" s="253">
        <f t="shared" si="3"/>
        <v>202.90767346627496</v>
      </c>
      <c r="M23" s="253">
        <f t="shared" si="0"/>
        <v>1.3689999999999974E-3</v>
      </c>
      <c r="N23" s="254"/>
      <c r="P23" s="271" t="s">
        <v>489</v>
      </c>
      <c r="Q23" s="243"/>
      <c r="R23" s="268">
        <f>C28/G28</f>
        <v>2.4586850021491101E-2</v>
      </c>
      <c r="S23" s="243"/>
      <c r="T23" s="258"/>
      <c r="V23" s="250">
        <f>H23/F28</f>
        <v>-0.89205191854802379</v>
      </c>
      <c r="W23" s="250">
        <f>I23/G28</f>
        <v>4.8991417193880997E-2</v>
      </c>
      <c r="X23" s="259">
        <f t="shared" si="4"/>
        <v>-4.3702887700188181E-2</v>
      </c>
      <c r="Y23" s="247"/>
      <c r="Z23" s="250">
        <f>C23/C28</f>
        <v>-4.3317550545737253</v>
      </c>
    </row>
    <row r="24" spans="1:26" x14ac:dyDescent="0.25">
      <c r="C24" s="310">
        <f>B17+(B16*F24)</f>
        <v>-0.10359970543807144</v>
      </c>
      <c r="D24" s="250">
        <f t="shared" si="1"/>
        <v>-0.32359970543807143</v>
      </c>
      <c r="E24" s="230">
        <v>10</v>
      </c>
      <c r="F24" s="308">
        <v>49.92</v>
      </c>
      <c r="G24" s="309">
        <v>0.21999999999999997</v>
      </c>
      <c r="H24" s="251">
        <f>F24-F27</f>
        <v>5.6754335458647631</v>
      </c>
      <c r="I24" s="251">
        <f>G24-G27</f>
        <v>0.317</v>
      </c>
      <c r="J24" s="252">
        <f t="shared" si="2"/>
        <v>1.79911243403913</v>
      </c>
      <c r="K24" s="253"/>
      <c r="L24" s="253">
        <f t="shared" si="3"/>
        <v>32.210545933527079</v>
      </c>
      <c r="M24" s="253">
        <f t="shared" si="0"/>
        <v>0.10048900000000001</v>
      </c>
      <c r="N24" s="254"/>
      <c r="P24" s="225"/>
      <c r="Q24" s="243"/>
      <c r="R24" s="273"/>
      <c r="S24" s="243"/>
      <c r="T24" s="274"/>
      <c r="V24" s="250">
        <f>H24/F28</f>
        <v>0.35541842564894177</v>
      </c>
      <c r="W24" s="250">
        <f>I24/G28</f>
        <v>0.41973727703946734</v>
      </c>
      <c r="X24" s="259">
        <f t="shared" si="4"/>
        <v>0.14918236219154118</v>
      </c>
      <c r="Y24" s="247"/>
      <c r="Z24" s="250">
        <f>C24/C28</f>
        <v>-5.5792253987706877</v>
      </c>
    </row>
    <row r="25" spans="1:26" ht="15.75" x14ac:dyDescent="0.25">
      <c r="D25" s="250"/>
      <c r="E25" s="230"/>
      <c r="F25" s="230"/>
      <c r="G25" s="230"/>
      <c r="H25" s="230"/>
      <c r="I25" s="230"/>
      <c r="J25" s="230"/>
      <c r="K25" s="230"/>
      <c r="L25" s="230"/>
      <c r="M25" s="250"/>
      <c r="N25" s="230"/>
      <c r="P25" s="375" t="s">
        <v>490</v>
      </c>
      <c r="Q25" s="376"/>
      <c r="R25" s="377" t="s">
        <v>516</v>
      </c>
      <c r="S25" s="376"/>
      <c r="T25" s="378"/>
      <c r="V25" s="250"/>
      <c r="W25" s="250"/>
      <c r="X25" s="259"/>
      <c r="Y25" s="247"/>
      <c r="Z25" s="250"/>
    </row>
    <row r="26" spans="1:26" ht="13.5" thickBot="1" x14ac:dyDescent="0.25">
      <c r="M26" s="250"/>
      <c r="N26" s="230"/>
      <c r="V26" s="250"/>
      <c r="W26" s="250"/>
      <c r="X26" s="259"/>
      <c r="Y26" s="247"/>
      <c r="Z26" s="250"/>
    </row>
    <row r="27" spans="1:26" ht="15" thickBot="1" x14ac:dyDescent="0.3">
      <c r="B27" s="221" t="s">
        <v>257</v>
      </c>
      <c r="C27" s="250">
        <f>AVERAGE(C15:C26)</f>
        <v>-9.6999999999999961E-2</v>
      </c>
      <c r="D27" s="275">
        <f>AVERAGE(D15:D26)</f>
        <v>0</v>
      </c>
      <c r="F27" s="250">
        <f>AVERAGE(F15:F26)</f>
        <v>44.244566454135239</v>
      </c>
      <c r="G27" s="250">
        <f>AVERAGE(G15:G26)</f>
        <v>-9.7000000000000017E-2</v>
      </c>
      <c r="H27" s="250">
        <f>AVERAGE(H15:H26)</f>
        <v>7.1054273576010023E-16</v>
      </c>
      <c r="I27" s="250">
        <f>AVERAGE(I15:I26)</f>
        <v>0</v>
      </c>
      <c r="J27" s="276">
        <f>SUM(J15:J26)</f>
        <v>-2.6686168689065806</v>
      </c>
      <c r="K27" s="277" t="s">
        <v>491</v>
      </c>
      <c r="L27" s="278">
        <f>SUM(L15:L26)</f>
        <v>2294.883891557246</v>
      </c>
      <c r="M27" s="278">
        <f>SUM(M15:M26)</f>
        <v>5.1334100000000005</v>
      </c>
      <c r="N27" s="278">
        <f>M27*L27</f>
        <v>11780.579917758883</v>
      </c>
      <c r="P27" s="279" t="s">
        <v>490</v>
      </c>
      <c r="Q27" s="280"/>
      <c r="R27" s="280" t="s">
        <v>492</v>
      </c>
      <c r="S27" s="280"/>
      <c r="T27" s="281">
        <f>D28/G28</f>
        <v>0.99969769770967298</v>
      </c>
      <c r="U27" s="282" t="s">
        <v>257</v>
      </c>
      <c r="V27" s="283">
        <f>AVERAGE(V15:V26)</f>
        <v>4.4408920985006264E-17</v>
      </c>
      <c r="W27" s="284">
        <f>AVERAGE(W15:W26)</f>
        <v>0</v>
      </c>
      <c r="X27" s="285"/>
      <c r="Y27" s="247"/>
      <c r="Z27" s="286"/>
    </row>
    <row r="28" spans="1:26" ht="15" thickBot="1" x14ac:dyDescent="0.3">
      <c r="B28" s="243" t="s">
        <v>493</v>
      </c>
      <c r="C28" s="287">
        <f>STDEVA(C15:C26)</f>
        <v>1.8568833132444933E-2</v>
      </c>
      <c r="D28" s="288">
        <f>STDEVA(D15:D26)</f>
        <v>0.75500601807203382</v>
      </c>
      <c r="E28" s="243"/>
      <c r="F28" s="288">
        <f>STDEVA(F15:F26)</f>
        <v>15.968315473521825</v>
      </c>
      <c r="G28" s="287">
        <f>STDEVA(G15:G26)</f>
        <v>0.75523432713886152</v>
      </c>
      <c r="H28" s="288">
        <f>STDEVA(H15:H26)</f>
        <v>15.968315473521814</v>
      </c>
      <c r="I28" s="288">
        <f>STDEVA(I15:I26)</f>
        <v>0.75523432713886163</v>
      </c>
      <c r="J28" s="289" t="s">
        <v>491</v>
      </c>
      <c r="K28" s="290"/>
      <c r="L28" s="291"/>
      <c r="M28" s="291"/>
      <c r="N28" s="292"/>
      <c r="U28" s="282" t="s">
        <v>494</v>
      </c>
      <c r="V28" s="283">
        <f>STDEVA(V15:V26)</f>
        <v>0.99999999999999933</v>
      </c>
      <c r="W28" s="283">
        <f>STDEVA(W15:W26)</f>
        <v>0.99999999999999989</v>
      </c>
      <c r="X28" s="293">
        <f>SUM(X15:X26)</f>
        <v>-0.22128165019341944</v>
      </c>
      <c r="Y28" s="294" t="s">
        <v>491</v>
      </c>
    </row>
    <row r="29" spans="1:26" ht="15.75" x14ac:dyDescent="0.25">
      <c r="B29" s="243" t="s">
        <v>495</v>
      </c>
      <c r="C29" s="379">
        <f>C28^2</f>
        <v>3.448015639005847E-4</v>
      </c>
      <c r="D29" s="295">
        <f>D28^2</f>
        <v>0.57003408732498828</v>
      </c>
      <c r="E29" s="243"/>
      <c r="F29" s="288">
        <f>F28^2</f>
        <v>254.98709906191655</v>
      </c>
      <c r="G29" s="295">
        <f>G28^2</f>
        <v>0.57037888888888888</v>
      </c>
      <c r="H29" s="288">
        <f>H28^2</f>
        <v>254.98709906191621</v>
      </c>
      <c r="I29" s="288">
        <f>I28^2</f>
        <v>0.5703788888888891</v>
      </c>
      <c r="J29" s="291"/>
      <c r="K29" s="277"/>
      <c r="L29" s="291"/>
      <c r="M29" s="291"/>
      <c r="N29" s="292"/>
      <c r="U29" s="282" t="s">
        <v>496</v>
      </c>
      <c r="V29" s="283">
        <f>V28^2</f>
        <v>0.99999999999999867</v>
      </c>
      <c r="W29" s="283">
        <f>W28^2</f>
        <v>0.99999999999999978</v>
      </c>
    </row>
    <row r="30" spans="1:26" x14ac:dyDescent="0.25">
      <c r="B30" s="221" t="s">
        <v>497</v>
      </c>
      <c r="C30" s="288">
        <f>COUNT(C15:C26)</f>
        <v>10</v>
      </c>
      <c r="D30" s="288">
        <f>COUNT(D15:D26)</f>
        <v>10</v>
      </c>
      <c r="F30" s="288">
        <f>COUNT(F15:F26)</f>
        <v>10</v>
      </c>
      <c r="G30" s="288">
        <f>COUNT(G15:G26)</f>
        <v>10</v>
      </c>
      <c r="I30" s="277"/>
      <c r="J30" s="291"/>
      <c r="K30" s="277"/>
      <c r="L30" s="291"/>
      <c r="M30" s="291"/>
      <c r="N30" s="292"/>
    </row>
    <row r="31" spans="1:26" x14ac:dyDescent="0.25">
      <c r="B31" s="296" t="s">
        <v>498</v>
      </c>
      <c r="C31" s="297">
        <f>C27/C28</f>
        <v>-5.2238069731217465</v>
      </c>
      <c r="D31" s="296">
        <f>D27/D28</f>
        <v>0</v>
      </c>
      <c r="E31" s="296"/>
      <c r="F31" s="297">
        <f>F27/F28</f>
        <v>2.77077231643502</v>
      </c>
      <c r="G31" s="297">
        <f>G27/G28</f>
        <v>-0.12843695858936383</v>
      </c>
      <c r="I31" s="277"/>
      <c r="J31" s="296"/>
    </row>
    <row r="32" spans="1:26" x14ac:dyDescent="0.25">
      <c r="B32" s="296"/>
      <c r="C32" s="297"/>
      <c r="D32" s="296"/>
      <c r="E32" s="296"/>
      <c r="F32" s="297"/>
      <c r="G32" s="297"/>
      <c r="I32" s="277"/>
      <c r="J32" s="296"/>
    </row>
    <row r="33" spans="1:26" x14ac:dyDescent="0.25">
      <c r="B33" s="296"/>
      <c r="C33" s="297"/>
      <c r="D33" s="296"/>
      <c r="E33" s="296"/>
      <c r="F33" s="297"/>
      <c r="G33" s="311" t="s">
        <v>499</v>
      </c>
      <c r="I33" s="312" t="s">
        <v>501</v>
      </c>
      <c r="J33" s="296"/>
    </row>
    <row r="34" spans="1:26" ht="15.75" x14ac:dyDescent="0.25">
      <c r="A34" s="221" t="s">
        <v>502</v>
      </c>
      <c r="C34" s="297"/>
      <c r="D34" s="296"/>
      <c r="E34" s="296"/>
      <c r="G34" s="299">
        <f>B18*(SQRT((C30-2)/(1-B19)))</f>
        <v>-6.9563142610185161E-2</v>
      </c>
      <c r="H34" s="300"/>
      <c r="I34" s="302">
        <f>TDIST(ABS(G34),8,2)</f>
        <v>0.94624876676405112</v>
      </c>
      <c r="J34" s="313" t="s">
        <v>500</v>
      </c>
      <c r="N34" s="221"/>
      <c r="O34" s="301"/>
      <c r="P34" s="303"/>
    </row>
    <row r="35" spans="1:26" ht="15.75" x14ac:dyDescent="0.25">
      <c r="A35" s="221" t="s">
        <v>503</v>
      </c>
      <c r="C35" s="297"/>
      <c r="D35" s="296"/>
      <c r="E35" s="296"/>
      <c r="G35" s="299">
        <f>B15/((G28/F28)*SQRT((1-B18^2)/(G30-2)))</f>
        <v>-6.9563142610185216E-2</v>
      </c>
      <c r="H35" s="296"/>
      <c r="I35" s="302">
        <f>TDIST(ABS(G35),8,2)</f>
        <v>0.94624876676405101</v>
      </c>
      <c r="J35" s="296"/>
      <c r="K35" s="296"/>
      <c r="N35" s="221"/>
      <c r="O35" s="296"/>
      <c r="P35" s="303"/>
    </row>
    <row r="36" spans="1:26" ht="12.75" x14ac:dyDescent="0.2">
      <c r="C36" s="297"/>
      <c r="D36" s="296"/>
      <c r="E36" s="296"/>
      <c r="J36" s="296"/>
      <c r="K36" s="296"/>
      <c r="N36" s="221"/>
      <c r="O36" s="296"/>
      <c r="P36" s="303"/>
    </row>
    <row r="37" spans="1:26" ht="15.75" x14ac:dyDescent="0.25">
      <c r="A37" s="221" t="s">
        <v>504</v>
      </c>
      <c r="B37" s="297"/>
      <c r="D37" s="298"/>
      <c r="E37" s="372">
        <f>R37*((G28/F28)*SQRT((1-B18^2)/(G30-2)))</f>
        <v>3.8548403616806046E-2</v>
      </c>
      <c r="F37" s="314" t="s">
        <v>505</v>
      </c>
      <c r="G37" s="371">
        <f>B15-E37</f>
        <v>-3.9711258469168849E-2</v>
      </c>
      <c r="H37" s="314" t="s">
        <v>506</v>
      </c>
      <c r="I37" s="382">
        <f>B15+E37</f>
        <v>3.7385548764443242E-2</v>
      </c>
      <c r="K37" s="314" t="s">
        <v>507</v>
      </c>
      <c r="L37" s="315">
        <v>0.95</v>
      </c>
      <c r="M37" s="314" t="s">
        <v>508</v>
      </c>
      <c r="N37" s="316">
        <f>C30-2</f>
        <v>8</v>
      </c>
      <c r="P37" s="296"/>
      <c r="Q37" s="317" t="s">
        <v>509</v>
      </c>
      <c r="R37" s="318">
        <f>TINV((1-L37),N37)</f>
        <v>2.3060041352041662</v>
      </c>
    </row>
    <row r="38" spans="1:26" ht="12.75" x14ac:dyDescent="0.2">
      <c r="B38" s="297"/>
      <c r="E38" s="298"/>
      <c r="G38" s="296"/>
      <c r="J38" s="296"/>
      <c r="K38" s="296"/>
      <c r="L38" s="296"/>
      <c r="M38" s="296"/>
      <c r="N38" s="296"/>
      <c r="O38" s="296"/>
      <c r="P38" s="303"/>
    </row>
    <row r="39" spans="1:26" ht="12.75" x14ac:dyDescent="0.2">
      <c r="B39" s="296"/>
      <c r="N39" s="221"/>
    </row>
    <row r="40" spans="1:26" x14ac:dyDescent="0.25">
      <c r="J40" s="231" t="s">
        <v>452</v>
      </c>
      <c r="L40" s="231" t="s">
        <v>453</v>
      </c>
      <c r="M40" s="231" t="s">
        <v>454</v>
      </c>
      <c r="N40" s="231" t="s">
        <v>455</v>
      </c>
      <c r="U40" s="232"/>
      <c r="V40" s="368" t="s">
        <v>456</v>
      </c>
      <c r="W40" s="368"/>
      <c r="X40" s="368"/>
    </row>
    <row r="41" spans="1:26" ht="23.25" thickBot="1" x14ac:dyDescent="0.25">
      <c r="F41" s="233"/>
      <c r="G41" s="234"/>
      <c r="H41" s="369" t="s">
        <v>457</v>
      </c>
      <c r="I41" s="370"/>
      <c r="J41" s="235" t="s">
        <v>458</v>
      </c>
      <c r="K41" s="236"/>
      <c r="L41" s="235" t="s">
        <v>459</v>
      </c>
      <c r="M41" s="235" t="s">
        <v>460</v>
      </c>
      <c r="N41" s="235" t="s">
        <v>461</v>
      </c>
      <c r="U41" s="232"/>
      <c r="V41" s="369" t="s">
        <v>462</v>
      </c>
      <c r="W41" s="370"/>
      <c r="Z41" s="237" t="s">
        <v>463</v>
      </c>
    </row>
    <row r="42" spans="1:26" ht="32.25" thickBot="1" x14ac:dyDescent="0.25">
      <c r="C42" s="237" t="s">
        <v>464</v>
      </c>
      <c r="D42" s="238" t="s">
        <v>465</v>
      </c>
      <c r="E42" s="238" t="s">
        <v>466</v>
      </c>
      <c r="F42" s="304" t="s">
        <v>114</v>
      </c>
      <c r="G42" s="305" t="s">
        <v>116</v>
      </c>
      <c r="H42" s="239" t="s">
        <v>467</v>
      </c>
      <c r="I42" s="240" t="s">
        <v>468</v>
      </c>
      <c r="J42" s="240" t="s">
        <v>469</v>
      </c>
      <c r="L42" s="240" t="s">
        <v>470</v>
      </c>
      <c r="M42" s="240" t="s">
        <v>471</v>
      </c>
      <c r="N42" s="240" t="s">
        <v>472</v>
      </c>
      <c r="P42" s="241" t="s">
        <v>473</v>
      </c>
      <c r="Q42" s="242"/>
      <c r="R42" s="242"/>
      <c r="S42" s="380"/>
      <c r="T42" s="381"/>
      <c r="U42" s="243"/>
      <c r="V42" s="244" t="s">
        <v>474</v>
      </c>
      <c r="W42" s="245" t="s">
        <v>475</v>
      </c>
      <c r="X42" s="246" t="s">
        <v>476</v>
      </c>
      <c r="Y42" s="247"/>
      <c r="Z42" s="244" t="s">
        <v>477</v>
      </c>
    </row>
    <row r="43" spans="1:26" x14ac:dyDescent="0.25">
      <c r="A43" s="248" t="s">
        <v>478</v>
      </c>
      <c r="B43" s="249">
        <f>J55/L55</f>
        <v>6.2472107659987076E-3</v>
      </c>
      <c r="C43" s="310">
        <f>B45+(B44*F43)</f>
        <v>-9.4073603346136042E-2</v>
      </c>
      <c r="D43" s="250">
        <f>C43-G43</f>
        <v>-1.0140736033461362</v>
      </c>
      <c r="E43" s="230">
        <v>1</v>
      </c>
      <c r="F43" s="306">
        <v>38.9</v>
      </c>
      <c r="G43" s="307">
        <v>0.92</v>
      </c>
      <c r="H43" s="251">
        <f>F43-F55</f>
        <v>-2.9388023422826279</v>
      </c>
      <c r="I43" s="251">
        <f>G43-G55</f>
        <v>0.99571428571428577</v>
      </c>
      <c r="J43" s="252">
        <f>H43*I43</f>
        <v>-2.9262074751014167</v>
      </c>
      <c r="K43" s="253"/>
      <c r="L43" s="253">
        <f>H43^2</f>
        <v>8.6365592070058597</v>
      </c>
      <c r="M43" s="253">
        <f t="shared" ref="M43:M52" si="5">I43^2</f>
        <v>0.99144693877551038</v>
      </c>
      <c r="N43" s="254"/>
      <c r="P43" s="255" t="s">
        <v>479</v>
      </c>
      <c r="Q43" s="256"/>
      <c r="R43" s="257">
        <f>J55/F58</f>
        <v>1.0683259150527964</v>
      </c>
      <c r="S43" s="243"/>
      <c r="T43" s="258"/>
      <c r="U43" s="243"/>
      <c r="V43" s="250">
        <f>H43/F56</f>
        <v>-0.20805980153597736</v>
      </c>
      <c r="W43" s="250">
        <f>I43/G56</f>
        <v>1.078084865270996</v>
      </c>
      <c r="X43" s="259">
        <f>V43*W43</f>
        <v>-0.22430612310722431</v>
      </c>
      <c r="Y43" s="247"/>
      <c r="Z43" s="250">
        <f>C43/C56</f>
        <v>-1.0661036338309031</v>
      </c>
    </row>
    <row r="44" spans="1:26" ht="15.75" x14ac:dyDescent="0.25">
      <c r="A44" s="260" t="s">
        <v>480</v>
      </c>
      <c r="B44" s="261">
        <f>R46*G56/F56</f>
        <v>6.2472107659987067E-3</v>
      </c>
      <c r="C44" s="310">
        <f>B45+(B44*F44)</f>
        <v>2.5927922044444163E-4</v>
      </c>
      <c r="D44" s="250">
        <f t="shared" ref="D44:D52" si="6">C44-G44</f>
        <v>-9.9740720779555564E-2</v>
      </c>
      <c r="E44" s="230">
        <v>2</v>
      </c>
      <c r="F44" s="308">
        <v>54</v>
      </c>
      <c r="G44" s="309">
        <v>0.1</v>
      </c>
      <c r="H44" s="251">
        <f>F44-F55</f>
        <v>12.161197657717373</v>
      </c>
      <c r="I44" s="251">
        <f>G44-G55</f>
        <v>0.17571428571428571</v>
      </c>
      <c r="J44" s="252">
        <f t="shared" ref="J44:J52" si="7">H44*I44</f>
        <v>2.1368961598560525</v>
      </c>
      <c r="K44" s="253"/>
      <c r="L44" s="253">
        <f t="shared" ref="L44:L52" si="8">H44^2</f>
        <v>147.89472847007053</v>
      </c>
      <c r="M44" s="253">
        <f t="shared" si="5"/>
        <v>3.0875510204081632E-2</v>
      </c>
      <c r="N44" s="254"/>
      <c r="P44" s="262" t="s">
        <v>481</v>
      </c>
      <c r="Q44" s="243"/>
      <c r="R44" s="263">
        <f>L55/F58</f>
        <v>171.00846362784895</v>
      </c>
      <c r="S44" s="264" t="s">
        <v>482</v>
      </c>
      <c r="T44" s="265">
        <f>SQRT(R44)</f>
        <v>13.077020441516828</v>
      </c>
      <c r="U44" s="243"/>
      <c r="V44" s="250">
        <f>H44/F56</f>
        <v>0.86098215409042034</v>
      </c>
      <c r="W44" s="250">
        <f>I44/G56</f>
        <v>0.19025027034194048</v>
      </c>
      <c r="X44" s="259">
        <f>V44*W44</f>
        <v>0.16380208757528872</v>
      </c>
      <c r="Y44" s="247"/>
      <c r="Z44" s="250">
        <f>C44/C56</f>
        <v>2.9383217954945758E-3</v>
      </c>
    </row>
    <row r="45" spans="1:26" ht="15.75" x14ac:dyDescent="0.25">
      <c r="A45" s="248" t="s">
        <v>483</v>
      </c>
      <c r="B45" s="266">
        <f>G55-(F55*B43)</f>
        <v>-0.33709010214348573</v>
      </c>
      <c r="C45" s="310">
        <f>B45+(B44*F45)</f>
        <v>4.9434925915212646E-2</v>
      </c>
      <c r="D45" s="250">
        <f t="shared" si="6"/>
        <v>3.9434925915212644E-2</v>
      </c>
      <c r="E45" s="230">
        <v>3</v>
      </c>
      <c r="F45" s="308">
        <v>61.8716163959784</v>
      </c>
      <c r="G45" s="309">
        <v>0.01</v>
      </c>
      <c r="H45" s="251">
        <f>F45-F55</f>
        <v>20.032814053695773</v>
      </c>
      <c r="I45" s="251">
        <f>G45-G55</f>
        <v>8.5714285714285715E-2</v>
      </c>
      <c r="J45" s="252">
        <f t="shared" si="7"/>
        <v>1.7170983474596377</v>
      </c>
      <c r="K45" s="253"/>
      <c r="L45" s="253">
        <f t="shared" si="8"/>
        <v>401.3136389099509</v>
      </c>
      <c r="M45" s="253">
        <f t="shared" si="5"/>
        <v>7.3469387755102046E-3</v>
      </c>
      <c r="N45" s="254"/>
      <c r="P45" s="262" t="s">
        <v>484</v>
      </c>
      <c r="Q45" s="243"/>
      <c r="R45" s="263">
        <f>M55/F58</f>
        <v>0.73116734693877561</v>
      </c>
      <c r="S45" s="264" t="s">
        <v>485</v>
      </c>
      <c r="T45" s="265">
        <f>SQRT(R45)</f>
        <v>0.85508323977188072</v>
      </c>
      <c r="U45" s="243"/>
      <c r="V45" s="250">
        <f>H45/F56</f>
        <v>1.4182727624280074</v>
      </c>
      <c r="W45" s="250">
        <f>I45/G56</f>
        <v>9.2805009922897794E-2</v>
      </c>
      <c r="X45" s="259">
        <f>V45*W45</f>
        <v>0.13162281779050689</v>
      </c>
      <c r="Y45" s="247"/>
      <c r="Z45" s="250">
        <f>C45/C56</f>
        <v>0.56022893013308162</v>
      </c>
    </row>
    <row r="46" spans="1:26" x14ac:dyDescent="0.25">
      <c r="A46" s="267" t="s">
        <v>514</v>
      </c>
      <c r="B46" s="266">
        <f>J55/SQRT(N55)</f>
        <v>9.5540292558211865E-2</v>
      </c>
      <c r="C46" s="310">
        <f>B45+(B44*F46)</f>
        <v>-0.20152562852131378</v>
      </c>
      <c r="D46" s="250">
        <f t="shared" si="6"/>
        <v>-0.57152562852131372</v>
      </c>
      <c r="E46" s="230">
        <v>4</v>
      </c>
      <c r="F46" s="308">
        <v>21.7</v>
      </c>
      <c r="G46" s="309">
        <v>0.37</v>
      </c>
      <c r="H46" s="251">
        <f>F46-F55</f>
        <v>-20.138802342282627</v>
      </c>
      <c r="I46" s="251">
        <f>G46-G55</f>
        <v>0.44571428571428573</v>
      </c>
      <c r="J46" s="252">
        <f t="shared" si="7"/>
        <v>-8.9761519011316864</v>
      </c>
      <c r="K46" s="253"/>
      <c r="L46" s="253">
        <f t="shared" si="8"/>
        <v>405.57135978152826</v>
      </c>
      <c r="M46" s="253">
        <f t="shared" si="5"/>
        <v>0.19866122448979592</v>
      </c>
      <c r="N46" s="254"/>
      <c r="P46" s="225" t="s">
        <v>486</v>
      </c>
      <c r="Q46" s="243"/>
      <c r="R46" s="268">
        <f>R43/(T44*T45)</f>
        <v>9.5540292558211851E-2</v>
      </c>
      <c r="S46" s="243"/>
      <c r="T46" s="258"/>
      <c r="U46" s="243"/>
      <c r="V46" s="250">
        <f>H46/F56</f>
        <v>-1.4257764662229997</v>
      </c>
      <c r="W46" s="250">
        <f>I46/G56</f>
        <v>0.48258605159906853</v>
      </c>
      <c r="X46" s="259">
        <f>V46*W46</f>
        <v>-0.68805983529743009</v>
      </c>
      <c r="Y46" s="247"/>
      <c r="Z46" s="250">
        <f>C46/C56</f>
        <v>-2.2838202985179255</v>
      </c>
    </row>
    <row r="47" spans="1:26" ht="15.75" x14ac:dyDescent="0.25">
      <c r="A47" s="267" t="s">
        <v>515</v>
      </c>
      <c r="B47" s="266">
        <f>B46^2</f>
        <v>9.1279475021087131E-3</v>
      </c>
      <c r="C47" s="310">
        <f>B45+(B44*F47)</f>
        <v>-0.10906690918453293</v>
      </c>
      <c r="D47" s="250">
        <f t="shared" si="6"/>
        <v>1.8909330908154671</v>
      </c>
      <c r="E47" s="230">
        <v>5</v>
      </c>
      <c r="F47" s="308">
        <v>36.5</v>
      </c>
      <c r="G47" s="309">
        <v>-2</v>
      </c>
      <c r="H47" s="251">
        <f>F47-F55</f>
        <v>-5.3388023422826265</v>
      </c>
      <c r="I47" s="251">
        <f>G47-G55</f>
        <v>-1.9242857142857144</v>
      </c>
      <c r="J47" s="252">
        <f t="shared" si="7"/>
        <v>10.273381078649569</v>
      </c>
      <c r="K47" s="253"/>
      <c r="L47" s="253">
        <f t="shared" si="8"/>
        <v>28.50281044996246</v>
      </c>
      <c r="M47" s="253">
        <f t="shared" si="5"/>
        <v>3.7028755102040818</v>
      </c>
      <c r="N47" s="254"/>
      <c r="P47" s="225"/>
      <c r="Q47" s="243"/>
      <c r="R47" s="269"/>
      <c r="S47" s="243"/>
      <c r="T47" s="258"/>
      <c r="U47" s="243"/>
      <c r="V47" s="250">
        <f>H47/F56</f>
        <v>-0.37797375474811995</v>
      </c>
      <c r="W47" s="250">
        <f>I47/G56</f>
        <v>-2.0834724727690555</v>
      </c>
      <c r="X47" s="259">
        <f t="shared" ref="X47:X52" si="9">V47*W47</f>
        <v>0.78749791344687003</v>
      </c>
      <c r="Y47" s="247"/>
      <c r="Z47" s="250">
        <f>C47/C56</f>
        <v>-1.2360175870430457</v>
      </c>
    </row>
    <row r="48" spans="1:26" x14ac:dyDescent="0.25">
      <c r="C48" s="310">
        <f>B45+(B44*F48)</f>
        <v>-0.14967377916352453</v>
      </c>
      <c r="D48" s="250">
        <f t="shared" si="6"/>
        <v>0.10032622083647547</v>
      </c>
      <c r="E48" s="230">
        <v>6</v>
      </c>
      <c r="F48" s="308">
        <v>30</v>
      </c>
      <c r="G48" s="309">
        <v>-0.25</v>
      </c>
      <c r="H48" s="251">
        <f>F48-F55</f>
        <v>-11.838802342282627</v>
      </c>
      <c r="I48" s="251">
        <f>G48-G55</f>
        <v>-0.17428571428571427</v>
      </c>
      <c r="J48" s="252">
        <f t="shared" si="7"/>
        <v>2.0633341225121145</v>
      </c>
      <c r="K48" s="253"/>
      <c r="L48" s="253">
        <f t="shared" si="8"/>
        <v>140.15724089963661</v>
      </c>
      <c r="M48" s="253">
        <f t="shared" si="5"/>
        <v>3.0375510204081625E-2</v>
      </c>
      <c r="N48" s="254"/>
      <c r="P48" s="270" t="s">
        <v>487</v>
      </c>
      <c r="Q48" s="243"/>
      <c r="R48" s="268">
        <f>X56/(F58-1)</f>
        <v>9.5540292558211878E-2</v>
      </c>
      <c r="S48" s="243"/>
      <c r="T48" s="258"/>
      <c r="V48" s="250">
        <f>H48/F56</f>
        <v>-0.83815737803100632</v>
      </c>
      <c r="W48" s="250">
        <f>I48/G56</f>
        <v>-0.18870352017655884</v>
      </c>
      <c r="X48" s="259">
        <f t="shared" si="9"/>
        <v>0.15816324769640566</v>
      </c>
      <c r="Y48" s="247"/>
      <c r="Z48" s="250">
        <f>C48/C56</f>
        <v>-1.6962012103259321</v>
      </c>
    </row>
    <row r="49" spans="1:26" x14ac:dyDescent="0.25">
      <c r="C49" s="310">
        <f>B45+(B44*F49)</f>
        <v>-2.5354284920150294E-2</v>
      </c>
      <c r="D49" s="250">
        <f t="shared" si="6"/>
        <v>-0.3453542849201503</v>
      </c>
      <c r="E49" s="230">
        <v>7</v>
      </c>
      <c r="F49" s="308">
        <v>49.9</v>
      </c>
      <c r="G49" s="309">
        <v>0.32</v>
      </c>
      <c r="H49" s="251">
        <f>F49-F55</f>
        <v>8.0611976577173721</v>
      </c>
      <c r="I49" s="251">
        <f>G49-G55</f>
        <v>0.39571428571428574</v>
      </c>
      <c r="J49" s="252">
        <f t="shared" si="7"/>
        <v>3.1899310731253032</v>
      </c>
      <c r="K49" s="253"/>
      <c r="L49" s="253">
        <f t="shared" si="8"/>
        <v>64.982907676788045</v>
      </c>
      <c r="M49" s="253">
        <f t="shared" si="5"/>
        <v>0.15658979591836736</v>
      </c>
      <c r="N49" s="254"/>
      <c r="P49" s="225"/>
      <c r="Q49" s="243"/>
      <c r="R49" s="243"/>
      <c r="S49" s="243"/>
      <c r="T49" s="258"/>
      <c r="V49" s="250">
        <f>H49/F56</f>
        <v>0.57071248401967645</v>
      </c>
      <c r="W49" s="250">
        <f>I49/G56</f>
        <v>0.42844979581071152</v>
      </c>
      <c r="X49" s="259">
        <f t="shared" si="9"/>
        <v>0.24452164724485434</v>
      </c>
      <c r="Y49" s="247"/>
      <c r="Z49" s="250">
        <f>C49/C56</f>
        <v>-0.28733134827524959</v>
      </c>
    </row>
    <row r="50" spans="1:26" x14ac:dyDescent="0.25">
      <c r="C50" s="383"/>
      <c r="D50" s="384"/>
      <c r="E50" s="385"/>
      <c r="F50" s="386"/>
      <c r="G50" s="387"/>
      <c r="H50" s="388"/>
      <c r="I50" s="388"/>
      <c r="J50" s="389"/>
      <c r="K50" s="390"/>
      <c r="L50" s="390"/>
      <c r="M50" s="390"/>
      <c r="N50" s="254"/>
      <c r="P50" s="271" t="s">
        <v>488</v>
      </c>
      <c r="Q50" s="272"/>
      <c r="R50" s="268">
        <f>G59/C59</f>
        <v>9.5540292558211781E-2</v>
      </c>
      <c r="S50" s="243"/>
      <c r="T50" s="258"/>
      <c r="V50" s="250"/>
      <c r="W50" s="250"/>
      <c r="X50" s="259"/>
      <c r="Y50" s="247"/>
      <c r="Z50" s="250"/>
    </row>
    <row r="51" spans="1:26" x14ac:dyDescent="0.25">
      <c r="C51" s="383"/>
      <c r="D51" s="384"/>
      <c r="E51" s="385"/>
      <c r="F51" s="386"/>
      <c r="G51" s="387"/>
      <c r="H51" s="388"/>
      <c r="I51" s="388"/>
      <c r="J51" s="389"/>
      <c r="K51" s="390"/>
      <c r="L51" s="390"/>
      <c r="M51" s="390"/>
      <c r="N51" s="254"/>
      <c r="P51" s="271" t="s">
        <v>489</v>
      </c>
      <c r="Q51" s="243"/>
      <c r="R51" s="268">
        <f>C56/G56</f>
        <v>9.5540292558211851E-2</v>
      </c>
      <c r="S51" s="243"/>
      <c r="T51" s="258"/>
      <c r="V51" s="250"/>
      <c r="W51" s="250"/>
      <c r="X51" s="259"/>
      <c r="Y51" s="247"/>
      <c r="Z51" s="250"/>
    </row>
    <row r="52" spans="1:26" x14ac:dyDescent="0.25">
      <c r="C52" s="383"/>
      <c r="D52" s="384"/>
      <c r="E52" s="385"/>
      <c r="F52" s="386"/>
      <c r="G52" s="387"/>
      <c r="H52" s="388"/>
      <c r="I52" s="388"/>
      <c r="J52" s="389"/>
      <c r="K52" s="390"/>
      <c r="L52" s="390"/>
      <c r="M52" s="390"/>
      <c r="N52" s="254"/>
      <c r="P52" s="225"/>
      <c r="Q52" s="243"/>
      <c r="R52" s="273"/>
      <c r="S52" s="243"/>
      <c r="T52" s="274"/>
      <c r="V52" s="250"/>
      <c r="W52" s="250"/>
      <c r="X52" s="259"/>
      <c r="Y52" s="247"/>
      <c r="Z52" s="250"/>
    </row>
    <row r="53" spans="1:26" ht="15.75" x14ac:dyDescent="0.25">
      <c r="D53" s="250"/>
      <c r="E53" s="230"/>
      <c r="F53" s="230"/>
      <c r="G53" s="230"/>
      <c r="H53" s="230"/>
      <c r="I53" s="230"/>
      <c r="J53" s="230"/>
      <c r="K53" s="230"/>
      <c r="L53" s="230"/>
      <c r="M53" s="250"/>
      <c r="N53" s="230"/>
      <c r="P53" s="375" t="s">
        <v>490</v>
      </c>
      <c r="Q53" s="376"/>
      <c r="R53" s="377" t="s">
        <v>516</v>
      </c>
      <c r="S53" s="376"/>
      <c r="T53" s="378"/>
      <c r="V53" s="250"/>
      <c r="W53" s="250"/>
      <c r="X53" s="259"/>
      <c r="Y53" s="247"/>
      <c r="Z53" s="250"/>
    </row>
    <row r="54" spans="1:26" ht="13.5" thickBot="1" x14ac:dyDescent="0.25">
      <c r="M54" s="250"/>
      <c r="N54" s="230"/>
      <c r="V54" s="250"/>
      <c r="W54" s="250"/>
      <c r="X54" s="259"/>
      <c r="Y54" s="247"/>
      <c r="Z54" s="250"/>
    </row>
    <row r="55" spans="1:26" ht="15" thickBot="1" x14ac:dyDescent="0.3">
      <c r="B55" s="221" t="s">
        <v>257</v>
      </c>
      <c r="C55" s="250">
        <f>AVERAGE(C43:C54)</f>
        <v>-7.5714285714285776E-2</v>
      </c>
      <c r="D55" s="275">
        <f>AVERAGE(D43:D54)</f>
        <v>-6.3441315692866085E-17</v>
      </c>
      <c r="F55" s="250">
        <f>AVERAGE(F43:F54)</f>
        <v>41.838802342282627</v>
      </c>
      <c r="G55" s="250">
        <f>AVERAGE(G43:G54)</f>
        <v>-7.571428571428572E-2</v>
      </c>
      <c r="H55" s="250">
        <f>AVERAGE(H43:H54)</f>
        <v>0</v>
      </c>
      <c r="I55" s="250">
        <f>AVERAGE(I43:I54)</f>
        <v>0</v>
      </c>
      <c r="J55" s="276">
        <f>SUM(J43:J54)</f>
        <v>7.4782814053695752</v>
      </c>
      <c r="K55" s="277" t="s">
        <v>491</v>
      </c>
      <c r="L55" s="278">
        <f>SUM(L43:L54)</f>
        <v>1197.0592453949428</v>
      </c>
      <c r="M55" s="278">
        <f>SUM(M43:M54)</f>
        <v>5.1181714285714293</v>
      </c>
      <c r="N55" s="278">
        <f>M55*L55</f>
        <v>6126.7544280876709</v>
      </c>
      <c r="P55" s="279" t="s">
        <v>490</v>
      </c>
      <c r="Q55" s="280"/>
      <c r="R55" s="280" t="s">
        <v>492</v>
      </c>
      <c r="S55" s="280"/>
      <c r="T55" s="281">
        <f>D56/G56</f>
        <v>0.99542556351436495</v>
      </c>
      <c r="U55" s="282" t="s">
        <v>257</v>
      </c>
      <c r="V55" s="283">
        <f>AVERAGE(V43:V54)</f>
        <v>1.5860328923216522E-16</v>
      </c>
      <c r="W55" s="284">
        <f>AVERAGE(W43:W54)</f>
        <v>0</v>
      </c>
      <c r="X55" s="285"/>
      <c r="Y55" s="247"/>
      <c r="Z55" s="286"/>
    </row>
    <row r="56" spans="1:26" ht="15" thickBot="1" x14ac:dyDescent="0.3">
      <c r="B56" s="243" t="s">
        <v>493</v>
      </c>
      <c r="C56" s="287">
        <f>STDEVA(C43:C54)</f>
        <v>8.8240580334666835E-2</v>
      </c>
      <c r="D56" s="288">
        <f>STDEVA(D43:D54)</f>
        <v>0.91937052998819391</v>
      </c>
      <c r="E56" s="243"/>
      <c r="F56" s="288">
        <f>STDEVA(F43:F54)</f>
        <v>14.124796431541606</v>
      </c>
      <c r="G56" s="287">
        <f>STDEVA(G43:G54)</f>
        <v>0.92359545875267901</v>
      </c>
      <c r="H56" s="288">
        <f>STDEVA(H43:H54)</f>
        <v>14.124796431541606</v>
      </c>
      <c r="I56" s="288">
        <f>STDEVA(I43:I54)</f>
        <v>0.92359545875267901</v>
      </c>
      <c r="J56" s="289" t="s">
        <v>491</v>
      </c>
      <c r="K56" s="290"/>
      <c r="L56" s="291"/>
      <c r="M56" s="291"/>
      <c r="N56" s="292"/>
      <c r="U56" s="282" t="s">
        <v>494</v>
      </c>
      <c r="V56" s="283">
        <f>STDEVA(V43:V54)</f>
        <v>0.99999999999999978</v>
      </c>
      <c r="W56" s="283">
        <f>STDEVA(W43:W54)</f>
        <v>1</v>
      </c>
      <c r="X56" s="293">
        <f>SUM(X43:X54)</f>
        <v>0.57324175534927124</v>
      </c>
      <c r="Y56" s="294" t="s">
        <v>491</v>
      </c>
    </row>
    <row r="57" spans="1:26" ht="15.75" x14ac:dyDescent="0.25">
      <c r="B57" s="243" t="s">
        <v>495</v>
      </c>
      <c r="C57" s="379">
        <f>C56^2</f>
        <v>7.7864000177987917E-3</v>
      </c>
      <c r="D57" s="295">
        <f>D56^2</f>
        <v>0.84524217141077251</v>
      </c>
      <c r="E57" s="243"/>
      <c r="F57" s="288">
        <f>F56^2</f>
        <v>199.50987423249049</v>
      </c>
      <c r="G57" s="295">
        <f>G56^2</f>
        <v>0.85302857142857158</v>
      </c>
      <c r="H57" s="288">
        <f>H56^2</f>
        <v>199.50987423249049</v>
      </c>
      <c r="I57" s="288">
        <f>I56^2</f>
        <v>0.85302857142857158</v>
      </c>
      <c r="J57" s="291"/>
      <c r="K57" s="277"/>
      <c r="L57" s="291"/>
      <c r="M57" s="291"/>
      <c r="N57" s="292"/>
      <c r="U57" s="282" t="s">
        <v>496</v>
      </c>
      <c r="V57" s="283">
        <f>V56^2</f>
        <v>0.99999999999999956</v>
      </c>
      <c r="W57" s="283">
        <f>W56^2</f>
        <v>1</v>
      </c>
    </row>
    <row r="58" spans="1:26" x14ac:dyDescent="0.25">
      <c r="B58" s="221" t="s">
        <v>497</v>
      </c>
      <c r="C58" s="288">
        <f>COUNT(C43:C54)</f>
        <v>7</v>
      </c>
      <c r="D58" s="288">
        <f>COUNT(D43:D54)</f>
        <v>7</v>
      </c>
      <c r="F58" s="288">
        <f>COUNT(F43:F54)</f>
        <v>7</v>
      </c>
      <c r="G58" s="288">
        <f>COUNT(G43:G54)</f>
        <v>7</v>
      </c>
      <c r="I58" s="277"/>
      <c r="J58" s="291"/>
      <c r="K58" s="277"/>
      <c r="L58" s="291"/>
      <c r="M58" s="291"/>
      <c r="N58" s="292"/>
    </row>
    <row r="59" spans="1:26" x14ac:dyDescent="0.25">
      <c r="B59" s="296" t="s">
        <v>498</v>
      </c>
      <c r="C59" s="297">
        <f>C55/C56</f>
        <v>-0.85804383229492553</v>
      </c>
      <c r="D59" s="296">
        <f>D55/D56</f>
        <v>-6.9005165625311878E-17</v>
      </c>
      <c r="E59" s="296"/>
      <c r="F59" s="297">
        <f>F55/F56</f>
        <v>2.9620817931827896</v>
      </c>
      <c r="G59" s="297">
        <f>G55/G56</f>
        <v>-8.1977758765226394E-2</v>
      </c>
      <c r="I59" s="277"/>
      <c r="J59" s="296"/>
    </row>
    <row r="60" spans="1:26" x14ac:dyDescent="0.25">
      <c r="B60" s="296"/>
      <c r="C60" s="297"/>
      <c r="D60" s="296"/>
      <c r="E60" s="296"/>
      <c r="F60" s="297"/>
      <c r="G60" s="297"/>
      <c r="I60" s="277"/>
      <c r="J60" s="296"/>
    </row>
    <row r="61" spans="1:26" x14ac:dyDescent="0.25">
      <c r="B61" s="296"/>
      <c r="C61" s="297"/>
      <c r="D61" s="296"/>
      <c r="E61" s="296"/>
      <c r="F61" s="297"/>
      <c r="G61" s="311" t="s">
        <v>499</v>
      </c>
      <c r="I61" s="312" t="s">
        <v>501</v>
      </c>
      <c r="J61" s="296"/>
    </row>
    <row r="62" spans="1:26" ht="15.75" x14ac:dyDescent="0.25">
      <c r="A62" s="221" t="s">
        <v>502</v>
      </c>
      <c r="C62" s="297"/>
      <c r="D62" s="296"/>
      <c r="E62" s="296"/>
      <c r="G62" s="299">
        <f>B46*(SQRT((C58-2)/(1-B47)))</f>
        <v>0.21461633755530532</v>
      </c>
      <c r="H62" s="300"/>
      <c r="I62" s="302">
        <f>TDIST(ABS(G62),8,2)</f>
        <v>0.83543613057061727</v>
      </c>
      <c r="J62" s="313" t="s">
        <v>500</v>
      </c>
      <c r="N62" s="221"/>
      <c r="O62" s="301"/>
      <c r="P62" s="303"/>
    </row>
    <row r="63" spans="1:26" ht="15.75" x14ac:dyDescent="0.25">
      <c r="A63" s="221" t="s">
        <v>503</v>
      </c>
      <c r="C63" s="297"/>
      <c r="D63" s="296"/>
      <c r="E63" s="296"/>
      <c r="G63" s="299">
        <f>B43/((G56/F56)*SQRT((1-B46^2)/(G58-2)))</f>
        <v>0.21461633755530532</v>
      </c>
      <c r="H63" s="296"/>
      <c r="I63" s="302">
        <f>TDIST(ABS(G63),8,2)</f>
        <v>0.83543613057061727</v>
      </c>
      <c r="J63" s="296"/>
      <c r="K63" s="296"/>
      <c r="N63" s="221"/>
      <c r="O63" s="296"/>
      <c r="P63" s="303"/>
    </row>
    <row r="64" spans="1:26" ht="12.75" x14ac:dyDescent="0.2">
      <c r="C64" s="297"/>
      <c r="D64" s="296"/>
      <c r="E64" s="296"/>
      <c r="J64" s="296"/>
      <c r="K64" s="296"/>
      <c r="N64" s="221"/>
      <c r="O64" s="296"/>
      <c r="P64" s="303"/>
    </row>
    <row r="65" spans="1:26" ht="15.75" x14ac:dyDescent="0.25">
      <c r="A65" s="221" t="s">
        <v>504</v>
      </c>
      <c r="B65" s="297"/>
      <c r="D65" s="298"/>
      <c r="E65" s="372">
        <f>R65*((G56/F56)*SQRT((1-B46^2)/(G58-2)))</f>
        <v>7.4826393467503888E-2</v>
      </c>
      <c r="F65" s="314" t="s">
        <v>505</v>
      </c>
      <c r="G65" s="371">
        <f>B43-E65</f>
        <v>-6.8579182701505176E-2</v>
      </c>
      <c r="H65" s="314" t="s">
        <v>506</v>
      </c>
      <c r="I65" s="382">
        <f>B43+E65</f>
        <v>8.10736042335026E-2</v>
      </c>
      <c r="K65" s="314" t="s">
        <v>507</v>
      </c>
      <c r="L65" s="315">
        <v>0.95</v>
      </c>
      <c r="M65" s="314" t="s">
        <v>508</v>
      </c>
      <c r="N65" s="316">
        <f>C58-2</f>
        <v>5</v>
      </c>
      <c r="P65" s="296"/>
      <c r="Q65" s="317" t="s">
        <v>509</v>
      </c>
      <c r="R65" s="318">
        <f>TINV((1-L65),N65)</f>
        <v>2.570581835636315</v>
      </c>
    </row>
    <row r="68" spans="1:26" x14ac:dyDescent="0.25">
      <c r="J68" s="231" t="s">
        <v>452</v>
      </c>
      <c r="L68" s="231" t="s">
        <v>453</v>
      </c>
      <c r="M68" s="231" t="s">
        <v>454</v>
      </c>
      <c r="N68" s="231" t="s">
        <v>455</v>
      </c>
      <c r="U68" s="232"/>
      <c r="V68" s="368" t="s">
        <v>456</v>
      </c>
      <c r="W68" s="368"/>
      <c r="X68" s="368"/>
    </row>
    <row r="69" spans="1:26" ht="23.25" thickBot="1" x14ac:dyDescent="0.25">
      <c r="F69" s="233"/>
      <c r="G69" s="234"/>
      <c r="H69" s="369" t="s">
        <v>457</v>
      </c>
      <c r="I69" s="370"/>
      <c r="J69" s="235" t="s">
        <v>458</v>
      </c>
      <c r="K69" s="236"/>
      <c r="L69" s="235" t="s">
        <v>459</v>
      </c>
      <c r="M69" s="235" t="s">
        <v>460</v>
      </c>
      <c r="N69" s="235" t="s">
        <v>461</v>
      </c>
      <c r="U69" s="232"/>
      <c r="V69" s="369" t="s">
        <v>462</v>
      </c>
      <c r="W69" s="370"/>
      <c r="Z69" s="237" t="s">
        <v>463</v>
      </c>
    </row>
    <row r="70" spans="1:26" ht="32.25" thickBot="1" x14ac:dyDescent="0.25">
      <c r="C70" s="237" t="s">
        <v>464</v>
      </c>
      <c r="D70" s="238" t="s">
        <v>465</v>
      </c>
      <c r="E70" s="238" t="s">
        <v>466</v>
      </c>
      <c r="F70" s="304" t="s">
        <v>114</v>
      </c>
      <c r="G70" s="305" t="s">
        <v>256</v>
      </c>
      <c r="H70" s="239" t="s">
        <v>467</v>
      </c>
      <c r="I70" s="240" t="s">
        <v>468</v>
      </c>
      <c r="J70" s="240" t="s">
        <v>469</v>
      </c>
      <c r="L70" s="240" t="s">
        <v>470</v>
      </c>
      <c r="M70" s="240" t="s">
        <v>471</v>
      </c>
      <c r="N70" s="240" t="s">
        <v>472</v>
      </c>
      <c r="P70" s="241" t="s">
        <v>473</v>
      </c>
      <c r="Q70" s="242"/>
      <c r="R70" s="242"/>
      <c r="S70" s="380"/>
      <c r="T70" s="381"/>
      <c r="U70" s="243"/>
      <c r="V70" s="244" t="s">
        <v>474</v>
      </c>
      <c r="W70" s="245" t="s">
        <v>475</v>
      </c>
      <c r="X70" s="246" t="s">
        <v>476</v>
      </c>
      <c r="Y70" s="247"/>
      <c r="Z70" s="244" t="s">
        <v>477</v>
      </c>
    </row>
    <row r="71" spans="1:26" x14ac:dyDescent="0.25">
      <c r="A71" s="248" t="s">
        <v>478</v>
      </c>
      <c r="B71" s="249">
        <f>J83/L83</f>
        <v>-1.9228072628682071E-2</v>
      </c>
      <c r="C71" s="310">
        <f>B73+(B72*F71)</f>
        <v>0.40483335372592055</v>
      </c>
      <c r="D71" s="250">
        <f>C71-G71</f>
        <v>0.40483335372592055</v>
      </c>
      <c r="E71" s="230">
        <v>1</v>
      </c>
      <c r="F71" s="306">
        <v>38.9</v>
      </c>
      <c r="G71" s="307">
        <v>0</v>
      </c>
      <c r="H71" s="251">
        <f>F71-F83</f>
        <v>-8.3124999999999929</v>
      </c>
      <c r="I71" s="251">
        <f>G71-G83</f>
        <v>-0.24500000000000002</v>
      </c>
      <c r="J71" s="252">
        <f>H71*I71</f>
        <v>2.0365624999999983</v>
      </c>
      <c r="K71" s="253"/>
      <c r="L71" s="253">
        <f>H71^2</f>
        <v>69.097656249999886</v>
      </c>
      <c r="M71" s="253">
        <f t="shared" ref="M71:M80" si="10">I71^2</f>
        <v>6.0025000000000009E-2</v>
      </c>
      <c r="N71" s="254"/>
      <c r="P71" s="255" t="s">
        <v>479</v>
      </c>
      <c r="Q71" s="256"/>
      <c r="R71" s="257">
        <f>J83/F86</f>
        <v>-4.6408124999999991</v>
      </c>
      <c r="S71" s="243"/>
      <c r="T71" s="258"/>
      <c r="U71" s="243"/>
      <c r="V71" s="250">
        <f>H71/F84</f>
        <v>-0.50050284520137911</v>
      </c>
      <c r="W71" s="250">
        <f>I71/G84</f>
        <v>-0.44584423728998168</v>
      </c>
      <c r="X71" s="259">
        <f>V71*W71</f>
        <v>0.22314630928027462</v>
      </c>
      <c r="Y71" s="247"/>
      <c r="Z71" s="250">
        <f>C71/C84</f>
        <v>1.2676968895972176</v>
      </c>
    </row>
    <row r="72" spans="1:26" ht="15.75" x14ac:dyDescent="0.25">
      <c r="A72" s="260" t="s">
        <v>480</v>
      </c>
      <c r="B72" s="261">
        <f>R74*G84/F84</f>
        <v>-1.9228072628682046E-2</v>
      </c>
      <c r="C72" s="310">
        <f>B73+(B72*F72)</f>
        <v>0.38752808836010677</v>
      </c>
      <c r="D72" s="250">
        <f t="shared" ref="D72:D80" si="11">C72-G72</f>
        <v>-1.2471911639893252E-2</v>
      </c>
      <c r="E72" s="230">
        <v>2</v>
      </c>
      <c r="F72" s="308">
        <v>39.799999999999997</v>
      </c>
      <c r="G72" s="309">
        <v>0.4</v>
      </c>
      <c r="H72" s="251">
        <f>F72-F83</f>
        <v>-7.4124999999999943</v>
      </c>
      <c r="I72" s="251">
        <f>G72-G83</f>
        <v>0.155</v>
      </c>
      <c r="J72" s="252">
        <f t="shared" ref="J72:J80" si="12">H72*I72</f>
        <v>-1.1489374999999991</v>
      </c>
      <c r="K72" s="253"/>
      <c r="L72" s="253">
        <f t="shared" ref="L72:L80" si="13">H72^2</f>
        <v>54.945156249999918</v>
      </c>
      <c r="M72" s="253">
        <f t="shared" si="10"/>
        <v>2.4025000000000001E-2</v>
      </c>
      <c r="N72" s="254"/>
      <c r="P72" s="262" t="s">
        <v>481</v>
      </c>
      <c r="Q72" s="243"/>
      <c r="R72" s="263">
        <f>L83/F86</f>
        <v>241.35609375000001</v>
      </c>
      <c r="S72" s="264" t="s">
        <v>482</v>
      </c>
      <c r="T72" s="265">
        <f>SQRT(R72)</f>
        <v>15.535639470263206</v>
      </c>
      <c r="U72" s="243"/>
      <c r="V72" s="250">
        <f>H72/F84</f>
        <v>-0.44631306346528998</v>
      </c>
      <c r="W72" s="250">
        <f>I72/G84</f>
        <v>0.2820647215508047</v>
      </c>
      <c r="X72" s="259">
        <f>V72*W72</f>
        <v>-0.12588916997082364</v>
      </c>
      <c r="Y72" s="247"/>
      <c r="Z72" s="250">
        <f>C72/C84</f>
        <v>1.2135071078611286</v>
      </c>
    </row>
    <row r="73" spans="1:26" ht="15.75" x14ac:dyDescent="0.25">
      <c r="A73" s="248" t="s">
        <v>483</v>
      </c>
      <c r="B73" s="266">
        <f>G83-(F83*B71)</f>
        <v>1.1528053789816521</v>
      </c>
      <c r="C73" s="310">
        <f>B73+(B72*F73)</f>
        <v>0.11448945703282165</v>
      </c>
      <c r="D73" s="250">
        <f t="shared" si="11"/>
        <v>-0.53551054296717837</v>
      </c>
      <c r="E73" s="230">
        <v>3</v>
      </c>
      <c r="F73" s="308">
        <v>54</v>
      </c>
      <c r="G73" s="309">
        <v>0.65</v>
      </c>
      <c r="H73" s="251">
        <f>F73-F83</f>
        <v>6.7875000000000085</v>
      </c>
      <c r="I73" s="251">
        <f>G73-G83</f>
        <v>0.40500000000000003</v>
      </c>
      <c r="J73" s="252">
        <f t="shared" si="12"/>
        <v>2.7489375000000038</v>
      </c>
      <c r="K73" s="253"/>
      <c r="L73" s="253">
        <f t="shared" si="13"/>
        <v>46.070156250000117</v>
      </c>
      <c r="M73" s="253">
        <f t="shared" si="10"/>
        <v>0.16402500000000003</v>
      </c>
      <c r="N73" s="254"/>
      <c r="P73" s="262" t="s">
        <v>484</v>
      </c>
      <c r="Q73" s="243"/>
      <c r="R73" s="263">
        <f>M83/F86</f>
        <v>0.26422499999999999</v>
      </c>
      <c r="S73" s="264" t="s">
        <v>485</v>
      </c>
      <c r="T73" s="265">
        <f>SQRT(R73)</f>
        <v>0.51402820934263904</v>
      </c>
      <c r="U73" s="243"/>
      <c r="V73" s="250">
        <f>H73/F84</f>
        <v>0.40868127059300668</v>
      </c>
      <c r="W73" s="250">
        <f>I73/G84</f>
        <v>0.73700782082629623</v>
      </c>
      <c r="X73" s="259">
        <f>V73*W73</f>
        <v>0.30120129265227374</v>
      </c>
      <c r="Y73" s="247"/>
      <c r="Z73" s="250">
        <f>C73/C84</f>
        <v>0.3585127738028307</v>
      </c>
    </row>
    <row r="74" spans="1:26" x14ac:dyDescent="0.25">
      <c r="A74" s="267" t="s">
        <v>514</v>
      </c>
      <c r="B74" s="266">
        <f>J83/SQRT(N83)</f>
        <v>-0.58113620738686111</v>
      </c>
      <c r="C74" s="310">
        <f>B73+(B72*F74)</f>
        <v>-3.7412316733766549E-2</v>
      </c>
      <c r="D74" s="250">
        <f t="shared" si="11"/>
        <v>-0.53741231673376655</v>
      </c>
      <c r="E74" s="230">
        <v>4</v>
      </c>
      <c r="F74" s="308">
        <v>61.9</v>
      </c>
      <c r="G74" s="309">
        <v>0.5</v>
      </c>
      <c r="H74" s="251">
        <f>F74-F83</f>
        <v>14.687500000000007</v>
      </c>
      <c r="I74" s="251">
        <f>G74-G83</f>
        <v>0.255</v>
      </c>
      <c r="J74" s="252">
        <f t="shared" si="12"/>
        <v>3.745312500000002</v>
      </c>
      <c r="K74" s="253"/>
      <c r="L74" s="253">
        <f t="shared" si="13"/>
        <v>215.7226562500002</v>
      </c>
      <c r="M74" s="253">
        <f t="shared" si="10"/>
        <v>6.5024999999999999E-2</v>
      </c>
      <c r="N74" s="254"/>
      <c r="P74" s="225" t="s">
        <v>486</v>
      </c>
      <c r="Q74" s="243"/>
      <c r="R74" s="268">
        <f>R71/(T72*T73)</f>
        <v>-0.58113620738686111</v>
      </c>
      <c r="S74" s="243"/>
      <c r="T74" s="258"/>
      <c r="U74" s="243"/>
      <c r="V74" s="250">
        <f>H74/F84</f>
        <v>0.88434713249867858</v>
      </c>
      <c r="W74" s="250">
        <f>I74/G84</f>
        <v>0.46404196126100128</v>
      </c>
      <c r="X74" s="259">
        <f>V74*W74</f>
        <v>0.41037417780022939</v>
      </c>
      <c r="Y74" s="247"/>
      <c r="Z74" s="250">
        <f>C74/C84</f>
        <v>-0.11715308810284206</v>
      </c>
    </row>
    <row r="75" spans="1:26" ht="15.75" x14ac:dyDescent="0.25">
      <c r="A75" s="267" t="s">
        <v>515</v>
      </c>
      <c r="B75" s="266">
        <f>B74^2</f>
        <v>0.33771929153598484</v>
      </c>
      <c r="C75" s="310">
        <f>B73+(B72*F75)</f>
        <v>0.73555620293925172</v>
      </c>
      <c r="D75" s="250">
        <f t="shared" si="11"/>
        <v>0.28555620293925177</v>
      </c>
      <c r="E75" s="230">
        <v>5</v>
      </c>
      <c r="F75" s="308">
        <v>21.7</v>
      </c>
      <c r="G75" s="309">
        <v>0.44999999999999996</v>
      </c>
      <c r="H75" s="251">
        <f>F75-F83</f>
        <v>-25.512499999999992</v>
      </c>
      <c r="I75" s="251">
        <f>G75-G83</f>
        <v>0.20499999999999993</v>
      </c>
      <c r="J75" s="252">
        <f t="shared" si="12"/>
        <v>-5.2300624999999963</v>
      </c>
      <c r="K75" s="253"/>
      <c r="L75" s="253">
        <f t="shared" si="13"/>
        <v>650.88765624999962</v>
      </c>
      <c r="M75" s="253">
        <f t="shared" si="10"/>
        <v>4.2024999999999972E-2</v>
      </c>
      <c r="N75" s="254"/>
      <c r="P75" s="225"/>
      <c r="Q75" s="243"/>
      <c r="R75" s="269"/>
      <c r="S75" s="243"/>
      <c r="T75" s="258"/>
      <c r="U75" s="243"/>
      <c r="V75" s="250">
        <f>H75/F84</f>
        <v>-1.5361297850466396</v>
      </c>
      <c r="W75" s="250">
        <f>I75/G84</f>
        <v>0.37305334140590285</v>
      </c>
      <c r="X75" s="259">
        <f t="shared" ref="X75:X80" si="14">V75*W75</f>
        <v>-0.57305834914478015</v>
      </c>
      <c r="Y75" s="247"/>
      <c r="Z75" s="250">
        <f>C75/C84</f>
        <v>2.3033238294424794</v>
      </c>
    </row>
    <row r="76" spans="1:26" x14ac:dyDescent="0.25">
      <c r="C76" s="310">
        <f>B73+(B72*F76)</f>
        <v>-0.28930006816950127</v>
      </c>
      <c r="D76" s="250">
        <f t="shared" si="11"/>
        <v>0.72069993183049852</v>
      </c>
      <c r="E76" s="230">
        <v>6</v>
      </c>
      <c r="F76" s="308">
        <v>75</v>
      </c>
      <c r="G76" s="309">
        <v>-1.0099999999999998</v>
      </c>
      <c r="H76" s="251">
        <f>F76-F83</f>
        <v>27.787500000000009</v>
      </c>
      <c r="I76" s="251">
        <f>G76-G83</f>
        <v>-1.2549999999999999</v>
      </c>
      <c r="J76" s="252">
        <f t="shared" si="12"/>
        <v>-34.873312500000004</v>
      </c>
      <c r="K76" s="253"/>
      <c r="L76" s="253">
        <f t="shared" si="13"/>
        <v>772.14515625000047</v>
      </c>
      <c r="M76" s="253">
        <f t="shared" si="10"/>
        <v>1.5750249999999997</v>
      </c>
      <c r="N76" s="254"/>
      <c r="P76" s="270" t="s">
        <v>487</v>
      </c>
      <c r="Q76" s="243"/>
      <c r="R76" s="268">
        <f>X84/(F86-1)</f>
        <v>-0.58113620738686045</v>
      </c>
      <c r="S76" s="243"/>
      <c r="T76" s="258"/>
      <c r="V76" s="250">
        <f>H76/F84</f>
        <v>1.6731095111017549</v>
      </c>
      <c r="W76" s="250">
        <f>I76/G84</f>
        <v>-2.2838143583629669</v>
      </c>
      <c r="X76" s="259">
        <f t="shared" si="14"/>
        <v>-3.8210715245678317</v>
      </c>
      <c r="Y76" s="247"/>
      <c r="Z76" s="250">
        <f>C76/C84</f>
        <v>-0.90591546670591916</v>
      </c>
    </row>
    <row r="77" spans="1:26" x14ac:dyDescent="0.25">
      <c r="C77" s="310">
        <f>B73+(B72*F77)</f>
        <v>0.45098072803475742</v>
      </c>
      <c r="D77" s="250">
        <f t="shared" si="11"/>
        <v>-0.21901927196524251</v>
      </c>
      <c r="E77" s="230">
        <v>7</v>
      </c>
      <c r="F77" s="308">
        <v>36.5</v>
      </c>
      <c r="G77" s="309">
        <v>0.66999999999999993</v>
      </c>
      <c r="H77" s="251">
        <f>F77-F83</f>
        <v>-10.712499999999991</v>
      </c>
      <c r="I77" s="251">
        <f>G77-G83</f>
        <v>0.42499999999999993</v>
      </c>
      <c r="J77" s="252">
        <f t="shared" si="12"/>
        <v>-4.5528124999999955</v>
      </c>
      <c r="K77" s="253"/>
      <c r="L77" s="253">
        <f t="shared" si="13"/>
        <v>114.75765624999981</v>
      </c>
      <c r="M77" s="253">
        <f t="shared" si="10"/>
        <v>0.18062499999999995</v>
      </c>
      <c r="N77" s="254"/>
      <c r="P77" s="225"/>
      <c r="Q77" s="243"/>
      <c r="R77" s="243"/>
      <c r="S77" s="243"/>
      <c r="T77" s="258"/>
      <c r="V77" s="250">
        <f>H77/F84</f>
        <v>-0.64500892983095026</v>
      </c>
      <c r="W77" s="250">
        <f>I77/G84</f>
        <v>0.77340326876833532</v>
      </c>
      <c r="X77" s="259">
        <f t="shared" si="14"/>
        <v>-0.49885201471602275</v>
      </c>
      <c r="Y77" s="247"/>
      <c r="Z77" s="250">
        <f>C77/C84</f>
        <v>1.412202974226789</v>
      </c>
    </row>
    <row r="78" spans="1:26" x14ac:dyDescent="0.25">
      <c r="C78" s="310">
        <f>B73+(B72*F78)</f>
        <v>0.1933245548104181</v>
      </c>
      <c r="D78" s="250">
        <f t="shared" si="11"/>
        <v>-0.10667544518958194</v>
      </c>
      <c r="E78" s="230">
        <v>8</v>
      </c>
      <c r="F78" s="308">
        <v>49.9</v>
      </c>
      <c r="G78" s="309">
        <v>0.30000000000000004</v>
      </c>
      <c r="H78" s="251">
        <f>F78-F83</f>
        <v>2.6875000000000071</v>
      </c>
      <c r="I78" s="251">
        <f>G78-G83</f>
        <v>5.5000000000000021E-2</v>
      </c>
      <c r="J78" s="252">
        <f t="shared" si="12"/>
        <v>0.14781250000000046</v>
      </c>
      <c r="K78" s="253"/>
      <c r="L78" s="253">
        <f t="shared" si="13"/>
        <v>7.2226562500000382</v>
      </c>
      <c r="M78" s="253">
        <f t="shared" si="10"/>
        <v>3.0250000000000025E-3</v>
      </c>
      <c r="N78" s="254"/>
      <c r="P78" s="271" t="s">
        <v>488</v>
      </c>
      <c r="Q78" s="272"/>
      <c r="R78" s="268">
        <f>G87/C87</f>
        <v>0.58113620738685789</v>
      </c>
      <c r="S78" s="243"/>
      <c r="T78" s="258"/>
      <c r="V78" s="250">
        <f>H78/F84</f>
        <v>0.16181670935082237</v>
      </c>
      <c r="W78" s="250">
        <f>I78/G84</f>
        <v>0.10008748184060816</v>
      </c>
      <c r="X78" s="259">
        <f t="shared" si="14"/>
        <v>1.6195826958657403E-2</v>
      </c>
      <c r="Y78" s="247"/>
      <c r="Z78" s="250">
        <f>C78/C84</f>
        <v>0.60537733504501545</v>
      </c>
    </row>
    <row r="79" spans="1:26" x14ac:dyDescent="0.25">
      <c r="B79" s="301"/>
      <c r="C79" s="383"/>
      <c r="D79" s="384"/>
      <c r="E79" s="385"/>
      <c r="F79" s="386"/>
      <c r="G79" s="387"/>
      <c r="H79" s="388"/>
      <c r="I79" s="388"/>
      <c r="J79" s="389"/>
      <c r="K79" s="390"/>
      <c r="L79" s="390"/>
      <c r="M79" s="390"/>
      <c r="N79" s="254"/>
      <c r="P79" s="271" t="s">
        <v>489</v>
      </c>
      <c r="Q79" s="243"/>
      <c r="R79" s="268">
        <f>C84/G84</f>
        <v>0.58113620738686034</v>
      </c>
      <c r="S79" s="243"/>
      <c r="T79" s="258"/>
      <c r="V79" s="250"/>
      <c r="W79" s="250"/>
      <c r="X79" s="259"/>
      <c r="Y79" s="247"/>
      <c r="Z79" s="250"/>
    </row>
    <row r="80" spans="1:26" x14ac:dyDescent="0.25">
      <c r="B80" s="301"/>
      <c r="C80" s="383"/>
      <c r="D80" s="384"/>
      <c r="E80" s="385"/>
      <c r="F80" s="386"/>
      <c r="G80" s="387"/>
      <c r="H80" s="388"/>
      <c r="I80" s="388"/>
      <c r="J80" s="389"/>
      <c r="K80" s="390"/>
      <c r="L80" s="390"/>
      <c r="M80" s="390"/>
      <c r="N80" s="254"/>
      <c r="P80" s="225"/>
      <c r="Q80" s="243"/>
      <c r="R80" s="273"/>
      <c r="S80" s="243"/>
      <c r="T80" s="274"/>
      <c r="V80" s="250"/>
      <c r="W80" s="250"/>
      <c r="X80" s="259"/>
      <c r="Y80" s="247"/>
      <c r="Z80" s="250"/>
    </row>
    <row r="81" spans="1:26" ht="15.75" x14ac:dyDescent="0.25">
      <c r="D81" s="250"/>
      <c r="E81" s="230"/>
      <c r="F81" s="230"/>
      <c r="G81" s="230"/>
      <c r="H81" s="230"/>
      <c r="I81" s="230"/>
      <c r="J81" s="230"/>
      <c r="K81" s="230"/>
      <c r="L81" s="230"/>
      <c r="M81" s="250"/>
      <c r="N81" s="230"/>
      <c r="P81" s="375" t="s">
        <v>490</v>
      </c>
      <c r="Q81" s="376"/>
      <c r="R81" s="377" t="s">
        <v>516</v>
      </c>
      <c r="S81" s="376"/>
      <c r="T81" s="378"/>
      <c r="V81" s="250"/>
      <c r="W81" s="250"/>
      <c r="X81" s="259"/>
      <c r="Y81" s="247"/>
      <c r="Z81" s="250"/>
    </row>
    <row r="82" spans="1:26" ht="13.5" thickBot="1" x14ac:dyDescent="0.25">
      <c r="M82" s="250"/>
      <c r="N82" s="230"/>
      <c r="V82" s="250"/>
      <c r="W82" s="250"/>
      <c r="X82" s="259"/>
      <c r="Y82" s="247"/>
      <c r="Z82" s="250"/>
    </row>
    <row r="83" spans="1:26" ht="15" thickBot="1" x14ac:dyDescent="0.3">
      <c r="B83" s="221" t="s">
        <v>257</v>
      </c>
      <c r="C83" s="250">
        <f>AVERAGE(C71:C82)</f>
        <v>0.24500000000000105</v>
      </c>
      <c r="D83" s="275">
        <f>AVERAGE(D71:D82)</f>
        <v>1.0269562977782698E-15</v>
      </c>
      <c r="F83" s="250">
        <f>AVERAGE(F71:F82)</f>
        <v>47.212499999999991</v>
      </c>
      <c r="G83" s="250">
        <f>AVERAGE(G71:G82)</f>
        <v>0.24500000000000002</v>
      </c>
      <c r="H83" s="250">
        <f>AVERAGE(H71:H82)</f>
        <v>7.5495165674510645E-15</v>
      </c>
      <c r="I83" s="250">
        <f>AVERAGE(I71:I82)</f>
        <v>1.0408340855860843E-17</v>
      </c>
      <c r="J83" s="276">
        <f>SUM(J71:J82)</f>
        <v>-37.126499999999993</v>
      </c>
      <c r="K83" s="277" t="s">
        <v>491</v>
      </c>
      <c r="L83" s="278">
        <f>SUM(L71:L82)</f>
        <v>1930.8487500000001</v>
      </c>
      <c r="M83" s="278">
        <f>SUM(M71:M82)</f>
        <v>2.1137999999999999</v>
      </c>
      <c r="N83" s="278">
        <f>M83*L83</f>
        <v>4081.42808775</v>
      </c>
      <c r="P83" s="279" t="s">
        <v>490</v>
      </c>
      <c r="Q83" s="280"/>
      <c r="R83" s="280" t="s">
        <v>492</v>
      </c>
      <c r="S83" s="280"/>
      <c r="T83" s="281">
        <f>D84/G84</f>
        <v>0.81380630893598693</v>
      </c>
      <c r="U83" s="282" t="s">
        <v>257</v>
      </c>
      <c r="V83" s="283">
        <f>AVERAGE(V71:V82)</f>
        <v>4.3021142204224816E-16</v>
      </c>
      <c r="W83" s="284">
        <f>AVERAGE(W71:W82)</f>
        <v>-3.6429192995512949E-17</v>
      </c>
      <c r="X83" s="285"/>
      <c r="Y83" s="247"/>
      <c r="Z83" s="286"/>
    </row>
    <row r="84" spans="1:26" ht="15" thickBot="1" x14ac:dyDescent="0.3">
      <c r="B84" s="243" t="s">
        <v>493</v>
      </c>
      <c r="C84" s="287">
        <f>STDEVA(C71:C82)</f>
        <v>0.31934554470236753</v>
      </c>
      <c r="D84" s="288">
        <f>STDEVA(D71:D82)</f>
        <v>0.44720224915599027</v>
      </c>
      <c r="E84" s="243"/>
      <c r="F84" s="288">
        <f>STDEVA(F71:F82)</f>
        <v>16.608297194904914</v>
      </c>
      <c r="G84" s="287">
        <f>STDEVA(G71:G82)</f>
        <v>0.54951927042773352</v>
      </c>
      <c r="H84" s="288">
        <f>STDEVA(H71:H82)</f>
        <v>16.608297194904893</v>
      </c>
      <c r="I84" s="288">
        <f>STDEVA(I71:I82)</f>
        <v>0.54951927042773352</v>
      </c>
      <c r="J84" s="289" t="s">
        <v>491</v>
      </c>
      <c r="K84" s="290"/>
      <c r="L84" s="291"/>
      <c r="M84" s="291"/>
      <c r="N84" s="292"/>
      <c r="U84" s="282" t="s">
        <v>494</v>
      </c>
      <c r="V84" s="283">
        <f>STDEVA(V71:V82)</f>
        <v>0.99999999999999867</v>
      </c>
      <c r="W84" s="283">
        <f>STDEVA(W71:W82)</f>
        <v>1</v>
      </c>
      <c r="X84" s="293">
        <f>SUM(X71:X82)</f>
        <v>-4.0679534517080231</v>
      </c>
      <c r="Y84" s="294" t="s">
        <v>491</v>
      </c>
    </row>
    <row r="85" spans="1:26" ht="15.75" x14ac:dyDescent="0.25">
      <c r="B85" s="243" t="s">
        <v>495</v>
      </c>
      <c r="C85" s="379">
        <f>C84^2</f>
        <v>0.10198157692125182</v>
      </c>
      <c r="D85" s="295">
        <f>D84^2</f>
        <v>0.19998985165017641</v>
      </c>
      <c r="E85" s="243"/>
      <c r="F85" s="288">
        <f>F84^2</f>
        <v>275.83553571428644</v>
      </c>
      <c r="G85" s="295">
        <f>G84^2</f>
        <v>0.3019714285714285</v>
      </c>
      <c r="H85" s="288">
        <f>H84^2</f>
        <v>275.8355357142857</v>
      </c>
      <c r="I85" s="288">
        <f>I84^2</f>
        <v>0.3019714285714285</v>
      </c>
      <c r="J85" s="291"/>
      <c r="K85" s="277"/>
      <c r="L85" s="291"/>
      <c r="M85" s="291"/>
      <c r="N85" s="292"/>
      <c r="U85" s="282" t="s">
        <v>496</v>
      </c>
      <c r="V85" s="283">
        <f>V84^2</f>
        <v>0.99999999999999734</v>
      </c>
      <c r="W85" s="283">
        <f>W84^2</f>
        <v>1</v>
      </c>
    </row>
    <row r="86" spans="1:26" x14ac:dyDescent="0.25">
      <c r="B86" s="221" t="s">
        <v>497</v>
      </c>
      <c r="C86" s="288">
        <f>COUNT(C71:C82)</f>
        <v>8</v>
      </c>
      <c r="D86" s="288">
        <f>COUNT(D71:D82)</f>
        <v>8</v>
      </c>
      <c r="F86" s="288">
        <f>COUNT(F71:F82)</f>
        <v>8</v>
      </c>
      <c r="G86" s="288">
        <f>COUNT(G71:G82)</f>
        <v>8</v>
      </c>
      <c r="I86" s="277"/>
      <c r="J86" s="291"/>
      <c r="K86" s="277"/>
      <c r="L86" s="291"/>
      <c r="M86" s="291"/>
      <c r="N86" s="292"/>
    </row>
    <row r="87" spans="1:26" x14ac:dyDescent="0.25">
      <c r="B87" s="296" t="s">
        <v>498</v>
      </c>
      <c r="C87" s="297">
        <f>C83/C84</f>
        <v>0.76719404439583749</v>
      </c>
      <c r="D87" s="296">
        <f>D83/D84</f>
        <v>2.296402354228888E-15</v>
      </c>
      <c r="E87" s="296"/>
      <c r="F87" s="297">
        <f>F83/F84</f>
        <v>2.8427056335723462</v>
      </c>
      <c r="G87" s="297">
        <f>G83/G84</f>
        <v>0.44584423728998168</v>
      </c>
      <c r="I87" s="277"/>
      <c r="J87" s="296"/>
    </row>
    <row r="88" spans="1:26" x14ac:dyDescent="0.25">
      <c r="B88" s="296"/>
      <c r="C88" s="297"/>
      <c r="D88" s="296"/>
      <c r="E88" s="296"/>
      <c r="F88" s="297"/>
      <c r="G88" s="297"/>
      <c r="I88" s="277"/>
      <c r="J88" s="296"/>
    </row>
    <row r="89" spans="1:26" x14ac:dyDescent="0.25">
      <c r="B89" s="296"/>
      <c r="C89" s="297"/>
      <c r="D89" s="296"/>
      <c r="E89" s="296"/>
      <c r="F89" s="297"/>
      <c r="G89" s="311" t="s">
        <v>499</v>
      </c>
      <c r="I89" s="312" t="s">
        <v>501</v>
      </c>
      <c r="J89" s="296"/>
    </row>
    <row r="90" spans="1:26" ht="15.75" x14ac:dyDescent="0.25">
      <c r="A90" s="221" t="s">
        <v>502</v>
      </c>
      <c r="C90" s="297"/>
      <c r="D90" s="296"/>
      <c r="E90" s="296"/>
      <c r="G90" s="299">
        <f>B74*(SQRT((C86-2)/(1-B75)))</f>
        <v>-1.7491719633080451</v>
      </c>
      <c r="H90" s="300"/>
      <c r="I90" s="302">
        <f>TDIST(ABS(G90),8,2)</f>
        <v>0.11838181491702605</v>
      </c>
      <c r="J90" s="313" t="s">
        <v>500</v>
      </c>
      <c r="N90" s="221"/>
      <c r="O90" s="301"/>
      <c r="P90" s="303"/>
    </row>
    <row r="91" spans="1:26" ht="15.75" x14ac:dyDescent="0.25">
      <c r="A91" s="221" t="s">
        <v>503</v>
      </c>
      <c r="C91" s="297"/>
      <c r="D91" s="296"/>
      <c r="E91" s="296"/>
      <c r="G91" s="299">
        <f>B71/((G84/F84)*SQRT((1-B74^2)/(G86-2)))</f>
        <v>-1.7491719633080474</v>
      </c>
      <c r="H91" s="296"/>
      <c r="I91" s="302">
        <f>TDIST(ABS(G91),8,2)</f>
        <v>0.11838181491702561</v>
      </c>
      <c r="J91" s="296"/>
      <c r="K91" s="296"/>
      <c r="N91" s="221"/>
      <c r="O91" s="296"/>
      <c r="P91" s="303"/>
    </row>
    <row r="92" spans="1:26" ht="12.75" x14ac:dyDescent="0.2">
      <c r="C92" s="297"/>
      <c r="D92" s="296"/>
      <c r="E92" s="296"/>
      <c r="J92" s="296"/>
      <c r="K92" s="296"/>
      <c r="N92" s="221"/>
      <c r="O92" s="296"/>
      <c r="P92" s="303"/>
    </row>
    <row r="93" spans="1:26" ht="15.75" x14ac:dyDescent="0.25">
      <c r="A93" s="221" t="s">
        <v>504</v>
      </c>
      <c r="B93" s="297"/>
      <c r="D93" s="298"/>
      <c r="E93" s="372">
        <f>R93*((G84/F84)*SQRT((1-B74^2)/(G86-2)))</f>
        <v>2.6898097943908367E-2</v>
      </c>
      <c r="F93" s="314" t="s">
        <v>505</v>
      </c>
      <c r="G93" s="371">
        <f>B71-E93</f>
        <v>-4.6126170572590441E-2</v>
      </c>
      <c r="H93" s="314" t="s">
        <v>506</v>
      </c>
      <c r="I93" s="382">
        <f>B71+E93</f>
        <v>7.6700253152262969E-3</v>
      </c>
      <c r="K93" s="314" t="s">
        <v>507</v>
      </c>
      <c r="L93" s="315">
        <v>0.95</v>
      </c>
      <c r="M93" s="314" t="s">
        <v>508</v>
      </c>
      <c r="N93" s="316">
        <f>C86-2</f>
        <v>6</v>
      </c>
      <c r="P93" s="296"/>
      <c r="Q93" s="317" t="s">
        <v>509</v>
      </c>
      <c r="R93" s="318">
        <f>TINV((1-L93),N93)</f>
        <v>2.4469118511449688</v>
      </c>
    </row>
    <row r="96" spans="1:26" x14ac:dyDescent="0.25">
      <c r="J96" s="231" t="s">
        <v>452</v>
      </c>
      <c r="L96" s="231" t="s">
        <v>453</v>
      </c>
      <c r="M96" s="231" t="s">
        <v>454</v>
      </c>
      <c r="N96" s="231" t="s">
        <v>455</v>
      </c>
      <c r="U96" s="232"/>
      <c r="V96" s="368" t="s">
        <v>456</v>
      </c>
      <c r="W96" s="368"/>
      <c r="X96" s="368"/>
    </row>
    <row r="97" spans="1:26" ht="23.25" thickBot="1" x14ac:dyDescent="0.25">
      <c r="F97" s="233"/>
      <c r="G97" s="234"/>
      <c r="H97" s="369" t="s">
        <v>457</v>
      </c>
      <c r="I97" s="370"/>
      <c r="J97" s="235" t="s">
        <v>458</v>
      </c>
      <c r="K97" s="236"/>
      <c r="L97" s="235" t="s">
        <v>459</v>
      </c>
      <c r="M97" s="235" t="s">
        <v>460</v>
      </c>
      <c r="N97" s="235" t="s">
        <v>461</v>
      </c>
      <c r="U97" s="232"/>
      <c r="V97" s="369" t="s">
        <v>462</v>
      </c>
      <c r="W97" s="370"/>
      <c r="Z97" s="237" t="s">
        <v>463</v>
      </c>
    </row>
    <row r="98" spans="1:26" ht="32.25" thickBot="1" x14ac:dyDescent="0.25">
      <c r="C98" s="237" t="s">
        <v>464</v>
      </c>
      <c r="D98" s="238" t="s">
        <v>465</v>
      </c>
      <c r="E98" s="238" t="s">
        <v>466</v>
      </c>
      <c r="F98" s="304" t="s">
        <v>114</v>
      </c>
      <c r="G98" s="305" t="s">
        <v>286</v>
      </c>
      <c r="H98" s="239" t="s">
        <v>467</v>
      </c>
      <c r="I98" s="240" t="s">
        <v>468</v>
      </c>
      <c r="J98" s="240" t="s">
        <v>469</v>
      </c>
      <c r="L98" s="240" t="s">
        <v>470</v>
      </c>
      <c r="M98" s="240" t="s">
        <v>471</v>
      </c>
      <c r="N98" s="240" t="s">
        <v>472</v>
      </c>
      <c r="P98" s="241" t="s">
        <v>473</v>
      </c>
      <c r="Q98" s="242"/>
      <c r="R98" s="242"/>
      <c r="S98" s="380"/>
      <c r="T98" s="381"/>
      <c r="U98" s="243"/>
      <c r="V98" s="244" t="s">
        <v>474</v>
      </c>
      <c r="W98" s="245" t="s">
        <v>475</v>
      </c>
      <c r="X98" s="246" t="s">
        <v>476</v>
      </c>
      <c r="Y98" s="247"/>
      <c r="Z98" s="244" t="s">
        <v>477</v>
      </c>
    </row>
    <row r="99" spans="1:26" x14ac:dyDescent="0.25">
      <c r="A99" s="248" t="s">
        <v>478</v>
      </c>
      <c r="B99" s="249">
        <f>J111/L111</f>
        <v>1.9735275185065973E-2</v>
      </c>
      <c r="C99" s="310">
        <f>B101+(B100*F99)</f>
        <v>-4.1488198691128519E-2</v>
      </c>
      <c r="D99" s="250">
        <f>C99-G99</f>
        <v>-0.95148819869112855</v>
      </c>
      <c r="E99" s="230">
        <v>1</v>
      </c>
      <c r="F99" s="306">
        <v>38.9</v>
      </c>
      <c r="G99" s="307">
        <v>0.91</v>
      </c>
      <c r="H99" s="251">
        <f>F99-F111</f>
        <v>-1.93333333333333</v>
      </c>
      <c r="I99" s="251">
        <f>G99-G111</f>
        <v>0.91333333333333344</v>
      </c>
      <c r="J99" s="252">
        <f>H99*I99</f>
        <v>-1.765777777777775</v>
      </c>
      <c r="K99" s="253"/>
      <c r="L99" s="253">
        <f>H99^2</f>
        <v>3.7377777777777648</v>
      </c>
      <c r="M99" s="253">
        <f t="shared" ref="M99:M108" si="15">I99^2</f>
        <v>0.83417777777777802</v>
      </c>
      <c r="N99" s="254"/>
      <c r="P99" s="255" t="s">
        <v>479</v>
      </c>
      <c r="Q99" s="256"/>
      <c r="R99" s="257">
        <f>J111/F114</f>
        <v>2.7252222222222215</v>
      </c>
      <c r="S99" s="243"/>
      <c r="T99" s="258"/>
      <c r="U99" s="243"/>
      <c r="V99" s="250">
        <f>H99/F112</f>
        <v>-0.15511404025090536</v>
      </c>
      <c r="W99" s="250">
        <f>I99/G112</f>
        <v>1.0440481906752952</v>
      </c>
      <c r="X99" s="259">
        <f>V99*W99</f>
        <v>-0.16194653307229265</v>
      </c>
      <c r="Y99" s="247"/>
      <c r="Z99" s="250">
        <f>C99/C112</f>
        <v>-0.16866530811643082</v>
      </c>
    </row>
    <row r="100" spans="1:26" ht="15.75" x14ac:dyDescent="0.25">
      <c r="A100" s="260" t="s">
        <v>480</v>
      </c>
      <c r="B100" s="261">
        <f>R102*G112/F112</f>
        <v>1.9735275185065949E-2</v>
      </c>
      <c r="C100" s="310">
        <f>B101+(B100*F100)</f>
        <v>-2.3726451024569162E-2</v>
      </c>
      <c r="D100" s="250">
        <f t="shared" ref="D100:D108" si="16">C100-G100</f>
        <v>-0.49372645102456914</v>
      </c>
      <c r="E100" s="230">
        <v>2</v>
      </c>
      <c r="F100" s="308">
        <v>39.799999999999997</v>
      </c>
      <c r="G100" s="309">
        <v>0.47</v>
      </c>
      <c r="H100" s="251">
        <f>F100-F111</f>
        <v>-1.0333333333333314</v>
      </c>
      <c r="I100" s="251">
        <f>G100-G111</f>
        <v>0.47333333333333333</v>
      </c>
      <c r="J100" s="252">
        <f t="shared" ref="J100:J108" si="17">H100*I100</f>
        <v>-0.48911111111111022</v>
      </c>
      <c r="K100" s="253"/>
      <c r="L100" s="253">
        <f t="shared" ref="L100:L108" si="18">H100^2</f>
        <v>1.0677777777777739</v>
      </c>
      <c r="M100" s="253">
        <f t="shared" si="15"/>
        <v>0.22404444444444443</v>
      </c>
      <c r="N100" s="254"/>
      <c r="P100" s="262" t="s">
        <v>481</v>
      </c>
      <c r="Q100" s="243"/>
      <c r="R100" s="263">
        <f>L111/F114</f>
        <v>138.0888888888889</v>
      </c>
      <c r="S100" s="264" t="s">
        <v>482</v>
      </c>
      <c r="T100" s="265">
        <f>SQRT(R100)</f>
        <v>11.751122877788697</v>
      </c>
      <c r="U100" s="243"/>
      <c r="V100" s="250">
        <f>H100/F112</f>
        <v>-8.2905780134104573E-2</v>
      </c>
      <c r="W100" s="250">
        <f>I100/G112</f>
        <v>0.54107606962004351</v>
      </c>
      <c r="X100" s="259">
        <f>V100*W100</f>
        <v>-4.4858333663744789E-2</v>
      </c>
      <c r="Y100" s="247"/>
      <c r="Z100" s="250">
        <f>C100/C112</f>
        <v>-9.6457047999629827E-2</v>
      </c>
    </row>
    <row r="101" spans="1:26" ht="15.75" x14ac:dyDescent="0.25">
      <c r="A101" s="248" t="s">
        <v>483</v>
      </c>
      <c r="B101" s="266">
        <f>G111-(F111*B99)</f>
        <v>-0.80919040339019388</v>
      </c>
      <c r="C101" s="310">
        <f>B101+(B100*F101)</f>
        <v>0.25651445660336736</v>
      </c>
      <c r="D101" s="250">
        <f t="shared" si="16"/>
        <v>-0.22348554339663262</v>
      </c>
      <c r="E101" s="230">
        <v>3</v>
      </c>
      <c r="F101" s="308">
        <v>54</v>
      </c>
      <c r="G101" s="309">
        <v>0.48</v>
      </c>
      <c r="H101" s="251">
        <f>F101-F111</f>
        <v>13.166666666666671</v>
      </c>
      <c r="I101" s="251">
        <f>G101-G111</f>
        <v>0.48333333333333334</v>
      </c>
      <c r="J101" s="252">
        <f t="shared" si="17"/>
        <v>6.3638888888888916</v>
      </c>
      <c r="K101" s="253"/>
      <c r="L101" s="253">
        <f t="shared" si="18"/>
        <v>173.36111111111123</v>
      </c>
      <c r="M101" s="253">
        <f t="shared" si="15"/>
        <v>0.2336111111111111</v>
      </c>
      <c r="N101" s="254"/>
      <c r="P101" s="262" t="s">
        <v>484</v>
      </c>
      <c r="Q101" s="243"/>
      <c r="R101" s="263">
        <f>M111/F114</f>
        <v>0.68024444444444443</v>
      </c>
      <c r="S101" s="264" t="s">
        <v>485</v>
      </c>
      <c r="T101" s="265">
        <f>SQRT(R101)</f>
        <v>0.824769328021141</v>
      </c>
      <c r="U101" s="243"/>
      <c r="V101" s="250">
        <f>H101/F112</f>
        <v>1.0563801017087542</v>
      </c>
      <c r="W101" s="250">
        <f>I101/G112</f>
        <v>0.55250725418948099</v>
      </c>
      <c r="X101" s="259">
        <f>V101*W101</f>
        <v>0.58365766937550845</v>
      </c>
      <c r="Y101" s="247"/>
      <c r="Z101" s="250">
        <f>C101/C112</f>
        <v>1.0428288338432301</v>
      </c>
    </row>
    <row r="102" spans="1:26" x14ac:dyDescent="0.25">
      <c r="A102" s="267" t="s">
        <v>514</v>
      </c>
      <c r="B102" s="266">
        <f>J111/SQRT(N111)</f>
        <v>0.28118364231985576</v>
      </c>
      <c r="C102" s="310">
        <f>B101+(B100*F102)</f>
        <v>0.41242313056538837</v>
      </c>
      <c r="D102" s="250">
        <f t="shared" si="16"/>
        <v>-8.7576869434611626E-2</v>
      </c>
      <c r="E102" s="230">
        <v>4</v>
      </c>
      <c r="F102" s="308">
        <v>61.9</v>
      </c>
      <c r="G102" s="309">
        <v>0.5</v>
      </c>
      <c r="H102" s="251">
        <f>F102-F111</f>
        <v>21.06666666666667</v>
      </c>
      <c r="I102" s="251">
        <f>G102-G111</f>
        <v>0.50333333333333341</v>
      </c>
      <c r="J102" s="252">
        <f t="shared" si="17"/>
        <v>10.603555555555559</v>
      </c>
      <c r="K102" s="253"/>
      <c r="L102" s="253">
        <f t="shared" si="18"/>
        <v>443.80444444444458</v>
      </c>
      <c r="M102" s="253">
        <f t="shared" si="15"/>
        <v>0.25334444444444454</v>
      </c>
      <c r="N102" s="254"/>
      <c r="P102" s="225" t="s">
        <v>486</v>
      </c>
      <c r="Q102" s="243"/>
      <c r="R102" s="268">
        <f>R99/(T100*T101)</f>
        <v>0.28118364231985576</v>
      </c>
      <c r="S102" s="243"/>
      <c r="T102" s="258"/>
      <c r="U102" s="243"/>
      <c r="V102" s="250">
        <f>H102/F112</f>
        <v>1.6902081627340064</v>
      </c>
      <c r="W102" s="250">
        <f>I102/G112</f>
        <v>0.57536962332835617</v>
      </c>
      <c r="X102" s="259">
        <f>V102*W102</f>
        <v>0.97249443393877821</v>
      </c>
      <c r="Y102" s="247"/>
      <c r="Z102" s="250">
        <f>C102/C112</f>
        <v>1.676656894868483</v>
      </c>
    </row>
    <row r="103" spans="1:26" ht="15.75" x14ac:dyDescent="0.25">
      <c r="A103" s="267" t="s">
        <v>515</v>
      </c>
      <c r="B103" s="266">
        <f>B102^2</f>
        <v>7.9064240708260583E-2</v>
      </c>
      <c r="C103" s="310">
        <f>B101+(B100*F103)</f>
        <v>-0.38093493187426281</v>
      </c>
      <c r="D103" s="250">
        <f t="shared" si="16"/>
        <v>-0.5509349318742629</v>
      </c>
      <c r="E103" s="230">
        <v>5</v>
      </c>
      <c r="F103" s="308">
        <v>21.7</v>
      </c>
      <c r="G103" s="309">
        <v>0.17000000000000004</v>
      </c>
      <c r="H103" s="251">
        <f>F103-F111</f>
        <v>-19.133333333333329</v>
      </c>
      <c r="I103" s="251">
        <f>G103-G111</f>
        <v>0.17333333333333339</v>
      </c>
      <c r="J103" s="252">
        <f t="shared" si="17"/>
        <v>-3.316444444444445</v>
      </c>
      <c r="K103" s="253"/>
      <c r="L103" s="253">
        <f t="shared" si="18"/>
        <v>366.08444444444427</v>
      </c>
      <c r="M103" s="253">
        <f t="shared" si="15"/>
        <v>3.0044444444444467E-2</v>
      </c>
      <c r="N103" s="254"/>
      <c r="P103" s="225"/>
      <c r="Q103" s="243"/>
      <c r="R103" s="269"/>
      <c r="S103" s="243"/>
      <c r="T103" s="258"/>
      <c r="U103" s="243"/>
      <c r="V103" s="250">
        <f>H103/F112</f>
        <v>-1.5350941224831001</v>
      </c>
      <c r="W103" s="250">
        <f>I103/G112</f>
        <v>0.19814053253691741</v>
      </c>
      <c r="X103" s="259">
        <f t="shared" ref="X103:X108" si="19">V103*W103</f>
        <v>-0.30416436692309334</v>
      </c>
      <c r="Y103" s="247"/>
      <c r="Z103" s="250">
        <f>C103/C112</f>
        <v>-1.5486453903486268</v>
      </c>
    </row>
    <row r="104" spans="1:26" x14ac:dyDescent="0.25">
      <c r="C104" s="310">
        <f>B101+(B100*F104)</f>
        <v>-8.8852859135286733E-2</v>
      </c>
      <c r="D104" s="250">
        <f t="shared" si="16"/>
        <v>1.9111471408647134</v>
      </c>
      <c r="E104" s="230">
        <v>6</v>
      </c>
      <c r="F104" s="308">
        <v>36.5</v>
      </c>
      <c r="G104" s="309">
        <v>-2</v>
      </c>
      <c r="H104" s="251">
        <f>F104-F111</f>
        <v>-4.3333333333333286</v>
      </c>
      <c r="I104" s="251">
        <f>G104-G111</f>
        <v>-1.9966666666666666</v>
      </c>
      <c r="J104" s="252">
        <f t="shared" si="17"/>
        <v>8.6522222222222123</v>
      </c>
      <c r="K104" s="253"/>
      <c r="L104" s="253">
        <f t="shared" si="18"/>
        <v>18.777777777777736</v>
      </c>
      <c r="M104" s="253">
        <f t="shared" si="15"/>
        <v>3.9866777777777775</v>
      </c>
      <c r="N104" s="254"/>
      <c r="P104" s="270" t="s">
        <v>487</v>
      </c>
      <c r="Q104" s="243"/>
      <c r="R104" s="268">
        <f>X112/(F114-1)</f>
        <v>0.28118364231985554</v>
      </c>
      <c r="S104" s="243"/>
      <c r="T104" s="258"/>
      <c r="V104" s="250">
        <f>H104/F112</f>
        <v>-0.34766940056237428</v>
      </c>
      <c r="W104" s="250">
        <f>I104/G112</f>
        <v>-2.2824265190310284</v>
      </c>
      <c r="X104" s="259">
        <f t="shared" si="19"/>
        <v>0.79352985969918421</v>
      </c>
      <c r="Y104" s="247"/>
      <c r="Z104" s="250">
        <f>C104/C112</f>
        <v>-0.36122066842789979</v>
      </c>
    </row>
    <row r="105" spans="1:26" x14ac:dyDescent="0.25">
      <c r="C105" s="310">
        <f>B101+(B100*F105)</f>
        <v>-0.1224028269498989</v>
      </c>
      <c r="D105" s="250">
        <f t="shared" si="16"/>
        <v>0.61759717305010109</v>
      </c>
      <c r="E105" s="230">
        <v>7</v>
      </c>
      <c r="F105" s="308">
        <v>34.799999999999997</v>
      </c>
      <c r="G105" s="309">
        <v>-0.74</v>
      </c>
      <c r="H105" s="251">
        <f>F105-F111</f>
        <v>-6.0333333333333314</v>
      </c>
      <c r="I105" s="251">
        <f>G105-G111</f>
        <v>-0.73666666666666658</v>
      </c>
      <c r="J105" s="252">
        <f t="shared" si="17"/>
        <v>4.4445555555555538</v>
      </c>
      <c r="K105" s="253"/>
      <c r="L105" s="253">
        <f t="shared" si="18"/>
        <v>36.401111111111085</v>
      </c>
      <c r="M105" s="253">
        <f t="shared" si="15"/>
        <v>0.5426777777777777</v>
      </c>
      <c r="N105" s="254"/>
      <c r="P105" s="225"/>
      <c r="Q105" s="243"/>
      <c r="R105" s="243"/>
      <c r="S105" s="243"/>
      <c r="T105" s="258"/>
      <c r="V105" s="250">
        <f>H105/F112</f>
        <v>-0.48406278078299841</v>
      </c>
      <c r="W105" s="250">
        <f>I105/G112</f>
        <v>-0.84209726328189849</v>
      </c>
      <c r="X105" s="259">
        <f t="shared" si="19"/>
        <v>0.40762794295398852</v>
      </c>
      <c r="Y105" s="247"/>
      <c r="Z105" s="250">
        <f>C105/C112</f>
        <v>-0.49761404864852404</v>
      </c>
    </row>
    <row r="106" spans="1:26" x14ac:dyDescent="0.25">
      <c r="C106" s="310">
        <f>B101+(B100*F106)</f>
        <v>-0.21713214783821544</v>
      </c>
      <c r="D106" s="250">
        <f t="shared" si="16"/>
        <v>-0.2971321478382154</v>
      </c>
      <c r="E106" s="230">
        <v>8</v>
      </c>
      <c r="F106" s="308">
        <v>30</v>
      </c>
      <c r="G106" s="309">
        <v>7.999999999999996E-2</v>
      </c>
      <c r="H106" s="251">
        <f>F106-F111</f>
        <v>-10.833333333333329</v>
      </c>
      <c r="I106" s="251">
        <f>G106-G111</f>
        <v>8.3333333333333315E-2</v>
      </c>
      <c r="J106" s="252">
        <f t="shared" si="17"/>
        <v>-0.90277777777777724</v>
      </c>
      <c r="K106" s="253"/>
      <c r="L106" s="253">
        <f t="shared" si="18"/>
        <v>117.36111111111101</v>
      </c>
      <c r="M106" s="253">
        <f t="shared" si="15"/>
        <v>6.9444444444444415E-3</v>
      </c>
      <c r="N106" s="254"/>
      <c r="P106" s="271" t="s">
        <v>488</v>
      </c>
      <c r="Q106" s="272"/>
      <c r="R106" s="268">
        <f>G115/C115</f>
        <v>0.28118364231977483</v>
      </c>
      <c r="S106" s="243"/>
      <c r="T106" s="258"/>
      <c r="V106" s="250">
        <f>H106/F112</f>
        <v>-0.8691735014059363</v>
      </c>
      <c r="W106" s="250">
        <f>I106/G112</f>
        <v>9.525987141197946E-2</v>
      </c>
      <c r="X106" s="259">
        <f t="shared" si="19"/>
        <v>-8.2797355978629444E-2</v>
      </c>
      <c r="Y106" s="247"/>
      <c r="Z106" s="250">
        <f>C106/C112</f>
        <v>-0.88272476927146248</v>
      </c>
    </row>
    <row r="107" spans="1:26" x14ac:dyDescent="0.25">
      <c r="C107" s="310">
        <f>B101+(B100*F107)</f>
        <v>0.17559982834459698</v>
      </c>
      <c r="D107" s="250">
        <f t="shared" si="16"/>
        <v>7.5599828344596998E-2</v>
      </c>
      <c r="E107" s="230">
        <v>9</v>
      </c>
      <c r="F107" s="308">
        <v>49.9</v>
      </c>
      <c r="G107" s="309">
        <v>9.9999999999999978E-2</v>
      </c>
      <c r="H107" s="251">
        <f>F107-F111</f>
        <v>9.06666666666667</v>
      </c>
      <c r="I107" s="251">
        <f>G107-G111</f>
        <v>0.10333333333333333</v>
      </c>
      <c r="J107" s="252">
        <f t="shared" si="17"/>
        <v>0.93688888888888922</v>
      </c>
      <c r="K107" s="253"/>
      <c r="L107" s="253">
        <f t="shared" si="18"/>
        <v>82.204444444444505</v>
      </c>
      <c r="M107" s="253">
        <f t="shared" si="15"/>
        <v>1.0677777777777777E-2</v>
      </c>
      <c r="N107" s="254"/>
      <c r="P107" s="271" t="s">
        <v>489</v>
      </c>
      <c r="Q107" s="243"/>
      <c r="R107" s="268">
        <f>C112/G112</f>
        <v>0.28118364231985549</v>
      </c>
      <c r="S107" s="243"/>
      <c r="T107" s="258"/>
      <c r="V107" s="250">
        <f>H107/F112</f>
        <v>0.72743136117666107</v>
      </c>
      <c r="W107" s="250">
        <f>I107/G112</f>
        <v>0.11812224055085456</v>
      </c>
      <c r="X107" s="259">
        <f t="shared" si="19"/>
        <v>8.5925822229145118E-2</v>
      </c>
      <c r="Y107" s="247"/>
      <c r="Z107" s="250">
        <f>C107/C112</f>
        <v>0.71388009331113678</v>
      </c>
    </row>
    <row r="108" spans="1:26" x14ac:dyDescent="0.25">
      <c r="B108" s="301"/>
      <c r="C108" s="383"/>
      <c r="D108" s="384"/>
      <c r="E108" s="385"/>
      <c r="F108" s="386"/>
      <c r="G108" s="387"/>
      <c r="H108" s="388"/>
      <c r="I108" s="388"/>
      <c r="J108" s="389"/>
      <c r="K108" s="390"/>
      <c r="L108" s="390"/>
      <c r="M108" s="390"/>
      <c r="N108" s="254"/>
      <c r="P108" s="225"/>
      <c r="Q108" s="243"/>
      <c r="R108" s="273"/>
      <c r="S108" s="243"/>
      <c r="T108" s="274"/>
      <c r="V108" s="250"/>
      <c r="W108" s="250"/>
      <c r="X108" s="259"/>
      <c r="Y108" s="247"/>
      <c r="Z108" s="250"/>
    </row>
    <row r="109" spans="1:26" ht="15.75" x14ac:dyDescent="0.25">
      <c r="D109" s="250"/>
      <c r="E109" s="230"/>
      <c r="F109" s="230"/>
      <c r="G109" s="230"/>
      <c r="H109" s="230"/>
      <c r="I109" s="230"/>
      <c r="J109" s="230"/>
      <c r="K109" s="230"/>
      <c r="L109" s="230"/>
      <c r="M109" s="250"/>
      <c r="N109" s="230"/>
      <c r="P109" s="375" t="s">
        <v>490</v>
      </c>
      <c r="Q109" s="376"/>
      <c r="R109" s="377" t="s">
        <v>516</v>
      </c>
      <c r="S109" s="376"/>
      <c r="T109" s="378"/>
      <c r="V109" s="250"/>
      <c r="W109" s="250"/>
      <c r="X109" s="259"/>
      <c r="Y109" s="247"/>
      <c r="Z109" s="250"/>
    </row>
    <row r="110" spans="1:26" ht="13.5" thickBot="1" x14ac:dyDescent="0.25">
      <c r="M110" s="250"/>
      <c r="N110" s="230"/>
      <c r="V110" s="250"/>
      <c r="W110" s="250"/>
      <c r="X110" s="259"/>
      <c r="Y110" s="247"/>
      <c r="Z110" s="250"/>
    </row>
    <row r="111" spans="1:26" ht="15" thickBot="1" x14ac:dyDescent="0.3">
      <c r="B111" s="221" t="s">
        <v>257</v>
      </c>
      <c r="C111" s="250">
        <f>AVERAGE(C99:C110)</f>
        <v>-3.3333333333343171E-3</v>
      </c>
      <c r="D111" s="275">
        <f>AVERAGE(D99:D110)</f>
        <v>-9.9920072216264089E-16</v>
      </c>
      <c r="F111" s="250">
        <f>AVERAGE(F99:F110)</f>
        <v>40.833333333333329</v>
      </c>
      <c r="G111" s="250">
        <f>AVERAGE(G99:G110)</f>
        <v>-3.3333333333333609E-3</v>
      </c>
      <c r="H111" s="250">
        <f>AVERAGE(H99:H110)</f>
        <v>3.5527136788005009E-15</v>
      </c>
      <c r="I111" s="250">
        <f>AVERAGE(I99:I110)</f>
        <v>3.7007434154171883E-17</v>
      </c>
      <c r="J111" s="276">
        <f>SUM(J99:J110)</f>
        <v>24.526999999999994</v>
      </c>
      <c r="K111" s="277" t="s">
        <v>491</v>
      </c>
      <c r="L111" s="278">
        <f>SUM(L99:L110)</f>
        <v>1242.8000000000002</v>
      </c>
      <c r="M111" s="278">
        <f>SUM(M99:M110)</f>
        <v>6.1221999999999994</v>
      </c>
      <c r="N111" s="278">
        <f>M111*L111</f>
        <v>7608.6701600000006</v>
      </c>
      <c r="P111" s="279" t="s">
        <v>490</v>
      </c>
      <c r="Q111" s="280"/>
      <c r="R111" s="280" t="s">
        <v>492</v>
      </c>
      <c r="S111" s="280"/>
      <c r="T111" s="281">
        <f>D112/G112</f>
        <v>0.95965397893810633</v>
      </c>
      <c r="U111" s="282" t="s">
        <v>257</v>
      </c>
      <c r="V111" s="283">
        <f>AVERAGE(V99:V110)</f>
        <v>3.3306690738754696E-16</v>
      </c>
      <c r="W111" s="284">
        <f>AVERAGE(W99:W110)</f>
        <v>0</v>
      </c>
      <c r="X111" s="285"/>
      <c r="Y111" s="247"/>
      <c r="Z111" s="286"/>
    </row>
    <row r="112" spans="1:26" ht="15" thickBot="1" x14ac:dyDescent="0.3">
      <c r="B112" s="243" t="s">
        <v>493</v>
      </c>
      <c r="C112" s="287">
        <f>STDEVA(C99:C110)</f>
        <v>0.24597944387288542</v>
      </c>
      <c r="D112" s="288">
        <f>STDEVA(D99:D110)</f>
        <v>0.83950527883509218</v>
      </c>
      <c r="E112" s="243"/>
      <c r="F112" s="288">
        <f>STDEVA(F99:F110)</f>
        <v>12.463948010161161</v>
      </c>
      <c r="G112" s="287">
        <f>STDEVA(G99:G110)</f>
        <v>0.87479997713763114</v>
      </c>
      <c r="H112" s="288">
        <f>STDEVA(H99:H110)</f>
        <v>12.463948010161147</v>
      </c>
      <c r="I112" s="288">
        <f>STDEVA(I99:I110)</f>
        <v>0.87479997713763114</v>
      </c>
      <c r="J112" s="289" t="s">
        <v>491</v>
      </c>
      <c r="K112" s="290"/>
      <c r="L112" s="291"/>
      <c r="M112" s="291"/>
      <c r="N112" s="292"/>
      <c r="U112" s="282" t="s">
        <v>494</v>
      </c>
      <c r="V112" s="283">
        <f>STDEVA(V99:V110)</f>
        <v>0.99999999999999889</v>
      </c>
      <c r="W112" s="283">
        <f>STDEVA(W99:W110)</f>
        <v>1</v>
      </c>
      <c r="X112" s="293">
        <f>SUM(X99:X110)</f>
        <v>2.2494691385588443</v>
      </c>
      <c r="Y112" s="294" t="s">
        <v>491</v>
      </c>
    </row>
    <row r="113" spans="1:23" ht="15.75" x14ac:dyDescent="0.25">
      <c r="B113" s="243" t="s">
        <v>495</v>
      </c>
      <c r="C113" s="379">
        <f>C112^2</f>
        <v>6.0505886808013991E-2</v>
      </c>
      <c r="D113" s="295">
        <f>D112^2</f>
        <v>0.70476911319198587</v>
      </c>
      <c r="E113" s="243"/>
      <c r="F113" s="288">
        <f>F112^2</f>
        <v>155.35000000000036</v>
      </c>
      <c r="G113" s="295">
        <f>G112^2</f>
        <v>0.76527499999999993</v>
      </c>
      <c r="H113" s="288">
        <f>H112^2</f>
        <v>155.35000000000002</v>
      </c>
      <c r="I113" s="288">
        <f>I112^2</f>
        <v>0.76527499999999993</v>
      </c>
      <c r="J113" s="291"/>
      <c r="K113" s="277"/>
      <c r="L113" s="291"/>
      <c r="M113" s="291"/>
      <c r="N113" s="292"/>
      <c r="U113" s="282" t="s">
        <v>496</v>
      </c>
      <c r="V113" s="283">
        <f>V112^2</f>
        <v>0.99999999999999778</v>
      </c>
      <c r="W113" s="283">
        <f>W112^2</f>
        <v>1</v>
      </c>
    </row>
    <row r="114" spans="1:23" x14ac:dyDescent="0.25">
      <c r="B114" s="221" t="s">
        <v>497</v>
      </c>
      <c r="C114" s="288">
        <f>COUNT(C99:C110)</f>
        <v>9</v>
      </c>
      <c r="D114" s="288">
        <f>COUNT(D99:D110)</f>
        <v>9</v>
      </c>
      <c r="F114" s="288">
        <f>COUNT(F99:F110)</f>
        <v>9</v>
      </c>
      <c r="G114" s="288">
        <f>COUNT(G99:G110)</f>
        <v>9</v>
      </c>
      <c r="I114" s="277"/>
      <c r="J114" s="291"/>
      <c r="K114" s="277"/>
      <c r="L114" s="291"/>
      <c r="M114" s="291"/>
      <c r="N114" s="292"/>
    </row>
    <row r="115" spans="1:23" x14ac:dyDescent="0.25">
      <c r="B115" s="296" t="s">
        <v>498</v>
      </c>
      <c r="C115" s="297">
        <f>C111/C112</f>
        <v>-1.3551267865524897E-2</v>
      </c>
      <c r="D115" s="296">
        <f>D111/D112</f>
        <v>-1.1902256571264734E-15</v>
      </c>
      <c r="E115" s="296"/>
      <c r="F115" s="297">
        <f>F111/F112</f>
        <v>3.2761155052992992</v>
      </c>
      <c r="G115" s="297">
        <f>G111/G112</f>
        <v>-3.8103948564792108E-3</v>
      </c>
      <c r="I115" s="277"/>
      <c r="J115" s="296"/>
    </row>
    <row r="116" spans="1:23" x14ac:dyDescent="0.25">
      <c r="B116" s="296"/>
      <c r="C116" s="297"/>
      <c r="D116" s="296"/>
      <c r="E116" s="296"/>
      <c r="F116" s="297"/>
      <c r="G116" s="297"/>
      <c r="I116" s="277"/>
      <c r="J116" s="296"/>
    </row>
    <row r="117" spans="1:23" x14ac:dyDescent="0.25">
      <c r="B117" s="296"/>
      <c r="C117" s="297"/>
      <c r="D117" s="296"/>
      <c r="E117" s="296"/>
      <c r="F117" s="297"/>
      <c r="G117" s="311" t="s">
        <v>499</v>
      </c>
      <c r="I117" s="312" t="s">
        <v>501</v>
      </c>
      <c r="J117" s="296"/>
    </row>
    <row r="118" spans="1:23" ht="15.75" x14ac:dyDescent="0.25">
      <c r="A118" s="221" t="s">
        <v>502</v>
      </c>
      <c r="C118" s="297"/>
      <c r="D118" s="296"/>
      <c r="E118" s="296"/>
      <c r="G118" s="299">
        <f>B102*(SQRT((C114-2)/(1-B103)))</f>
        <v>0.7752189921005439</v>
      </c>
      <c r="H118" s="300"/>
      <c r="I118" s="302">
        <f>TDIST(ABS(G118),8,2)</f>
        <v>0.46050850121760623</v>
      </c>
      <c r="J118" s="313" t="s">
        <v>500</v>
      </c>
      <c r="N118" s="221"/>
      <c r="O118" s="301"/>
      <c r="P118" s="303"/>
    </row>
    <row r="119" spans="1:23" ht="15.75" x14ac:dyDescent="0.25">
      <c r="A119" s="221" t="s">
        <v>503</v>
      </c>
      <c r="C119" s="297"/>
      <c r="D119" s="296"/>
      <c r="E119" s="296"/>
      <c r="G119" s="299">
        <f>B99/((G112/F112)*SQRT((1-B102^2)/(G114-2)))</f>
        <v>0.77521899210054468</v>
      </c>
      <c r="H119" s="296"/>
      <c r="I119" s="302">
        <f>TDIST(ABS(G119),8,2)</f>
        <v>0.46050850121760578</v>
      </c>
      <c r="J119" s="296"/>
      <c r="K119" s="296"/>
      <c r="N119" s="221"/>
      <c r="O119" s="296"/>
      <c r="P119" s="303"/>
    </row>
    <row r="120" spans="1:23" ht="12.75" x14ac:dyDescent="0.2">
      <c r="C120" s="297"/>
      <c r="D120" s="296"/>
      <c r="E120" s="296"/>
      <c r="J120" s="296"/>
      <c r="K120" s="296"/>
      <c r="N120" s="221"/>
      <c r="O120" s="296"/>
      <c r="P120" s="303"/>
    </row>
    <row r="121" spans="1:23" ht="15.75" x14ac:dyDescent="0.25">
      <c r="A121" s="221" t="s">
        <v>504</v>
      </c>
      <c r="B121" s="297"/>
      <c r="D121" s="298"/>
      <c r="E121" s="372">
        <f>R121*((G112/F112)*SQRT((1-B102^2)/(G114-2)))</f>
        <v>6.0197841887253085E-2</v>
      </c>
      <c r="F121" s="314" t="s">
        <v>505</v>
      </c>
      <c r="G121" s="371">
        <f>B99-E121</f>
        <v>-4.0462566702187112E-2</v>
      </c>
      <c r="H121" s="314" t="s">
        <v>506</v>
      </c>
      <c r="I121" s="382">
        <f>B99+E121</f>
        <v>7.9933117072319065E-2</v>
      </c>
      <c r="K121" s="314" t="s">
        <v>507</v>
      </c>
      <c r="L121" s="315">
        <v>0.95</v>
      </c>
      <c r="M121" s="314" t="s">
        <v>508</v>
      </c>
      <c r="N121" s="316">
        <f>C114-2</f>
        <v>7</v>
      </c>
      <c r="P121" s="296"/>
      <c r="Q121" s="317" t="s">
        <v>509</v>
      </c>
      <c r="R121" s="318">
        <f>TINV((1-L121),N121)</f>
        <v>2.3646242515927849</v>
      </c>
    </row>
  </sheetData>
  <mergeCells count="12">
    <mergeCell ref="V68:X68"/>
    <mergeCell ref="H69:I69"/>
    <mergeCell ref="V69:W69"/>
    <mergeCell ref="V96:X96"/>
    <mergeCell ref="H97:I97"/>
    <mergeCell ref="V97:W97"/>
    <mergeCell ref="V12:X12"/>
    <mergeCell ref="H13:I13"/>
    <mergeCell ref="V13:W13"/>
    <mergeCell ref="V40:X40"/>
    <mergeCell ref="H41:I41"/>
    <mergeCell ref="V41:W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Tabla LDL inic-final</vt:lpstr>
      <vt:lpstr>Mort</vt:lpstr>
      <vt:lpstr>MortCV</vt:lpstr>
      <vt:lpstr>IAM</vt:lpstr>
      <vt:lpstr>ACV total</vt:lpstr>
      <vt:lpstr>Contrastes r y b RAR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2015-05-27T10:24:12Z</dcterms:created>
  <dcterms:modified xsi:type="dcterms:W3CDTF">2018-08-24T10:53:15Z</dcterms:modified>
</cp:coreProperties>
</file>