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Galo\Desktop\8-Basura\"/>
    </mc:Choice>
  </mc:AlternateContent>
  <bookViews>
    <workbookView xWindow="0" yWindow="0" windowWidth="20490" windowHeight="7170"/>
  </bookViews>
  <sheets>
    <sheet name="ENI 8ECA" sheetId="1" r:id="rId1"/>
    <sheet name="NACc-CR" sheetId="2" r:id="rId2"/>
    <sheet name="Mort ENI, NAC" sheetId="10" r:id="rId3"/>
    <sheet name="Mort ¿10ECA¿" sheetId="4" r:id="rId4"/>
    <sheet name="Mort 9ECA" sheetId="3" r:id="rId5"/>
    <sheet name="NNT desde MA" sheetId="5" r:id="rId6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6" i="5" l="1"/>
  <c r="E25" i="5"/>
  <c r="D25" i="5"/>
  <c r="D28" i="5" s="1"/>
  <c r="D32" i="5" s="1"/>
  <c r="E24" i="5"/>
  <c r="E28" i="5" s="1"/>
  <c r="E32" i="5" s="1"/>
  <c r="F9" i="5"/>
  <c r="E11" i="5" s="1"/>
  <c r="E9" i="5"/>
  <c r="F11" i="5" s="1"/>
  <c r="D9" i="5"/>
  <c r="C25" i="5" s="1"/>
  <c r="C28" i="5" s="1"/>
  <c r="C32" i="5" s="1"/>
  <c r="E12" i="5" l="1"/>
  <c r="F26" i="5"/>
  <c r="E20" i="5"/>
  <c r="F12" i="5"/>
  <c r="F20" i="5" s="1"/>
  <c r="F25" i="5"/>
  <c r="D11" i="5"/>
  <c r="F21" i="5" l="1"/>
  <c r="F22" i="5"/>
  <c r="F15" i="5"/>
  <c r="F16" i="5"/>
  <c r="G26" i="5"/>
  <c r="F19" i="5"/>
  <c r="F14" i="5"/>
  <c r="G25" i="5"/>
  <c r="E21" i="5"/>
  <c r="E16" i="5"/>
  <c r="E19" i="5"/>
  <c r="E14" i="5"/>
  <c r="E22" i="5"/>
  <c r="E15" i="5"/>
  <c r="F24" i="5"/>
  <c r="F28" i="5" s="1"/>
  <c r="F32" i="5" s="1"/>
  <c r="D12" i="5"/>
  <c r="D20" i="5" s="1"/>
  <c r="F17" i="5"/>
  <c r="E17" i="5"/>
  <c r="D17" i="5" l="1"/>
  <c r="D19" i="5"/>
  <c r="D14" i="5"/>
  <c r="D15" i="5"/>
  <c r="D22" i="5"/>
  <c r="G24" i="5"/>
  <c r="G28" i="5" s="1"/>
  <c r="G32" i="5" s="1"/>
  <c r="D21" i="5"/>
  <c r="D16" i="5"/>
  <c r="P30" i="4" l="1"/>
  <c r="P29" i="4"/>
  <c r="P28" i="4"/>
  <c r="P27" i="4"/>
  <c r="P26" i="4"/>
  <c r="P25" i="4"/>
  <c r="P23" i="4"/>
  <c r="P22" i="4"/>
  <c r="P24" i="4"/>
  <c r="P21" i="4"/>
  <c r="P31" i="4" l="1"/>
  <c r="A73" i="10" l="1"/>
  <c r="Q27" i="2" l="1"/>
  <c r="Q33" i="1"/>
  <c r="H5" i="1"/>
  <c r="K5" i="1" s="1"/>
  <c r="G19" i="1" s="1"/>
  <c r="H6" i="1"/>
  <c r="H7" i="1"/>
  <c r="K7" i="1" s="1"/>
  <c r="G21" i="1" s="1"/>
  <c r="H8" i="1"/>
  <c r="H9" i="1"/>
  <c r="K9" i="1" s="1"/>
  <c r="G23" i="1" s="1"/>
  <c r="H10" i="1"/>
  <c r="H11" i="1"/>
  <c r="K11" i="1" s="1"/>
  <c r="G25" i="1" s="1"/>
  <c r="H12" i="1"/>
  <c r="I5" i="1"/>
  <c r="L5" i="1" s="1"/>
  <c r="I19" i="1" s="1"/>
  <c r="I6" i="1"/>
  <c r="I7" i="1"/>
  <c r="L7" i="1" s="1"/>
  <c r="I21" i="1" s="1"/>
  <c r="I8" i="1"/>
  <c r="L8" i="1" s="1"/>
  <c r="I22" i="1" s="1"/>
  <c r="I9" i="1"/>
  <c r="L9" i="1" s="1"/>
  <c r="I23" i="1" s="1"/>
  <c r="I10" i="1"/>
  <c r="I11" i="1"/>
  <c r="L11" i="1" s="1"/>
  <c r="I25" i="1" s="1"/>
  <c r="I12" i="1"/>
  <c r="L12" i="1" s="1"/>
  <c r="I26" i="1" s="1"/>
  <c r="B13" i="1"/>
  <c r="C13" i="1"/>
  <c r="I6" i="10"/>
  <c r="L6" i="10" s="1"/>
  <c r="I18" i="10" s="1"/>
  <c r="I7" i="10"/>
  <c r="L7" i="10" s="1"/>
  <c r="I19" i="10" s="1"/>
  <c r="I8" i="10"/>
  <c r="L8" i="10" s="1"/>
  <c r="I20" i="10" s="1"/>
  <c r="I9" i="10"/>
  <c r="L9" i="10" s="1"/>
  <c r="I21" i="10" s="1"/>
  <c r="I10" i="10"/>
  <c r="L10" i="10" s="1"/>
  <c r="I22" i="10" s="1"/>
  <c r="H6" i="10"/>
  <c r="H7" i="10"/>
  <c r="K7" i="10" s="1"/>
  <c r="G19" i="10" s="1"/>
  <c r="H8" i="10"/>
  <c r="K8" i="10" s="1"/>
  <c r="G20" i="10" s="1"/>
  <c r="H9" i="10"/>
  <c r="J9" i="10" s="1"/>
  <c r="H10" i="10"/>
  <c r="E18" i="10"/>
  <c r="E19" i="10"/>
  <c r="E20" i="10"/>
  <c r="E21" i="10"/>
  <c r="E22" i="10"/>
  <c r="D64" i="10"/>
  <c r="D67" i="10" s="1"/>
  <c r="D71" i="10" s="1"/>
  <c r="D48" i="10"/>
  <c r="C64" i="10" s="1"/>
  <c r="E21" i="3"/>
  <c r="E22" i="3"/>
  <c r="E23" i="3"/>
  <c r="E24" i="3"/>
  <c r="E25" i="3"/>
  <c r="E26" i="3"/>
  <c r="E27" i="3"/>
  <c r="E28" i="3"/>
  <c r="O6" i="3"/>
  <c r="F21" i="3" s="1"/>
  <c r="P6" i="3"/>
  <c r="H21" i="3" s="1"/>
  <c r="O7" i="3"/>
  <c r="F22" i="3" s="1"/>
  <c r="P7" i="3"/>
  <c r="H22" i="3" s="1"/>
  <c r="O8" i="3"/>
  <c r="F23" i="3" s="1"/>
  <c r="P8" i="3"/>
  <c r="H23" i="3" s="1"/>
  <c r="O9" i="3"/>
  <c r="F24" i="3" s="1"/>
  <c r="P9" i="3"/>
  <c r="H24" i="3" s="1"/>
  <c r="O10" i="3"/>
  <c r="F25" i="3" s="1"/>
  <c r="P10" i="3"/>
  <c r="H25" i="3" s="1"/>
  <c r="O11" i="3"/>
  <c r="F26" i="3" s="1"/>
  <c r="P11" i="3"/>
  <c r="H26" i="3" s="1"/>
  <c r="O12" i="3"/>
  <c r="F27" i="3" s="1"/>
  <c r="P12" i="3"/>
  <c r="H27" i="3" s="1"/>
  <c r="N13" i="3"/>
  <c r="O13" i="3"/>
  <c r="F28" i="3" s="1"/>
  <c r="P13" i="3"/>
  <c r="H28" i="3" s="1"/>
  <c r="I6" i="3"/>
  <c r="L6" i="3" s="1"/>
  <c r="I21" i="3" s="1"/>
  <c r="I7" i="3"/>
  <c r="L7" i="3" s="1"/>
  <c r="I22" i="3" s="1"/>
  <c r="I8" i="3"/>
  <c r="L8" i="3" s="1"/>
  <c r="I23" i="3" s="1"/>
  <c r="I9" i="3"/>
  <c r="L9" i="3" s="1"/>
  <c r="I24" i="3" s="1"/>
  <c r="I10" i="3"/>
  <c r="L10" i="3" s="1"/>
  <c r="I25" i="3" s="1"/>
  <c r="I11" i="3"/>
  <c r="L11" i="3" s="1"/>
  <c r="I26" i="3" s="1"/>
  <c r="I12" i="3"/>
  <c r="L12" i="3" s="1"/>
  <c r="I27" i="3" s="1"/>
  <c r="I13" i="3"/>
  <c r="L13" i="3" s="1"/>
  <c r="I28" i="3" s="1"/>
  <c r="H6" i="3"/>
  <c r="K6" i="3" s="1"/>
  <c r="G21" i="3" s="1"/>
  <c r="H7" i="3"/>
  <c r="J7" i="3" s="1"/>
  <c r="H8" i="3"/>
  <c r="K8" i="3" s="1"/>
  <c r="G23" i="3" s="1"/>
  <c r="H9" i="3"/>
  <c r="J9" i="3" s="1"/>
  <c r="H10" i="3"/>
  <c r="K10" i="3" s="1"/>
  <c r="G25" i="3" s="1"/>
  <c r="H11" i="3"/>
  <c r="J11" i="3" s="1"/>
  <c r="H12" i="3"/>
  <c r="K12" i="3" s="1"/>
  <c r="G27" i="3" s="1"/>
  <c r="H13" i="3"/>
  <c r="J13" i="3" s="1"/>
  <c r="E14" i="3"/>
  <c r="C14" i="3"/>
  <c r="D5" i="3"/>
  <c r="D6" i="3"/>
  <c r="N6" i="3" s="1"/>
  <c r="D7" i="3"/>
  <c r="N7" i="3" s="1"/>
  <c r="D8" i="3"/>
  <c r="N8" i="3" s="1"/>
  <c r="D9" i="3"/>
  <c r="N9" i="3" s="1"/>
  <c r="D10" i="3"/>
  <c r="N10" i="3" s="1"/>
  <c r="D11" i="3"/>
  <c r="N11" i="3" s="1"/>
  <c r="D12" i="3"/>
  <c r="N12" i="3" s="1"/>
  <c r="D13" i="3"/>
  <c r="B14" i="3"/>
  <c r="I6" i="4"/>
  <c r="L6" i="4" s="1"/>
  <c r="I22" i="4" s="1"/>
  <c r="I7" i="4"/>
  <c r="L7" i="4" s="1"/>
  <c r="I23" i="4" s="1"/>
  <c r="I8" i="4"/>
  <c r="L8" i="4"/>
  <c r="I24" i="4" s="1"/>
  <c r="I9" i="4"/>
  <c r="L9" i="4" s="1"/>
  <c r="I25" i="4" s="1"/>
  <c r="I10" i="4"/>
  <c r="L10" i="4" s="1"/>
  <c r="I26" i="4" s="1"/>
  <c r="I11" i="4"/>
  <c r="L11" i="4" s="1"/>
  <c r="I27" i="4" s="1"/>
  <c r="I12" i="4"/>
  <c r="L12" i="4"/>
  <c r="I28" i="4" s="1"/>
  <c r="P6" i="4"/>
  <c r="H22" i="4" s="1"/>
  <c r="P7" i="4"/>
  <c r="H23" i="4" s="1"/>
  <c r="P8" i="4"/>
  <c r="H24" i="4" s="1"/>
  <c r="P9" i="4"/>
  <c r="H25" i="4"/>
  <c r="P10" i="4"/>
  <c r="H26" i="4" s="1"/>
  <c r="P11" i="4"/>
  <c r="H27" i="4" s="1"/>
  <c r="P12" i="4"/>
  <c r="H28" i="4" s="1"/>
  <c r="P13" i="4"/>
  <c r="H29" i="4" s="1"/>
  <c r="P14" i="4"/>
  <c r="H30" i="4" s="1"/>
  <c r="F15" i="4"/>
  <c r="C15" i="4"/>
  <c r="H6" i="4"/>
  <c r="J6" i="4" s="1"/>
  <c r="H7" i="4"/>
  <c r="K7" i="4" s="1"/>
  <c r="G23" i="4" s="1"/>
  <c r="H8" i="4"/>
  <c r="K8" i="4" s="1"/>
  <c r="G24" i="4" s="1"/>
  <c r="H9" i="4"/>
  <c r="K9" i="4" s="1"/>
  <c r="G25" i="4" s="1"/>
  <c r="H10" i="4"/>
  <c r="H11" i="4"/>
  <c r="K11" i="4" s="1"/>
  <c r="G27" i="4" s="1"/>
  <c r="H12" i="4"/>
  <c r="K12" i="4" s="1"/>
  <c r="G28" i="4" s="1"/>
  <c r="H13" i="4"/>
  <c r="K13" i="4" s="1"/>
  <c r="G29" i="4" s="1"/>
  <c r="H14" i="4"/>
  <c r="K14" i="4" s="1"/>
  <c r="G30" i="4" s="1"/>
  <c r="E15" i="4"/>
  <c r="H5" i="4"/>
  <c r="J5" i="4" s="1"/>
  <c r="O6" i="4"/>
  <c r="F22" i="4" s="1"/>
  <c r="O7" i="4"/>
  <c r="F23" i="4" s="1"/>
  <c r="O8" i="4"/>
  <c r="F24" i="4" s="1"/>
  <c r="O9" i="4"/>
  <c r="F25" i="4" s="1"/>
  <c r="O10" i="4"/>
  <c r="F26" i="4" s="1"/>
  <c r="O11" i="4"/>
  <c r="F27" i="4" s="1"/>
  <c r="O12" i="4"/>
  <c r="F28" i="4" s="1"/>
  <c r="O13" i="4"/>
  <c r="F29" i="4" s="1"/>
  <c r="O14" i="4"/>
  <c r="F30" i="4" s="1"/>
  <c r="B15" i="4"/>
  <c r="O15" i="4" s="1"/>
  <c r="F31" i="4" s="1"/>
  <c r="E22" i="4"/>
  <c r="E23" i="4"/>
  <c r="E24" i="4"/>
  <c r="E25" i="4"/>
  <c r="E26" i="4"/>
  <c r="E27" i="4"/>
  <c r="E28" i="4"/>
  <c r="E29" i="4"/>
  <c r="E30" i="4"/>
  <c r="I5" i="4"/>
  <c r="I13" i="4"/>
  <c r="I14" i="4"/>
  <c r="D6" i="4"/>
  <c r="N6" i="4"/>
  <c r="D7" i="4"/>
  <c r="N7" i="4" s="1"/>
  <c r="D8" i="4"/>
  <c r="N8" i="4"/>
  <c r="D9" i="4"/>
  <c r="N9" i="4" s="1"/>
  <c r="N15" i="4" s="1"/>
  <c r="D10" i="4"/>
  <c r="N10" i="4"/>
  <c r="D11" i="4"/>
  <c r="N11" i="4" s="1"/>
  <c r="D12" i="4"/>
  <c r="N12" i="4"/>
  <c r="D13" i="4"/>
  <c r="N13" i="4" s="1"/>
  <c r="D14" i="4"/>
  <c r="N14" i="4"/>
  <c r="L13" i="4"/>
  <c r="L14" i="4"/>
  <c r="I30" i="4" s="1"/>
  <c r="P6" i="10"/>
  <c r="H18" i="10" s="1"/>
  <c r="P7" i="10"/>
  <c r="H19" i="10" s="1"/>
  <c r="P8" i="10"/>
  <c r="H20" i="10" s="1"/>
  <c r="P9" i="10"/>
  <c r="H21" i="10" s="1"/>
  <c r="P10" i="10"/>
  <c r="H22" i="10" s="1"/>
  <c r="F11" i="10"/>
  <c r="C11" i="10"/>
  <c r="D11" i="10" s="1"/>
  <c r="O6" i="10"/>
  <c r="F18" i="10" s="1"/>
  <c r="O7" i="10"/>
  <c r="F19" i="10" s="1"/>
  <c r="O8" i="10"/>
  <c r="F20" i="10" s="1"/>
  <c r="O9" i="10"/>
  <c r="F21" i="10" s="1"/>
  <c r="O10" i="10"/>
  <c r="F22" i="10" s="1"/>
  <c r="E11" i="10"/>
  <c r="B11" i="10"/>
  <c r="D6" i="10"/>
  <c r="N6" i="10" s="1"/>
  <c r="D7" i="10"/>
  <c r="N7" i="10" s="1"/>
  <c r="D8" i="10"/>
  <c r="N8" i="10" s="1"/>
  <c r="D9" i="10"/>
  <c r="N9" i="10" s="1"/>
  <c r="D10" i="10"/>
  <c r="N10" i="10" s="1"/>
  <c r="I5" i="10"/>
  <c r="H5" i="10"/>
  <c r="E48" i="10"/>
  <c r="F50" i="10" s="1"/>
  <c r="F48" i="10"/>
  <c r="E50" i="10" s="1"/>
  <c r="F64" i="10" s="1"/>
  <c r="P6" i="1"/>
  <c r="H20" i="1" s="1"/>
  <c r="P7" i="1"/>
  <c r="H21" i="1" s="1"/>
  <c r="P8" i="1"/>
  <c r="H22" i="1" s="1"/>
  <c r="P9" i="1"/>
  <c r="H23" i="1" s="1"/>
  <c r="P10" i="1"/>
  <c r="H24" i="1" s="1"/>
  <c r="P11" i="1"/>
  <c r="H25" i="1" s="1"/>
  <c r="P12" i="1"/>
  <c r="H26" i="1" s="1"/>
  <c r="O6" i="1"/>
  <c r="F20" i="1" s="1"/>
  <c r="O7" i="1"/>
  <c r="F21" i="1" s="1"/>
  <c r="O8" i="1"/>
  <c r="F22" i="1" s="1"/>
  <c r="O9" i="1"/>
  <c r="F23" i="1" s="1"/>
  <c r="O10" i="1"/>
  <c r="F24" i="1" s="1"/>
  <c r="O11" i="1"/>
  <c r="F25" i="1" s="1"/>
  <c r="O12" i="1"/>
  <c r="F26" i="1" s="1"/>
  <c r="L6" i="1"/>
  <c r="I20" i="1" s="1"/>
  <c r="L10" i="1"/>
  <c r="I24" i="1" s="1"/>
  <c r="F13" i="1"/>
  <c r="P13" i="1" s="1"/>
  <c r="H27" i="1" s="1"/>
  <c r="E13" i="1"/>
  <c r="K6" i="1"/>
  <c r="G20" i="1" s="1"/>
  <c r="K10" i="1"/>
  <c r="G24" i="1" s="1"/>
  <c r="E20" i="1"/>
  <c r="E21" i="1"/>
  <c r="E22" i="1"/>
  <c r="E23" i="1"/>
  <c r="E24" i="1"/>
  <c r="E25" i="1"/>
  <c r="E26" i="1"/>
  <c r="J9" i="1"/>
  <c r="D6" i="1"/>
  <c r="D7" i="1"/>
  <c r="N7" i="1" s="1"/>
  <c r="D8" i="1"/>
  <c r="D9" i="1"/>
  <c r="N9" i="1" s="1"/>
  <c r="D10" i="1"/>
  <c r="N10" i="1" s="1"/>
  <c r="D11" i="1"/>
  <c r="N11" i="1" s="1"/>
  <c r="D12" i="1"/>
  <c r="N12" i="1" s="1"/>
  <c r="F14" i="3"/>
  <c r="I5" i="3"/>
  <c r="E63" i="10"/>
  <c r="E64" i="10"/>
  <c r="E65" i="10"/>
  <c r="A69" i="10"/>
  <c r="E21" i="4"/>
  <c r="H5" i="3"/>
  <c r="K5" i="3" s="1"/>
  <c r="G20" i="3" s="1"/>
  <c r="E20" i="3"/>
  <c r="E17" i="10"/>
  <c r="E17" i="2"/>
  <c r="E18" i="2"/>
  <c r="E19" i="2"/>
  <c r="E20" i="2"/>
  <c r="E16" i="2"/>
  <c r="E19" i="1"/>
  <c r="K5" i="10"/>
  <c r="G17" i="10" s="1"/>
  <c r="L5" i="10"/>
  <c r="I17" i="10" s="1"/>
  <c r="P5" i="10"/>
  <c r="H17" i="10" s="1"/>
  <c r="O5" i="10"/>
  <c r="F17" i="10" s="1"/>
  <c r="N11" i="10"/>
  <c r="A11" i="10"/>
  <c r="D5" i="10"/>
  <c r="N5" i="10"/>
  <c r="J5" i="10"/>
  <c r="F10" i="2"/>
  <c r="I5" i="2"/>
  <c r="I6" i="2"/>
  <c r="J6" i="2" s="1"/>
  <c r="I7" i="2"/>
  <c r="L7" i="2" s="1"/>
  <c r="I18" i="2" s="1"/>
  <c r="I8" i="2"/>
  <c r="I9" i="2"/>
  <c r="D6" i="2"/>
  <c r="N6" i="2" s="1"/>
  <c r="H6" i="2"/>
  <c r="K6" i="2"/>
  <c r="G17" i="2" s="1"/>
  <c r="O6" i="2"/>
  <c r="F17" i="2" s="1"/>
  <c r="P6" i="2"/>
  <c r="H17" i="2" s="1"/>
  <c r="A14" i="3"/>
  <c r="O5" i="1"/>
  <c r="F19" i="1" s="1"/>
  <c r="J5" i="1"/>
  <c r="A15" i="4"/>
  <c r="P5" i="4"/>
  <c r="H21" i="4" s="1"/>
  <c r="O5" i="4"/>
  <c r="F21" i="4" s="1"/>
  <c r="K5" i="4"/>
  <c r="G21" i="4" s="1"/>
  <c r="D5" i="4"/>
  <c r="N5" i="4" s="1"/>
  <c r="P5" i="3"/>
  <c r="H20" i="3" s="1"/>
  <c r="O5" i="3"/>
  <c r="F20" i="3" s="1"/>
  <c r="N5" i="3"/>
  <c r="E10" i="2"/>
  <c r="C10" i="2"/>
  <c r="B10" i="2"/>
  <c r="A10" i="2"/>
  <c r="P9" i="2"/>
  <c r="H20" i="2" s="1"/>
  <c r="O9" i="2"/>
  <c r="F20" i="2" s="1"/>
  <c r="L9" i="2"/>
  <c r="I20" i="2" s="1"/>
  <c r="H9" i="2"/>
  <c r="K9" i="2" s="1"/>
  <c r="G20" i="2" s="1"/>
  <c r="D9" i="2"/>
  <c r="N9" i="2" s="1"/>
  <c r="P8" i="2"/>
  <c r="H19" i="2" s="1"/>
  <c r="O8" i="2"/>
  <c r="F19" i="2" s="1"/>
  <c r="D8" i="2"/>
  <c r="N8" i="2" s="1"/>
  <c r="L8" i="2"/>
  <c r="I19" i="2" s="1"/>
  <c r="H8" i="2"/>
  <c r="J8" i="2" s="1"/>
  <c r="K8" i="2"/>
  <c r="G19" i="2" s="1"/>
  <c r="P7" i="2"/>
  <c r="H18" i="2" s="1"/>
  <c r="O7" i="2"/>
  <c r="F18" i="2" s="1"/>
  <c r="H7" i="2"/>
  <c r="K7" i="2" s="1"/>
  <c r="G18" i="2" s="1"/>
  <c r="D7" i="2"/>
  <c r="N7" i="2" s="1"/>
  <c r="P5" i="2"/>
  <c r="H16" i="2" s="1"/>
  <c r="O5" i="2"/>
  <c r="F16" i="2" s="1"/>
  <c r="L5" i="2"/>
  <c r="I16" i="2" s="1"/>
  <c r="H5" i="2"/>
  <c r="K5" i="2" s="1"/>
  <c r="G16" i="2" s="1"/>
  <c r="D5" i="2"/>
  <c r="N5" i="2" s="1"/>
  <c r="A13" i="1"/>
  <c r="N8" i="1"/>
  <c r="N6" i="1"/>
  <c r="P5" i="1"/>
  <c r="H19" i="1" s="1"/>
  <c r="D5" i="1"/>
  <c r="N5" i="1"/>
  <c r="N13" i="1" s="1"/>
  <c r="D10" i="2"/>
  <c r="L5" i="4"/>
  <c r="I21" i="4" s="1"/>
  <c r="J12" i="4" l="1"/>
  <c r="I15" i="4"/>
  <c r="D15" i="4"/>
  <c r="J8" i="4"/>
  <c r="J10" i="4"/>
  <c r="K6" i="4"/>
  <c r="G22" i="4" s="1"/>
  <c r="J7" i="4"/>
  <c r="P15" i="4"/>
  <c r="H31" i="4" s="1"/>
  <c r="H15" i="4"/>
  <c r="K15" i="4" s="1"/>
  <c r="G31" i="4" s="1"/>
  <c r="J14" i="4"/>
  <c r="J11" i="4"/>
  <c r="K10" i="4"/>
  <c r="G26" i="4" s="1"/>
  <c r="B31" i="4" s="1"/>
  <c r="P14" i="3"/>
  <c r="H29" i="3" s="1"/>
  <c r="J5" i="2"/>
  <c r="N10" i="2"/>
  <c r="M10" i="2" s="1"/>
  <c r="O10" i="2"/>
  <c r="F21" i="2" s="1"/>
  <c r="D13" i="1"/>
  <c r="J9" i="2"/>
  <c r="P10" i="2"/>
  <c r="H21" i="2" s="1"/>
  <c r="O13" i="1"/>
  <c r="F27" i="1" s="1"/>
  <c r="C67" i="10"/>
  <c r="C71" i="10" s="1"/>
  <c r="E67" i="10"/>
  <c r="E71" i="10" s="1"/>
  <c r="K9" i="3"/>
  <c r="G24" i="3" s="1"/>
  <c r="D14" i="3"/>
  <c r="N14" i="3" s="1"/>
  <c r="K7" i="3"/>
  <c r="G22" i="3" s="1"/>
  <c r="I14" i="3"/>
  <c r="K13" i="3"/>
  <c r="G28" i="3" s="1"/>
  <c r="K11" i="3"/>
  <c r="G26" i="3" s="1"/>
  <c r="B29" i="3" s="1"/>
  <c r="J10" i="3"/>
  <c r="J6" i="3"/>
  <c r="O14" i="3"/>
  <c r="F29" i="3" s="1"/>
  <c r="L14" i="3"/>
  <c r="I29" i="3" s="1"/>
  <c r="K16" i="3" s="1"/>
  <c r="L5" i="3"/>
  <c r="I20" i="3" s="1"/>
  <c r="J5" i="3"/>
  <c r="H14" i="3"/>
  <c r="J14" i="3" s="1"/>
  <c r="G14" i="3" s="1"/>
  <c r="E29" i="3" s="1"/>
  <c r="J12" i="3"/>
  <c r="J8" i="3"/>
  <c r="J13" i="4"/>
  <c r="J9" i="4"/>
  <c r="L15" i="4"/>
  <c r="I31" i="4" s="1"/>
  <c r="J15" i="4"/>
  <c r="G15" i="4" s="1"/>
  <c r="E31" i="4" s="1"/>
  <c r="J8" i="10"/>
  <c r="H11" i="10"/>
  <c r="J11" i="10" s="1"/>
  <c r="G11" i="10" s="1"/>
  <c r="E23" i="10" s="1"/>
  <c r="I11" i="10"/>
  <c r="L11" i="10" s="1"/>
  <c r="I23" i="10" s="1"/>
  <c r="J10" i="10"/>
  <c r="J6" i="10"/>
  <c r="E51" i="10"/>
  <c r="E56" i="10" s="1"/>
  <c r="F65" i="10"/>
  <c r="K6" i="10"/>
  <c r="G18" i="10" s="1"/>
  <c r="O11" i="10"/>
  <c r="F23" i="10" s="1"/>
  <c r="P11" i="10"/>
  <c r="H23" i="10" s="1"/>
  <c r="J7" i="10"/>
  <c r="K9" i="10"/>
  <c r="G21" i="10" s="1"/>
  <c r="K10" i="10"/>
  <c r="G22" i="10" s="1"/>
  <c r="F51" i="10"/>
  <c r="F56" i="10" s="1"/>
  <c r="D50" i="10"/>
  <c r="L6" i="2"/>
  <c r="I17" i="2" s="1"/>
  <c r="H10" i="2"/>
  <c r="I10" i="2"/>
  <c r="L10" i="2" s="1"/>
  <c r="I21" i="2" s="1"/>
  <c r="J7" i="2"/>
  <c r="J12" i="1"/>
  <c r="J8" i="1"/>
  <c r="K12" i="1"/>
  <c r="G26" i="1" s="1"/>
  <c r="K8" i="1"/>
  <c r="G22" i="1" s="1"/>
  <c r="J10" i="1"/>
  <c r="H13" i="1"/>
  <c r="K13" i="1" s="1"/>
  <c r="G27" i="1" s="1"/>
  <c r="I13" i="1"/>
  <c r="L13" i="1" s="1"/>
  <c r="I27" i="1" s="1"/>
  <c r="J11" i="1"/>
  <c r="J7" i="1"/>
  <c r="J6" i="1"/>
  <c r="K11" i="10" l="1"/>
  <c r="G23" i="10" s="1"/>
  <c r="B27" i="1"/>
  <c r="K14" i="3"/>
  <c r="G29" i="3" s="1"/>
  <c r="B23" i="10"/>
  <c r="F60" i="10"/>
  <c r="F55" i="10"/>
  <c r="F61" i="10"/>
  <c r="G65" i="10"/>
  <c r="F58" i="10"/>
  <c r="F53" i="10"/>
  <c r="F59" i="10"/>
  <c r="F54" i="10"/>
  <c r="D51" i="10"/>
  <c r="D59" i="10" s="1"/>
  <c r="F63" i="10"/>
  <c r="F67" i="10" s="1"/>
  <c r="F71" i="10" s="1"/>
  <c r="G64" i="10"/>
  <c r="E54" i="10"/>
  <c r="E58" i="10"/>
  <c r="E53" i="10"/>
  <c r="E60" i="10"/>
  <c r="E55" i="10"/>
  <c r="E61" i="10"/>
  <c r="E59" i="10"/>
  <c r="J10" i="2"/>
  <c r="G10" i="2" s="1"/>
  <c r="E21" i="2" s="1"/>
  <c r="K10" i="2"/>
  <c r="G21" i="2" s="1"/>
  <c r="J13" i="1"/>
  <c r="G13" i="1" s="1"/>
  <c r="D56" i="10" l="1"/>
  <c r="D58" i="10"/>
  <c r="D53" i="10"/>
  <c r="D61" i="10"/>
  <c r="D54" i="10"/>
  <c r="G63" i="10"/>
  <c r="G67" i="10" s="1"/>
  <c r="G71" i="10" s="1"/>
  <c r="D60" i="10"/>
  <c r="D55" i="10"/>
  <c r="E27" i="1"/>
</calcChain>
</file>

<file path=xl/sharedStrings.xml><?xml version="1.0" encoding="utf-8"?>
<sst xmlns="http://schemas.openxmlformats.org/spreadsheetml/2006/main" count="851" uniqueCount="323">
  <si>
    <t>Nº personas</t>
  </si>
  <si>
    <t>Nº de eventos crudos</t>
  </si>
  <si>
    <t>Años de seguimiento</t>
  </si>
  <si>
    <t>Nº personas-año</t>
  </si>
  <si>
    <t>Eventos / 100 personas-año</t>
  </si>
  <si>
    <t>Media de edad (años)</t>
  </si>
  <si>
    <t>Denominación de los estudios</t>
  </si>
  <si>
    <t>No vacuna</t>
  </si>
  <si>
    <t>Total</t>
  </si>
  <si>
    <t>Ambos grupos combinados</t>
  </si>
  <si>
    <t>/</t>
  </si>
  <si>
    <t>hasta los 2 años</t>
  </si>
  <si>
    <t>9vPnC, 2,32y, SudÁfr sin VIH, Klugman 2003</t>
  </si>
  <si>
    <t>Estudios individuales</t>
  </si>
  <si>
    <t>Diseño</t>
  </si>
  <si>
    <t>Heterogeneidad</t>
  </si>
  <si>
    <t>Nº Eventos / total pacientes; Grupo 7-10vPnC</t>
  </si>
  <si>
    <t xml:space="preserve"> % Eventos/ año, Grupo 7-10vPnC</t>
  </si>
  <si>
    <t>Nº Eventos / total pacientes; Grupo No vacuna</t>
  </si>
  <si>
    <t xml:space="preserve"> % Eventos/ año, Grupo No vacuna</t>
  </si>
  <si>
    <t>Peso de los estudios (modelo efectos aleatorios)</t>
  </si>
  <si>
    <t>Cálculo por incidencias acumuladas</t>
  </si>
  <si>
    <t>RR (IC (95%)</t>
  </si>
  <si>
    <t>RAR (IC 95%)</t>
  </si>
  <si>
    <t>NNT (IC 95%)</t>
  </si>
  <si>
    <t xml:space="preserve">Potencia estadística </t>
  </si>
  <si>
    <t>ECA</t>
  </si>
  <si>
    <t>0,33 (0,14-0,78)</t>
  </si>
  <si>
    <t>0,26% (0,17% a 0,34%)</t>
  </si>
  <si>
    <t>0,47 (0,21-1,05)</t>
  </si>
  <si>
    <t>0,34% (-0,06% a 0,69%)</t>
  </si>
  <si>
    <t>298 (144 a -1682)</t>
  </si>
  <si>
    <t>0,58 (0,28-1,22)</t>
  </si>
  <si>
    <t>0,04% (-0,02% a 0,1%)</t>
  </si>
  <si>
    <t>2327 (977 a -5013)</t>
  </si>
  <si>
    <t>Total estudios:</t>
  </si>
  <si>
    <t>ENI, si aplicamos el Modelo de efectos aleatorios</t>
  </si>
  <si>
    <t>METAANÁLISIS</t>
  </si>
  <si>
    <t>por año</t>
  </si>
  <si>
    <t>ENI, si aplicamos el Modelo de efectos fijos</t>
  </si>
  <si>
    <t>0,11 (0,05-0,25)</t>
  </si>
  <si>
    <t>Total (95% CI)</t>
  </si>
  <si>
    <t>100.0%</t>
  </si>
  <si>
    <t>Total events</t>
  </si>
  <si>
    <t>7 a 8</t>
  </si>
  <si>
    <t>Mortalidad, si aplicamos el Modelo de efectos aleatorios</t>
  </si>
  <si>
    <t>Mortalidad, si aplicamos el Modelo de efectos fijos</t>
  </si>
  <si>
    <t>0,84 (0,73-0,97)</t>
  </si>
  <si>
    <t>0,86 (0,76-0,98)</t>
  </si>
  <si>
    <t xml:space="preserve">% RA control = </t>
  </si>
  <si>
    <t>RR (IC 95%) obtenido en el metaanálisis</t>
  </si>
  <si>
    <t>Estimación puntual</t>
  </si>
  <si>
    <t>Límite inferior del IC 95%</t>
  </si>
  <si>
    <t>Límite superior del IC al 95%</t>
  </si>
  <si>
    <t>RA intervención</t>
  </si>
  <si>
    <t>APLICAR SÓLO SI EL NNT Y SUS IC SON POSITIVOS</t>
  </si>
  <si>
    <t>====&gt;  NNT</t>
  </si>
  <si>
    <t>Permanecerán sanos sin tomar el fármaco</t>
  </si>
  <si>
    <t>Permanecerán sanos por tomar el fármaco</t>
  </si>
  <si>
    <t>Enfermarán incluso tomando el fármaco</t>
  </si>
  <si>
    <t>APLICAR SÓLO SI EL NNT Y SUS IC SON NEGATIVOS</t>
  </si>
  <si>
    <t>====&gt;  NND</t>
  </si>
  <si>
    <t>Enfermarán por tomar el fármaco</t>
  </si>
  <si>
    <t>Enfermarán incluso sin tomar el fármaco</t>
  </si>
  <si>
    <t>(</t>
  </si>
  <si>
    <t>-</t>
  </si>
  <si>
    <t>)</t>
  </si>
  <si>
    <t>%</t>
  </si>
  <si>
    <t>% RA interv</t>
  </si>
  <si>
    <t>% RA control</t>
  </si>
  <si>
    <t>RR (IC 95%)</t>
  </si>
  <si>
    <t>RAR (IC95%)</t>
  </si>
  <si>
    <t>a</t>
  </si>
  <si>
    <t>10vPnC, 2,7y, Sudamér, Tregnaghi 2014</t>
  </si>
  <si>
    <t>10vPnC, 2,15y, Finland, Palmu 2013</t>
  </si>
  <si>
    <t>11vPnC, 1,7y, Filipin, Lucero 2008</t>
  </si>
  <si>
    <t>7vPnC, 1,6y, Califor, Black 2000</t>
  </si>
  <si>
    <t>7vPnC, 1,67y, ArizoNavajo, O'Brien 2003</t>
  </si>
  <si>
    <t>Vacuna 7-11vPnC</t>
  </si>
  <si>
    <t>ECAs que informan de "Enfermedad Neumocócica Invasiva (ENI)", en niños menores de 2 años con vacuna 7-11vPnC frente a Control.</t>
  </si>
  <si>
    <t>ECAs que informan de "Mortalidad por todas las causas", niños menores de 2 años vacunados con 7-11vPnC frente a Control.</t>
  </si>
  <si>
    <t>0,88 (0,54-1,44)</t>
  </si>
  <si>
    <t>0,87 (0,76-0,98)</t>
  </si>
  <si>
    <t>en 2,09 años</t>
  </si>
  <si>
    <t>en 2,05 años</t>
  </si>
  <si>
    <t>en 2,03 años</t>
  </si>
  <si>
    <t>Riesgo basal contol en 1 año</t>
  </si>
  <si>
    <t>nº de años</t>
  </si>
  <si>
    <t>1,64%</t>
  </si>
  <si>
    <t>305 (226 a 469)</t>
  </si>
  <si>
    <t>620 (459 a 954)</t>
  </si>
  <si>
    <t>Riesgo en el número de años</t>
  </si>
  <si>
    <t>0,7096%</t>
  </si>
  <si>
    <t>0,887%</t>
  </si>
  <si>
    <t>0,1774% (0,1153% a 0,2395%)</t>
  </si>
  <si>
    <t>564 (418 a 867)</t>
  </si>
  <si>
    <t>0,99 (0,3-3,29)</t>
  </si>
  <si>
    <t>0% (-0,04% a 0,03%)</t>
  </si>
  <si>
    <t>425707 (3310 a -2328)</t>
  </si>
  <si>
    <t>0,73 (0,4-1,32)</t>
  </si>
  <si>
    <t>0,06% (-0,06% a 0,17%)</t>
  </si>
  <si>
    <t>1686 (576 a -1716)</t>
  </si>
  <si>
    <t>0,07% (-0,2% a 0,33%)</t>
  </si>
  <si>
    <t>1514 (301 a -493)</t>
  </si>
  <si>
    <t>0,5 (0,15-1,66)</t>
  </si>
  <si>
    <t>0,02% (-0,02% a 0,06%)</t>
  </si>
  <si>
    <t>4739 (1658 a -4551)</t>
  </si>
  <si>
    <t>1 (0,63-1,59)</t>
  </si>
  <si>
    <t>0% (-0,09% a 0,09%)</t>
  </si>
  <si>
    <t>1377215 (1092 a -1094)</t>
  </si>
  <si>
    <t>0,79 (0,67-0,93)</t>
  </si>
  <si>
    <t>0,58% (0,18% a 0,97%)</t>
  </si>
  <si>
    <t>174 (103 a 549)</t>
  </si>
  <si>
    <t>0,84 (0,66-1,08)</t>
  </si>
  <si>
    <t>0,36% (-0,16% a 0,89%)</t>
  </si>
  <si>
    <t>275 (113 a -622)</t>
  </si>
  <si>
    <t>0,82 (0,7-0,97)</t>
  </si>
  <si>
    <t>0,29% (0,05% a 0,53%)</t>
  </si>
  <si>
    <t>346 (188 a 2204)</t>
  </si>
  <si>
    <t>0,65 (0,44-0,96)</t>
  </si>
  <si>
    <t>0,27% (0,02% a 0,52%)</t>
  </si>
  <si>
    <t>367 (193 a 5434)</t>
  </si>
  <si>
    <t>0,8 (0,65-0,97)</t>
  </si>
  <si>
    <t>0,23% (0,03% a 0,44%)</t>
  </si>
  <si>
    <t>433 (230 a 3973)</t>
  </si>
  <si>
    <t>0,09%</t>
  </si>
  <si>
    <t>ECAs que informan de "Mortalidad por ENI o NAC", niños menores de 2 años vacunados con 7-11vPnC frente a Control.</t>
  </si>
  <si>
    <t>No estimable</t>
  </si>
  <si>
    <t>91.3%</t>
  </si>
  <si>
    <t>0,78 (0,29-2,09)</t>
  </si>
  <si>
    <t>8.7%</t>
  </si>
  <si>
    <t>Not estimable</t>
  </si>
  <si>
    <t>0,03% (-0,11% a 0,18%)</t>
  </si>
  <si>
    <t>3018 (569 a -876)</t>
  </si>
  <si>
    <t>---------</t>
  </si>
  <si>
    <t xml:space="preserve"> % Eventos, Grupo No vacuna</t>
  </si>
  <si>
    <t xml:space="preserve">Años de seguimiento (media o mediana) </t>
  </si>
  <si>
    <t>1 (0,2-4,96)</t>
  </si>
  <si>
    <t>0% (-0,1% a 0,1%)</t>
  </si>
  <si>
    <t>-2412416 (979 a -979)</t>
  </si>
  <si>
    <t>-0,04% (-0,18% a 0,13%)</t>
  </si>
  <si>
    <t>-2794 (764 a -571)</t>
  </si>
  <si>
    <t>0,12% (0,02% a 0,21%)</t>
  </si>
  <si>
    <t>843 (484 a 5043)</t>
  </si>
  <si>
    <t>0,13% (0,06% a 0,18%)</t>
  </si>
  <si>
    <t>761 (549 a 1713)</t>
  </si>
  <si>
    <t>0,05 (0,01-0,2)</t>
  </si>
  <si>
    <t>0,65%</t>
  </si>
  <si>
    <t>0,81%</t>
  </si>
  <si>
    <t>0,16% (0,1% a 0,22%)</t>
  </si>
  <si>
    <t>0,80 (0,73-0,87)</t>
  </si>
  <si>
    <t>0,09% (0,06% a 0,12%)</t>
  </si>
  <si>
    <t>1,31%</t>
  </si>
  <si>
    <t>0,33% (0,21% a 0,44%)</t>
  </si>
  <si>
    <t xml:space="preserve"> % Eventos, Grupo 7-11vPnC</t>
  </si>
  <si>
    <t>Nº Eventos / total pacientes; Grupo 7-11vPnC</t>
  </si>
  <si>
    <t xml:space="preserve"> % Eventos/ año, Grupo 7-11vPnC</t>
  </si>
  <si>
    <r>
      <t>I</t>
    </r>
    <r>
      <rPr>
        <b/>
        <i/>
        <vertAlign val="superscript"/>
        <sz val="12"/>
        <color indexed="17"/>
        <rFont val="Calibri"/>
        <family val="2"/>
      </rPr>
      <t xml:space="preserve">2 </t>
    </r>
    <r>
      <rPr>
        <b/>
        <sz val="12"/>
        <color indexed="17"/>
        <rFont val="Calibri"/>
        <family val="2"/>
      </rPr>
      <t>= 0%</t>
    </r>
  </si>
  <si>
    <t>2,86% (Anomalía: es 10 veces el promedio anual combinado)</t>
  </si>
  <si>
    <t>ECAs que informan  NACc-CR: Neumonía adquirida en la comunidad, clínica y confirmada con radiografía, en niños que se vacunan antes de los 2 años de edad con vacuna 7-11vPnC frente a un Control.</t>
  </si>
  <si>
    <t>0,33 (0,03-3,18)</t>
  </si>
  <si>
    <t>0,24% (-0,46% a 0,85%)</t>
  </si>
  <si>
    <t>415 (118 a -217)</t>
  </si>
  <si>
    <t>387 (298 a 589)</t>
  </si>
  <si>
    <t>0,51 (0,33-0,78)</t>
  </si>
  <si>
    <t>0,36% (0,12% a 0,58%)</t>
  </si>
  <si>
    <t>280 (172 a 821)</t>
  </si>
  <si>
    <t>0,32 (0,18-0,57)</t>
  </si>
  <si>
    <t>0,03%</t>
  </si>
  <si>
    <t>0,11%</t>
  </si>
  <si>
    <t>0,07%</t>
  </si>
  <si>
    <t>0,004%</t>
  </si>
  <si>
    <t>0,01%</t>
  </si>
  <si>
    <t>0,33 (0,25-0,43)</t>
  </si>
  <si>
    <t>0,07% (0,06% a 0,08%)</t>
  </si>
  <si>
    <t>1413 (1263 a 1661)</t>
  </si>
  <si>
    <t>0,01% (0,01% a 0,01%)</t>
  </si>
  <si>
    <t>13008 (11621 a 15290)</t>
  </si>
  <si>
    <r>
      <t>I</t>
    </r>
    <r>
      <rPr>
        <b/>
        <i/>
        <vertAlign val="superscript"/>
        <sz val="11"/>
        <color rgb="FFFF6600"/>
        <rFont val="Calibri"/>
        <family val="2"/>
      </rPr>
      <t xml:space="preserve">2 </t>
    </r>
    <r>
      <rPr>
        <b/>
        <sz val="11"/>
        <color rgb="FFFF6600"/>
        <rFont val="Calibri"/>
        <family val="2"/>
      </rPr>
      <t>= 68%</t>
    </r>
  </si>
  <si>
    <t>0,87 (0,34-2,24)</t>
  </si>
  <si>
    <t>0,005%</t>
  </si>
  <si>
    <t>0,006%</t>
  </si>
  <si>
    <t>0,001% (-0,007% a 0,004%)</t>
  </si>
  <si>
    <t>130823 (25768 a -13715)</t>
  </si>
  <si>
    <t>0,011%</t>
  </si>
  <si>
    <t>0,012%</t>
  </si>
  <si>
    <t>0,002% (-0,015% a 0,008%)</t>
  </si>
  <si>
    <t>62573 (12325 a -6560)</t>
  </si>
  <si>
    <t>0,084%</t>
  </si>
  <si>
    <t>0,096%</t>
  </si>
  <si>
    <t>0,33 (0,03-3,19)</t>
  </si>
  <si>
    <t>0,08% (-0,16% a 0,28%)</t>
  </si>
  <si>
    <t>1237 (352 a -642)</t>
  </si>
  <si>
    <t>-0,12% (-0,59% a 0,44%)</t>
  </si>
  <si>
    <t>-831 (228 a -170)</t>
  </si>
  <si>
    <t>-831 (228 a -169)</t>
  </si>
  <si>
    <t>2,03 (0,83-4,97)</t>
  </si>
  <si>
    <t>-0,26% (-0,59% a 0,09%)</t>
  </si>
  <si>
    <t>-391 (1059 a -171)</t>
  </si>
  <si>
    <t>0,75% (0,11% a 1,37%)</t>
  </si>
  <si>
    <t>134 (73 a 875)</t>
  </si>
  <si>
    <t>-----------</t>
  </si>
  <si>
    <t>0,25%</t>
  </si>
  <si>
    <t>0,29%</t>
  </si>
  <si>
    <t>2632 (1426 a 17108)</t>
  </si>
  <si>
    <t>0,59%</t>
  </si>
  <si>
    <t>0,012% (0,002% a 0,023%)</t>
  </si>
  <si>
    <t>8013 (4340 a 52083)</t>
  </si>
  <si>
    <t>0,038% (0,006% a 0,07%)</t>
  </si>
  <si>
    <t>0,041% (0,006% a 0,07%)</t>
  </si>
  <si>
    <t>2444 (1426 a 17108)</t>
  </si>
  <si>
    <t>0,51%</t>
  </si>
  <si>
    <t>0,083% (0,012% a 0,143%)</t>
  </si>
  <si>
    <t>1202 (701 a 8413)</t>
  </si>
  <si>
    <t>0,083%</t>
  </si>
  <si>
    <t>0,013% (0,002% a 0,023%)</t>
  </si>
  <si>
    <t>7440 (4340 a 52083)</t>
  </si>
  <si>
    <t>0,93 (0,72-1,21)</t>
  </si>
  <si>
    <t>0,94 (0,72-1,21)</t>
  </si>
  <si>
    <t>0,06%</t>
  </si>
  <si>
    <t>21004 (5251 a -7001)</t>
  </si>
  <si>
    <r>
      <t xml:space="preserve">Aplicando al </t>
    </r>
    <r>
      <rPr>
        <b/>
        <sz val="14"/>
        <rFont val="Calibri"/>
        <family val="2"/>
      </rPr>
      <t>0,29%</t>
    </r>
    <r>
      <rPr>
        <sz val="14"/>
        <rFont val="Calibri"/>
        <family val="2"/>
      </rPr>
      <t xml:space="preserve"> eventos / año estimado en el control</t>
    </r>
  </si>
  <si>
    <r>
      <t xml:space="preserve">Aplicando al </t>
    </r>
    <r>
      <rPr>
        <b/>
        <sz val="14"/>
        <color theme="1"/>
        <rFont val="Calibri"/>
        <family val="2"/>
      </rPr>
      <t>0,006%</t>
    </r>
    <r>
      <rPr>
        <sz val="14"/>
        <color theme="1"/>
        <rFont val="Calibri"/>
        <family val="2"/>
      </rPr>
      <t xml:space="preserve"> eventos / año estimado en el control</t>
    </r>
  </si>
  <si>
    <r>
      <t xml:space="preserve">Aplicando al </t>
    </r>
    <r>
      <rPr>
        <b/>
        <sz val="14"/>
        <color theme="1"/>
        <rFont val="Calibri"/>
        <family val="2"/>
      </rPr>
      <t>0,806%</t>
    </r>
    <r>
      <rPr>
        <sz val="14"/>
        <color theme="1"/>
        <rFont val="Calibri"/>
        <family val="2"/>
      </rPr>
      <t xml:space="preserve"> eventos /año estimado en el control</t>
    </r>
  </si>
  <si>
    <r>
      <t xml:space="preserve">Aplicando al </t>
    </r>
    <r>
      <rPr>
        <b/>
        <sz val="14"/>
        <color theme="1"/>
        <rFont val="Calibri"/>
        <family val="2"/>
      </rPr>
      <t>0,07%</t>
    </r>
    <r>
      <rPr>
        <sz val="14"/>
        <color theme="1"/>
        <rFont val="Calibri"/>
        <family val="2"/>
      </rPr>
      <t xml:space="preserve"> eventos / año estimado en el control</t>
    </r>
  </si>
  <si>
    <r>
      <t xml:space="preserve">Aplicando al 0,07% x 2,23 años = </t>
    </r>
    <r>
      <rPr>
        <b/>
        <sz val="14"/>
        <rFont val="Calibri"/>
        <family val="2"/>
      </rPr>
      <t xml:space="preserve">0,15% </t>
    </r>
    <r>
      <rPr>
        <sz val="14"/>
        <rFont val="Calibri"/>
        <family val="2"/>
      </rPr>
      <t>eventos en 2,23 años de media estimada en el control</t>
    </r>
  </si>
  <si>
    <r>
      <t xml:space="preserve">Aplicando al 0,29% x 2,03 años = </t>
    </r>
    <r>
      <rPr>
        <b/>
        <sz val="14"/>
        <rFont val="Calibri"/>
        <family val="2"/>
      </rPr>
      <t>0,59%</t>
    </r>
    <r>
      <rPr>
        <sz val="14"/>
        <rFont val="Calibri"/>
        <family val="2"/>
      </rPr>
      <t xml:space="preserve"> eventos en 2,03 años de media estimada en el control</t>
    </r>
  </si>
  <si>
    <t>0,14%</t>
  </si>
  <si>
    <t>0,15%</t>
  </si>
  <si>
    <t>0,01% (-0,03% a 0,04%)</t>
  </si>
  <si>
    <t>9427 (2357 a -3142)</t>
  </si>
  <si>
    <t>0,089%</t>
  </si>
  <si>
    <t>0,01% (-0,02% a 0,03%)</t>
  </si>
  <si>
    <t>14881 (3720 a -4960)</t>
  </si>
  <si>
    <t>17361 (3720 a -4960)</t>
  </si>
  <si>
    <t>0,004% (-0,01% a 0,02%)</t>
  </si>
  <si>
    <t>24505 (5251 a -7001)</t>
  </si>
  <si>
    <t>0,005% (-0,01% a 0,02%)</t>
  </si>
  <si>
    <r>
      <t xml:space="preserve">Aplicando al 0,006% x 2,09 años = </t>
    </r>
    <r>
      <rPr>
        <b/>
        <sz val="14"/>
        <rFont val="Calibri"/>
        <family val="2"/>
      </rPr>
      <t>0,012%</t>
    </r>
    <r>
      <rPr>
        <sz val="14"/>
        <rFont val="Calibri"/>
        <family val="2"/>
      </rPr>
      <t xml:space="preserve"> eventos en 2,09 años de media estimada en el control</t>
    </r>
  </si>
  <si>
    <t>0.78 [0.29, 2.09]</t>
  </si>
  <si>
    <t>2.84 [0.12, 69.75]</t>
  </si>
  <si>
    <t>0.87 [0.34, 2.24]</t>
  </si>
  <si>
    <t>Heterogeneity: Tau² = 0.00; Chi² = 0.58, df = 1 (P = 0.45); I² = 0%</t>
  </si>
  <si>
    <t>Test for overall effect: Z = 0.29 (P = 0.77)</t>
  </si>
  <si>
    <r>
      <t xml:space="preserve">7vPnC-CmeMnb 1,4y, Finland, Kilpi 2003 </t>
    </r>
    <r>
      <rPr>
        <sz val="10"/>
        <color rgb="FF00B0F0"/>
        <rFont val="Calibri"/>
        <family val="2"/>
      </rPr>
      <t xml:space="preserve"> (420)</t>
    </r>
  </si>
  <si>
    <r>
      <t xml:space="preserve">Aplicando al </t>
    </r>
    <r>
      <rPr>
        <b/>
        <sz val="14"/>
        <rFont val="Calibri"/>
        <family val="2"/>
      </rPr>
      <t xml:space="preserve">0,11% </t>
    </r>
    <r>
      <rPr>
        <sz val="14"/>
        <rFont val="Calibri"/>
        <family val="2"/>
      </rPr>
      <t>eventos / año estimado en el control</t>
    </r>
  </si>
  <si>
    <r>
      <t xml:space="preserve">Aplicando al </t>
    </r>
    <r>
      <rPr>
        <b/>
        <sz val="14"/>
        <rFont val="Calibri"/>
        <family val="2"/>
      </rPr>
      <t>0,011%</t>
    </r>
    <r>
      <rPr>
        <sz val="14"/>
        <rFont val="Calibri"/>
        <family val="2"/>
      </rPr>
      <t xml:space="preserve"> eventos / año estimado en </t>
    </r>
    <r>
      <rPr>
        <b/>
        <sz val="14"/>
        <rFont val="Calibri"/>
        <family val="2"/>
      </rPr>
      <t>niños menores de 5 años</t>
    </r>
    <r>
      <rPr>
        <sz val="14"/>
        <rFont val="Calibri"/>
        <family val="2"/>
      </rPr>
      <t xml:space="preserve"> en España (Informe anual del Sistema de Información Microbiológica, 2013. Centro Nacional de Epidemiología)</t>
    </r>
  </si>
  <si>
    <r>
      <t xml:space="preserve">Aplicando al </t>
    </r>
    <r>
      <rPr>
        <b/>
        <sz val="14"/>
        <rFont val="Calibri"/>
        <family val="2"/>
      </rPr>
      <t xml:space="preserve">0,806% </t>
    </r>
    <r>
      <rPr>
        <sz val="14"/>
        <rFont val="Calibri"/>
        <family val="2"/>
      </rPr>
      <t>eventos / año estimado en el control</t>
    </r>
  </si>
  <si>
    <r>
      <t xml:space="preserve">Aplicando al 0,806% x 2,03 años = </t>
    </r>
    <r>
      <rPr>
        <b/>
        <sz val="14"/>
        <rFont val="Calibri"/>
        <family val="2"/>
      </rPr>
      <t>1,64%</t>
    </r>
    <r>
      <rPr>
        <sz val="14"/>
        <rFont val="Calibri"/>
        <family val="2"/>
      </rPr>
      <t xml:space="preserve"> eventos / año en 2,03 años de media estimada en el control</t>
    </r>
  </si>
  <si>
    <t>Puntuación ordinal de importancia o aversión al riesgo</t>
  </si>
  <si>
    <t>ESPAÑA</t>
  </si>
  <si>
    <t>0,08% (0,05% a 0,1%)</t>
  </si>
  <si>
    <r>
      <t xml:space="preserve">Aplicando al </t>
    </r>
    <r>
      <rPr>
        <b/>
        <sz val="14"/>
        <rFont val="Calibri"/>
        <family val="2"/>
      </rPr>
      <t xml:space="preserve">0,12% </t>
    </r>
    <r>
      <rPr>
        <sz val="14"/>
        <rFont val="Calibri"/>
        <family val="2"/>
      </rPr>
      <t>eventos / año estimado en el control</t>
    </r>
  </si>
  <si>
    <t>0,16% (0,1% a 0,2%)</t>
  </si>
  <si>
    <r>
      <t xml:space="preserve">Aplicando al 0,12% x 2,05 años = </t>
    </r>
    <r>
      <rPr>
        <b/>
        <sz val="14"/>
        <rFont val="Calibri"/>
        <family val="2"/>
      </rPr>
      <t xml:space="preserve">0,24% </t>
    </r>
    <r>
      <rPr>
        <sz val="14"/>
        <rFont val="Calibri"/>
        <family val="2"/>
      </rPr>
      <t>eventos / año en 2,05 años de media estimada en el control</t>
    </r>
  </si>
  <si>
    <t>0,01% (0% a 0,01%)</t>
  </si>
  <si>
    <t>1240 (1029 a 1961)</t>
  </si>
  <si>
    <t>606 (503 a 959)</t>
  </si>
  <si>
    <t>12817 (10629 a 20269)</t>
  </si>
  <si>
    <t>6265 (5195 a 9907)</t>
  </si>
  <si>
    <r>
      <t xml:space="preserve">10vPnC-D ntHi, 2,15y, Finland, Palmu 2013 </t>
    </r>
    <r>
      <rPr>
        <sz val="10"/>
        <color rgb="FF00B0F0"/>
        <rFont val="Calibri"/>
        <family val="2"/>
      </rPr>
      <t>(26)</t>
    </r>
  </si>
  <si>
    <r>
      <t>10vPnC-D ntHi, 2,7y, Sudamér, Tregnaghi 2014</t>
    </r>
    <r>
      <rPr>
        <sz val="10"/>
        <color rgb="FF00B0F0"/>
        <rFont val="Calibri"/>
        <family val="2"/>
      </rPr>
      <t xml:space="preserve"> (27)</t>
    </r>
  </si>
  <si>
    <r>
      <t>11vPnC-ToxoD+T, 1,7y, Filipin, Lucero 2008</t>
    </r>
    <r>
      <rPr>
        <sz val="10"/>
        <color rgb="FF00B0F0"/>
        <rFont val="Calibri"/>
        <family val="2"/>
      </rPr>
      <t xml:space="preserve"> (25)</t>
    </r>
  </si>
  <si>
    <r>
      <t xml:space="preserve">7vPnC-CRMtD, 1,67y, ArizoNavajos, O’Brien 2003 </t>
    </r>
    <r>
      <rPr>
        <sz val="10"/>
        <color rgb="FF00B0F0"/>
        <rFont val="Calibri"/>
        <family val="2"/>
      </rPr>
      <t>(22,32)</t>
    </r>
  </si>
  <si>
    <r>
      <t xml:space="preserve">7vPnC-CRMtD, 1,6y, Califor, Black 2000 </t>
    </r>
    <r>
      <rPr>
        <sz val="10"/>
        <color rgb="FF00B0F0"/>
        <rFont val="Calibri"/>
        <family val="2"/>
      </rPr>
      <t>(20,21)</t>
    </r>
  </si>
  <si>
    <r>
      <t>7vPnC-CmeMnb 1,4y, Finland, Kilpi 2003</t>
    </r>
    <r>
      <rPr>
        <sz val="10"/>
        <color rgb="FF00B0F0"/>
        <rFont val="Calibri"/>
        <family val="2"/>
      </rPr>
      <t xml:space="preserve"> (29)</t>
    </r>
  </si>
  <si>
    <r>
      <t>9vPnC, 1,67y, Gambia, Cuts 2005</t>
    </r>
    <r>
      <rPr>
        <sz val="10"/>
        <color rgb="FF00B0F0"/>
        <rFont val="Calibri"/>
        <family val="2"/>
      </rPr>
      <t xml:space="preserve"> (24)</t>
    </r>
  </si>
  <si>
    <r>
      <t xml:space="preserve">9vPnC-CRMtD, 2,32y, SudÁfr sin VIH, Klugman 2003 </t>
    </r>
    <r>
      <rPr>
        <sz val="10"/>
        <color rgb="FF00B0F0"/>
        <rFont val="Calibri"/>
        <family val="2"/>
      </rPr>
      <t>(23)</t>
    </r>
  </si>
  <si>
    <r>
      <t xml:space="preserve">10vPnC-D ntHi, 2,15y, Finland, Palmu 2013 </t>
    </r>
    <r>
      <rPr>
        <sz val="12"/>
        <color rgb="FF00B0F0"/>
        <rFont val="Calibri"/>
        <family val="2"/>
      </rPr>
      <t>(26)</t>
    </r>
  </si>
  <si>
    <r>
      <t>10vPnC-D ntHi, 2,7y, Sudamér, Tregnaghi 2014</t>
    </r>
    <r>
      <rPr>
        <sz val="12"/>
        <color rgb="FF00B0F0"/>
        <rFont val="Calibri"/>
        <family val="2"/>
      </rPr>
      <t xml:space="preserve"> (27)</t>
    </r>
  </si>
  <si>
    <r>
      <t>11vPnC-ToxoD+T, 1,7y, Filipin, Lucero 2008</t>
    </r>
    <r>
      <rPr>
        <sz val="12"/>
        <color rgb="FF00B0F0"/>
        <rFont val="Calibri"/>
        <family val="2"/>
      </rPr>
      <t xml:space="preserve"> (25)</t>
    </r>
  </si>
  <si>
    <r>
      <t xml:space="preserve">7vPnC-CRMtD, 1,67y, ArizoNavajos, O’Brien 2003 </t>
    </r>
    <r>
      <rPr>
        <sz val="12"/>
        <color rgb="FF00B0F0"/>
        <rFont val="Calibri"/>
        <family val="2"/>
      </rPr>
      <t>(22,32)</t>
    </r>
  </si>
  <si>
    <r>
      <t xml:space="preserve">7vPnC-CRMtD, 1,6y, Califor, Black 2000 </t>
    </r>
    <r>
      <rPr>
        <sz val="12"/>
        <color rgb="FF00B0F0"/>
        <rFont val="Calibri"/>
        <family val="2"/>
      </rPr>
      <t>(20,21)</t>
    </r>
  </si>
  <si>
    <r>
      <t>7vPnC-CmeMnb 1,4y, Finland, Kilpi 2003</t>
    </r>
    <r>
      <rPr>
        <sz val="12"/>
        <color rgb="FF00B0F0"/>
        <rFont val="Calibri"/>
        <family val="2"/>
      </rPr>
      <t xml:space="preserve"> (29)</t>
    </r>
  </si>
  <si>
    <r>
      <t>9vPnC, 1,67y, Gambia, Cuts 2005</t>
    </r>
    <r>
      <rPr>
        <sz val="12"/>
        <color rgb="FF00B0F0"/>
        <rFont val="Calibri"/>
        <family val="2"/>
      </rPr>
      <t xml:space="preserve"> (24)</t>
    </r>
  </si>
  <si>
    <r>
      <t xml:space="preserve">9vPnC-CRMtD, 2,32y, SudÁfr sin VIH, Klugman 2003 </t>
    </r>
    <r>
      <rPr>
        <sz val="12"/>
        <color rgb="FF00B0F0"/>
        <rFont val="Calibri"/>
        <family val="2"/>
      </rPr>
      <t>(23)</t>
    </r>
  </si>
  <si>
    <r>
      <t xml:space="preserve">9vPnC, 1,67y, Gambia, Cuts 2005 </t>
    </r>
    <r>
      <rPr>
        <sz val="12"/>
        <color rgb="FF0070C0"/>
        <rFont val="Calibri"/>
        <family val="2"/>
      </rPr>
      <t>(24)</t>
    </r>
  </si>
  <si>
    <r>
      <t xml:space="preserve">11vPnC-D ntHi, 1,8y CheqEsl, Prymula 2006 </t>
    </r>
    <r>
      <rPr>
        <sz val="12"/>
        <color rgb="FF00B0F0"/>
        <rFont val="Calibri"/>
        <family val="2"/>
      </rPr>
      <t>(31)</t>
    </r>
  </si>
  <si>
    <r>
      <t xml:space="preserve">11vPnC-D ntHi, 1,8y CheqEsl, Prymula 2006 </t>
    </r>
    <r>
      <rPr>
        <sz val="10"/>
        <color rgb="FF00B0F0"/>
        <rFont val="Calibri"/>
        <family val="2"/>
      </rPr>
      <t>(31)</t>
    </r>
  </si>
  <si>
    <r>
      <t xml:space="preserve">9vPnC, 1,67y, Gambia, Cuts 2005 </t>
    </r>
    <r>
      <rPr>
        <sz val="10"/>
        <color rgb="FF0070C0"/>
        <rFont val="Calibri"/>
        <family val="2"/>
      </rPr>
      <t>(24)</t>
    </r>
  </si>
  <si>
    <t>Calidad de la evidencia</t>
  </si>
  <si>
    <t>Moderada</t>
  </si>
  <si>
    <t>Alta-Moderada</t>
  </si>
  <si>
    <t>Moderada-Baja</t>
  </si>
  <si>
    <r>
      <t>7vPnC-CRMtD, 1,4y, Finland, Eskola 2001</t>
    </r>
    <r>
      <rPr>
        <sz val="12"/>
        <color rgb="FF00B0F0"/>
        <rFont val="Calibri"/>
        <family val="2"/>
      </rPr>
      <t xml:space="preserve"> (28)</t>
    </r>
  </si>
  <si>
    <r>
      <t>7vPnC-CRMtD, 1,4y, Finland, Eskola 2001</t>
    </r>
    <r>
      <rPr>
        <sz val="10"/>
        <color rgb="FF00B0F0"/>
        <rFont val="Calibri"/>
        <family val="2"/>
      </rPr>
      <t xml:space="preserve"> (28)</t>
    </r>
  </si>
  <si>
    <r>
      <rPr>
        <b/>
        <sz val="14"/>
        <color indexed="60"/>
        <rFont val="Calibri"/>
        <family val="2"/>
      </rPr>
      <t xml:space="preserve">Tabla 8: </t>
    </r>
    <r>
      <rPr>
        <b/>
        <sz val="14"/>
        <rFont val="Calibri"/>
        <family val="2"/>
      </rPr>
      <t>ENI-CC: Enfermedad neumocócica invasiva confirmada por cultivo en niños que se vacunan antes de los 2 años de edad con vacuna 7-11vPnC frente a un Control.</t>
    </r>
  </si>
  <si>
    <r>
      <t>Tabla 9:</t>
    </r>
    <r>
      <rPr>
        <b/>
        <sz val="14"/>
        <rFont val="Calibri"/>
        <family val="2"/>
      </rPr>
      <t xml:space="preserve"> NACc-CR: Neumonía adquirida en la comunidad, clínica y confirmada con radiografía, en niños que se vacunan antes de los 2 años de edad con vacuna 7-11vPnC frente a un Control.</t>
    </r>
  </si>
  <si>
    <r>
      <rPr>
        <b/>
        <sz val="14"/>
        <color indexed="60"/>
        <rFont val="Calibri"/>
        <family val="2"/>
      </rPr>
      <t>Tabla 10:</t>
    </r>
    <r>
      <rPr>
        <b/>
        <sz val="14"/>
        <rFont val="Calibri"/>
        <family val="2"/>
      </rPr>
      <t xml:space="preserve"> "Mortalidad por ENI o NAC por todas las causas", en niños que se vacunan antes de los 2 años de edad con vacuna 7-11vPnC frente a un Control.</t>
    </r>
  </si>
  <si>
    <r>
      <rPr>
        <b/>
        <sz val="14"/>
        <color indexed="60"/>
        <rFont val="Calibri"/>
        <family val="2"/>
      </rPr>
      <t>Tabla 11 A:</t>
    </r>
    <r>
      <rPr>
        <b/>
        <sz val="14"/>
        <rFont val="Calibri"/>
        <family val="2"/>
      </rPr>
      <t xml:space="preserve"> "Mortalidad por todas las causas", en niños que se vacunan antes de los 2 años de edad con vacuna 7-11vPnC frente a un Control.</t>
    </r>
  </si>
  <si>
    <r>
      <rPr>
        <b/>
        <sz val="14"/>
        <color indexed="60"/>
        <rFont val="Calibri"/>
        <family val="2"/>
      </rPr>
      <t>Tabla 11 B:</t>
    </r>
    <r>
      <rPr>
        <b/>
        <sz val="14"/>
        <rFont val="Calibri"/>
        <family val="2"/>
      </rPr>
      <t xml:space="preserve"> "Mortalidad por todas las causas", en niños que se vacunan antes de los 2 años de edad con vacuna 7-11vPnC frente a un Control.</t>
    </r>
  </si>
  <si>
    <t>0% (0% a 0%)</t>
  </si>
  <si>
    <t>en 2,23 años</t>
  </si>
  <si>
    <t>0,8 (0,73-0,87)</t>
  </si>
  <si>
    <t>0,35%</t>
  </si>
  <si>
    <t>0,43%</t>
  </si>
  <si>
    <t>1157 (857 a 1781)</t>
  </si>
  <si>
    <r>
      <t xml:space="preserve">Aplicando al </t>
    </r>
    <r>
      <rPr>
        <b/>
        <sz val="14"/>
        <rFont val="Calibri"/>
        <family val="2"/>
      </rPr>
      <t xml:space="preserve">0,43% </t>
    </r>
    <r>
      <rPr>
        <sz val="14"/>
        <rFont val="Calibri"/>
        <family val="2"/>
      </rPr>
      <t>hospitalizaciones por NAC todas las causas / año estimado en niños menores de 5 años en España, en el período 1999-2013.</t>
    </r>
  </si>
  <si>
    <t>569 (422 a 876)</t>
  </si>
  <si>
    <t>NAC España por año 1999-13</t>
  </si>
  <si>
    <t>ENI España por año 1999-13</t>
  </si>
  <si>
    <t>Def NI+NAC Epaña 1999-13</t>
  </si>
  <si>
    <r>
      <t xml:space="preserve">Aplicando al </t>
    </r>
    <r>
      <rPr>
        <b/>
        <sz val="14"/>
        <rFont val="Calibri"/>
        <family val="2"/>
      </rPr>
      <t>0,00030%</t>
    </r>
    <r>
      <rPr>
        <sz val="14"/>
        <rFont val="Calibri"/>
        <family val="2"/>
      </rPr>
      <t xml:space="preserve"> defunciones por ENI y NAC / año estimado en niños menores de 5 años en España, en el período 1999-2013.</t>
    </r>
  </si>
  <si>
    <t>2564103 (505051 a -268817)</t>
  </si>
  <si>
    <r>
      <t xml:space="preserve">Aplicando al </t>
    </r>
    <r>
      <rPr>
        <b/>
        <sz val="14"/>
        <rFont val="Calibri"/>
        <family val="2"/>
      </rPr>
      <t>0,096%</t>
    </r>
    <r>
      <rPr>
        <sz val="14"/>
        <rFont val="Calibri"/>
        <family val="2"/>
      </rPr>
      <t xml:space="preserve"> Defunciones por todas las causas / año estimado en niños menores de 5 años,  período 1999-2013.</t>
    </r>
  </si>
  <si>
    <t>Baja</t>
  </si>
  <si>
    <t>0 a 1</t>
  </si>
  <si>
    <t>&gt;1 a 2</t>
  </si>
  <si>
    <t>&gt;2 a 3</t>
  </si>
  <si>
    <t>&gt;3 a 4</t>
  </si>
  <si>
    <t>&gt;4 a 5</t>
  </si>
  <si>
    <t>&gt;5 a 6</t>
  </si>
  <si>
    <t>&gt;7 a 8</t>
  </si>
  <si>
    <t>Muy baja</t>
  </si>
  <si>
    <t>Muybaja a Baja</t>
  </si>
  <si>
    <t>Baja a Moderada</t>
  </si>
  <si>
    <t>Moderada a Alta</t>
  </si>
  <si>
    <t>Alta</t>
  </si>
  <si>
    <t>&gt;6 a 7</t>
  </si>
  <si>
    <t>Cálculo de RAR y NNT a partir del RR de un metaanálisis y el % RA en el grupo control</t>
  </si>
  <si>
    <r>
      <t>Abreviaturas</t>
    </r>
    <r>
      <rPr>
        <sz val="9"/>
        <rFont val="Calibri"/>
        <family val="2"/>
      </rPr>
      <t xml:space="preserve">: </t>
    </r>
    <r>
      <rPr>
        <b/>
        <sz val="9"/>
        <rFont val="Calibri"/>
        <family val="2"/>
      </rPr>
      <t>RA</t>
    </r>
    <r>
      <rPr>
        <sz val="9"/>
        <rFont val="Calibri"/>
        <family val="2"/>
      </rPr>
      <t xml:space="preserve">: Riesgo Absoluto; </t>
    </r>
    <r>
      <rPr>
        <b/>
        <sz val="9"/>
        <rFont val="Calibri"/>
        <family val="2"/>
      </rPr>
      <t>RR</t>
    </r>
    <r>
      <rPr>
        <sz val="9"/>
        <rFont val="Calibri"/>
        <family val="2"/>
      </rPr>
      <t xml:space="preserve">: Riesgo Relativo; </t>
    </r>
    <r>
      <rPr>
        <b/>
        <sz val="9"/>
        <rFont val="Calibri"/>
        <family val="2"/>
      </rPr>
      <t>RAR</t>
    </r>
    <r>
      <rPr>
        <sz val="9"/>
        <rFont val="Calibri"/>
        <family val="2"/>
      </rPr>
      <t xml:space="preserve">: Reducción Absoluta del Riesgo; </t>
    </r>
    <r>
      <rPr>
        <b/>
        <sz val="9"/>
        <rFont val="Calibri"/>
        <family val="2"/>
      </rPr>
      <t>NNT</t>
    </r>
    <r>
      <rPr>
        <sz val="9"/>
        <rFont val="Calibri"/>
        <family val="2"/>
      </rPr>
      <t xml:space="preserve">: Número Necesario a Tratar para evitar un evento; </t>
    </r>
    <r>
      <rPr>
        <b/>
        <sz val="9"/>
        <rFont val="Calibri"/>
        <family val="2"/>
      </rPr>
      <t>IC 95%</t>
    </r>
    <r>
      <rPr>
        <sz val="9"/>
        <rFont val="Calibri"/>
        <family val="2"/>
      </rPr>
      <t>: intervalo de confianza al 95%</t>
    </r>
  </si>
  <si>
    <t>% RA control =</t>
  </si>
  <si>
    <t>Límite superior del IC 95%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</si>
</sst>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\ _€_-;\-* #,##0.00\ _€_-;_-* &quot;-&quot;??\ _€_-;_-@_-"/>
    <numFmt numFmtId="164" formatCode="_-* #,##0\ _€_-;\-* #,##0\ _€_-;_-* &quot;-&quot;??\ _€_-;_-@_-"/>
    <numFmt numFmtId="165" formatCode="0.0"/>
    <numFmt numFmtId="166" formatCode="0.0%"/>
    <numFmt numFmtId="167" formatCode="0.000%"/>
    <numFmt numFmtId="168" formatCode="_-* #,##0.000000\ _€_-;\-* #,##0.000000\ _€_-;_-* &quot;-&quot;??\ _€_-;_-@_-"/>
    <numFmt numFmtId="169" formatCode="0.0000%"/>
    <numFmt numFmtId="170" formatCode="_-* #,##0.0000\ _€_-;\-* #,##0.0000\ _€_-;_-* &quot;-&quot;?\ _€_-;_-@_-"/>
    <numFmt numFmtId="171" formatCode="_-* #,##0.000\ _€_-;\-* #,##0.000\ _€_-;_-* &quot;-&quot;??\ _€_-;_-@_-"/>
    <numFmt numFmtId="172" formatCode="_-* #,##0.0000\ _€_-;\-* #,##0.0000\ _€_-;_-* &quot;-&quot;??\ _€_-;_-@_-"/>
    <numFmt numFmtId="173" formatCode="0.000000%"/>
    <numFmt numFmtId="174" formatCode="0.00000%"/>
    <numFmt numFmtId="175" formatCode="_-* #,##0.000\ _€_-;\-* #,##0.000\ _€_-;_-* &quot;-&quot;???\ _€_-;_-@_-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1"/>
      <color indexed="12"/>
      <name val="Calibri"/>
      <family val="2"/>
    </font>
    <font>
      <u/>
      <sz val="10"/>
      <color indexed="12"/>
      <name val="Arial"/>
      <family val="2"/>
    </font>
    <font>
      <b/>
      <sz val="18"/>
      <color indexed="20"/>
      <name val="Calibri"/>
      <family val="2"/>
    </font>
    <font>
      <b/>
      <sz val="11"/>
      <color indexed="8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b/>
      <sz val="14"/>
      <color indexed="20"/>
      <name val="Calibri"/>
      <family val="2"/>
    </font>
    <font>
      <b/>
      <sz val="14"/>
      <color indexed="12"/>
      <name val="Calibri"/>
      <family val="2"/>
    </font>
    <font>
      <b/>
      <sz val="14"/>
      <color indexed="60"/>
      <name val="Calibri"/>
      <family val="2"/>
    </font>
    <font>
      <b/>
      <sz val="14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sz val="14"/>
      <color rgb="FF0000FF"/>
      <name val="Calibri"/>
      <family val="2"/>
    </font>
    <font>
      <sz val="13"/>
      <name val="Calibri"/>
      <family val="2"/>
    </font>
    <font>
      <sz val="14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1"/>
      <name val="Calibri"/>
      <family val="2"/>
    </font>
    <font>
      <u/>
      <sz val="11"/>
      <color theme="11"/>
      <name val="Calibri"/>
      <family val="2"/>
      <scheme val="minor"/>
    </font>
    <font>
      <sz val="12"/>
      <name val="Calibri"/>
      <family val="2"/>
    </font>
    <font>
      <i/>
      <sz val="12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6"/>
      <name val="Calibri"/>
      <family val="2"/>
    </font>
    <font>
      <sz val="14"/>
      <name val="Calibri"/>
      <family val="2"/>
      <scheme val="minor"/>
    </font>
    <font>
      <b/>
      <sz val="16"/>
      <color rgb="FFFFC000"/>
      <name val="Calibri"/>
      <family val="2"/>
    </font>
    <font>
      <sz val="11"/>
      <color rgb="FF006600"/>
      <name val="Calibri"/>
      <family val="2"/>
    </font>
    <font>
      <sz val="14"/>
      <color rgb="FF006600"/>
      <name val="Calibri"/>
      <family val="2"/>
    </font>
    <font>
      <sz val="12"/>
      <color rgb="FF006600"/>
      <name val="Calibri"/>
      <family val="2"/>
    </font>
    <font>
      <b/>
      <i/>
      <sz val="12"/>
      <color rgb="FF00B050"/>
      <name val="Calibri"/>
      <family val="2"/>
    </font>
    <font>
      <b/>
      <i/>
      <vertAlign val="superscript"/>
      <sz val="12"/>
      <color indexed="17"/>
      <name val="Calibri"/>
      <family val="2"/>
    </font>
    <font>
      <b/>
      <sz val="12"/>
      <color indexed="17"/>
      <name val="Calibri"/>
      <family val="2"/>
    </font>
    <font>
      <b/>
      <i/>
      <sz val="12"/>
      <color rgb="FF009900"/>
      <name val="Calibri"/>
      <family val="2"/>
    </font>
    <font>
      <sz val="12"/>
      <color rgb="FF00B0F0"/>
      <name val="Calibri"/>
      <family val="2"/>
    </font>
    <font>
      <b/>
      <i/>
      <sz val="11"/>
      <color rgb="FFFF6600"/>
      <name val="Calibri"/>
      <family val="2"/>
    </font>
    <font>
      <b/>
      <i/>
      <vertAlign val="superscript"/>
      <sz val="11"/>
      <color rgb="FFFF6600"/>
      <name val="Calibri"/>
      <family val="2"/>
    </font>
    <font>
      <b/>
      <sz val="11"/>
      <color rgb="FFFF6600"/>
      <name val="Calibri"/>
      <family val="2"/>
    </font>
    <font>
      <sz val="10"/>
      <color rgb="FF00B0F0"/>
      <name val="Calibri"/>
      <family val="2"/>
    </font>
    <font>
      <sz val="12"/>
      <color rgb="FF0070C0"/>
      <name val="Calibri"/>
      <family val="2"/>
    </font>
    <font>
      <sz val="10"/>
      <color rgb="FF0070C0"/>
      <name val="Calibri"/>
      <family val="2"/>
    </font>
    <font>
      <sz val="12"/>
      <color theme="1"/>
      <name val="Calibri"/>
      <family val="2"/>
      <scheme val="minor"/>
    </font>
    <font>
      <sz val="9"/>
      <color indexed="12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4"/>
      <name val="Calibri"/>
      <family val="2"/>
    </font>
    <font>
      <b/>
      <sz val="10"/>
      <color indexed="57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2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448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64" fontId="4" fillId="0" borderId="0" xfId="1" applyNumberFormat="1" applyFont="1" applyFill="1" applyBorder="1" applyAlignment="1">
      <alignment horizontal="center" vertical="distributed"/>
    </xf>
    <xf numFmtId="0" fontId="10" fillId="0" borderId="1" xfId="0" applyFont="1" applyFill="1" applyBorder="1" applyAlignment="1">
      <alignment vertical="center" wrapText="1"/>
    </xf>
    <xf numFmtId="0" fontId="10" fillId="0" borderId="5" xfId="3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3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164" fontId="11" fillId="2" borderId="5" xfId="1" applyNumberFormat="1" applyFont="1" applyFill="1" applyBorder="1" applyAlignment="1">
      <alignment horizontal="center" vertical="center"/>
    </xf>
    <xf numFmtId="164" fontId="11" fillId="0" borderId="5" xfId="1" applyNumberFormat="1" applyFont="1" applyFill="1" applyBorder="1" applyAlignment="1">
      <alignment horizontal="center" vertical="center"/>
    </xf>
    <xf numFmtId="0" fontId="12" fillId="2" borderId="5" xfId="3" applyFont="1" applyFill="1" applyBorder="1" applyAlignment="1" applyProtection="1">
      <alignment horizontal="center" vertical="center"/>
    </xf>
    <xf numFmtId="164" fontId="2" fillId="0" borderId="5" xfId="1" applyNumberFormat="1" applyFont="1" applyFill="1" applyBorder="1" applyAlignment="1">
      <alignment horizontal="center" vertical="center"/>
    </xf>
    <xf numFmtId="10" fontId="2" fillId="0" borderId="5" xfId="2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5" xfId="0" applyFont="1" applyFill="1" applyBorder="1" applyAlignment="1">
      <alignment horizontal="center" vertical="distributed"/>
    </xf>
    <xf numFmtId="164" fontId="4" fillId="0" borderId="5" xfId="1" applyNumberFormat="1" applyFont="1" applyFill="1" applyBorder="1" applyAlignment="1">
      <alignment horizontal="center" vertical="distributed"/>
    </xf>
    <xf numFmtId="2" fontId="13" fillId="3" borderId="5" xfId="3" applyNumberFormat="1" applyFont="1" applyFill="1" applyBorder="1" applyAlignment="1" applyProtection="1">
      <alignment horizontal="center" vertical="center"/>
    </xf>
    <xf numFmtId="164" fontId="4" fillId="0" borderId="5" xfId="1" applyNumberFormat="1" applyFont="1" applyFill="1" applyBorder="1" applyAlignment="1">
      <alignment vertical="center"/>
    </xf>
    <xf numFmtId="10" fontId="4" fillId="0" borderId="5" xfId="2" applyNumberFormat="1" applyFont="1" applyFill="1" applyBorder="1" applyAlignment="1">
      <alignment horizontal="center" vertical="center"/>
    </xf>
    <xf numFmtId="10" fontId="10" fillId="0" borderId="5" xfId="2" applyNumberFormat="1" applyFont="1" applyFill="1" applyBorder="1" applyAlignment="1">
      <alignment horizontal="center" vertical="center"/>
    </xf>
    <xf numFmtId="165" fontId="4" fillId="4" borderId="5" xfId="0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43" fontId="16" fillId="0" borderId="5" xfId="1" applyFont="1" applyFill="1" applyBorder="1" applyAlignment="1">
      <alignment horizontal="center" vertical="distributed"/>
    </xf>
    <xf numFmtId="10" fontId="2" fillId="0" borderId="0" xfId="2" applyNumberFormat="1" applyFont="1" applyFill="1"/>
    <xf numFmtId="43" fontId="2" fillId="0" borderId="0" xfId="1" applyFont="1" applyFill="1" applyBorder="1" applyAlignment="1">
      <alignment horizontal="center" vertical="distributed"/>
    </xf>
    <xf numFmtId="0" fontId="10" fillId="0" borderId="0" xfId="0" applyFont="1" applyFill="1" applyBorder="1" applyAlignment="1">
      <alignment horizontal="center" vertical="distributed"/>
    </xf>
    <xf numFmtId="0" fontId="2" fillId="0" borderId="0" xfId="0" applyFont="1" applyFill="1" applyBorder="1" applyAlignment="1">
      <alignment horizontal="center" vertical="distributed" wrapText="1"/>
    </xf>
    <xf numFmtId="0" fontId="18" fillId="0" borderId="0" xfId="0" applyFont="1" applyFill="1" applyBorder="1" applyAlignment="1">
      <alignment horizontal="center" vertical="distributed" wrapText="1"/>
    </xf>
    <xf numFmtId="0" fontId="10" fillId="0" borderId="0" xfId="0" applyFont="1" applyFill="1" applyBorder="1" applyAlignment="1">
      <alignment horizontal="center" vertical="distributed" wrapText="1"/>
    </xf>
    <xf numFmtId="10" fontId="10" fillId="0" borderId="0" xfId="2" applyNumberFormat="1" applyFont="1" applyFill="1" applyBorder="1" applyAlignment="1">
      <alignment horizontal="center" vertical="distributed" wrapText="1"/>
    </xf>
    <xf numFmtId="10" fontId="2" fillId="0" borderId="0" xfId="2" applyNumberFormat="1" applyFont="1" applyFill="1" applyBorder="1" applyAlignment="1">
      <alignment horizontal="center" vertical="distributed" wrapText="1"/>
    </xf>
    <xf numFmtId="166" fontId="17" fillId="0" borderId="0" xfId="0" applyNumberFormat="1" applyFont="1" applyFill="1" applyBorder="1" applyAlignment="1">
      <alignment horizontal="center" vertical="distributed"/>
    </xf>
    <xf numFmtId="43" fontId="10" fillId="0" borderId="0" xfId="1" applyFont="1" applyFill="1" applyBorder="1" applyAlignment="1">
      <alignment horizontal="center" vertical="distributed"/>
    </xf>
    <xf numFmtId="0" fontId="2" fillId="0" borderId="0" xfId="0" applyFont="1" applyFill="1" applyBorder="1" applyAlignment="1">
      <alignment horizontal="center" vertical="distributed"/>
    </xf>
    <xf numFmtId="0" fontId="2" fillId="0" borderId="0" xfId="0" applyFont="1" applyFill="1" applyBorder="1"/>
    <xf numFmtId="0" fontId="16" fillId="0" borderId="5" xfId="0" applyFont="1" applyFill="1" applyBorder="1" applyAlignment="1">
      <alignment horizontal="center" vertical="distributed"/>
    </xf>
    <xf numFmtId="1" fontId="2" fillId="0" borderId="0" xfId="0" applyNumberFormat="1" applyFont="1" applyFill="1"/>
    <xf numFmtId="0" fontId="16" fillId="0" borderId="0" xfId="0" applyFont="1" applyFill="1"/>
    <xf numFmtId="0" fontId="20" fillId="0" borderId="0" xfId="0" applyFont="1" applyFill="1"/>
    <xf numFmtId="0" fontId="22" fillId="0" borderId="0" xfId="0" applyFont="1"/>
    <xf numFmtId="0" fontId="22" fillId="0" borderId="0" xfId="0" applyFont="1" applyFill="1"/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/>
    <xf numFmtId="0" fontId="24" fillId="0" borderId="0" xfId="0" applyFont="1" applyFill="1" applyBorder="1" applyAlignment="1">
      <alignment horizontal="center"/>
    </xf>
    <xf numFmtId="0" fontId="22" fillId="0" borderId="7" xfId="0" applyFont="1" applyBorder="1" applyAlignment="1">
      <alignment horizontal="right" vertical="distributed"/>
    </xf>
    <xf numFmtId="0" fontId="22" fillId="0" borderId="24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2" fontId="22" fillId="2" borderId="7" xfId="0" applyNumberFormat="1" applyFont="1" applyFill="1" applyBorder="1" applyAlignment="1">
      <alignment horizontal="center" vertical="center"/>
    </xf>
    <xf numFmtId="2" fontId="22" fillId="2" borderId="24" xfId="0" applyNumberFormat="1" applyFont="1" applyFill="1" applyBorder="1" applyAlignment="1">
      <alignment horizontal="center" vertical="center"/>
    </xf>
    <xf numFmtId="2" fontId="22" fillId="2" borderId="9" xfId="0" applyNumberFormat="1" applyFont="1" applyFill="1" applyBorder="1" applyAlignment="1">
      <alignment horizontal="center" vertical="center"/>
    </xf>
    <xf numFmtId="49" fontId="22" fillId="0" borderId="8" xfId="0" applyNumberFormat="1" applyFont="1" applyBorder="1"/>
    <xf numFmtId="0" fontId="22" fillId="3" borderId="9" xfId="0" applyFont="1" applyFill="1" applyBorder="1" applyAlignment="1">
      <alignment horizontal="right" vertical="center"/>
    </xf>
    <xf numFmtId="10" fontId="23" fillId="8" borderId="24" xfId="0" applyNumberFormat="1" applyFont="1" applyFill="1" applyBorder="1" applyAlignment="1">
      <alignment horizontal="center" vertical="center"/>
    </xf>
    <xf numFmtId="10" fontId="23" fillId="9" borderId="24" xfId="0" applyNumberFormat="1" applyFont="1" applyFill="1" applyBorder="1" applyAlignment="1">
      <alignment horizontal="center" vertical="center"/>
    </xf>
    <xf numFmtId="10" fontId="23" fillId="10" borderId="24" xfId="0" applyNumberFormat="1" applyFont="1" applyFill="1" applyBorder="1" applyAlignment="1">
      <alignment horizontal="center" vertical="center"/>
    </xf>
    <xf numFmtId="0" fontId="22" fillId="3" borderId="25" xfId="0" applyFont="1" applyFill="1" applyBorder="1" applyAlignment="1">
      <alignment horizontal="right" vertical="center"/>
    </xf>
    <xf numFmtId="1" fontId="23" fillId="8" borderId="7" xfId="0" applyNumberFormat="1" applyFont="1" applyFill="1" applyBorder="1" applyAlignment="1">
      <alignment horizontal="center" vertical="center"/>
    </xf>
    <xf numFmtId="1" fontId="23" fillId="9" borderId="7" xfId="0" applyNumberFormat="1" applyFont="1" applyFill="1" applyBorder="1" applyAlignment="1">
      <alignment horizontal="center" vertical="center"/>
    </xf>
    <xf numFmtId="1" fontId="23" fillId="10" borderId="24" xfId="0" applyNumberFormat="1" applyFont="1" applyFill="1" applyBorder="1" applyAlignment="1">
      <alignment horizontal="center" vertical="center"/>
    </xf>
    <xf numFmtId="49" fontId="22" fillId="0" borderId="5" xfId="1" applyNumberFormat="1" applyFont="1" applyBorder="1" applyAlignment="1">
      <alignment horizontal="right" vertical="center"/>
    </xf>
    <xf numFmtId="1" fontId="25" fillId="0" borderId="0" xfId="0" applyNumberFormat="1" applyFont="1" applyFill="1" applyBorder="1" applyAlignment="1">
      <alignment horizontal="center" vertical="center"/>
    </xf>
    <xf numFmtId="0" fontId="23" fillId="11" borderId="5" xfId="0" applyFont="1" applyFill="1" applyBorder="1" applyAlignment="1">
      <alignment horizontal="right" vertical="center"/>
    </xf>
    <xf numFmtId="1" fontId="23" fillId="11" borderId="5" xfId="0" applyNumberFormat="1" applyFont="1" applyFill="1" applyBorder="1" applyAlignment="1">
      <alignment horizontal="center" vertical="center"/>
    </xf>
    <xf numFmtId="0" fontId="23" fillId="12" borderId="5" xfId="0" applyFont="1" applyFill="1" applyBorder="1" applyAlignment="1">
      <alignment horizontal="right" vertical="center"/>
    </xf>
    <xf numFmtId="1" fontId="23" fillId="12" borderId="5" xfId="0" applyNumberFormat="1" applyFont="1" applyFill="1" applyBorder="1" applyAlignment="1">
      <alignment horizontal="center" vertical="center"/>
    </xf>
    <xf numFmtId="43" fontId="23" fillId="13" borderId="5" xfId="1" applyFont="1" applyFill="1" applyBorder="1" applyAlignment="1">
      <alignment horizontal="right" vertical="center"/>
    </xf>
    <xf numFmtId="1" fontId="23" fillId="13" borderId="5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vertical="center"/>
    </xf>
    <xf numFmtId="2" fontId="22" fillId="0" borderId="0" xfId="0" applyNumberFormat="1" applyFont="1" applyFill="1" applyBorder="1" applyAlignment="1">
      <alignment vertical="center"/>
    </xf>
    <xf numFmtId="0" fontId="23" fillId="11" borderId="3" xfId="0" applyFont="1" applyFill="1" applyBorder="1" applyAlignment="1">
      <alignment horizontal="right" vertical="center"/>
    </xf>
    <xf numFmtId="0" fontId="23" fillId="9" borderId="5" xfId="0" applyFont="1" applyFill="1" applyBorder="1" applyAlignment="1">
      <alignment horizontal="right" vertical="center"/>
    </xf>
    <xf numFmtId="1" fontId="23" fillId="9" borderId="5" xfId="0" applyNumberFormat="1" applyFont="1" applyFill="1" applyBorder="1" applyAlignment="1">
      <alignment horizontal="center" vertical="center"/>
    </xf>
    <xf numFmtId="43" fontId="23" fillId="0" borderId="0" xfId="1" applyFont="1" applyFill="1" applyBorder="1" applyAlignment="1">
      <alignment horizontal="right"/>
    </xf>
    <xf numFmtId="2" fontId="23" fillId="0" borderId="0" xfId="0" applyNumberFormat="1" applyFont="1" applyFill="1" applyBorder="1" applyAlignment="1">
      <alignment horizontal="center"/>
    </xf>
    <xf numFmtId="1" fontId="23" fillId="0" borderId="0" xfId="0" applyNumberFormat="1" applyFont="1" applyFill="1" applyBorder="1" applyAlignment="1">
      <alignment horizontal="center"/>
    </xf>
    <xf numFmtId="0" fontId="22" fillId="3" borderId="27" xfId="0" applyFont="1" applyFill="1" applyBorder="1" applyAlignment="1">
      <alignment horizontal="center"/>
    </xf>
    <xf numFmtId="2" fontId="22" fillId="3" borderId="27" xfId="0" applyNumberFormat="1" applyFont="1" applyFill="1" applyBorder="1" applyAlignment="1">
      <alignment horizontal="center"/>
    </xf>
    <xf numFmtId="10" fontId="22" fillId="3" borderId="27" xfId="2" applyNumberFormat="1" applyFont="1" applyFill="1" applyBorder="1" applyAlignment="1">
      <alignment horizontal="center"/>
    </xf>
    <xf numFmtId="1" fontId="22" fillId="3" borderId="28" xfId="0" applyNumberFormat="1" applyFont="1" applyFill="1" applyBorder="1" applyAlignment="1">
      <alignment horizontal="center"/>
    </xf>
    <xf numFmtId="10" fontId="22" fillId="3" borderId="0" xfId="0" applyNumberFormat="1" applyFont="1" applyFill="1" applyBorder="1" applyAlignment="1">
      <alignment horizontal="center"/>
    </xf>
    <xf numFmtId="2" fontId="22" fillId="3" borderId="0" xfId="0" applyNumberFormat="1" applyFont="1" applyFill="1" applyBorder="1" applyAlignment="1">
      <alignment horizontal="center"/>
    </xf>
    <xf numFmtId="10" fontId="22" fillId="3" borderId="0" xfId="2" applyNumberFormat="1" applyFont="1" applyFill="1" applyBorder="1" applyAlignment="1">
      <alignment horizontal="center"/>
    </xf>
    <xf numFmtId="1" fontId="22" fillId="3" borderId="30" xfId="0" applyNumberFormat="1" applyFont="1" applyFill="1" applyBorder="1" applyAlignment="1">
      <alignment horizontal="center"/>
    </xf>
    <xf numFmtId="0" fontId="22" fillId="3" borderId="0" xfId="0" applyFont="1" applyFill="1" applyBorder="1" applyAlignment="1">
      <alignment horizontal="center"/>
    </xf>
    <xf numFmtId="0" fontId="22" fillId="3" borderId="5" xfId="0" applyFont="1" applyFill="1" applyBorder="1" applyAlignment="1">
      <alignment horizontal="center"/>
    </xf>
    <xf numFmtId="0" fontId="22" fillId="3" borderId="5" xfId="0" applyFont="1" applyFill="1" applyBorder="1" applyAlignment="1">
      <alignment horizontal="center" vertical="distributed"/>
    </xf>
    <xf numFmtId="0" fontId="22" fillId="0" borderId="5" xfId="0" applyFont="1" applyBorder="1" applyAlignment="1">
      <alignment horizontal="center" vertical="distributed"/>
    </xf>
    <xf numFmtId="164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 vertical="center"/>
    </xf>
    <xf numFmtId="0" fontId="22" fillId="0" borderId="0" xfId="0" applyFont="1" applyAlignment="1">
      <alignment horizontal="left"/>
    </xf>
    <xf numFmtId="167" fontId="22" fillId="0" borderId="0" xfId="2" applyNumberFormat="1" applyFont="1" applyAlignment="1">
      <alignment horizontal="left"/>
    </xf>
    <xf numFmtId="0" fontId="22" fillId="3" borderId="7" xfId="0" applyFont="1" applyFill="1" applyBorder="1" applyAlignment="1">
      <alignment horizontal="left"/>
    </xf>
    <xf numFmtId="0" fontId="22" fillId="3" borderId="18" xfId="0" applyFont="1" applyFill="1" applyBorder="1" applyAlignment="1">
      <alignment horizontal="left"/>
    </xf>
    <xf numFmtId="0" fontId="23" fillId="0" borderId="5" xfId="0" applyFont="1" applyBorder="1" applyAlignment="1">
      <alignment horizontal="left"/>
    </xf>
    <xf numFmtId="0" fontId="22" fillId="11" borderId="6" xfId="0" applyFont="1" applyFill="1" applyBorder="1" applyAlignment="1">
      <alignment horizontal="left"/>
    </xf>
    <xf numFmtId="0" fontId="22" fillId="12" borderId="5" xfId="0" applyFont="1" applyFill="1" applyBorder="1" applyAlignment="1">
      <alignment horizontal="left"/>
    </xf>
    <xf numFmtId="0" fontId="22" fillId="13" borderId="5" xfId="0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left"/>
    </xf>
    <xf numFmtId="0" fontId="22" fillId="9" borderId="5" xfId="0" applyFont="1" applyFill="1" applyBorder="1" applyAlignment="1">
      <alignment horizontal="left"/>
    </xf>
    <xf numFmtId="43" fontId="22" fillId="13" borderId="5" xfId="1" applyFont="1" applyFill="1" applyBorder="1" applyAlignment="1">
      <alignment horizontal="left"/>
    </xf>
    <xf numFmtId="43" fontId="22" fillId="0" borderId="0" xfId="1" applyFont="1" applyFill="1" applyBorder="1" applyAlignment="1">
      <alignment horizontal="left"/>
    </xf>
    <xf numFmtId="0" fontId="22" fillId="3" borderId="26" xfId="0" applyFont="1" applyFill="1" applyBorder="1" applyAlignment="1">
      <alignment horizontal="left"/>
    </xf>
    <xf numFmtId="0" fontId="22" fillId="3" borderId="29" xfId="0" applyFont="1" applyFill="1" applyBorder="1" applyAlignment="1">
      <alignment horizontal="left"/>
    </xf>
    <xf numFmtId="0" fontId="22" fillId="3" borderId="31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169" fontId="23" fillId="0" borderId="0" xfId="2" applyNumberFormat="1" applyFont="1"/>
    <xf numFmtId="0" fontId="23" fillId="0" borderId="0" xfId="0" applyFont="1" applyAlignment="1">
      <alignment horizontal="right"/>
    </xf>
    <xf numFmtId="43" fontId="23" fillId="0" borderId="0" xfId="1" applyFont="1" applyAlignment="1">
      <alignment horizontal="right"/>
    </xf>
    <xf numFmtId="2" fontId="23" fillId="0" borderId="0" xfId="0" applyNumberFormat="1" applyFont="1" applyAlignment="1">
      <alignment horizontal="right"/>
    </xf>
    <xf numFmtId="173" fontId="23" fillId="0" borderId="0" xfId="2" applyNumberFormat="1" applyFont="1" applyAlignment="1">
      <alignment horizontal="right"/>
    </xf>
    <xf numFmtId="0" fontId="2" fillId="0" borderId="5" xfId="0" applyFont="1" applyFill="1" applyBorder="1" applyAlignment="1">
      <alignment horizontal="left" vertical="center" wrapText="1"/>
    </xf>
    <xf numFmtId="0" fontId="16" fillId="0" borderId="32" xfId="0" applyFont="1" applyFill="1" applyBorder="1" applyAlignment="1">
      <alignment horizontal="center" vertical="distributed"/>
    </xf>
    <xf numFmtId="43" fontId="16" fillId="0" borderId="34" xfId="1" applyFont="1" applyFill="1" applyBorder="1" applyAlignment="1">
      <alignment horizontal="center" vertical="distributed"/>
    </xf>
    <xf numFmtId="0" fontId="28" fillId="0" borderId="5" xfId="0" applyFont="1" applyFill="1" applyBorder="1" applyAlignment="1">
      <alignment horizontal="center" vertical="distributed" wrapText="1"/>
    </xf>
    <xf numFmtId="10" fontId="11" fillId="0" borderId="5" xfId="0" applyNumberFormat="1" applyFont="1" applyFill="1" applyBorder="1" applyAlignment="1">
      <alignment horizontal="center" vertical="distributed"/>
    </xf>
    <xf numFmtId="0" fontId="3" fillId="0" borderId="5" xfId="0" applyFont="1" applyFill="1" applyBorder="1" applyAlignment="1">
      <alignment horizontal="right" vertical="distributed"/>
    </xf>
    <xf numFmtId="0" fontId="3" fillId="0" borderId="5" xfId="0" applyFont="1" applyFill="1" applyBorder="1" applyAlignment="1">
      <alignment horizontal="center" vertical="distributed"/>
    </xf>
    <xf numFmtId="0" fontId="3" fillId="0" borderId="5" xfId="0" applyFont="1" applyFill="1" applyBorder="1" applyAlignment="1">
      <alignment horizontal="center" vertical="distributed" wrapText="1"/>
    </xf>
    <xf numFmtId="166" fontId="29" fillId="0" borderId="5" xfId="0" applyNumberFormat="1" applyFont="1" applyFill="1" applyBorder="1" applyAlignment="1">
      <alignment horizontal="center" vertical="distributed"/>
    </xf>
    <xf numFmtId="0" fontId="3" fillId="0" borderId="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distributed" wrapText="1"/>
    </xf>
    <xf numFmtId="0" fontId="3" fillId="0" borderId="24" xfId="0" applyFont="1" applyFill="1" applyBorder="1" applyAlignment="1">
      <alignment horizontal="center" vertical="distributed"/>
    </xf>
    <xf numFmtId="0" fontId="3" fillId="0" borderId="9" xfId="0" applyFont="1" applyFill="1" applyBorder="1" applyAlignment="1">
      <alignment horizontal="center" vertical="distributed" wrapText="1"/>
    </xf>
    <xf numFmtId="43" fontId="16" fillId="0" borderId="48" xfId="1" applyFont="1" applyFill="1" applyBorder="1" applyAlignment="1">
      <alignment horizontal="center" vertical="distributed"/>
    </xf>
    <xf numFmtId="0" fontId="2" fillId="0" borderId="14" xfId="0" applyFont="1" applyFill="1" applyBorder="1" applyAlignment="1">
      <alignment horizontal="center" vertical="distributed"/>
    </xf>
    <xf numFmtId="0" fontId="16" fillId="0" borderId="24" xfId="0" applyFont="1" applyFill="1" applyBorder="1" applyAlignment="1">
      <alignment horizontal="center" vertical="distributed"/>
    </xf>
    <xf numFmtId="0" fontId="11" fillId="0" borderId="0" xfId="0" applyFont="1" applyFill="1"/>
    <xf numFmtId="0" fontId="4" fillId="0" borderId="5" xfId="0" applyFont="1" applyFill="1" applyBorder="1" applyAlignment="1">
      <alignment horizontal="right" vertical="distributed"/>
    </xf>
    <xf numFmtId="0" fontId="4" fillId="0" borderId="5" xfId="0" applyFont="1" applyFill="1" applyBorder="1" applyAlignment="1">
      <alignment horizontal="center" vertical="distributed"/>
    </xf>
    <xf numFmtId="2" fontId="9" fillId="0" borderId="5" xfId="0" applyNumberFormat="1" applyFont="1" applyFill="1" applyBorder="1" applyAlignment="1">
      <alignment horizontal="center" vertical="center"/>
    </xf>
    <xf numFmtId="10" fontId="33" fillId="0" borderId="6" xfId="0" applyNumberFormat="1" applyFont="1" applyBorder="1" applyAlignment="1">
      <alignment horizontal="center" vertical="distributed"/>
    </xf>
    <xf numFmtId="10" fontId="33" fillId="0" borderId="35" xfId="0" applyNumberFormat="1" applyFont="1" applyBorder="1" applyAlignment="1">
      <alignment horizontal="center" vertical="distributed"/>
    </xf>
    <xf numFmtId="10" fontId="33" fillId="0" borderId="36" xfId="0" applyNumberFormat="1" applyFont="1" applyBorder="1" applyAlignment="1">
      <alignment horizontal="center" vertical="distributed"/>
    </xf>
    <xf numFmtId="0" fontId="21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distributed" wrapText="1"/>
    </xf>
    <xf numFmtId="0" fontId="3" fillId="0" borderId="10" xfId="0" applyFont="1" applyFill="1" applyBorder="1" applyAlignment="1">
      <alignment horizontal="center" vertical="distributed"/>
    </xf>
    <xf numFmtId="0" fontId="3" fillId="0" borderId="51" xfId="0" applyFont="1" applyFill="1" applyBorder="1" applyAlignment="1">
      <alignment horizontal="center" vertical="distributed" wrapText="1"/>
    </xf>
    <xf numFmtId="10" fontId="21" fillId="0" borderId="14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distributed"/>
    </xf>
    <xf numFmtId="167" fontId="9" fillId="0" borderId="5" xfId="2" applyNumberFormat="1" applyFont="1" applyFill="1" applyBorder="1" applyAlignment="1">
      <alignment horizontal="center" vertical="distributed" wrapText="1"/>
    </xf>
    <xf numFmtId="0" fontId="34" fillId="0" borderId="5" xfId="0" applyFont="1" applyFill="1" applyBorder="1" applyAlignment="1">
      <alignment horizontal="center" vertical="distributed"/>
    </xf>
    <xf numFmtId="0" fontId="28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0" fontId="33" fillId="0" borderId="33" xfId="0" applyNumberFormat="1" applyFont="1" applyBorder="1" applyAlignment="1">
      <alignment horizontal="center" vertical="distributed"/>
    </xf>
    <xf numFmtId="10" fontId="21" fillId="0" borderId="13" xfId="0" applyNumberFormat="1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distributed"/>
    </xf>
    <xf numFmtId="43" fontId="28" fillId="0" borderId="36" xfId="1" applyFont="1" applyFill="1" applyBorder="1" applyAlignment="1">
      <alignment horizontal="center" vertical="distributed"/>
    </xf>
    <xf numFmtId="0" fontId="28" fillId="0" borderId="14" xfId="0" applyFont="1" applyFill="1" applyBorder="1" applyAlignment="1">
      <alignment horizontal="center" vertical="distributed"/>
    </xf>
    <xf numFmtId="0" fontId="16" fillId="0" borderId="45" xfId="0" applyFont="1" applyFill="1" applyBorder="1" applyAlignment="1">
      <alignment horizontal="center" vertical="distributed"/>
    </xf>
    <xf numFmtId="43" fontId="16" fillId="0" borderId="47" xfId="1" applyFont="1" applyFill="1" applyBorder="1" applyAlignment="1">
      <alignment horizontal="center" vertical="distributed"/>
    </xf>
    <xf numFmtId="10" fontId="33" fillId="0" borderId="37" xfId="0" applyNumberFormat="1" applyFont="1" applyBorder="1" applyAlignment="1">
      <alignment horizontal="center" vertical="distributed"/>
    </xf>
    <xf numFmtId="43" fontId="16" fillId="0" borderId="37" xfId="1" applyFont="1" applyFill="1" applyBorder="1" applyAlignment="1">
      <alignment horizontal="center" vertical="distributed"/>
    </xf>
    <xf numFmtId="0" fontId="20" fillId="0" borderId="37" xfId="0" applyFont="1" applyFill="1" applyBorder="1" applyAlignment="1">
      <alignment horizontal="center" vertical="distributed"/>
    </xf>
    <xf numFmtId="43" fontId="16" fillId="0" borderId="36" xfId="1" applyFont="1" applyFill="1" applyBorder="1" applyAlignment="1">
      <alignment horizontal="center" vertical="distributed"/>
    </xf>
    <xf numFmtId="0" fontId="20" fillId="0" borderId="36" xfId="0" applyFont="1" applyFill="1" applyBorder="1" applyAlignment="1">
      <alignment horizontal="center" vertical="distributed"/>
    </xf>
    <xf numFmtId="167" fontId="33" fillId="0" borderId="35" xfId="0" applyNumberFormat="1" applyFont="1" applyBorder="1" applyAlignment="1">
      <alignment horizontal="center" vertical="distributed"/>
    </xf>
    <xf numFmtId="10" fontId="33" fillId="0" borderId="38" xfId="0" applyNumberFormat="1" applyFont="1" applyBorder="1" applyAlignment="1">
      <alignment horizontal="center" vertical="distributed"/>
    </xf>
    <xf numFmtId="10" fontId="2" fillId="0" borderId="0" xfId="0" applyNumberFormat="1" applyFont="1" applyFill="1" applyAlignment="1">
      <alignment horizontal="center"/>
    </xf>
    <xf numFmtId="10" fontId="9" fillId="0" borderId="5" xfId="2" applyNumberFormat="1" applyFont="1" applyFill="1" applyBorder="1" applyAlignment="1">
      <alignment horizontal="center" vertical="distributed" wrapText="1"/>
    </xf>
    <xf numFmtId="167" fontId="21" fillId="0" borderId="13" xfId="0" applyNumberFormat="1" applyFont="1" applyFill="1" applyBorder="1" applyAlignment="1">
      <alignment horizontal="center" vertical="center" wrapText="1"/>
    </xf>
    <xf numFmtId="167" fontId="21" fillId="0" borderId="14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distributed"/>
    </xf>
    <xf numFmtId="0" fontId="20" fillId="0" borderId="39" xfId="0" applyFont="1" applyFill="1" applyBorder="1" applyAlignment="1">
      <alignment horizontal="center" vertical="distributed"/>
    </xf>
    <xf numFmtId="0" fontId="20" fillId="0" borderId="40" xfId="0" applyFont="1" applyFill="1" applyBorder="1" applyAlignment="1">
      <alignment horizontal="center" vertical="distributed"/>
    </xf>
    <xf numFmtId="0" fontId="20" fillId="0" borderId="15" xfId="0" applyFont="1" applyFill="1" applyBorder="1" applyAlignment="1">
      <alignment horizontal="center" vertical="distributed"/>
    </xf>
    <xf numFmtId="0" fontId="35" fillId="2" borderId="5" xfId="0" applyFont="1" applyFill="1" applyBorder="1" applyAlignment="1">
      <alignment horizontal="center" vertical="distributed"/>
    </xf>
    <xf numFmtId="43" fontId="30" fillId="0" borderId="36" xfId="1" applyFont="1" applyFill="1" applyBorder="1" applyAlignment="1">
      <alignment horizontal="center" vertical="distributed"/>
    </xf>
    <xf numFmtId="43" fontId="30" fillId="0" borderId="48" xfId="1" applyFont="1" applyFill="1" applyBorder="1" applyAlignment="1">
      <alignment horizontal="center" vertical="distributed"/>
    </xf>
    <xf numFmtId="10" fontId="33" fillId="0" borderId="13" xfId="0" applyNumberFormat="1" applyFont="1" applyBorder="1" applyAlignment="1">
      <alignment horizontal="center" vertical="distributed"/>
    </xf>
    <xf numFmtId="10" fontId="33" fillId="0" borderId="14" xfId="0" applyNumberFormat="1" applyFont="1" applyBorder="1" applyAlignment="1">
      <alignment horizontal="center" vertical="distributed"/>
    </xf>
    <xf numFmtId="43" fontId="30" fillId="0" borderId="14" xfId="1" applyFont="1" applyFill="1" applyBorder="1" applyAlignment="1">
      <alignment horizontal="center" vertical="distributed"/>
    </xf>
    <xf numFmtId="0" fontId="35" fillId="2" borderId="39" xfId="0" applyFont="1" applyFill="1" applyBorder="1" applyAlignment="1">
      <alignment horizontal="center" vertical="distributed"/>
    </xf>
    <xf numFmtId="167" fontId="23" fillId="0" borderId="0" xfId="2" applyNumberFormat="1" applyFont="1" applyAlignment="1">
      <alignment horizontal="right"/>
    </xf>
    <xf numFmtId="171" fontId="22" fillId="3" borderId="0" xfId="0" applyNumberFormat="1" applyFont="1" applyFill="1" applyBorder="1" applyAlignment="1">
      <alignment horizontal="center"/>
    </xf>
    <xf numFmtId="167" fontId="22" fillId="0" borderId="0" xfId="2" applyNumberFormat="1" applyFont="1" applyAlignment="1">
      <alignment horizontal="left" vertical="center"/>
    </xf>
    <xf numFmtId="174" fontId="22" fillId="2" borderId="9" xfId="2" applyNumberFormat="1" applyFont="1" applyFill="1" applyBorder="1" applyAlignment="1">
      <alignment horizontal="center" vertical="distributed"/>
    </xf>
    <xf numFmtId="0" fontId="16" fillId="0" borderId="9" xfId="0" applyFont="1" applyFill="1" applyBorder="1" applyAlignment="1">
      <alignment horizontal="center" vertical="distributed"/>
    </xf>
    <xf numFmtId="0" fontId="2" fillId="0" borderId="14" xfId="0" applyFont="1" applyFill="1" applyBorder="1" applyAlignment="1">
      <alignment horizontal="center" vertical="center"/>
    </xf>
    <xf numFmtId="0" fontId="36" fillId="2" borderId="39" xfId="0" applyFont="1" applyFill="1" applyBorder="1" applyAlignment="1">
      <alignment horizontal="center" vertical="distributed"/>
    </xf>
    <xf numFmtId="0" fontId="36" fillId="2" borderId="40" xfId="0" applyFont="1" applyFill="1" applyBorder="1" applyAlignment="1">
      <alignment horizontal="center" vertical="distributed"/>
    </xf>
    <xf numFmtId="0" fontId="28" fillId="0" borderId="5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 vertical="center"/>
    </xf>
    <xf numFmtId="10" fontId="28" fillId="0" borderId="5" xfId="2" applyNumberFormat="1" applyFont="1" applyFill="1" applyBorder="1" applyAlignment="1">
      <alignment horizontal="center" vertical="distributed" wrapText="1"/>
    </xf>
    <xf numFmtId="166" fontId="29" fillId="0" borderId="5" xfId="0" applyNumberFormat="1" applyFont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distributed"/>
    </xf>
    <xf numFmtId="0" fontId="37" fillId="2" borderId="6" xfId="0" applyFont="1" applyFill="1" applyBorder="1" applyAlignment="1">
      <alignment horizontal="center" vertical="distributed"/>
    </xf>
    <xf numFmtId="10" fontId="28" fillId="0" borderId="4" xfId="2" applyNumberFormat="1" applyFont="1" applyFill="1" applyBorder="1" applyAlignment="1">
      <alignment horizontal="center" vertical="center"/>
    </xf>
    <xf numFmtId="0" fontId="37" fillId="2" borderId="5" xfId="0" applyFont="1" applyFill="1" applyBorder="1" applyAlignment="1">
      <alignment horizontal="center" vertical="distributed"/>
    </xf>
    <xf numFmtId="166" fontId="28" fillId="0" borderId="4" xfId="2" applyNumberFormat="1" applyFont="1" applyFill="1" applyBorder="1" applyAlignment="1">
      <alignment horizontal="center" vertical="center"/>
    </xf>
    <xf numFmtId="166" fontId="28" fillId="0" borderId="5" xfId="2" applyNumberFormat="1" applyFont="1" applyFill="1" applyBorder="1" applyAlignment="1">
      <alignment horizontal="center" vertical="center"/>
    </xf>
    <xf numFmtId="10" fontId="28" fillId="0" borderId="5" xfId="0" applyNumberFormat="1" applyFont="1" applyFill="1" applyBorder="1" applyAlignment="1">
      <alignment horizontal="center" vertical="distributed"/>
    </xf>
    <xf numFmtId="0" fontId="28" fillId="0" borderId="0" xfId="0" applyFont="1" applyFill="1" applyAlignment="1">
      <alignment horizontal="center" vertical="center"/>
    </xf>
    <xf numFmtId="0" fontId="36" fillId="2" borderId="14" xfId="0" applyFont="1" applyFill="1" applyBorder="1" applyAlignment="1">
      <alignment horizontal="center" vertical="distributed"/>
    </xf>
    <xf numFmtId="0" fontId="38" fillId="0" borderId="5" xfId="0" applyFont="1" applyFill="1" applyBorder="1" applyAlignment="1">
      <alignment horizontal="center" vertical="distributed" wrapText="1"/>
    </xf>
    <xf numFmtId="10" fontId="28" fillId="0" borderId="0" xfId="2" applyNumberFormat="1" applyFont="1" applyFill="1"/>
    <xf numFmtId="43" fontId="9" fillId="0" borderId="41" xfId="1" applyFont="1" applyFill="1" applyBorder="1" applyAlignment="1">
      <alignment horizontal="center" vertical="distributed"/>
    </xf>
    <xf numFmtId="43" fontId="9" fillId="0" borderId="43" xfId="1" applyFont="1" applyFill="1" applyBorder="1" applyAlignment="1">
      <alignment horizontal="center" vertical="distributed"/>
    </xf>
    <xf numFmtId="0" fontId="32" fillId="0" borderId="0" xfId="0" applyFont="1" applyFill="1" applyAlignment="1">
      <alignment horizontal="center"/>
    </xf>
    <xf numFmtId="43" fontId="9" fillId="0" borderId="48" xfId="1" applyFont="1" applyFill="1" applyBorder="1" applyAlignment="1">
      <alignment horizontal="center" vertical="distributed"/>
    </xf>
    <xf numFmtId="0" fontId="21" fillId="0" borderId="0" xfId="0" applyFont="1" applyFill="1"/>
    <xf numFmtId="43" fontId="9" fillId="0" borderId="14" xfId="1" applyFont="1" applyFill="1" applyBorder="1" applyAlignment="1">
      <alignment horizontal="center" vertical="distributed"/>
    </xf>
    <xf numFmtId="0" fontId="32" fillId="0" borderId="0" xfId="0" applyFont="1" applyFill="1"/>
    <xf numFmtId="0" fontId="36" fillId="2" borderId="42" xfId="0" applyFont="1" applyFill="1" applyBorder="1" applyAlignment="1">
      <alignment horizontal="center" vertical="distributed"/>
    </xf>
    <xf numFmtId="0" fontId="36" fillId="2" borderId="15" xfId="0" applyFont="1" applyFill="1" applyBorder="1" applyAlignment="1">
      <alignment horizontal="center" vertical="distributed"/>
    </xf>
    <xf numFmtId="49" fontId="28" fillId="0" borderId="5" xfId="0" applyNumberFormat="1" applyFont="1" applyFill="1" applyBorder="1" applyAlignment="1">
      <alignment horizontal="center" vertical="distributed"/>
    </xf>
    <xf numFmtId="0" fontId="41" fillId="0" borderId="5" xfId="0" applyFont="1" applyFill="1" applyBorder="1" applyAlignment="1">
      <alignment horizontal="center" vertical="distributed" wrapText="1"/>
    </xf>
    <xf numFmtId="43" fontId="28" fillId="0" borderId="0" xfId="1" applyFont="1" applyFill="1" applyBorder="1" applyAlignment="1">
      <alignment horizontal="center" vertical="distributed"/>
    </xf>
    <xf numFmtId="166" fontId="29" fillId="5" borderId="5" xfId="2" applyNumberFormat="1" applyFont="1" applyFill="1" applyBorder="1" applyAlignment="1">
      <alignment horizontal="center" vertical="distributed" wrapText="1"/>
    </xf>
    <xf numFmtId="10" fontId="28" fillId="0" borderId="5" xfId="2" applyNumberFormat="1" applyFont="1" applyFill="1" applyBorder="1" applyAlignment="1">
      <alignment horizontal="center" vertical="center"/>
    </xf>
    <xf numFmtId="43" fontId="28" fillId="0" borderId="0" xfId="1" applyFont="1" applyFill="1"/>
    <xf numFmtId="10" fontId="21" fillId="7" borderId="5" xfId="2" applyNumberFormat="1" applyFont="1" applyFill="1" applyBorder="1" applyAlignment="1">
      <alignment horizontal="center" vertical="center" wrapText="1"/>
    </xf>
    <xf numFmtId="166" fontId="29" fillId="14" borderId="5" xfId="0" applyNumberFormat="1" applyFont="1" applyFill="1" applyBorder="1" applyAlignment="1">
      <alignment horizontal="center" vertical="center" wrapText="1"/>
    </xf>
    <xf numFmtId="43" fontId="34" fillId="0" borderId="14" xfId="1" applyFont="1" applyFill="1" applyBorder="1" applyAlignment="1">
      <alignment horizontal="center" vertical="distributed"/>
    </xf>
    <xf numFmtId="43" fontId="34" fillId="0" borderId="48" xfId="1" applyFont="1" applyFill="1" applyBorder="1" applyAlignment="1">
      <alignment horizontal="center" vertical="distributed"/>
    </xf>
    <xf numFmtId="164" fontId="4" fillId="14" borderId="2" xfId="1" applyNumberFormat="1" applyFont="1" applyFill="1" applyBorder="1" applyAlignment="1">
      <alignment horizontal="center" vertical="distributed"/>
    </xf>
    <xf numFmtId="164" fontId="5" fillId="14" borderId="3" xfId="1" applyNumberFormat="1" applyFont="1" applyFill="1" applyBorder="1" applyAlignment="1">
      <alignment horizontal="center" vertical="distributed"/>
    </xf>
    <xf numFmtId="2" fontId="7" fillId="14" borderId="3" xfId="3" applyNumberFormat="1" applyFont="1" applyFill="1" applyBorder="1" applyAlignment="1" applyProtection="1">
      <alignment horizontal="center" vertical="distributed"/>
    </xf>
    <xf numFmtId="164" fontId="8" fillId="14" borderId="3" xfId="1" applyNumberFormat="1" applyFont="1" applyFill="1" applyBorder="1" applyAlignment="1">
      <alignment horizontal="center" vertical="distributed" wrapText="1"/>
    </xf>
    <xf numFmtId="164" fontId="5" fillId="14" borderId="3" xfId="0" applyNumberFormat="1" applyFont="1" applyFill="1" applyBorder="1" applyAlignment="1">
      <alignment horizontal="center" vertical="distributed"/>
    </xf>
    <xf numFmtId="165" fontId="9" fillId="14" borderId="3" xfId="0" applyNumberFormat="1" applyFont="1" applyFill="1" applyBorder="1" applyAlignment="1">
      <alignment horizontal="center" vertical="center"/>
    </xf>
    <xf numFmtId="164" fontId="4" fillId="0" borderId="4" xfId="1" applyNumberFormat="1" applyFont="1" applyFill="1" applyBorder="1" applyAlignment="1">
      <alignment horizontal="center" vertical="distributed"/>
    </xf>
    <xf numFmtId="167" fontId="2" fillId="0" borderId="5" xfId="2" applyNumberFormat="1" applyFont="1" applyFill="1" applyBorder="1" applyAlignment="1">
      <alignment horizontal="center" vertical="center"/>
    </xf>
    <xf numFmtId="10" fontId="28" fillId="14" borderId="6" xfId="0" applyNumberFormat="1" applyFont="1" applyFill="1" applyBorder="1" applyAlignment="1">
      <alignment horizontal="center" vertical="distributed"/>
    </xf>
    <xf numFmtId="0" fontId="28" fillId="0" borderId="5" xfId="0" applyFont="1" applyFill="1" applyBorder="1" applyAlignment="1">
      <alignment horizontal="left" vertical="center" wrapText="1"/>
    </xf>
    <xf numFmtId="0" fontId="43" fillId="0" borderId="5" xfId="0" applyFont="1" applyFill="1" applyBorder="1" applyAlignment="1">
      <alignment horizontal="center" vertical="distributed" wrapText="1"/>
    </xf>
    <xf numFmtId="10" fontId="21" fillId="15" borderId="5" xfId="2" applyNumberFormat="1" applyFont="1" applyFill="1" applyBorder="1" applyAlignment="1">
      <alignment horizontal="center" vertical="distributed" wrapText="1"/>
    </xf>
    <xf numFmtId="0" fontId="30" fillId="0" borderId="37" xfId="0" applyFont="1" applyFill="1" applyBorder="1" applyAlignment="1">
      <alignment horizontal="center" vertical="distributed"/>
    </xf>
    <xf numFmtId="0" fontId="36" fillId="2" borderId="21" xfId="0" applyFont="1" applyFill="1" applyBorder="1" applyAlignment="1">
      <alignment horizontal="center" vertical="distributed"/>
    </xf>
    <xf numFmtId="0" fontId="28" fillId="5" borderId="5" xfId="0" applyFont="1" applyFill="1" applyBorder="1" applyAlignment="1">
      <alignment horizontal="left" vertical="center" wrapText="1"/>
    </xf>
    <xf numFmtId="164" fontId="10" fillId="0" borderId="0" xfId="1" applyNumberFormat="1" applyFont="1" applyFill="1" applyBorder="1" applyAlignment="1">
      <alignment horizontal="center" vertical="center"/>
    </xf>
    <xf numFmtId="171" fontId="22" fillId="0" borderId="24" xfId="1" applyNumberFormat="1" applyFont="1" applyBorder="1" applyAlignment="1">
      <alignment horizontal="center" vertical="center"/>
    </xf>
    <xf numFmtId="172" fontId="22" fillId="0" borderId="24" xfId="1" applyNumberFormat="1" applyFont="1" applyBorder="1" applyAlignment="1">
      <alignment horizontal="center" vertical="center"/>
    </xf>
    <xf numFmtId="10" fontId="22" fillId="0" borderId="9" xfId="2" applyNumberFormat="1" applyFont="1" applyBorder="1" applyAlignment="1">
      <alignment horizontal="center" vertical="center"/>
    </xf>
    <xf numFmtId="0" fontId="34" fillId="0" borderId="37" xfId="0" applyFont="1" applyFill="1" applyBorder="1" applyAlignment="1">
      <alignment horizontal="center" vertical="distributed"/>
    </xf>
    <xf numFmtId="0" fontId="34" fillId="0" borderId="36" xfId="0" applyFont="1" applyFill="1" applyBorder="1" applyAlignment="1">
      <alignment horizontal="center" vertical="distributed"/>
    </xf>
    <xf numFmtId="0" fontId="34" fillId="0" borderId="14" xfId="0" applyFont="1" applyFill="1" applyBorder="1" applyAlignment="1">
      <alignment horizontal="center" vertical="distributed"/>
    </xf>
    <xf numFmtId="174" fontId="23" fillId="0" borderId="0" xfId="2" applyNumberFormat="1" applyFont="1" applyAlignment="1">
      <alignment vertical="center"/>
    </xf>
    <xf numFmtId="0" fontId="2" fillId="5" borderId="5" xfId="0" applyFont="1" applyFill="1" applyBorder="1" applyAlignment="1">
      <alignment horizontal="left" vertical="center" wrapText="1"/>
    </xf>
    <xf numFmtId="43" fontId="21" fillId="0" borderId="4" xfId="0" applyNumberFormat="1" applyFont="1" applyFill="1" applyBorder="1" applyAlignment="1">
      <alignment vertical="center"/>
    </xf>
    <xf numFmtId="0" fontId="36" fillId="2" borderId="5" xfId="0" applyFont="1" applyFill="1" applyBorder="1" applyAlignment="1">
      <alignment horizontal="center" vertical="center" wrapText="1"/>
    </xf>
    <xf numFmtId="2" fontId="16" fillId="0" borderId="5" xfId="0" applyNumberFormat="1" applyFont="1" applyFill="1" applyBorder="1" applyAlignment="1">
      <alignment horizontal="center" vertical="center"/>
    </xf>
    <xf numFmtId="10" fontId="21" fillId="0" borderId="4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5" xfId="0" applyFont="1" applyFill="1" applyBorder="1" applyAlignment="1">
      <alignment horizontal="left" vertical="top" wrapText="1"/>
    </xf>
    <xf numFmtId="0" fontId="2" fillId="14" borderId="5" xfId="0" applyFont="1" applyFill="1" applyBorder="1" applyAlignment="1">
      <alignment horizontal="left" vertical="top" wrapText="1"/>
    </xf>
    <xf numFmtId="0" fontId="28" fillId="0" borderId="5" xfId="0" applyFont="1" applyFill="1" applyBorder="1" applyAlignment="1">
      <alignment horizontal="left" vertical="top" wrapText="1"/>
    </xf>
    <xf numFmtId="0" fontId="28" fillId="14" borderId="5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center" vertical="distributed" wrapText="1"/>
    </xf>
    <xf numFmtId="0" fontId="3" fillId="0" borderId="20" xfId="0" applyFont="1" applyFill="1" applyBorder="1" applyAlignment="1">
      <alignment horizontal="center" vertical="distributed"/>
    </xf>
    <xf numFmtId="166" fontId="11" fillId="0" borderId="5" xfId="2" applyNumberFormat="1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distributed" wrapText="1"/>
    </xf>
    <xf numFmtId="49" fontId="0" fillId="0" borderId="5" xfId="0" applyNumberFormat="1" applyFont="1" applyFill="1" applyBorder="1" applyAlignment="1">
      <alignment horizontal="center" vertical="center"/>
    </xf>
    <xf numFmtId="49" fontId="49" fillId="0" borderId="5" xfId="0" applyNumberFormat="1" applyFont="1" applyFill="1" applyBorder="1" applyAlignment="1">
      <alignment horizontal="center" vertical="center"/>
    </xf>
    <xf numFmtId="49" fontId="49" fillId="0" borderId="5" xfId="0" applyNumberFormat="1" applyFont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175" fontId="2" fillId="0" borderId="0" xfId="0" applyNumberFormat="1" applyFont="1" applyFill="1" applyAlignment="1">
      <alignment horizontal="center"/>
    </xf>
    <xf numFmtId="0" fontId="22" fillId="0" borderId="7" xfId="0" applyFont="1" applyBorder="1" applyAlignment="1">
      <alignment horizontal="left" vertical="center"/>
    </xf>
    <xf numFmtId="174" fontId="10" fillId="0" borderId="0" xfId="0" applyNumberFormat="1" applyFont="1" applyFill="1"/>
    <xf numFmtId="0" fontId="16" fillId="0" borderId="7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24" xfId="0" applyFont="1" applyFill="1" applyBorder="1" applyAlignment="1">
      <alignment horizontal="left" vertical="center"/>
    </xf>
    <xf numFmtId="169" fontId="21" fillId="0" borderId="13" xfId="0" applyNumberFormat="1" applyFont="1" applyFill="1" applyBorder="1" applyAlignment="1">
      <alignment horizontal="center" vertical="center" wrapText="1"/>
    </xf>
    <xf numFmtId="169" fontId="21" fillId="0" borderId="14" xfId="0" applyNumberFormat="1" applyFont="1" applyFill="1" applyBorder="1" applyAlignment="1">
      <alignment horizontal="center" vertical="center"/>
    </xf>
    <xf numFmtId="10" fontId="2" fillId="0" borderId="14" xfId="2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16" fontId="2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distributed"/>
    </xf>
    <xf numFmtId="0" fontId="2" fillId="0" borderId="0" xfId="0" applyFont="1" applyFill="1" applyBorder="1" applyAlignment="1"/>
    <xf numFmtId="10" fontId="2" fillId="0" borderId="0" xfId="0" applyNumberFormat="1" applyFont="1"/>
    <xf numFmtId="0" fontId="10" fillId="0" borderId="0" xfId="0" applyFont="1"/>
    <xf numFmtId="0" fontId="53" fillId="0" borderId="0" xfId="0" applyFont="1" applyFill="1" applyBorder="1" applyAlignment="1">
      <alignment vertical="center" textRotation="90"/>
    </xf>
    <xf numFmtId="170" fontId="2" fillId="0" borderId="0" xfId="0" applyNumberFormat="1" applyFont="1" applyFill="1" applyBorder="1" applyAlignment="1">
      <alignment horizontal="center"/>
    </xf>
    <xf numFmtId="0" fontId="54" fillId="0" borderId="0" xfId="0" applyFont="1"/>
    <xf numFmtId="10" fontId="2" fillId="0" borderId="0" xfId="2" applyNumberFormat="1" applyFont="1" applyFill="1" applyBorder="1"/>
    <xf numFmtId="171" fontId="10" fillId="0" borderId="0" xfId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10" fillId="0" borderId="8" xfId="0" applyNumberFormat="1" applyFont="1" applyBorder="1"/>
    <xf numFmtId="10" fontId="10" fillId="0" borderId="24" xfId="2" applyNumberFormat="1" applyFont="1" applyBorder="1" applyAlignment="1">
      <alignment horizontal="center"/>
    </xf>
    <xf numFmtId="10" fontId="10" fillId="0" borderId="9" xfId="2" applyNumberFormat="1" applyFont="1" applyBorder="1" applyAlignment="1">
      <alignment horizontal="center"/>
    </xf>
    <xf numFmtId="43" fontId="10" fillId="0" borderId="0" xfId="1" applyFont="1" applyFill="1" applyBorder="1" applyAlignment="1"/>
    <xf numFmtId="172" fontId="2" fillId="0" borderId="0" xfId="1" applyNumberFormat="1" applyFont="1" applyFill="1" applyBorder="1" applyAlignment="1">
      <alignment horizontal="center"/>
    </xf>
    <xf numFmtId="10" fontId="55" fillId="0" borderId="0" xfId="0" applyNumberFormat="1" applyFont="1" applyFill="1" applyBorder="1" applyAlignment="1">
      <alignment horizontal="center"/>
    </xf>
    <xf numFmtId="168" fontId="2" fillId="0" borderId="0" xfId="0" applyNumberFormat="1" applyFont="1" applyFill="1" applyBorder="1"/>
    <xf numFmtId="0" fontId="2" fillId="3" borderId="7" xfId="0" applyFont="1" applyFill="1" applyBorder="1"/>
    <xf numFmtId="0" fontId="10" fillId="3" borderId="9" xfId="0" applyFont="1" applyFill="1" applyBorder="1" applyAlignment="1">
      <alignment horizontal="right"/>
    </xf>
    <xf numFmtId="10" fontId="10" fillId="8" borderId="24" xfId="0" applyNumberFormat="1" applyFont="1" applyFill="1" applyBorder="1" applyAlignment="1">
      <alignment horizontal="center"/>
    </xf>
    <xf numFmtId="10" fontId="10" fillId="9" borderId="24" xfId="0" applyNumberFormat="1" applyFont="1" applyFill="1" applyBorder="1" applyAlignment="1">
      <alignment horizontal="center"/>
    </xf>
    <xf numFmtId="10" fontId="10" fillId="10" borderId="24" xfId="0" applyNumberFormat="1" applyFont="1" applyFill="1" applyBorder="1" applyAlignment="1">
      <alignment horizontal="center"/>
    </xf>
    <xf numFmtId="0" fontId="2" fillId="3" borderId="18" xfId="0" applyFont="1" applyFill="1" applyBorder="1"/>
    <xf numFmtId="0" fontId="10" fillId="3" borderId="25" xfId="0" applyFont="1" applyFill="1" applyBorder="1" applyAlignment="1">
      <alignment horizontal="right"/>
    </xf>
    <xf numFmtId="1" fontId="10" fillId="8" borderId="7" xfId="0" applyNumberFormat="1" applyFont="1" applyFill="1" applyBorder="1" applyAlignment="1">
      <alignment horizontal="center"/>
    </xf>
    <xf numFmtId="1" fontId="10" fillId="9" borderId="7" xfId="0" applyNumberFormat="1" applyFont="1" applyFill="1" applyBorder="1" applyAlignment="1">
      <alignment horizontal="center"/>
    </xf>
    <xf numFmtId="1" fontId="10" fillId="10" borderId="24" xfId="0" applyNumberFormat="1" applyFont="1" applyFill="1" applyBorder="1" applyAlignment="1">
      <alignment horizontal="center"/>
    </xf>
    <xf numFmtId="0" fontId="2" fillId="0" borderId="2" xfId="0" applyFont="1" applyBorder="1"/>
    <xf numFmtId="0" fontId="2" fillId="0" borderId="5" xfId="0" applyFont="1" applyBorder="1" applyAlignment="1">
      <alignment horizontal="right"/>
    </xf>
    <xf numFmtId="49" fontId="10" fillId="0" borderId="5" xfId="1" applyNumberFormat="1" applyFont="1" applyBorder="1" applyAlignment="1">
      <alignment horizontal="right"/>
    </xf>
    <xf numFmtId="1" fontId="18" fillId="0" borderId="0" xfId="0" applyNumberFormat="1" applyFont="1" applyFill="1" applyBorder="1" applyAlignment="1">
      <alignment horizontal="center"/>
    </xf>
    <xf numFmtId="0" fontId="2" fillId="11" borderId="6" xfId="0" applyFont="1" applyFill="1" applyBorder="1"/>
    <xf numFmtId="0" fontId="10" fillId="11" borderId="5" xfId="0" applyFont="1" applyFill="1" applyBorder="1" applyAlignment="1">
      <alignment horizontal="right"/>
    </xf>
    <xf numFmtId="1" fontId="10" fillId="11" borderId="5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2" fillId="12" borderId="5" xfId="0" applyFont="1" applyFill="1" applyBorder="1"/>
    <xf numFmtId="0" fontId="10" fillId="12" borderId="5" xfId="0" applyFont="1" applyFill="1" applyBorder="1" applyAlignment="1">
      <alignment horizontal="right"/>
    </xf>
    <xf numFmtId="1" fontId="10" fillId="12" borderId="5" xfId="0" applyNumberFormat="1" applyFont="1" applyFill="1" applyBorder="1" applyAlignment="1">
      <alignment horizontal="center"/>
    </xf>
    <xf numFmtId="0" fontId="2" fillId="13" borderId="5" xfId="0" applyFont="1" applyFill="1" applyBorder="1"/>
    <xf numFmtId="43" fontId="10" fillId="13" borderId="5" xfId="1" applyFont="1" applyFill="1" applyBorder="1" applyAlignment="1">
      <alignment horizontal="right"/>
    </xf>
    <xf numFmtId="1" fontId="10" fillId="13" borderId="5" xfId="0" applyNumberFormat="1" applyFont="1" applyFill="1" applyBorder="1" applyAlignment="1">
      <alignment horizontal="center"/>
    </xf>
    <xf numFmtId="49" fontId="2" fillId="0" borderId="0" xfId="0" applyNumberFormat="1" applyFont="1" applyFill="1" applyBorder="1"/>
    <xf numFmtId="49" fontId="10" fillId="0" borderId="0" xfId="0" applyNumberFormat="1" applyFont="1" applyFill="1" applyBorder="1"/>
    <xf numFmtId="2" fontId="10" fillId="0" borderId="0" xfId="0" applyNumberFormat="1" applyFont="1" applyFill="1" applyBorder="1"/>
    <xf numFmtId="0" fontId="2" fillId="0" borderId="2" xfId="0" applyFont="1" applyFill="1" applyBorder="1"/>
    <xf numFmtId="0" fontId="10" fillId="11" borderId="3" xfId="0" applyFont="1" applyFill="1" applyBorder="1" applyAlignment="1">
      <alignment horizontal="right"/>
    </xf>
    <xf numFmtId="0" fontId="2" fillId="9" borderId="5" xfId="0" applyFont="1" applyFill="1" applyBorder="1"/>
    <xf numFmtId="0" fontId="10" fillId="9" borderId="5" xfId="0" applyFont="1" applyFill="1" applyBorder="1" applyAlignment="1">
      <alignment horizontal="right"/>
    </xf>
    <xf numFmtId="1" fontId="10" fillId="9" borderId="5" xfId="0" applyNumberFormat="1" applyFont="1" applyFill="1" applyBorder="1" applyAlignment="1">
      <alignment horizontal="center"/>
    </xf>
    <xf numFmtId="43" fontId="2" fillId="13" borderId="5" xfId="1" applyFont="1" applyFill="1" applyBorder="1"/>
    <xf numFmtId="43" fontId="2" fillId="0" borderId="0" xfId="1" applyFont="1" applyFill="1" applyBorder="1"/>
    <xf numFmtId="43" fontId="10" fillId="0" borderId="0" xfId="1" applyFont="1" applyFill="1" applyBorder="1" applyAlignment="1">
      <alignment horizontal="right"/>
    </xf>
    <xf numFmtId="2" fontId="10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10" fillId="0" borderId="0" xfId="0" applyFont="1" applyFill="1"/>
    <xf numFmtId="0" fontId="22" fillId="3" borderId="26" xfId="0" applyFont="1" applyFill="1" applyBorder="1" applyAlignment="1"/>
    <xf numFmtId="0" fontId="22" fillId="3" borderId="29" xfId="0" applyFont="1" applyFill="1" applyBorder="1" applyAlignment="1"/>
    <xf numFmtId="0" fontId="10" fillId="3" borderId="5" xfId="0" applyFont="1" applyFill="1" applyBorder="1" applyAlignment="1">
      <alignment horizontal="center" vertical="distributed"/>
    </xf>
    <xf numFmtId="0" fontId="22" fillId="3" borderId="31" xfId="0" applyFont="1" applyFill="1" applyBorder="1" applyAlignment="1"/>
    <xf numFmtId="0" fontId="10" fillId="0" borderId="0" xfId="0" applyFont="1" applyFill="1" applyBorder="1" applyAlignment="1">
      <alignment horizontal="center"/>
    </xf>
    <xf numFmtId="10" fontId="2" fillId="0" borderId="0" xfId="2" applyNumberFormat="1" applyFont="1"/>
    <xf numFmtId="0" fontId="2" fillId="0" borderId="5" xfId="0" applyFont="1" applyBorder="1" applyAlignment="1">
      <alignment horizontal="center" vertical="distributed"/>
    </xf>
    <xf numFmtId="0" fontId="10" fillId="0" borderId="0" xfId="0" applyFont="1" applyFill="1" applyAlignment="1">
      <alignment horizontal="center"/>
    </xf>
    <xf numFmtId="0" fontId="2" fillId="0" borderId="0" xfId="0" applyFont="1" applyBorder="1"/>
    <xf numFmtId="0" fontId="56" fillId="0" borderId="0" xfId="0" applyFont="1" applyFill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2" fontId="2" fillId="3" borderId="27" xfId="0" applyNumberFormat="1" applyFont="1" applyFill="1" applyBorder="1" applyAlignment="1">
      <alignment horizontal="center"/>
    </xf>
    <xf numFmtId="10" fontId="2" fillId="3" borderId="27" xfId="2" applyNumberFormat="1" applyFont="1" applyFill="1" applyBorder="1" applyAlignment="1">
      <alignment horizontal="center"/>
    </xf>
    <xf numFmtId="1" fontId="2" fillId="3" borderId="28" xfId="0" applyNumberFormat="1" applyFont="1" applyFill="1" applyBorder="1" applyAlignment="1">
      <alignment horizontal="center"/>
    </xf>
    <xf numFmtId="10" fontId="2" fillId="3" borderId="0" xfId="0" applyNumberFormat="1" applyFont="1" applyFill="1" applyBorder="1" applyAlignment="1">
      <alignment horizontal="center"/>
    </xf>
    <xf numFmtId="2" fontId="2" fillId="3" borderId="0" xfId="0" applyNumberFormat="1" applyFont="1" applyFill="1" applyBorder="1" applyAlignment="1">
      <alignment horizontal="center"/>
    </xf>
    <xf numFmtId="10" fontId="2" fillId="3" borderId="0" xfId="2" applyNumberFormat="1" applyFont="1" applyFill="1" applyBorder="1" applyAlignment="1">
      <alignment horizontal="center"/>
    </xf>
    <xf numFmtId="1" fontId="2" fillId="3" borderId="3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distributed"/>
    </xf>
    <xf numFmtId="0" fontId="3" fillId="14" borderId="2" xfId="0" applyFont="1" applyFill="1" applyBorder="1" applyAlignment="1">
      <alignment vertical="center"/>
    </xf>
    <xf numFmtId="164" fontId="4" fillId="14" borderId="3" xfId="1" applyNumberFormat="1" applyFont="1" applyFill="1" applyBorder="1" applyAlignment="1">
      <alignment horizontal="center" vertical="distributed"/>
    </xf>
    <xf numFmtId="0" fontId="2" fillId="14" borderId="4" xfId="0" applyFont="1" applyFill="1" applyBorder="1"/>
    <xf numFmtId="0" fontId="3" fillId="0" borderId="2" xfId="0" applyFont="1" applyFill="1" applyBorder="1" applyAlignment="1">
      <alignment vertical="center"/>
    </xf>
    <xf numFmtId="164" fontId="4" fillId="0" borderId="3" xfId="1" applyNumberFormat="1" applyFont="1" applyFill="1" applyBorder="1" applyAlignment="1">
      <alignment horizontal="center" vertical="distributed"/>
    </xf>
    <xf numFmtId="164" fontId="5" fillId="0" borderId="3" xfId="1" applyNumberFormat="1" applyFont="1" applyFill="1" applyBorder="1" applyAlignment="1">
      <alignment horizontal="center" vertical="distributed"/>
    </xf>
    <xf numFmtId="2" fontId="7" fillId="0" borderId="3" xfId="3" applyNumberFormat="1" applyFont="1" applyFill="1" applyBorder="1" applyAlignment="1" applyProtection="1">
      <alignment horizontal="center" vertical="distributed"/>
    </xf>
    <xf numFmtId="164" fontId="8" fillId="0" borderId="3" xfId="1" applyNumberFormat="1" applyFont="1" applyFill="1" applyBorder="1" applyAlignment="1">
      <alignment horizontal="center" vertical="distributed" wrapText="1"/>
    </xf>
    <xf numFmtId="164" fontId="5" fillId="0" borderId="3" xfId="0" applyNumberFormat="1" applyFont="1" applyFill="1" applyBorder="1" applyAlignment="1">
      <alignment horizontal="center" vertical="distributed"/>
    </xf>
    <xf numFmtId="0" fontId="2" fillId="0" borderId="3" xfId="0" applyFont="1" applyFill="1" applyBorder="1"/>
    <xf numFmtId="165" fontId="9" fillId="0" borderId="4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distributed"/>
    </xf>
    <xf numFmtId="2" fontId="2" fillId="2" borderId="9" xfId="0" applyNumberFormat="1" applyFont="1" applyFill="1" applyBorder="1" applyAlignment="1">
      <alignment horizontal="center" vertical="distributed"/>
    </xf>
    <xf numFmtId="2" fontId="2" fillId="2" borderId="24" xfId="0" applyNumberFormat="1" applyFont="1" applyFill="1" applyBorder="1" applyAlignment="1">
      <alignment horizontal="center" vertical="distributed"/>
    </xf>
    <xf numFmtId="0" fontId="10" fillId="0" borderId="7" xfId="0" applyFont="1" applyBorder="1" applyAlignment="1">
      <alignment horizontal="center" vertical="distributed"/>
    </xf>
    <xf numFmtId="10" fontId="2" fillId="2" borderId="9" xfId="2" applyNumberFormat="1" applyFont="1" applyFill="1" applyBorder="1" applyAlignment="1">
      <alignment horizontal="center" vertical="distributed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" fontId="8" fillId="0" borderId="1" xfId="1" applyNumberFormat="1" applyFont="1" applyFill="1" applyBorder="1" applyAlignment="1">
      <alignment horizontal="center" vertical="center" wrapText="1"/>
    </xf>
    <xf numFmtId="1" fontId="8" fillId="0" borderId="22" xfId="1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left" vertical="distributed"/>
    </xf>
    <xf numFmtId="0" fontId="21" fillId="0" borderId="46" xfId="0" applyFont="1" applyFill="1" applyBorder="1" applyAlignment="1">
      <alignment horizontal="left" vertical="distributed"/>
    </xf>
    <xf numFmtId="0" fontId="16" fillId="0" borderId="10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vertical="center"/>
    </xf>
    <xf numFmtId="0" fontId="19" fillId="0" borderId="8" xfId="0" applyFont="1" applyFill="1" applyBorder="1" applyAlignment="1">
      <alignment horizontal="left" vertical="center"/>
    </xf>
    <xf numFmtId="0" fontId="19" fillId="0" borderId="9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distributed"/>
    </xf>
    <xf numFmtId="0" fontId="14" fillId="0" borderId="8" xfId="0" applyFont="1" applyFill="1" applyBorder="1" applyAlignment="1">
      <alignment horizontal="left" vertical="distributed"/>
    </xf>
    <xf numFmtId="0" fontId="14" fillId="0" borderId="9" xfId="0" applyFont="1" applyFill="1" applyBorder="1" applyAlignment="1">
      <alignment horizontal="left" vertical="distributed"/>
    </xf>
    <xf numFmtId="0" fontId="4" fillId="0" borderId="10" xfId="0" applyFont="1" applyFill="1" applyBorder="1" applyAlignment="1">
      <alignment horizontal="center" vertical="distributed" wrapText="1"/>
    </xf>
    <xf numFmtId="0" fontId="4" fillId="0" borderId="16" xfId="0" applyFont="1" applyFill="1" applyBorder="1" applyAlignment="1">
      <alignment horizontal="center" vertical="distributed" wrapText="1"/>
    </xf>
    <xf numFmtId="0" fontId="19" fillId="6" borderId="12" xfId="0" applyFont="1" applyFill="1" applyBorder="1" applyAlignment="1">
      <alignment horizontal="left" vertical="center"/>
    </xf>
    <xf numFmtId="0" fontId="19" fillId="6" borderId="52" xfId="0" applyFont="1" applyFill="1" applyBorder="1" applyAlignment="1">
      <alignment horizontal="left" vertical="center"/>
    </xf>
    <xf numFmtId="0" fontId="19" fillId="6" borderId="51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distributed"/>
    </xf>
    <xf numFmtId="0" fontId="21" fillId="0" borderId="48" xfId="0" applyFont="1" applyFill="1" applyBorder="1" applyAlignment="1">
      <alignment horizontal="left" vertical="distributed"/>
    </xf>
    <xf numFmtId="0" fontId="21" fillId="0" borderId="48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distributed"/>
    </xf>
    <xf numFmtId="0" fontId="19" fillId="6" borderId="7" xfId="0" applyFont="1" applyFill="1" applyBorder="1" applyAlignment="1">
      <alignment horizontal="left" vertical="center"/>
    </xf>
    <xf numFmtId="0" fontId="19" fillId="6" borderId="8" xfId="0" applyFont="1" applyFill="1" applyBorder="1" applyAlignment="1">
      <alignment horizontal="left" vertical="center"/>
    </xf>
    <xf numFmtId="0" fontId="19" fillId="6" borderId="9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distributed"/>
    </xf>
    <xf numFmtId="0" fontId="21" fillId="0" borderId="9" xfId="0" applyFont="1" applyFill="1" applyBorder="1" applyAlignment="1">
      <alignment horizontal="left" vertical="distributed"/>
    </xf>
    <xf numFmtId="0" fontId="21" fillId="0" borderId="45" xfId="0" applyFont="1" applyFill="1" applyBorder="1" applyAlignment="1">
      <alignment horizontal="left" vertical="distributed"/>
    </xf>
    <xf numFmtId="0" fontId="21" fillId="0" borderId="47" xfId="0" applyFont="1" applyFill="1" applyBorder="1" applyAlignment="1">
      <alignment horizontal="left" vertical="distributed"/>
    </xf>
    <xf numFmtId="1" fontId="8" fillId="0" borderId="23" xfId="1" applyNumberFormat="1" applyFont="1" applyFill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distributed"/>
    </xf>
    <xf numFmtId="0" fontId="23" fillId="0" borderId="8" xfId="0" applyFont="1" applyBorder="1" applyAlignment="1">
      <alignment horizontal="center" vertical="distributed"/>
    </xf>
    <xf numFmtId="0" fontId="23" fillId="0" borderId="9" xfId="0" applyFont="1" applyBorder="1" applyAlignment="1">
      <alignment horizontal="center" vertical="distributed"/>
    </xf>
    <xf numFmtId="0" fontId="21" fillId="0" borderId="49" xfId="0" applyFont="1" applyFill="1" applyBorder="1" applyAlignment="1">
      <alignment horizontal="left" vertical="distributed"/>
    </xf>
    <xf numFmtId="0" fontId="21" fillId="0" borderId="50" xfId="0" applyFont="1" applyFill="1" applyBorder="1" applyAlignment="1">
      <alignment horizontal="left" vertical="distributed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19" fillId="6" borderId="13" xfId="0" applyFont="1" applyFill="1" applyBorder="1" applyAlignment="1">
      <alignment horizontal="left" vertical="center" wrapText="1"/>
    </xf>
    <xf numFmtId="0" fontId="19" fillId="6" borderId="14" xfId="0" applyFont="1" applyFill="1" applyBorder="1" applyAlignment="1">
      <alignment horizontal="left" vertical="center" wrapText="1"/>
    </xf>
    <xf numFmtId="0" fontId="19" fillId="6" borderId="15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distributed"/>
    </xf>
    <xf numFmtId="0" fontId="4" fillId="0" borderId="14" xfId="0" applyFont="1" applyBorder="1" applyAlignment="1">
      <alignment horizontal="center" vertical="distributed"/>
    </xf>
    <xf numFmtId="0" fontId="4" fillId="0" borderId="15" xfId="0" applyFont="1" applyBorder="1" applyAlignment="1">
      <alignment horizontal="center" vertical="distributed"/>
    </xf>
    <xf numFmtId="0" fontId="3" fillId="0" borderId="7" xfId="0" applyFont="1" applyBorder="1" applyAlignment="1">
      <alignment horizontal="left" vertical="distributed"/>
    </xf>
    <xf numFmtId="0" fontId="3" fillId="0" borderId="8" xfId="0" applyFont="1" applyBorder="1" applyAlignment="1">
      <alignment horizontal="left" vertical="distributed"/>
    </xf>
    <xf numFmtId="0" fontId="3" fillId="0" borderId="9" xfId="0" applyFont="1" applyBorder="1" applyAlignment="1">
      <alignment horizontal="left" vertical="distributed"/>
    </xf>
    <xf numFmtId="0" fontId="50" fillId="0" borderId="54" xfId="0" applyFont="1" applyBorder="1" applyAlignment="1">
      <alignment horizontal="left" vertical="center" wrapText="1"/>
    </xf>
    <xf numFmtId="0" fontId="50" fillId="0" borderId="44" xfId="0" applyFont="1" applyBorder="1" applyAlignment="1">
      <alignment horizontal="left" vertical="center" wrapText="1"/>
    </xf>
    <xf numFmtId="0" fontId="50" fillId="0" borderId="55" xfId="0" applyFont="1" applyBorder="1" applyAlignment="1">
      <alignment horizontal="left" vertical="center" wrapText="1"/>
    </xf>
  </cellXfs>
  <cellStyles count="121">
    <cellStyle name="Hipervínculo" xfId="3" builtinId="8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1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5" builtinId="9" hidden="1"/>
    <cellStyle name="Hipervínculo visitado" xfId="26" builtinId="9" hidden="1"/>
    <cellStyle name="Hipervínculo visitado" xfId="27" builtinId="9" hidden="1"/>
    <cellStyle name="Hipervínculo visitado" xfId="28" builtinId="9" hidden="1"/>
    <cellStyle name="Hipervínculo visitado" xfId="29" builtinId="9" hidden="1"/>
    <cellStyle name="Hipervínculo visitado" xfId="30" builtinId="9" hidden="1"/>
    <cellStyle name="Hipervínculo visitado" xfId="31" builtinId="9" hidden="1"/>
    <cellStyle name="Hipervínculo visitado" xfId="32" builtinId="9" hidden="1"/>
    <cellStyle name="Hipervínculo visitado" xfId="33" builtinId="9" hidden="1"/>
    <cellStyle name="Hipervínculo visitado" xfId="34" builtinId="9" hidden="1"/>
    <cellStyle name="Hipervínculo visitado" xfId="35" builtinId="9" hidden="1"/>
    <cellStyle name="Hipervínculo visitado" xfId="36" builtinId="9" hidden="1"/>
    <cellStyle name="Hipervínculo visitado" xfId="37" builtinId="9" hidden="1"/>
    <cellStyle name="Hipervínculo visitado" xfId="38" builtinId="9" hidden="1"/>
    <cellStyle name="Hipervínculo visitado" xfId="39" builtinId="9" hidden="1"/>
    <cellStyle name="Hipervínculo visitado" xfId="40" builtinId="9" hidden="1"/>
    <cellStyle name="Hipervínculo visitado" xfId="41" builtinId="9" hidden="1"/>
    <cellStyle name="Hipervínculo visitado" xfId="42" builtinId="9" hidden="1"/>
    <cellStyle name="Hipervínculo visitado" xfId="43" builtinId="9" hidden="1"/>
    <cellStyle name="Hipervínculo visitado" xfId="44" builtinId="9" hidden="1"/>
    <cellStyle name="Hipervínculo visitado" xfId="45" builtinId="9" hidden="1"/>
    <cellStyle name="Hipervínculo visitado" xfId="46" builtinId="9" hidden="1"/>
    <cellStyle name="Hipervínculo visitado" xfId="47" builtinId="9" hidden="1"/>
    <cellStyle name="Hipervínculo visitado" xfId="48" builtinId="9" hidden="1"/>
    <cellStyle name="Hipervínculo visitado" xfId="49" builtinId="9" hidden="1"/>
    <cellStyle name="Hipervínculo visitado" xfId="50" builtinId="9" hidden="1"/>
    <cellStyle name="Hipervínculo visitado" xfId="51" builtinId="9" hidden="1"/>
    <cellStyle name="Hipervínculo visitado" xfId="52" builtinId="9" hidden="1"/>
    <cellStyle name="Hipervínculo visitado" xfId="53" builtinId="9" hidden="1"/>
    <cellStyle name="Hipervínculo visitado" xfId="54" builtinId="9" hidden="1"/>
    <cellStyle name="Hipervínculo visitado" xfId="55" builtinId="9" hidden="1"/>
    <cellStyle name="Hipervínculo visitado" xfId="56" builtinId="9" hidden="1"/>
    <cellStyle name="Hipervínculo visitado" xfId="57" builtinId="9" hidden="1"/>
    <cellStyle name="Hipervínculo visitado" xfId="58" builtinId="9" hidden="1"/>
    <cellStyle name="Hipervínculo visitado" xfId="59" builtinId="9" hidden="1"/>
    <cellStyle name="Hipervínculo visitado" xfId="60" builtinId="9" hidden="1"/>
    <cellStyle name="Hipervínculo visitado" xfId="61" builtinId="9" hidden="1"/>
    <cellStyle name="Hipervínculo visitado" xfId="62" builtinId="9" hidden="1"/>
    <cellStyle name="Hipervínculo visitado" xfId="63" builtinId="9" hidden="1"/>
    <cellStyle name="Hipervínculo visitado" xfId="64" builtinId="9" hidden="1"/>
    <cellStyle name="Hipervínculo visitado" xfId="65" builtinId="9" hidden="1"/>
    <cellStyle name="Hipervínculo visitado" xfId="66" builtinId="9" hidden="1"/>
    <cellStyle name="Hipervínculo visitado" xfId="67" builtinId="9" hidden="1"/>
    <cellStyle name="Hipervínculo visitado" xfId="68" builtinId="9" hidden="1"/>
    <cellStyle name="Hipervínculo visitado" xfId="69" builtinId="9" hidden="1"/>
    <cellStyle name="Hipervínculo visitado" xfId="70" builtinId="9" hidden="1"/>
    <cellStyle name="Hipervínculo visitado" xfId="71" builtinId="9" hidden="1"/>
    <cellStyle name="Hipervínculo visitado" xfId="72" builtinId="9" hidden="1"/>
    <cellStyle name="Hipervínculo visitado" xfId="73" builtinId="9" hidden="1"/>
    <cellStyle name="Hipervínculo visitado" xfId="74" builtinId="9" hidden="1"/>
    <cellStyle name="Hipervínculo visitado" xfId="75" builtinId="9" hidden="1"/>
    <cellStyle name="Hipervínculo visitado" xfId="76" builtinId="9" hidden="1"/>
    <cellStyle name="Hipervínculo visitado" xfId="77" builtinId="9" hidden="1"/>
    <cellStyle name="Hipervínculo visitado" xfId="78" builtinId="9" hidden="1"/>
    <cellStyle name="Hipervínculo visitado" xfId="79" builtinId="9" hidden="1"/>
    <cellStyle name="Hipervínculo visitado" xfId="80" builtinId="9" hidden="1"/>
    <cellStyle name="Hipervínculo visitado" xfId="81" builtinId="9" hidden="1"/>
    <cellStyle name="Hipervínculo visitado" xfId="82" builtinId="9" hidden="1"/>
    <cellStyle name="Hipervínculo visitado" xfId="83" builtinId="9" hidden="1"/>
    <cellStyle name="Hipervínculo visitado" xfId="84" builtinId="9" hidden="1"/>
    <cellStyle name="Hipervínculo visitado" xfId="85" builtinId="9" hidden="1"/>
    <cellStyle name="Hipervínculo visitado" xfId="86" builtinId="9" hidden="1"/>
    <cellStyle name="Hipervínculo visitado" xfId="87" builtinId="9" hidden="1"/>
    <cellStyle name="Hipervínculo visitado" xfId="88" builtinId="9" hidden="1"/>
    <cellStyle name="Hipervínculo visitado" xfId="89" builtinId="9" hidden="1"/>
    <cellStyle name="Hipervínculo visitado" xfId="90" builtinId="9" hidden="1"/>
    <cellStyle name="Hipervínculo visitado" xfId="91" builtinId="9" hidden="1"/>
    <cellStyle name="Hipervínculo visitado" xfId="92" builtinId="9" hidden="1"/>
    <cellStyle name="Hipervínculo visitado" xfId="93" builtinId="9" hidden="1"/>
    <cellStyle name="Hipervínculo visitado" xfId="94" builtinId="9" hidden="1"/>
    <cellStyle name="Hipervínculo visitado" xfId="95" builtinId="9" hidden="1"/>
    <cellStyle name="Hipervínculo visitado" xfId="96" builtinId="9" hidden="1"/>
    <cellStyle name="Hipervínculo visitado" xfId="97" builtinId="9" hidden="1"/>
    <cellStyle name="Hipervínculo visitado" xfId="98" builtinId="9" hidden="1"/>
    <cellStyle name="Hipervínculo visitado" xfId="99" builtinId="9" hidden="1"/>
    <cellStyle name="Hipervínculo visitado" xfId="100" builtinId="9" hidden="1"/>
    <cellStyle name="Hipervínculo visitado" xfId="101" builtinId="9" hidden="1"/>
    <cellStyle name="Hipervínculo visitado" xfId="102" builtinId="9" hidden="1"/>
    <cellStyle name="Hipervínculo visitado" xfId="103" builtinId="9" hidden="1"/>
    <cellStyle name="Hipervínculo visitado" xfId="104" builtinId="9" hidden="1"/>
    <cellStyle name="Hipervínculo visitado" xfId="105" builtinId="9" hidden="1"/>
    <cellStyle name="Hipervínculo visitado" xfId="106" builtinId="9" hidden="1"/>
    <cellStyle name="Hipervínculo visitado" xfId="107" builtinId="9" hidden="1"/>
    <cellStyle name="Hipervínculo visitado" xfId="108" builtinId="9" hidden="1"/>
    <cellStyle name="Hipervínculo visitado" xfId="109" builtinId="9" hidden="1"/>
    <cellStyle name="Hipervínculo visitado" xfId="110" builtinId="9" hidden="1"/>
    <cellStyle name="Hipervínculo visitado" xfId="111" builtinId="9" hidden="1"/>
    <cellStyle name="Hipervínculo visitado" xfId="112" builtinId="9" hidden="1"/>
    <cellStyle name="Hipervínculo visitado" xfId="113" builtinId="9" hidden="1"/>
    <cellStyle name="Hipervínculo visitado" xfId="114" builtinId="9" hidden="1"/>
    <cellStyle name="Hipervínculo visitado" xfId="115" builtinId="9" hidden="1"/>
    <cellStyle name="Hipervínculo visitado" xfId="116" builtinId="9" hidden="1"/>
    <cellStyle name="Hipervínculo visitado" xfId="117" builtinId="9" hidden="1"/>
    <cellStyle name="Hipervínculo visitado" xfId="118" builtinId="9" hidden="1"/>
    <cellStyle name="Hipervínculo visitado" xfId="119" builtinId="9" hidden="1"/>
    <cellStyle name="Hipervínculo visitado" xfId="120" builtinId="9" hidden="1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CCFFFF"/>
      <color rgb="FFFFCCFF"/>
      <color rgb="FFFF66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r>
              <a:rPr lang="es-ES"/>
              <a:t>El fármaco sólo perjudica a "1 paciente", sobre los demás no ejerce ningún perjuicio.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Permancecerán sanos sin tomar el fármaco</c:v>
          </c:tx>
          <c:spPr>
            <a:solidFill>
              <a:srgbClr val="00FF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00FF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B2-4425-93D2-270C8371EADF}"/>
                </c:ext>
              </c:extLst>
            </c:dLbl>
            <c:dLbl>
              <c:idx val="1"/>
              <c:spPr>
                <a:solidFill>
                  <a:srgbClr val="00FF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B2-4425-93D2-270C8371EADF}"/>
                </c:ext>
              </c:extLst>
            </c:dLbl>
            <c:dLbl>
              <c:idx val="2"/>
              <c:spPr>
                <a:solidFill>
                  <a:srgbClr val="00FF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B2-4425-93D2-270C8371EADF}"/>
                </c:ext>
              </c:extLst>
            </c:dLbl>
            <c:spPr>
              <a:solidFill>
                <a:srgbClr val="00FF00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3"/>
            </c:numLit>
          </c:val>
          <c:extLst>
            <c:ext xmlns:c16="http://schemas.microsoft.com/office/drawing/2014/chart" uri="{C3380CC4-5D6E-409C-BE32-E72D297353CC}">
              <c16:uniqueId val="{00000003-2DB2-4425-93D2-270C8371EADF}"/>
            </c:ext>
          </c:extLst>
        </c:ser>
        <c:ser>
          <c:idx val="1"/>
          <c:order val="1"/>
          <c:tx>
            <c:v>Enfermarán por tomar el fármaco</c:v>
          </c:tx>
          <c:spPr>
            <a:solidFill>
              <a:srgbClr val="FF00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DB2-4425-93D2-270C8371EADF}"/>
                </c:ext>
              </c:extLst>
            </c:dLbl>
            <c:dLbl>
              <c:idx val="1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DB2-4425-93D2-270C8371EADF}"/>
                </c:ext>
              </c:extLst>
            </c:dLbl>
            <c:dLbl>
              <c:idx val="2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DB2-4425-93D2-270C8371EADF}"/>
                </c:ext>
              </c:extLst>
            </c:dLbl>
            <c:spPr>
              <a:solidFill>
                <a:srgbClr val="FF99CC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3"/>
              <c:pt idx="0">
                <c:v>527.59312018571268</c:v>
              </c:pt>
              <c:pt idx="1">
                <c:v>365.25677551318574</c:v>
              </c:pt>
              <c:pt idx="2">
                <c:v>1187.0845204178536</c:v>
              </c:pt>
            </c:numLit>
          </c:val>
          <c:extLst>
            <c:ext xmlns:c16="http://schemas.microsoft.com/office/drawing/2014/chart" uri="{C3380CC4-5D6E-409C-BE32-E72D297353CC}">
              <c16:uniqueId val="{00000007-2DB2-4425-93D2-270C8371EADF}"/>
            </c:ext>
          </c:extLst>
        </c:ser>
        <c:ser>
          <c:idx val="2"/>
          <c:order val="2"/>
          <c:tx>
            <c:v>Enfermarán incluso sin tomar el fármaco</c:v>
          </c:tx>
          <c:spPr>
            <a:solidFill>
              <a:srgbClr val="FF0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DB2-4425-93D2-270C8371EADF}"/>
                </c:ext>
              </c:extLst>
            </c:dLbl>
            <c:dLbl>
              <c:idx val="1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DB2-4425-93D2-270C8371EADF}"/>
                </c:ext>
              </c:extLst>
            </c:dLbl>
            <c:dLbl>
              <c:idx val="2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DB2-4425-93D2-270C8371EADF}"/>
                </c:ext>
              </c:extLst>
            </c:dLbl>
            <c:spPr>
              <a:solidFill>
                <a:srgbClr val="FF0000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3"/>
              <c:pt idx="0">
                <c:v>524.88941648200898</c:v>
              </c:pt>
              <c:pt idx="1">
                <c:v>363.6926729490832</c:v>
              </c:pt>
              <c:pt idx="2">
                <c:v>1179.7511870845203</c:v>
              </c:pt>
            </c:numLit>
          </c:val>
          <c:extLst>
            <c:ext xmlns:c16="http://schemas.microsoft.com/office/drawing/2014/chart" uri="{C3380CC4-5D6E-409C-BE32-E72D297353CC}">
              <c16:uniqueId val="{0000000B-2DB2-4425-93D2-270C8371E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96384399"/>
        <c:axId val="1"/>
      </c:barChart>
      <c:catAx>
        <c:axId val="17963843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r>
                  <a:rPr lang="es-ES"/>
                  <a:t>NND: el 1 es el la estimación puntual. El 2 y el 3 son los límites del IC 95%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r>
                  <a:rPr lang="es-ES"/>
                  <a:t>Nº de pacientes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s-ES"/>
          </a:p>
        </c:txPr>
        <c:crossAx val="179638439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60" b="1" i="0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r>
              <a:rPr lang="es-ES"/>
              <a:t>El fármaco sólo perjudica a "1 paciente", sobre los demás no ejerce ningún perjuicio.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Permancecerán sanos sin tomar el fármaco</c:v>
          </c:tx>
          <c:spPr>
            <a:solidFill>
              <a:srgbClr val="00FF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00FF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D13-4081-BEA8-6BDA46E7C8EC}"/>
                </c:ext>
              </c:extLst>
            </c:dLbl>
            <c:dLbl>
              <c:idx val="1"/>
              <c:spPr>
                <a:solidFill>
                  <a:srgbClr val="00FF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13-4081-BEA8-6BDA46E7C8EC}"/>
                </c:ext>
              </c:extLst>
            </c:dLbl>
            <c:dLbl>
              <c:idx val="2"/>
              <c:spPr>
                <a:solidFill>
                  <a:srgbClr val="00FF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D13-4081-BEA8-6BDA46E7C8EC}"/>
                </c:ext>
              </c:extLst>
            </c:dLbl>
            <c:spPr>
              <a:solidFill>
                <a:srgbClr val="00FF00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3"/>
              <c:pt idx="0">
                <c:v>45.636316064887517</c:v>
              </c:pt>
              <c:pt idx="1">
                <c:v>31.540637307554604</c:v>
              </c:pt>
              <c:pt idx="2">
                <c:v>97.712018140589635</c:v>
              </c:pt>
            </c:numLit>
          </c:val>
          <c:extLst>
            <c:ext xmlns:c16="http://schemas.microsoft.com/office/drawing/2014/chart" uri="{C3380CC4-5D6E-409C-BE32-E72D297353CC}">
              <c16:uniqueId val="{00000003-ED13-4081-BEA8-6BDA46E7C8EC}"/>
            </c:ext>
          </c:extLst>
        </c:ser>
        <c:ser>
          <c:idx val="1"/>
          <c:order val="1"/>
          <c:tx>
            <c:v>Enfermarán por tomar el fármaco</c:v>
          </c:tx>
          <c:spPr>
            <a:solidFill>
              <a:srgbClr val="FF00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D13-4081-BEA8-6BDA46E7C8EC}"/>
                </c:ext>
              </c:extLst>
            </c:dLbl>
            <c:dLbl>
              <c:idx val="1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D13-4081-BEA8-6BDA46E7C8EC}"/>
                </c:ext>
              </c:extLst>
            </c:dLbl>
            <c:dLbl>
              <c:idx val="2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D13-4081-BEA8-6BDA46E7C8EC}"/>
                </c:ext>
              </c:extLst>
            </c:dLbl>
            <c:spPr>
              <a:solidFill>
                <a:srgbClr val="FF99CC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3"/>
              <c:pt idx="0">
                <c:v>1</c:v>
              </c:pt>
              <c:pt idx="1">
                <c:v>1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7-ED13-4081-BEA8-6BDA46E7C8EC}"/>
            </c:ext>
          </c:extLst>
        </c:ser>
        <c:ser>
          <c:idx val="2"/>
          <c:order val="2"/>
          <c:tx>
            <c:v>Enfermarán incluso sin tomar el fármaco</c:v>
          </c:tx>
          <c:spPr>
            <a:solidFill>
              <a:srgbClr val="FF0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D13-4081-BEA8-6BDA46E7C8EC}"/>
                </c:ext>
              </c:extLst>
            </c:dLbl>
            <c:dLbl>
              <c:idx val="1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D13-4081-BEA8-6BDA46E7C8EC}"/>
                </c:ext>
              </c:extLst>
            </c:dLbl>
            <c:dLbl>
              <c:idx val="2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D13-4081-BEA8-6BDA46E7C8EC}"/>
                </c:ext>
              </c:extLst>
            </c:dLbl>
            <c:spPr>
              <a:solidFill>
                <a:srgbClr val="FF0000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3"/>
              <c:pt idx="0">
                <c:v>7.6923076923076961</c:v>
              </c:pt>
              <c:pt idx="1">
                <c:v>5.2631578947368425</c:v>
              </c:pt>
              <c:pt idx="2">
                <c:v>16.666666666666675</c:v>
              </c:pt>
            </c:numLit>
          </c:val>
          <c:extLst>
            <c:ext xmlns:c16="http://schemas.microsoft.com/office/drawing/2014/chart" uri="{C3380CC4-5D6E-409C-BE32-E72D297353CC}">
              <c16:uniqueId val="{0000000B-ED13-4081-BEA8-6BDA46E7C8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20354799"/>
        <c:axId val="1"/>
      </c:barChart>
      <c:catAx>
        <c:axId val="17203547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r>
                  <a:rPr lang="es-ES"/>
                  <a:t>NND: el 1 es el la estimación puntual. El 2 y el 3 son los límites del IC 95%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r>
                  <a:rPr lang="es-ES"/>
                  <a:t>Nº de pacientes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s-ES"/>
          </a:p>
        </c:txPr>
        <c:crossAx val="172035479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90" b="1" i="0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1277470</xdr:colOff>
      <xdr:row>26</xdr:row>
      <xdr:rowOff>228599</xdr:rowOff>
    </xdr:from>
    <xdr:to>
      <xdr:col>8</xdr:col>
      <xdr:colOff>107949</xdr:colOff>
      <xdr:row>29</xdr:row>
      <xdr:rowOff>145676</xdr:rowOff>
    </xdr:to>
    <xdr:sp macro="" textlink="">
      <xdr:nvSpPr>
        <xdr:cNvPr id="2" name="Line 5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 flipV="1">
          <a:off x="3059205" y="9663952"/>
          <a:ext cx="8008097" cy="114972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638733</xdr:colOff>
      <xdr:row>26</xdr:row>
      <xdr:rowOff>437025</xdr:rowOff>
    </xdr:from>
    <xdr:to>
      <xdr:col>4</xdr:col>
      <xdr:colOff>829235</xdr:colOff>
      <xdr:row>30</xdr:row>
      <xdr:rowOff>100852</xdr:rowOff>
    </xdr:to>
    <xdr:sp macro="" textlink="">
      <xdr:nvSpPr>
        <xdr:cNvPr id="4" name="Line 57">
          <a:extLst>
            <a:ext uri="{FF2B5EF4-FFF2-40B4-BE49-F238E27FC236}">
              <a16:creationId xmlns:a16="http://schemas.microsoft.com/office/drawing/2014/main" id="{88441140-6CBD-4F84-9303-EF5DE115673A}"/>
            </a:ext>
          </a:extLst>
        </xdr:cNvPr>
        <xdr:cNvSpPr>
          <a:spLocks noChangeShapeType="1"/>
        </xdr:cNvSpPr>
      </xdr:nvSpPr>
      <xdr:spPr bwMode="auto">
        <a:xfrm flipH="1" flipV="1">
          <a:off x="5714998" y="11071407"/>
          <a:ext cx="190502" cy="14007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1190625</xdr:colOff>
      <xdr:row>20</xdr:row>
      <xdr:rowOff>333374</xdr:rowOff>
    </xdr:from>
    <xdr:to>
      <xdr:col>8</xdr:col>
      <xdr:colOff>238125</xdr:colOff>
      <xdr:row>23</xdr:row>
      <xdr:rowOff>142874</xdr:rowOff>
    </xdr:to>
    <xdr:sp macro="" textlink="">
      <xdr:nvSpPr>
        <xdr:cNvPr id="2" name="Line 5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V="1">
          <a:off x="2971800" y="7038974"/>
          <a:ext cx="7553325" cy="1104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504823</xdr:colOff>
      <xdr:row>20</xdr:row>
      <xdr:rowOff>466724</xdr:rowOff>
    </xdr:from>
    <xdr:to>
      <xdr:col>5</xdr:col>
      <xdr:colOff>67234</xdr:colOff>
      <xdr:row>24</xdr:row>
      <xdr:rowOff>112059</xdr:rowOff>
    </xdr:to>
    <xdr:sp macro="" textlink="">
      <xdr:nvSpPr>
        <xdr:cNvPr id="5" name="Line 57">
          <a:extLst>
            <a:ext uri="{FF2B5EF4-FFF2-40B4-BE49-F238E27FC236}">
              <a16:creationId xmlns:a16="http://schemas.microsoft.com/office/drawing/2014/main" id="{9C1ABB24-F39F-4C24-9E9D-212AFC550E4E}"/>
            </a:ext>
          </a:extLst>
        </xdr:cNvPr>
        <xdr:cNvSpPr>
          <a:spLocks noChangeShapeType="1"/>
        </xdr:cNvSpPr>
      </xdr:nvSpPr>
      <xdr:spPr bwMode="auto">
        <a:xfrm flipH="1" flipV="1">
          <a:off x="5513852" y="7716930"/>
          <a:ext cx="481294" cy="143827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1230406</xdr:colOff>
      <xdr:row>47</xdr:row>
      <xdr:rowOff>207309</xdr:rowOff>
    </xdr:from>
    <xdr:to>
      <xdr:col>3</xdr:col>
      <xdr:colOff>14568</xdr:colOff>
      <xdr:row>47</xdr:row>
      <xdr:rowOff>207309</xdr:rowOff>
    </xdr:to>
    <xdr:sp macro="" textlink="">
      <xdr:nvSpPr>
        <xdr:cNvPr id="3" name="Line 8">
          <a:extLst>
            <a:ext uri="{FF2B5EF4-FFF2-40B4-BE49-F238E27FC236}">
              <a16:creationId xmlns:a16="http://schemas.microsoft.com/office/drawing/2014/main" id="{299CF5DE-BDA6-49BB-9A00-A9413E40FB5B}"/>
            </a:ext>
          </a:extLst>
        </xdr:cNvPr>
        <xdr:cNvSpPr>
          <a:spLocks noChangeShapeType="1"/>
        </xdr:cNvSpPr>
      </xdr:nvSpPr>
      <xdr:spPr bwMode="auto">
        <a:xfrm>
          <a:off x="2720788" y="19223691"/>
          <a:ext cx="1652868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33618</xdr:colOff>
      <xdr:row>22</xdr:row>
      <xdr:rowOff>347382</xdr:rowOff>
    </xdr:from>
    <xdr:to>
      <xdr:col>4</xdr:col>
      <xdr:colOff>437030</xdr:colOff>
      <xdr:row>26</xdr:row>
      <xdr:rowOff>168088</xdr:rowOff>
    </xdr:to>
    <xdr:sp macro="" textlink="">
      <xdr:nvSpPr>
        <xdr:cNvPr id="4" name="Line 57">
          <a:extLst>
            <a:ext uri="{FF2B5EF4-FFF2-40B4-BE49-F238E27FC236}">
              <a16:creationId xmlns:a16="http://schemas.microsoft.com/office/drawing/2014/main" id="{5BE6796E-4F85-4E14-B68B-96F86E7E35D7}"/>
            </a:ext>
          </a:extLst>
        </xdr:cNvPr>
        <xdr:cNvSpPr>
          <a:spLocks noChangeShapeType="1"/>
        </xdr:cNvSpPr>
      </xdr:nvSpPr>
      <xdr:spPr bwMode="auto">
        <a:xfrm flipV="1">
          <a:off x="5804647" y="9693088"/>
          <a:ext cx="403412" cy="155761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1311089</xdr:colOff>
      <xdr:row>22</xdr:row>
      <xdr:rowOff>381000</xdr:rowOff>
    </xdr:from>
    <xdr:to>
      <xdr:col>8</xdr:col>
      <xdr:colOff>112059</xdr:colOff>
      <xdr:row>25</xdr:row>
      <xdr:rowOff>145676</xdr:rowOff>
    </xdr:to>
    <xdr:sp macro="" textlink="">
      <xdr:nvSpPr>
        <xdr:cNvPr id="5" name="Line 57">
          <a:extLst>
            <a:ext uri="{FF2B5EF4-FFF2-40B4-BE49-F238E27FC236}">
              <a16:creationId xmlns:a16="http://schemas.microsoft.com/office/drawing/2014/main" id="{A0C46F64-FD8E-44D5-94A5-01A671AB280A}"/>
            </a:ext>
          </a:extLst>
        </xdr:cNvPr>
        <xdr:cNvSpPr>
          <a:spLocks noChangeShapeType="1"/>
        </xdr:cNvSpPr>
      </xdr:nvSpPr>
      <xdr:spPr bwMode="auto">
        <a:xfrm flipV="1">
          <a:off x="3003177" y="9726706"/>
          <a:ext cx="7743264" cy="99732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324970</xdr:colOff>
      <xdr:row>30</xdr:row>
      <xdr:rowOff>380999</xdr:rowOff>
    </xdr:from>
    <xdr:to>
      <xdr:col>4</xdr:col>
      <xdr:colOff>448235</xdr:colOff>
      <xdr:row>34</xdr:row>
      <xdr:rowOff>156880</xdr:rowOff>
    </xdr:to>
    <xdr:sp macro="" textlink="">
      <xdr:nvSpPr>
        <xdr:cNvPr id="2" name="Line 57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 flipV="1">
          <a:off x="5390029" y="13480675"/>
          <a:ext cx="123265" cy="156882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1311089</xdr:colOff>
      <xdr:row>30</xdr:row>
      <xdr:rowOff>352424</xdr:rowOff>
    </xdr:from>
    <xdr:to>
      <xdr:col>8</xdr:col>
      <xdr:colOff>457199</xdr:colOff>
      <xdr:row>33</xdr:row>
      <xdr:rowOff>145676</xdr:rowOff>
    </xdr:to>
    <xdr:sp macro="" textlink="">
      <xdr:nvSpPr>
        <xdr:cNvPr id="4" name="Line 57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 flipV="1">
          <a:off x="2902324" y="10448924"/>
          <a:ext cx="8514228" cy="108192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1343025</xdr:colOff>
      <xdr:row>28</xdr:row>
      <xdr:rowOff>323849</xdr:rowOff>
    </xdr:from>
    <xdr:to>
      <xdr:col>8</xdr:col>
      <xdr:colOff>285750</xdr:colOff>
      <xdr:row>31</xdr:row>
      <xdr:rowOff>123820</xdr:rowOff>
    </xdr:to>
    <xdr:sp macro="" textlink="">
      <xdr:nvSpPr>
        <xdr:cNvPr id="2" name="Line 57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 flipV="1">
          <a:off x="2971800" y="9324974"/>
          <a:ext cx="8248650" cy="103822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246529</xdr:colOff>
      <xdr:row>28</xdr:row>
      <xdr:rowOff>403412</xdr:rowOff>
    </xdr:from>
    <xdr:to>
      <xdr:col>4</xdr:col>
      <xdr:colOff>425823</xdr:colOff>
      <xdr:row>32</xdr:row>
      <xdr:rowOff>123265</xdr:rowOff>
    </xdr:to>
    <xdr:sp macro="" textlink="">
      <xdr:nvSpPr>
        <xdr:cNvPr id="5" name="Line 57">
          <a:extLst>
            <a:ext uri="{FF2B5EF4-FFF2-40B4-BE49-F238E27FC236}">
              <a16:creationId xmlns:a16="http://schemas.microsoft.com/office/drawing/2014/main" id="{11554264-92E8-4EBF-A24E-7958B2BDF0DA}"/>
            </a:ext>
          </a:extLst>
        </xdr:cNvPr>
        <xdr:cNvSpPr>
          <a:spLocks noChangeShapeType="1"/>
        </xdr:cNvSpPr>
      </xdr:nvSpPr>
      <xdr:spPr bwMode="auto">
        <a:xfrm flipV="1">
          <a:off x="5602941" y="12516971"/>
          <a:ext cx="179294" cy="146797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1219200</xdr:colOff>
      <xdr:row>8</xdr:row>
      <xdr:rowOff>95250</xdr:rowOff>
    </xdr:from>
    <xdr:to>
      <xdr:col>2</xdr:col>
      <xdr:colOff>1009650</xdr:colOff>
      <xdr:row>8</xdr:row>
      <xdr:rowOff>95250</xdr:rowOff>
    </xdr:to>
    <xdr:sp macro="" textlink="">
      <xdr:nvSpPr>
        <xdr:cNvPr id="2" name="Line 8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ShapeType="1"/>
        </xdr:cNvSpPr>
      </xdr:nvSpPr>
      <xdr:spPr bwMode="auto">
        <a:xfrm>
          <a:off x="2952750" y="1638300"/>
          <a:ext cx="981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180975</xdr:colOff>
      <xdr:row>5</xdr:row>
      <xdr:rowOff>209550</xdr:rowOff>
    </xdr:from>
    <xdr:to>
      <xdr:col>25</xdr:col>
      <xdr:colOff>581025</xdr:colOff>
      <xdr:row>25</xdr:row>
      <xdr:rowOff>104775</xdr:rowOff>
    </xdr:to>
    <xdr:graphicFrame macro="">
      <xdr:nvGraphicFramePr>
        <xdr:cNvPr id="3" name="Gráfico 14">
          <a:extLst>
            <a:ext uri="{FF2B5EF4-FFF2-40B4-BE49-F238E27FC236}">
              <a16:creationId xmlns:a16="http://schemas.microsoft.com/office/drawing/2014/main" id="{224943D9-425D-41BE-A5D3-0398909493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1219200</xdr:colOff>
      <xdr:row>8</xdr:row>
      <xdr:rowOff>95250</xdr:rowOff>
    </xdr:from>
    <xdr:to>
      <xdr:col>2</xdr:col>
      <xdr:colOff>1009650</xdr:colOff>
      <xdr:row>8</xdr:row>
      <xdr:rowOff>95250</xdr:rowOff>
    </xdr:to>
    <xdr:sp macro="" textlink="">
      <xdr:nvSpPr>
        <xdr:cNvPr id="4" name="Line 8">
          <a:extLst>
            <a:ext uri="{FF2B5EF4-FFF2-40B4-BE49-F238E27FC236}">
              <a16:creationId xmlns:a16="http://schemas.microsoft.com/office/drawing/2014/main" id="{0C80F9B3-61DF-4F06-974B-C96DA8972DA7}"/>
            </a:ext>
          </a:extLst>
        </xdr:cNvPr>
        <xdr:cNvSpPr>
          <a:spLocks noChangeShapeType="1"/>
        </xdr:cNvSpPr>
      </xdr:nvSpPr>
      <xdr:spPr bwMode="auto">
        <a:xfrm>
          <a:off x="1724025" y="1857375"/>
          <a:ext cx="1038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180975</xdr:colOff>
      <xdr:row>7</xdr:row>
      <xdr:rowOff>209550</xdr:rowOff>
    </xdr:from>
    <xdr:to>
      <xdr:col>25</xdr:col>
      <xdr:colOff>581025</xdr:colOff>
      <xdr:row>27</xdr:row>
      <xdr:rowOff>104775</xdr:rowOff>
    </xdr:to>
    <xdr:graphicFrame macro="">
      <xdr:nvGraphicFramePr>
        <xdr:cNvPr id="5" name="Gráfico 14">
          <a:extLst>
            <a:ext uri="{FF2B5EF4-FFF2-40B4-BE49-F238E27FC236}">
              <a16:creationId xmlns:a16="http://schemas.microsoft.com/office/drawing/2014/main" id="{59F63B63-7CEE-49D4-9083-51EF7D564E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1219200</xdr:colOff>
      <xdr:row>8</xdr:row>
      <xdr:rowOff>95250</xdr:rowOff>
    </xdr:from>
    <xdr:to>
      <xdr:col>2</xdr:col>
      <xdr:colOff>1009650</xdr:colOff>
      <xdr:row>8</xdr:row>
      <xdr:rowOff>95250</xdr:rowOff>
    </xdr:to>
    <xdr:sp macro="" textlink="">
      <xdr:nvSpPr>
        <xdr:cNvPr id="6" name="Line 8">
          <a:extLst>
            <a:ext uri="{FF2B5EF4-FFF2-40B4-BE49-F238E27FC236}">
              <a16:creationId xmlns:a16="http://schemas.microsoft.com/office/drawing/2014/main" id="{CD730C14-8421-4003-9BBF-B83E7B9E654B}"/>
            </a:ext>
          </a:extLst>
        </xdr:cNvPr>
        <xdr:cNvSpPr>
          <a:spLocks noChangeShapeType="1"/>
        </xdr:cNvSpPr>
      </xdr:nvSpPr>
      <xdr:spPr bwMode="auto">
        <a:xfrm>
          <a:off x="1724025" y="1857375"/>
          <a:ext cx="1038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tabSelected="1" topLeftCell="A13" zoomScale="85" zoomScaleNormal="85" workbookViewId="0">
      <selection activeCell="A19" sqref="A19:A26"/>
    </sheetView>
  </sheetViews>
  <sheetFormatPr baseColWidth="10" defaultColWidth="18.140625" defaultRowHeight="28.5" customHeight="1" x14ac:dyDescent="0.2"/>
  <cols>
    <col min="1" max="1" width="24.140625" style="1" customWidth="1"/>
    <col min="2" max="2" width="30" style="2" customWidth="1"/>
    <col min="3" max="3" width="14" style="2" customWidth="1"/>
    <col min="4" max="4" width="11.7109375" style="1" customWidth="1"/>
    <col min="5" max="5" width="14" style="1" customWidth="1"/>
    <col min="6" max="6" width="20.85546875" style="1" customWidth="1"/>
    <col min="7" max="7" width="13.140625" style="1" customWidth="1"/>
    <col min="8" max="8" width="21.140625" style="1" customWidth="1"/>
    <col min="9" max="9" width="16.28515625" style="1" customWidth="1"/>
    <col min="10" max="10" width="16.140625" style="1" customWidth="1"/>
    <col min="11" max="11" width="21.85546875" style="1" customWidth="1"/>
    <col min="12" max="12" width="26.7109375" style="1" customWidth="1"/>
    <col min="13" max="13" width="28.42578125" style="1" customWidth="1"/>
    <col min="14" max="14" width="17.85546875" style="1" customWidth="1"/>
    <col min="15" max="16" width="18.140625" style="1"/>
    <col min="17" max="17" width="26.42578125" style="1" customWidth="1"/>
    <col min="18" max="257" width="18.140625" style="1"/>
    <col min="258" max="258" width="23.42578125" style="1" customWidth="1"/>
    <col min="259" max="259" width="24.85546875" style="1" customWidth="1"/>
    <col min="260" max="261" width="14" style="1" customWidth="1"/>
    <col min="262" max="262" width="20.85546875" style="1" customWidth="1"/>
    <col min="263" max="263" width="11.140625" style="1" customWidth="1"/>
    <col min="264" max="264" width="21.140625" style="1" customWidth="1"/>
    <col min="265" max="265" width="11.42578125" style="1" customWidth="1"/>
    <col min="266" max="266" width="13.5703125" style="1" customWidth="1"/>
    <col min="267" max="267" width="21.85546875" style="1" customWidth="1"/>
    <col min="268" max="268" width="25.140625" style="1" customWidth="1"/>
    <col min="269" max="269" width="25.5703125" style="1" customWidth="1"/>
    <col min="270" max="270" width="17.85546875" style="1" customWidth="1"/>
    <col min="271" max="272" width="18.140625" style="1"/>
    <col min="273" max="273" width="26.42578125" style="1" customWidth="1"/>
    <col min="274" max="513" width="18.140625" style="1"/>
    <col min="514" max="514" width="23.42578125" style="1" customWidth="1"/>
    <col min="515" max="515" width="24.85546875" style="1" customWidth="1"/>
    <col min="516" max="517" width="14" style="1" customWidth="1"/>
    <col min="518" max="518" width="20.85546875" style="1" customWidth="1"/>
    <col min="519" max="519" width="11.140625" style="1" customWidth="1"/>
    <col min="520" max="520" width="21.140625" style="1" customWidth="1"/>
    <col min="521" max="521" width="11.42578125" style="1" customWidth="1"/>
    <col min="522" max="522" width="13.5703125" style="1" customWidth="1"/>
    <col min="523" max="523" width="21.85546875" style="1" customWidth="1"/>
    <col min="524" max="524" width="25.140625" style="1" customWidth="1"/>
    <col min="525" max="525" width="25.5703125" style="1" customWidth="1"/>
    <col min="526" max="526" width="17.85546875" style="1" customWidth="1"/>
    <col min="527" max="528" width="18.140625" style="1"/>
    <col min="529" max="529" width="26.42578125" style="1" customWidth="1"/>
    <col min="530" max="769" width="18.140625" style="1"/>
    <col min="770" max="770" width="23.42578125" style="1" customWidth="1"/>
    <col min="771" max="771" width="24.85546875" style="1" customWidth="1"/>
    <col min="772" max="773" width="14" style="1" customWidth="1"/>
    <col min="774" max="774" width="20.85546875" style="1" customWidth="1"/>
    <col min="775" max="775" width="11.140625" style="1" customWidth="1"/>
    <col min="776" max="776" width="21.140625" style="1" customWidth="1"/>
    <col min="777" max="777" width="11.42578125" style="1" customWidth="1"/>
    <col min="778" max="778" width="13.5703125" style="1" customWidth="1"/>
    <col min="779" max="779" width="21.85546875" style="1" customWidth="1"/>
    <col min="780" max="780" width="25.140625" style="1" customWidth="1"/>
    <col min="781" max="781" width="25.5703125" style="1" customWidth="1"/>
    <col min="782" max="782" width="17.85546875" style="1" customWidth="1"/>
    <col min="783" max="784" width="18.140625" style="1"/>
    <col min="785" max="785" width="26.42578125" style="1" customWidth="1"/>
    <col min="786" max="1025" width="18.140625" style="1"/>
    <col min="1026" max="1026" width="23.42578125" style="1" customWidth="1"/>
    <col min="1027" max="1027" width="24.85546875" style="1" customWidth="1"/>
    <col min="1028" max="1029" width="14" style="1" customWidth="1"/>
    <col min="1030" max="1030" width="20.85546875" style="1" customWidth="1"/>
    <col min="1031" max="1031" width="11.140625" style="1" customWidth="1"/>
    <col min="1032" max="1032" width="21.140625" style="1" customWidth="1"/>
    <col min="1033" max="1033" width="11.42578125" style="1" customWidth="1"/>
    <col min="1034" max="1034" width="13.5703125" style="1" customWidth="1"/>
    <col min="1035" max="1035" width="21.85546875" style="1" customWidth="1"/>
    <col min="1036" max="1036" width="25.140625" style="1" customWidth="1"/>
    <col min="1037" max="1037" width="25.5703125" style="1" customWidth="1"/>
    <col min="1038" max="1038" width="17.85546875" style="1" customWidth="1"/>
    <col min="1039" max="1040" width="18.140625" style="1"/>
    <col min="1041" max="1041" width="26.42578125" style="1" customWidth="1"/>
    <col min="1042" max="1281" width="18.140625" style="1"/>
    <col min="1282" max="1282" width="23.42578125" style="1" customWidth="1"/>
    <col min="1283" max="1283" width="24.85546875" style="1" customWidth="1"/>
    <col min="1284" max="1285" width="14" style="1" customWidth="1"/>
    <col min="1286" max="1286" width="20.85546875" style="1" customWidth="1"/>
    <col min="1287" max="1287" width="11.140625" style="1" customWidth="1"/>
    <col min="1288" max="1288" width="21.140625" style="1" customWidth="1"/>
    <col min="1289" max="1289" width="11.42578125" style="1" customWidth="1"/>
    <col min="1290" max="1290" width="13.5703125" style="1" customWidth="1"/>
    <col min="1291" max="1291" width="21.85546875" style="1" customWidth="1"/>
    <col min="1292" max="1292" width="25.140625" style="1" customWidth="1"/>
    <col min="1293" max="1293" width="25.5703125" style="1" customWidth="1"/>
    <col min="1294" max="1294" width="17.85546875" style="1" customWidth="1"/>
    <col min="1295" max="1296" width="18.140625" style="1"/>
    <col min="1297" max="1297" width="26.42578125" style="1" customWidth="1"/>
    <col min="1298" max="1537" width="18.140625" style="1"/>
    <col min="1538" max="1538" width="23.42578125" style="1" customWidth="1"/>
    <col min="1539" max="1539" width="24.85546875" style="1" customWidth="1"/>
    <col min="1540" max="1541" width="14" style="1" customWidth="1"/>
    <col min="1542" max="1542" width="20.85546875" style="1" customWidth="1"/>
    <col min="1543" max="1543" width="11.140625" style="1" customWidth="1"/>
    <col min="1544" max="1544" width="21.140625" style="1" customWidth="1"/>
    <col min="1545" max="1545" width="11.42578125" style="1" customWidth="1"/>
    <col min="1546" max="1546" width="13.5703125" style="1" customWidth="1"/>
    <col min="1547" max="1547" width="21.85546875" style="1" customWidth="1"/>
    <col min="1548" max="1548" width="25.140625" style="1" customWidth="1"/>
    <col min="1549" max="1549" width="25.5703125" style="1" customWidth="1"/>
    <col min="1550" max="1550" width="17.85546875" style="1" customWidth="1"/>
    <col min="1551" max="1552" width="18.140625" style="1"/>
    <col min="1553" max="1553" width="26.42578125" style="1" customWidth="1"/>
    <col min="1554" max="1793" width="18.140625" style="1"/>
    <col min="1794" max="1794" width="23.42578125" style="1" customWidth="1"/>
    <col min="1795" max="1795" width="24.85546875" style="1" customWidth="1"/>
    <col min="1796" max="1797" width="14" style="1" customWidth="1"/>
    <col min="1798" max="1798" width="20.85546875" style="1" customWidth="1"/>
    <col min="1799" max="1799" width="11.140625" style="1" customWidth="1"/>
    <col min="1800" max="1800" width="21.140625" style="1" customWidth="1"/>
    <col min="1801" max="1801" width="11.42578125" style="1" customWidth="1"/>
    <col min="1802" max="1802" width="13.5703125" style="1" customWidth="1"/>
    <col min="1803" max="1803" width="21.85546875" style="1" customWidth="1"/>
    <col min="1804" max="1804" width="25.140625" style="1" customWidth="1"/>
    <col min="1805" max="1805" width="25.5703125" style="1" customWidth="1"/>
    <col min="1806" max="1806" width="17.85546875" style="1" customWidth="1"/>
    <col min="1807" max="1808" width="18.140625" style="1"/>
    <col min="1809" max="1809" width="26.42578125" style="1" customWidth="1"/>
    <col min="1810" max="2049" width="18.140625" style="1"/>
    <col min="2050" max="2050" width="23.42578125" style="1" customWidth="1"/>
    <col min="2051" max="2051" width="24.85546875" style="1" customWidth="1"/>
    <col min="2052" max="2053" width="14" style="1" customWidth="1"/>
    <col min="2054" max="2054" width="20.85546875" style="1" customWidth="1"/>
    <col min="2055" max="2055" width="11.140625" style="1" customWidth="1"/>
    <col min="2056" max="2056" width="21.140625" style="1" customWidth="1"/>
    <col min="2057" max="2057" width="11.42578125" style="1" customWidth="1"/>
    <col min="2058" max="2058" width="13.5703125" style="1" customWidth="1"/>
    <col min="2059" max="2059" width="21.85546875" style="1" customWidth="1"/>
    <col min="2060" max="2060" width="25.140625" style="1" customWidth="1"/>
    <col min="2061" max="2061" width="25.5703125" style="1" customWidth="1"/>
    <col min="2062" max="2062" width="17.85546875" style="1" customWidth="1"/>
    <col min="2063" max="2064" width="18.140625" style="1"/>
    <col min="2065" max="2065" width="26.42578125" style="1" customWidth="1"/>
    <col min="2066" max="2305" width="18.140625" style="1"/>
    <col min="2306" max="2306" width="23.42578125" style="1" customWidth="1"/>
    <col min="2307" max="2307" width="24.85546875" style="1" customWidth="1"/>
    <col min="2308" max="2309" width="14" style="1" customWidth="1"/>
    <col min="2310" max="2310" width="20.85546875" style="1" customWidth="1"/>
    <col min="2311" max="2311" width="11.140625" style="1" customWidth="1"/>
    <col min="2312" max="2312" width="21.140625" style="1" customWidth="1"/>
    <col min="2313" max="2313" width="11.42578125" style="1" customWidth="1"/>
    <col min="2314" max="2314" width="13.5703125" style="1" customWidth="1"/>
    <col min="2315" max="2315" width="21.85546875" style="1" customWidth="1"/>
    <col min="2316" max="2316" width="25.140625" style="1" customWidth="1"/>
    <col min="2317" max="2317" width="25.5703125" style="1" customWidth="1"/>
    <col min="2318" max="2318" width="17.85546875" style="1" customWidth="1"/>
    <col min="2319" max="2320" width="18.140625" style="1"/>
    <col min="2321" max="2321" width="26.42578125" style="1" customWidth="1"/>
    <col min="2322" max="2561" width="18.140625" style="1"/>
    <col min="2562" max="2562" width="23.42578125" style="1" customWidth="1"/>
    <col min="2563" max="2563" width="24.85546875" style="1" customWidth="1"/>
    <col min="2564" max="2565" width="14" style="1" customWidth="1"/>
    <col min="2566" max="2566" width="20.85546875" style="1" customWidth="1"/>
    <col min="2567" max="2567" width="11.140625" style="1" customWidth="1"/>
    <col min="2568" max="2568" width="21.140625" style="1" customWidth="1"/>
    <col min="2569" max="2569" width="11.42578125" style="1" customWidth="1"/>
    <col min="2570" max="2570" width="13.5703125" style="1" customWidth="1"/>
    <col min="2571" max="2571" width="21.85546875" style="1" customWidth="1"/>
    <col min="2572" max="2572" width="25.140625" style="1" customWidth="1"/>
    <col min="2573" max="2573" width="25.5703125" style="1" customWidth="1"/>
    <col min="2574" max="2574" width="17.85546875" style="1" customWidth="1"/>
    <col min="2575" max="2576" width="18.140625" style="1"/>
    <col min="2577" max="2577" width="26.42578125" style="1" customWidth="1"/>
    <col min="2578" max="2817" width="18.140625" style="1"/>
    <col min="2818" max="2818" width="23.42578125" style="1" customWidth="1"/>
    <col min="2819" max="2819" width="24.85546875" style="1" customWidth="1"/>
    <col min="2820" max="2821" width="14" style="1" customWidth="1"/>
    <col min="2822" max="2822" width="20.85546875" style="1" customWidth="1"/>
    <col min="2823" max="2823" width="11.140625" style="1" customWidth="1"/>
    <col min="2824" max="2824" width="21.140625" style="1" customWidth="1"/>
    <col min="2825" max="2825" width="11.42578125" style="1" customWidth="1"/>
    <col min="2826" max="2826" width="13.5703125" style="1" customWidth="1"/>
    <col min="2827" max="2827" width="21.85546875" style="1" customWidth="1"/>
    <col min="2828" max="2828" width="25.140625" style="1" customWidth="1"/>
    <col min="2829" max="2829" width="25.5703125" style="1" customWidth="1"/>
    <col min="2830" max="2830" width="17.85546875" style="1" customWidth="1"/>
    <col min="2831" max="2832" width="18.140625" style="1"/>
    <col min="2833" max="2833" width="26.42578125" style="1" customWidth="1"/>
    <col min="2834" max="3073" width="18.140625" style="1"/>
    <col min="3074" max="3074" width="23.42578125" style="1" customWidth="1"/>
    <col min="3075" max="3075" width="24.85546875" style="1" customWidth="1"/>
    <col min="3076" max="3077" width="14" style="1" customWidth="1"/>
    <col min="3078" max="3078" width="20.85546875" style="1" customWidth="1"/>
    <col min="3079" max="3079" width="11.140625" style="1" customWidth="1"/>
    <col min="3080" max="3080" width="21.140625" style="1" customWidth="1"/>
    <col min="3081" max="3081" width="11.42578125" style="1" customWidth="1"/>
    <col min="3082" max="3082" width="13.5703125" style="1" customWidth="1"/>
    <col min="3083" max="3083" width="21.85546875" style="1" customWidth="1"/>
    <col min="3084" max="3084" width="25.140625" style="1" customWidth="1"/>
    <col min="3085" max="3085" width="25.5703125" style="1" customWidth="1"/>
    <col min="3086" max="3086" width="17.85546875" style="1" customWidth="1"/>
    <col min="3087" max="3088" width="18.140625" style="1"/>
    <col min="3089" max="3089" width="26.42578125" style="1" customWidth="1"/>
    <col min="3090" max="3329" width="18.140625" style="1"/>
    <col min="3330" max="3330" width="23.42578125" style="1" customWidth="1"/>
    <col min="3331" max="3331" width="24.85546875" style="1" customWidth="1"/>
    <col min="3332" max="3333" width="14" style="1" customWidth="1"/>
    <col min="3334" max="3334" width="20.85546875" style="1" customWidth="1"/>
    <col min="3335" max="3335" width="11.140625" style="1" customWidth="1"/>
    <col min="3336" max="3336" width="21.140625" style="1" customWidth="1"/>
    <col min="3337" max="3337" width="11.42578125" style="1" customWidth="1"/>
    <col min="3338" max="3338" width="13.5703125" style="1" customWidth="1"/>
    <col min="3339" max="3339" width="21.85546875" style="1" customWidth="1"/>
    <col min="3340" max="3340" width="25.140625" style="1" customWidth="1"/>
    <col min="3341" max="3341" width="25.5703125" style="1" customWidth="1"/>
    <col min="3342" max="3342" width="17.85546875" style="1" customWidth="1"/>
    <col min="3343" max="3344" width="18.140625" style="1"/>
    <col min="3345" max="3345" width="26.42578125" style="1" customWidth="1"/>
    <col min="3346" max="3585" width="18.140625" style="1"/>
    <col min="3586" max="3586" width="23.42578125" style="1" customWidth="1"/>
    <col min="3587" max="3587" width="24.85546875" style="1" customWidth="1"/>
    <col min="3588" max="3589" width="14" style="1" customWidth="1"/>
    <col min="3590" max="3590" width="20.85546875" style="1" customWidth="1"/>
    <col min="3591" max="3591" width="11.140625" style="1" customWidth="1"/>
    <col min="3592" max="3592" width="21.140625" style="1" customWidth="1"/>
    <col min="3593" max="3593" width="11.42578125" style="1" customWidth="1"/>
    <col min="3594" max="3594" width="13.5703125" style="1" customWidth="1"/>
    <col min="3595" max="3595" width="21.85546875" style="1" customWidth="1"/>
    <col min="3596" max="3596" width="25.140625" style="1" customWidth="1"/>
    <col min="3597" max="3597" width="25.5703125" style="1" customWidth="1"/>
    <col min="3598" max="3598" width="17.85546875" style="1" customWidth="1"/>
    <col min="3599" max="3600" width="18.140625" style="1"/>
    <col min="3601" max="3601" width="26.42578125" style="1" customWidth="1"/>
    <col min="3602" max="3841" width="18.140625" style="1"/>
    <col min="3842" max="3842" width="23.42578125" style="1" customWidth="1"/>
    <col min="3843" max="3843" width="24.85546875" style="1" customWidth="1"/>
    <col min="3844" max="3845" width="14" style="1" customWidth="1"/>
    <col min="3846" max="3846" width="20.85546875" style="1" customWidth="1"/>
    <col min="3847" max="3847" width="11.140625" style="1" customWidth="1"/>
    <col min="3848" max="3848" width="21.140625" style="1" customWidth="1"/>
    <col min="3849" max="3849" width="11.42578125" style="1" customWidth="1"/>
    <col min="3850" max="3850" width="13.5703125" style="1" customWidth="1"/>
    <col min="3851" max="3851" width="21.85546875" style="1" customWidth="1"/>
    <col min="3852" max="3852" width="25.140625" style="1" customWidth="1"/>
    <col min="3853" max="3853" width="25.5703125" style="1" customWidth="1"/>
    <col min="3854" max="3854" width="17.85546875" style="1" customWidth="1"/>
    <col min="3855" max="3856" width="18.140625" style="1"/>
    <col min="3857" max="3857" width="26.42578125" style="1" customWidth="1"/>
    <col min="3858" max="4097" width="18.140625" style="1"/>
    <col min="4098" max="4098" width="23.42578125" style="1" customWidth="1"/>
    <col min="4099" max="4099" width="24.85546875" style="1" customWidth="1"/>
    <col min="4100" max="4101" width="14" style="1" customWidth="1"/>
    <col min="4102" max="4102" width="20.85546875" style="1" customWidth="1"/>
    <col min="4103" max="4103" width="11.140625" style="1" customWidth="1"/>
    <col min="4104" max="4104" width="21.140625" style="1" customWidth="1"/>
    <col min="4105" max="4105" width="11.42578125" style="1" customWidth="1"/>
    <col min="4106" max="4106" width="13.5703125" style="1" customWidth="1"/>
    <col min="4107" max="4107" width="21.85546875" style="1" customWidth="1"/>
    <col min="4108" max="4108" width="25.140625" style="1" customWidth="1"/>
    <col min="4109" max="4109" width="25.5703125" style="1" customWidth="1"/>
    <col min="4110" max="4110" width="17.85546875" style="1" customWidth="1"/>
    <col min="4111" max="4112" width="18.140625" style="1"/>
    <col min="4113" max="4113" width="26.42578125" style="1" customWidth="1"/>
    <col min="4114" max="4353" width="18.140625" style="1"/>
    <col min="4354" max="4354" width="23.42578125" style="1" customWidth="1"/>
    <col min="4355" max="4355" width="24.85546875" style="1" customWidth="1"/>
    <col min="4356" max="4357" width="14" style="1" customWidth="1"/>
    <col min="4358" max="4358" width="20.85546875" style="1" customWidth="1"/>
    <col min="4359" max="4359" width="11.140625" style="1" customWidth="1"/>
    <col min="4360" max="4360" width="21.140625" style="1" customWidth="1"/>
    <col min="4361" max="4361" width="11.42578125" style="1" customWidth="1"/>
    <col min="4362" max="4362" width="13.5703125" style="1" customWidth="1"/>
    <col min="4363" max="4363" width="21.85546875" style="1" customWidth="1"/>
    <col min="4364" max="4364" width="25.140625" style="1" customWidth="1"/>
    <col min="4365" max="4365" width="25.5703125" style="1" customWidth="1"/>
    <col min="4366" max="4366" width="17.85546875" style="1" customWidth="1"/>
    <col min="4367" max="4368" width="18.140625" style="1"/>
    <col min="4369" max="4369" width="26.42578125" style="1" customWidth="1"/>
    <col min="4370" max="4609" width="18.140625" style="1"/>
    <col min="4610" max="4610" width="23.42578125" style="1" customWidth="1"/>
    <col min="4611" max="4611" width="24.85546875" style="1" customWidth="1"/>
    <col min="4612" max="4613" width="14" style="1" customWidth="1"/>
    <col min="4614" max="4614" width="20.85546875" style="1" customWidth="1"/>
    <col min="4615" max="4615" width="11.140625" style="1" customWidth="1"/>
    <col min="4616" max="4616" width="21.140625" style="1" customWidth="1"/>
    <col min="4617" max="4617" width="11.42578125" style="1" customWidth="1"/>
    <col min="4618" max="4618" width="13.5703125" style="1" customWidth="1"/>
    <col min="4619" max="4619" width="21.85546875" style="1" customWidth="1"/>
    <col min="4620" max="4620" width="25.140625" style="1" customWidth="1"/>
    <col min="4621" max="4621" width="25.5703125" style="1" customWidth="1"/>
    <col min="4622" max="4622" width="17.85546875" style="1" customWidth="1"/>
    <col min="4623" max="4624" width="18.140625" style="1"/>
    <col min="4625" max="4625" width="26.42578125" style="1" customWidth="1"/>
    <col min="4626" max="4865" width="18.140625" style="1"/>
    <col min="4866" max="4866" width="23.42578125" style="1" customWidth="1"/>
    <col min="4867" max="4867" width="24.85546875" style="1" customWidth="1"/>
    <col min="4868" max="4869" width="14" style="1" customWidth="1"/>
    <col min="4870" max="4870" width="20.85546875" style="1" customWidth="1"/>
    <col min="4871" max="4871" width="11.140625" style="1" customWidth="1"/>
    <col min="4872" max="4872" width="21.140625" style="1" customWidth="1"/>
    <col min="4873" max="4873" width="11.42578125" style="1" customWidth="1"/>
    <col min="4874" max="4874" width="13.5703125" style="1" customWidth="1"/>
    <col min="4875" max="4875" width="21.85546875" style="1" customWidth="1"/>
    <col min="4876" max="4876" width="25.140625" style="1" customWidth="1"/>
    <col min="4877" max="4877" width="25.5703125" style="1" customWidth="1"/>
    <col min="4878" max="4878" width="17.85546875" style="1" customWidth="1"/>
    <col min="4879" max="4880" width="18.140625" style="1"/>
    <col min="4881" max="4881" width="26.42578125" style="1" customWidth="1"/>
    <col min="4882" max="5121" width="18.140625" style="1"/>
    <col min="5122" max="5122" width="23.42578125" style="1" customWidth="1"/>
    <col min="5123" max="5123" width="24.85546875" style="1" customWidth="1"/>
    <col min="5124" max="5125" width="14" style="1" customWidth="1"/>
    <col min="5126" max="5126" width="20.85546875" style="1" customWidth="1"/>
    <col min="5127" max="5127" width="11.140625" style="1" customWidth="1"/>
    <col min="5128" max="5128" width="21.140625" style="1" customWidth="1"/>
    <col min="5129" max="5129" width="11.42578125" style="1" customWidth="1"/>
    <col min="5130" max="5130" width="13.5703125" style="1" customWidth="1"/>
    <col min="5131" max="5131" width="21.85546875" style="1" customWidth="1"/>
    <col min="5132" max="5132" width="25.140625" style="1" customWidth="1"/>
    <col min="5133" max="5133" width="25.5703125" style="1" customWidth="1"/>
    <col min="5134" max="5134" width="17.85546875" style="1" customWidth="1"/>
    <col min="5135" max="5136" width="18.140625" style="1"/>
    <col min="5137" max="5137" width="26.42578125" style="1" customWidth="1"/>
    <col min="5138" max="5377" width="18.140625" style="1"/>
    <col min="5378" max="5378" width="23.42578125" style="1" customWidth="1"/>
    <col min="5379" max="5379" width="24.85546875" style="1" customWidth="1"/>
    <col min="5380" max="5381" width="14" style="1" customWidth="1"/>
    <col min="5382" max="5382" width="20.85546875" style="1" customWidth="1"/>
    <col min="5383" max="5383" width="11.140625" style="1" customWidth="1"/>
    <col min="5384" max="5384" width="21.140625" style="1" customWidth="1"/>
    <col min="5385" max="5385" width="11.42578125" style="1" customWidth="1"/>
    <col min="5386" max="5386" width="13.5703125" style="1" customWidth="1"/>
    <col min="5387" max="5387" width="21.85546875" style="1" customWidth="1"/>
    <col min="5388" max="5388" width="25.140625" style="1" customWidth="1"/>
    <col min="5389" max="5389" width="25.5703125" style="1" customWidth="1"/>
    <col min="5390" max="5390" width="17.85546875" style="1" customWidth="1"/>
    <col min="5391" max="5392" width="18.140625" style="1"/>
    <col min="5393" max="5393" width="26.42578125" style="1" customWidth="1"/>
    <col min="5394" max="5633" width="18.140625" style="1"/>
    <col min="5634" max="5634" width="23.42578125" style="1" customWidth="1"/>
    <col min="5635" max="5635" width="24.85546875" style="1" customWidth="1"/>
    <col min="5636" max="5637" width="14" style="1" customWidth="1"/>
    <col min="5638" max="5638" width="20.85546875" style="1" customWidth="1"/>
    <col min="5639" max="5639" width="11.140625" style="1" customWidth="1"/>
    <col min="5640" max="5640" width="21.140625" style="1" customWidth="1"/>
    <col min="5641" max="5641" width="11.42578125" style="1" customWidth="1"/>
    <col min="5642" max="5642" width="13.5703125" style="1" customWidth="1"/>
    <col min="5643" max="5643" width="21.85546875" style="1" customWidth="1"/>
    <col min="5644" max="5644" width="25.140625" style="1" customWidth="1"/>
    <col min="5645" max="5645" width="25.5703125" style="1" customWidth="1"/>
    <col min="5646" max="5646" width="17.85546875" style="1" customWidth="1"/>
    <col min="5647" max="5648" width="18.140625" style="1"/>
    <col min="5649" max="5649" width="26.42578125" style="1" customWidth="1"/>
    <col min="5650" max="5889" width="18.140625" style="1"/>
    <col min="5890" max="5890" width="23.42578125" style="1" customWidth="1"/>
    <col min="5891" max="5891" width="24.85546875" style="1" customWidth="1"/>
    <col min="5892" max="5893" width="14" style="1" customWidth="1"/>
    <col min="5894" max="5894" width="20.85546875" style="1" customWidth="1"/>
    <col min="5895" max="5895" width="11.140625" style="1" customWidth="1"/>
    <col min="5896" max="5896" width="21.140625" style="1" customWidth="1"/>
    <col min="5897" max="5897" width="11.42578125" style="1" customWidth="1"/>
    <col min="5898" max="5898" width="13.5703125" style="1" customWidth="1"/>
    <col min="5899" max="5899" width="21.85546875" style="1" customWidth="1"/>
    <col min="5900" max="5900" width="25.140625" style="1" customWidth="1"/>
    <col min="5901" max="5901" width="25.5703125" style="1" customWidth="1"/>
    <col min="5902" max="5902" width="17.85546875" style="1" customWidth="1"/>
    <col min="5903" max="5904" width="18.140625" style="1"/>
    <col min="5905" max="5905" width="26.42578125" style="1" customWidth="1"/>
    <col min="5906" max="6145" width="18.140625" style="1"/>
    <col min="6146" max="6146" width="23.42578125" style="1" customWidth="1"/>
    <col min="6147" max="6147" width="24.85546875" style="1" customWidth="1"/>
    <col min="6148" max="6149" width="14" style="1" customWidth="1"/>
    <col min="6150" max="6150" width="20.85546875" style="1" customWidth="1"/>
    <col min="6151" max="6151" width="11.140625" style="1" customWidth="1"/>
    <col min="6152" max="6152" width="21.140625" style="1" customWidth="1"/>
    <col min="6153" max="6153" width="11.42578125" style="1" customWidth="1"/>
    <col min="6154" max="6154" width="13.5703125" style="1" customWidth="1"/>
    <col min="6155" max="6155" width="21.85546875" style="1" customWidth="1"/>
    <col min="6156" max="6156" width="25.140625" style="1" customWidth="1"/>
    <col min="6157" max="6157" width="25.5703125" style="1" customWidth="1"/>
    <col min="6158" max="6158" width="17.85546875" style="1" customWidth="1"/>
    <col min="6159" max="6160" width="18.140625" style="1"/>
    <col min="6161" max="6161" width="26.42578125" style="1" customWidth="1"/>
    <col min="6162" max="6401" width="18.140625" style="1"/>
    <col min="6402" max="6402" width="23.42578125" style="1" customWidth="1"/>
    <col min="6403" max="6403" width="24.85546875" style="1" customWidth="1"/>
    <col min="6404" max="6405" width="14" style="1" customWidth="1"/>
    <col min="6406" max="6406" width="20.85546875" style="1" customWidth="1"/>
    <col min="6407" max="6407" width="11.140625" style="1" customWidth="1"/>
    <col min="6408" max="6408" width="21.140625" style="1" customWidth="1"/>
    <col min="6409" max="6409" width="11.42578125" style="1" customWidth="1"/>
    <col min="6410" max="6410" width="13.5703125" style="1" customWidth="1"/>
    <col min="6411" max="6411" width="21.85546875" style="1" customWidth="1"/>
    <col min="6412" max="6412" width="25.140625" style="1" customWidth="1"/>
    <col min="6413" max="6413" width="25.5703125" style="1" customWidth="1"/>
    <col min="6414" max="6414" width="17.85546875" style="1" customWidth="1"/>
    <col min="6415" max="6416" width="18.140625" style="1"/>
    <col min="6417" max="6417" width="26.42578125" style="1" customWidth="1"/>
    <col min="6418" max="6657" width="18.140625" style="1"/>
    <col min="6658" max="6658" width="23.42578125" style="1" customWidth="1"/>
    <col min="6659" max="6659" width="24.85546875" style="1" customWidth="1"/>
    <col min="6660" max="6661" width="14" style="1" customWidth="1"/>
    <col min="6662" max="6662" width="20.85546875" style="1" customWidth="1"/>
    <col min="6663" max="6663" width="11.140625" style="1" customWidth="1"/>
    <col min="6664" max="6664" width="21.140625" style="1" customWidth="1"/>
    <col min="6665" max="6665" width="11.42578125" style="1" customWidth="1"/>
    <col min="6666" max="6666" width="13.5703125" style="1" customWidth="1"/>
    <col min="6667" max="6667" width="21.85546875" style="1" customWidth="1"/>
    <col min="6668" max="6668" width="25.140625" style="1" customWidth="1"/>
    <col min="6669" max="6669" width="25.5703125" style="1" customWidth="1"/>
    <col min="6670" max="6670" width="17.85546875" style="1" customWidth="1"/>
    <col min="6671" max="6672" width="18.140625" style="1"/>
    <col min="6673" max="6673" width="26.42578125" style="1" customWidth="1"/>
    <col min="6674" max="6913" width="18.140625" style="1"/>
    <col min="6914" max="6914" width="23.42578125" style="1" customWidth="1"/>
    <col min="6915" max="6915" width="24.85546875" style="1" customWidth="1"/>
    <col min="6916" max="6917" width="14" style="1" customWidth="1"/>
    <col min="6918" max="6918" width="20.85546875" style="1" customWidth="1"/>
    <col min="6919" max="6919" width="11.140625" style="1" customWidth="1"/>
    <col min="6920" max="6920" width="21.140625" style="1" customWidth="1"/>
    <col min="6921" max="6921" width="11.42578125" style="1" customWidth="1"/>
    <col min="6922" max="6922" width="13.5703125" style="1" customWidth="1"/>
    <col min="6923" max="6923" width="21.85546875" style="1" customWidth="1"/>
    <col min="6924" max="6924" width="25.140625" style="1" customWidth="1"/>
    <col min="6925" max="6925" width="25.5703125" style="1" customWidth="1"/>
    <col min="6926" max="6926" width="17.85546875" style="1" customWidth="1"/>
    <col min="6927" max="6928" width="18.140625" style="1"/>
    <col min="6929" max="6929" width="26.42578125" style="1" customWidth="1"/>
    <col min="6930" max="7169" width="18.140625" style="1"/>
    <col min="7170" max="7170" width="23.42578125" style="1" customWidth="1"/>
    <col min="7171" max="7171" width="24.85546875" style="1" customWidth="1"/>
    <col min="7172" max="7173" width="14" style="1" customWidth="1"/>
    <col min="7174" max="7174" width="20.85546875" style="1" customWidth="1"/>
    <col min="7175" max="7175" width="11.140625" style="1" customWidth="1"/>
    <col min="7176" max="7176" width="21.140625" style="1" customWidth="1"/>
    <col min="7177" max="7177" width="11.42578125" style="1" customWidth="1"/>
    <col min="7178" max="7178" width="13.5703125" style="1" customWidth="1"/>
    <col min="7179" max="7179" width="21.85546875" style="1" customWidth="1"/>
    <col min="7180" max="7180" width="25.140625" style="1" customWidth="1"/>
    <col min="7181" max="7181" width="25.5703125" style="1" customWidth="1"/>
    <col min="7182" max="7182" width="17.85546875" style="1" customWidth="1"/>
    <col min="7183" max="7184" width="18.140625" style="1"/>
    <col min="7185" max="7185" width="26.42578125" style="1" customWidth="1"/>
    <col min="7186" max="7425" width="18.140625" style="1"/>
    <col min="7426" max="7426" width="23.42578125" style="1" customWidth="1"/>
    <col min="7427" max="7427" width="24.85546875" style="1" customWidth="1"/>
    <col min="7428" max="7429" width="14" style="1" customWidth="1"/>
    <col min="7430" max="7430" width="20.85546875" style="1" customWidth="1"/>
    <col min="7431" max="7431" width="11.140625" style="1" customWidth="1"/>
    <col min="7432" max="7432" width="21.140625" style="1" customWidth="1"/>
    <col min="7433" max="7433" width="11.42578125" style="1" customWidth="1"/>
    <col min="7434" max="7434" width="13.5703125" style="1" customWidth="1"/>
    <col min="7435" max="7435" width="21.85546875" style="1" customWidth="1"/>
    <col min="7436" max="7436" width="25.140625" style="1" customWidth="1"/>
    <col min="7437" max="7437" width="25.5703125" style="1" customWidth="1"/>
    <col min="7438" max="7438" width="17.85546875" style="1" customWidth="1"/>
    <col min="7439" max="7440" width="18.140625" style="1"/>
    <col min="7441" max="7441" width="26.42578125" style="1" customWidth="1"/>
    <col min="7442" max="7681" width="18.140625" style="1"/>
    <col min="7682" max="7682" width="23.42578125" style="1" customWidth="1"/>
    <col min="7683" max="7683" width="24.85546875" style="1" customWidth="1"/>
    <col min="7684" max="7685" width="14" style="1" customWidth="1"/>
    <col min="7686" max="7686" width="20.85546875" style="1" customWidth="1"/>
    <col min="7687" max="7687" width="11.140625" style="1" customWidth="1"/>
    <col min="7688" max="7688" width="21.140625" style="1" customWidth="1"/>
    <col min="7689" max="7689" width="11.42578125" style="1" customWidth="1"/>
    <col min="7690" max="7690" width="13.5703125" style="1" customWidth="1"/>
    <col min="7691" max="7691" width="21.85546875" style="1" customWidth="1"/>
    <col min="7692" max="7692" width="25.140625" style="1" customWidth="1"/>
    <col min="7693" max="7693" width="25.5703125" style="1" customWidth="1"/>
    <col min="7694" max="7694" width="17.85546875" style="1" customWidth="1"/>
    <col min="7695" max="7696" width="18.140625" style="1"/>
    <col min="7697" max="7697" width="26.42578125" style="1" customWidth="1"/>
    <col min="7698" max="7937" width="18.140625" style="1"/>
    <col min="7938" max="7938" width="23.42578125" style="1" customWidth="1"/>
    <col min="7939" max="7939" width="24.85546875" style="1" customWidth="1"/>
    <col min="7940" max="7941" width="14" style="1" customWidth="1"/>
    <col min="7942" max="7942" width="20.85546875" style="1" customWidth="1"/>
    <col min="7943" max="7943" width="11.140625" style="1" customWidth="1"/>
    <col min="7944" max="7944" width="21.140625" style="1" customWidth="1"/>
    <col min="7945" max="7945" width="11.42578125" style="1" customWidth="1"/>
    <col min="7946" max="7946" width="13.5703125" style="1" customWidth="1"/>
    <col min="7947" max="7947" width="21.85546875" style="1" customWidth="1"/>
    <col min="7948" max="7948" width="25.140625" style="1" customWidth="1"/>
    <col min="7949" max="7949" width="25.5703125" style="1" customWidth="1"/>
    <col min="7950" max="7950" width="17.85546875" style="1" customWidth="1"/>
    <col min="7951" max="7952" width="18.140625" style="1"/>
    <col min="7953" max="7953" width="26.42578125" style="1" customWidth="1"/>
    <col min="7954" max="8193" width="18.140625" style="1"/>
    <col min="8194" max="8194" width="23.42578125" style="1" customWidth="1"/>
    <col min="8195" max="8195" width="24.85546875" style="1" customWidth="1"/>
    <col min="8196" max="8197" width="14" style="1" customWidth="1"/>
    <col min="8198" max="8198" width="20.85546875" style="1" customWidth="1"/>
    <col min="8199" max="8199" width="11.140625" style="1" customWidth="1"/>
    <col min="8200" max="8200" width="21.140625" style="1" customWidth="1"/>
    <col min="8201" max="8201" width="11.42578125" style="1" customWidth="1"/>
    <col min="8202" max="8202" width="13.5703125" style="1" customWidth="1"/>
    <col min="8203" max="8203" width="21.85546875" style="1" customWidth="1"/>
    <col min="8204" max="8204" width="25.140625" style="1" customWidth="1"/>
    <col min="8205" max="8205" width="25.5703125" style="1" customWidth="1"/>
    <col min="8206" max="8206" width="17.85546875" style="1" customWidth="1"/>
    <col min="8207" max="8208" width="18.140625" style="1"/>
    <col min="8209" max="8209" width="26.42578125" style="1" customWidth="1"/>
    <col min="8210" max="8449" width="18.140625" style="1"/>
    <col min="8450" max="8450" width="23.42578125" style="1" customWidth="1"/>
    <col min="8451" max="8451" width="24.85546875" style="1" customWidth="1"/>
    <col min="8452" max="8453" width="14" style="1" customWidth="1"/>
    <col min="8454" max="8454" width="20.85546875" style="1" customWidth="1"/>
    <col min="8455" max="8455" width="11.140625" style="1" customWidth="1"/>
    <col min="8456" max="8456" width="21.140625" style="1" customWidth="1"/>
    <col min="8457" max="8457" width="11.42578125" style="1" customWidth="1"/>
    <col min="8458" max="8458" width="13.5703125" style="1" customWidth="1"/>
    <col min="8459" max="8459" width="21.85546875" style="1" customWidth="1"/>
    <col min="8460" max="8460" width="25.140625" style="1" customWidth="1"/>
    <col min="8461" max="8461" width="25.5703125" style="1" customWidth="1"/>
    <col min="8462" max="8462" width="17.85546875" style="1" customWidth="1"/>
    <col min="8463" max="8464" width="18.140625" style="1"/>
    <col min="8465" max="8465" width="26.42578125" style="1" customWidth="1"/>
    <col min="8466" max="8705" width="18.140625" style="1"/>
    <col min="8706" max="8706" width="23.42578125" style="1" customWidth="1"/>
    <col min="8707" max="8707" width="24.85546875" style="1" customWidth="1"/>
    <col min="8708" max="8709" width="14" style="1" customWidth="1"/>
    <col min="8710" max="8710" width="20.85546875" style="1" customWidth="1"/>
    <col min="8711" max="8711" width="11.140625" style="1" customWidth="1"/>
    <col min="8712" max="8712" width="21.140625" style="1" customWidth="1"/>
    <col min="8713" max="8713" width="11.42578125" style="1" customWidth="1"/>
    <col min="8714" max="8714" width="13.5703125" style="1" customWidth="1"/>
    <col min="8715" max="8715" width="21.85546875" style="1" customWidth="1"/>
    <col min="8716" max="8716" width="25.140625" style="1" customWidth="1"/>
    <col min="8717" max="8717" width="25.5703125" style="1" customWidth="1"/>
    <col min="8718" max="8718" width="17.85546875" style="1" customWidth="1"/>
    <col min="8719" max="8720" width="18.140625" style="1"/>
    <col min="8721" max="8721" width="26.42578125" style="1" customWidth="1"/>
    <col min="8722" max="8961" width="18.140625" style="1"/>
    <col min="8962" max="8962" width="23.42578125" style="1" customWidth="1"/>
    <col min="8963" max="8963" width="24.85546875" style="1" customWidth="1"/>
    <col min="8964" max="8965" width="14" style="1" customWidth="1"/>
    <col min="8966" max="8966" width="20.85546875" style="1" customWidth="1"/>
    <col min="8967" max="8967" width="11.140625" style="1" customWidth="1"/>
    <col min="8968" max="8968" width="21.140625" style="1" customWidth="1"/>
    <col min="8969" max="8969" width="11.42578125" style="1" customWidth="1"/>
    <col min="8970" max="8970" width="13.5703125" style="1" customWidth="1"/>
    <col min="8971" max="8971" width="21.85546875" style="1" customWidth="1"/>
    <col min="8972" max="8972" width="25.140625" style="1" customWidth="1"/>
    <col min="8973" max="8973" width="25.5703125" style="1" customWidth="1"/>
    <col min="8974" max="8974" width="17.85546875" style="1" customWidth="1"/>
    <col min="8975" max="8976" width="18.140625" style="1"/>
    <col min="8977" max="8977" width="26.42578125" style="1" customWidth="1"/>
    <col min="8978" max="9217" width="18.140625" style="1"/>
    <col min="9218" max="9218" width="23.42578125" style="1" customWidth="1"/>
    <col min="9219" max="9219" width="24.85546875" style="1" customWidth="1"/>
    <col min="9220" max="9221" width="14" style="1" customWidth="1"/>
    <col min="9222" max="9222" width="20.85546875" style="1" customWidth="1"/>
    <col min="9223" max="9223" width="11.140625" style="1" customWidth="1"/>
    <col min="9224" max="9224" width="21.140625" style="1" customWidth="1"/>
    <col min="9225" max="9225" width="11.42578125" style="1" customWidth="1"/>
    <col min="9226" max="9226" width="13.5703125" style="1" customWidth="1"/>
    <col min="9227" max="9227" width="21.85546875" style="1" customWidth="1"/>
    <col min="9228" max="9228" width="25.140625" style="1" customWidth="1"/>
    <col min="9229" max="9229" width="25.5703125" style="1" customWidth="1"/>
    <col min="9230" max="9230" width="17.85546875" style="1" customWidth="1"/>
    <col min="9231" max="9232" width="18.140625" style="1"/>
    <col min="9233" max="9233" width="26.42578125" style="1" customWidth="1"/>
    <col min="9234" max="9473" width="18.140625" style="1"/>
    <col min="9474" max="9474" width="23.42578125" style="1" customWidth="1"/>
    <col min="9475" max="9475" width="24.85546875" style="1" customWidth="1"/>
    <col min="9476" max="9477" width="14" style="1" customWidth="1"/>
    <col min="9478" max="9478" width="20.85546875" style="1" customWidth="1"/>
    <col min="9479" max="9479" width="11.140625" style="1" customWidth="1"/>
    <col min="9480" max="9480" width="21.140625" style="1" customWidth="1"/>
    <col min="9481" max="9481" width="11.42578125" style="1" customWidth="1"/>
    <col min="9482" max="9482" width="13.5703125" style="1" customWidth="1"/>
    <col min="9483" max="9483" width="21.85546875" style="1" customWidth="1"/>
    <col min="9484" max="9484" width="25.140625" style="1" customWidth="1"/>
    <col min="9485" max="9485" width="25.5703125" style="1" customWidth="1"/>
    <col min="9486" max="9486" width="17.85546875" style="1" customWidth="1"/>
    <col min="9487" max="9488" width="18.140625" style="1"/>
    <col min="9489" max="9489" width="26.42578125" style="1" customWidth="1"/>
    <col min="9490" max="9729" width="18.140625" style="1"/>
    <col min="9730" max="9730" width="23.42578125" style="1" customWidth="1"/>
    <col min="9731" max="9731" width="24.85546875" style="1" customWidth="1"/>
    <col min="9732" max="9733" width="14" style="1" customWidth="1"/>
    <col min="9734" max="9734" width="20.85546875" style="1" customWidth="1"/>
    <col min="9735" max="9735" width="11.140625" style="1" customWidth="1"/>
    <col min="9736" max="9736" width="21.140625" style="1" customWidth="1"/>
    <col min="9737" max="9737" width="11.42578125" style="1" customWidth="1"/>
    <col min="9738" max="9738" width="13.5703125" style="1" customWidth="1"/>
    <col min="9739" max="9739" width="21.85546875" style="1" customWidth="1"/>
    <col min="9740" max="9740" width="25.140625" style="1" customWidth="1"/>
    <col min="9741" max="9741" width="25.5703125" style="1" customWidth="1"/>
    <col min="9742" max="9742" width="17.85546875" style="1" customWidth="1"/>
    <col min="9743" max="9744" width="18.140625" style="1"/>
    <col min="9745" max="9745" width="26.42578125" style="1" customWidth="1"/>
    <col min="9746" max="9985" width="18.140625" style="1"/>
    <col min="9986" max="9986" width="23.42578125" style="1" customWidth="1"/>
    <col min="9987" max="9987" width="24.85546875" style="1" customWidth="1"/>
    <col min="9988" max="9989" width="14" style="1" customWidth="1"/>
    <col min="9990" max="9990" width="20.85546875" style="1" customWidth="1"/>
    <col min="9991" max="9991" width="11.140625" style="1" customWidth="1"/>
    <col min="9992" max="9992" width="21.140625" style="1" customWidth="1"/>
    <col min="9993" max="9993" width="11.42578125" style="1" customWidth="1"/>
    <col min="9994" max="9994" width="13.5703125" style="1" customWidth="1"/>
    <col min="9995" max="9995" width="21.85546875" style="1" customWidth="1"/>
    <col min="9996" max="9996" width="25.140625" style="1" customWidth="1"/>
    <col min="9997" max="9997" width="25.5703125" style="1" customWidth="1"/>
    <col min="9998" max="9998" width="17.85546875" style="1" customWidth="1"/>
    <col min="9999" max="10000" width="18.140625" style="1"/>
    <col min="10001" max="10001" width="26.42578125" style="1" customWidth="1"/>
    <col min="10002" max="10241" width="18.140625" style="1"/>
    <col min="10242" max="10242" width="23.42578125" style="1" customWidth="1"/>
    <col min="10243" max="10243" width="24.85546875" style="1" customWidth="1"/>
    <col min="10244" max="10245" width="14" style="1" customWidth="1"/>
    <col min="10246" max="10246" width="20.85546875" style="1" customWidth="1"/>
    <col min="10247" max="10247" width="11.140625" style="1" customWidth="1"/>
    <col min="10248" max="10248" width="21.140625" style="1" customWidth="1"/>
    <col min="10249" max="10249" width="11.42578125" style="1" customWidth="1"/>
    <col min="10250" max="10250" width="13.5703125" style="1" customWidth="1"/>
    <col min="10251" max="10251" width="21.85546875" style="1" customWidth="1"/>
    <col min="10252" max="10252" width="25.140625" style="1" customWidth="1"/>
    <col min="10253" max="10253" width="25.5703125" style="1" customWidth="1"/>
    <col min="10254" max="10254" width="17.85546875" style="1" customWidth="1"/>
    <col min="10255" max="10256" width="18.140625" style="1"/>
    <col min="10257" max="10257" width="26.42578125" style="1" customWidth="1"/>
    <col min="10258" max="10497" width="18.140625" style="1"/>
    <col min="10498" max="10498" width="23.42578125" style="1" customWidth="1"/>
    <col min="10499" max="10499" width="24.85546875" style="1" customWidth="1"/>
    <col min="10500" max="10501" width="14" style="1" customWidth="1"/>
    <col min="10502" max="10502" width="20.85546875" style="1" customWidth="1"/>
    <col min="10503" max="10503" width="11.140625" style="1" customWidth="1"/>
    <col min="10504" max="10504" width="21.140625" style="1" customWidth="1"/>
    <col min="10505" max="10505" width="11.42578125" style="1" customWidth="1"/>
    <col min="10506" max="10506" width="13.5703125" style="1" customWidth="1"/>
    <col min="10507" max="10507" width="21.85546875" style="1" customWidth="1"/>
    <col min="10508" max="10508" width="25.140625" style="1" customWidth="1"/>
    <col min="10509" max="10509" width="25.5703125" style="1" customWidth="1"/>
    <col min="10510" max="10510" width="17.85546875" style="1" customWidth="1"/>
    <col min="10511" max="10512" width="18.140625" style="1"/>
    <col min="10513" max="10513" width="26.42578125" style="1" customWidth="1"/>
    <col min="10514" max="10753" width="18.140625" style="1"/>
    <col min="10754" max="10754" width="23.42578125" style="1" customWidth="1"/>
    <col min="10755" max="10755" width="24.85546875" style="1" customWidth="1"/>
    <col min="10756" max="10757" width="14" style="1" customWidth="1"/>
    <col min="10758" max="10758" width="20.85546875" style="1" customWidth="1"/>
    <col min="10759" max="10759" width="11.140625" style="1" customWidth="1"/>
    <col min="10760" max="10760" width="21.140625" style="1" customWidth="1"/>
    <col min="10761" max="10761" width="11.42578125" style="1" customWidth="1"/>
    <col min="10762" max="10762" width="13.5703125" style="1" customWidth="1"/>
    <col min="10763" max="10763" width="21.85546875" style="1" customWidth="1"/>
    <col min="10764" max="10764" width="25.140625" style="1" customWidth="1"/>
    <col min="10765" max="10765" width="25.5703125" style="1" customWidth="1"/>
    <col min="10766" max="10766" width="17.85546875" style="1" customWidth="1"/>
    <col min="10767" max="10768" width="18.140625" style="1"/>
    <col min="10769" max="10769" width="26.42578125" style="1" customWidth="1"/>
    <col min="10770" max="11009" width="18.140625" style="1"/>
    <col min="11010" max="11010" width="23.42578125" style="1" customWidth="1"/>
    <col min="11011" max="11011" width="24.85546875" style="1" customWidth="1"/>
    <col min="11012" max="11013" width="14" style="1" customWidth="1"/>
    <col min="11014" max="11014" width="20.85546875" style="1" customWidth="1"/>
    <col min="11015" max="11015" width="11.140625" style="1" customWidth="1"/>
    <col min="11016" max="11016" width="21.140625" style="1" customWidth="1"/>
    <col min="11017" max="11017" width="11.42578125" style="1" customWidth="1"/>
    <col min="11018" max="11018" width="13.5703125" style="1" customWidth="1"/>
    <col min="11019" max="11019" width="21.85546875" style="1" customWidth="1"/>
    <col min="11020" max="11020" width="25.140625" style="1" customWidth="1"/>
    <col min="11021" max="11021" width="25.5703125" style="1" customWidth="1"/>
    <col min="11022" max="11022" width="17.85546875" style="1" customWidth="1"/>
    <col min="11023" max="11024" width="18.140625" style="1"/>
    <col min="11025" max="11025" width="26.42578125" style="1" customWidth="1"/>
    <col min="11026" max="11265" width="18.140625" style="1"/>
    <col min="11266" max="11266" width="23.42578125" style="1" customWidth="1"/>
    <col min="11267" max="11267" width="24.85546875" style="1" customWidth="1"/>
    <col min="11268" max="11269" width="14" style="1" customWidth="1"/>
    <col min="11270" max="11270" width="20.85546875" style="1" customWidth="1"/>
    <col min="11271" max="11271" width="11.140625" style="1" customWidth="1"/>
    <col min="11272" max="11272" width="21.140625" style="1" customWidth="1"/>
    <col min="11273" max="11273" width="11.42578125" style="1" customWidth="1"/>
    <col min="11274" max="11274" width="13.5703125" style="1" customWidth="1"/>
    <col min="11275" max="11275" width="21.85546875" style="1" customWidth="1"/>
    <col min="11276" max="11276" width="25.140625" style="1" customWidth="1"/>
    <col min="11277" max="11277" width="25.5703125" style="1" customWidth="1"/>
    <col min="11278" max="11278" width="17.85546875" style="1" customWidth="1"/>
    <col min="11279" max="11280" width="18.140625" style="1"/>
    <col min="11281" max="11281" width="26.42578125" style="1" customWidth="1"/>
    <col min="11282" max="11521" width="18.140625" style="1"/>
    <col min="11522" max="11522" width="23.42578125" style="1" customWidth="1"/>
    <col min="11523" max="11523" width="24.85546875" style="1" customWidth="1"/>
    <col min="11524" max="11525" width="14" style="1" customWidth="1"/>
    <col min="11526" max="11526" width="20.85546875" style="1" customWidth="1"/>
    <col min="11527" max="11527" width="11.140625" style="1" customWidth="1"/>
    <col min="11528" max="11528" width="21.140625" style="1" customWidth="1"/>
    <col min="11529" max="11529" width="11.42578125" style="1" customWidth="1"/>
    <col min="11530" max="11530" width="13.5703125" style="1" customWidth="1"/>
    <col min="11531" max="11531" width="21.85546875" style="1" customWidth="1"/>
    <col min="11532" max="11532" width="25.140625" style="1" customWidth="1"/>
    <col min="11533" max="11533" width="25.5703125" style="1" customWidth="1"/>
    <col min="11534" max="11534" width="17.85546875" style="1" customWidth="1"/>
    <col min="11535" max="11536" width="18.140625" style="1"/>
    <col min="11537" max="11537" width="26.42578125" style="1" customWidth="1"/>
    <col min="11538" max="11777" width="18.140625" style="1"/>
    <col min="11778" max="11778" width="23.42578125" style="1" customWidth="1"/>
    <col min="11779" max="11779" width="24.85546875" style="1" customWidth="1"/>
    <col min="11780" max="11781" width="14" style="1" customWidth="1"/>
    <col min="11782" max="11782" width="20.85546875" style="1" customWidth="1"/>
    <col min="11783" max="11783" width="11.140625" style="1" customWidth="1"/>
    <col min="11784" max="11784" width="21.140625" style="1" customWidth="1"/>
    <col min="11785" max="11785" width="11.42578125" style="1" customWidth="1"/>
    <col min="11786" max="11786" width="13.5703125" style="1" customWidth="1"/>
    <col min="11787" max="11787" width="21.85546875" style="1" customWidth="1"/>
    <col min="11788" max="11788" width="25.140625" style="1" customWidth="1"/>
    <col min="11789" max="11789" width="25.5703125" style="1" customWidth="1"/>
    <col min="11790" max="11790" width="17.85546875" style="1" customWidth="1"/>
    <col min="11791" max="11792" width="18.140625" style="1"/>
    <col min="11793" max="11793" width="26.42578125" style="1" customWidth="1"/>
    <col min="11794" max="12033" width="18.140625" style="1"/>
    <col min="12034" max="12034" width="23.42578125" style="1" customWidth="1"/>
    <col min="12035" max="12035" width="24.85546875" style="1" customWidth="1"/>
    <col min="12036" max="12037" width="14" style="1" customWidth="1"/>
    <col min="12038" max="12038" width="20.85546875" style="1" customWidth="1"/>
    <col min="12039" max="12039" width="11.140625" style="1" customWidth="1"/>
    <col min="12040" max="12040" width="21.140625" style="1" customWidth="1"/>
    <col min="12041" max="12041" width="11.42578125" style="1" customWidth="1"/>
    <col min="12042" max="12042" width="13.5703125" style="1" customWidth="1"/>
    <col min="12043" max="12043" width="21.85546875" style="1" customWidth="1"/>
    <col min="12044" max="12044" width="25.140625" style="1" customWidth="1"/>
    <col min="12045" max="12045" width="25.5703125" style="1" customWidth="1"/>
    <col min="12046" max="12046" width="17.85546875" style="1" customWidth="1"/>
    <col min="12047" max="12048" width="18.140625" style="1"/>
    <col min="12049" max="12049" width="26.42578125" style="1" customWidth="1"/>
    <col min="12050" max="12289" width="18.140625" style="1"/>
    <col min="12290" max="12290" width="23.42578125" style="1" customWidth="1"/>
    <col min="12291" max="12291" width="24.85546875" style="1" customWidth="1"/>
    <col min="12292" max="12293" width="14" style="1" customWidth="1"/>
    <col min="12294" max="12294" width="20.85546875" style="1" customWidth="1"/>
    <col min="12295" max="12295" width="11.140625" style="1" customWidth="1"/>
    <col min="12296" max="12296" width="21.140625" style="1" customWidth="1"/>
    <col min="12297" max="12297" width="11.42578125" style="1" customWidth="1"/>
    <col min="12298" max="12298" width="13.5703125" style="1" customWidth="1"/>
    <col min="12299" max="12299" width="21.85546875" style="1" customWidth="1"/>
    <col min="12300" max="12300" width="25.140625" style="1" customWidth="1"/>
    <col min="12301" max="12301" width="25.5703125" style="1" customWidth="1"/>
    <col min="12302" max="12302" width="17.85546875" style="1" customWidth="1"/>
    <col min="12303" max="12304" width="18.140625" style="1"/>
    <col min="12305" max="12305" width="26.42578125" style="1" customWidth="1"/>
    <col min="12306" max="12545" width="18.140625" style="1"/>
    <col min="12546" max="12546" width="23.42578125" style="1" customWidth="1"/>
    <col min="12547" max="12547" width="24.85546875" style="1" customWidth="1"/>
    <col min="12548" max="12549" width="14" style="1" customWidth="1"/>
    <col min="12550" max="12550" width="20.85546875" style="1" customWidth="1"/>
    <col min="12551" max="12551" width="11.140625" style="1" customWidth="1"/>
    <col min="12552" max="12552" width="21.140625" style="1" customWidth="1"/>
    <col min="12553" max="12553" width="11.42578125" style="1" customWidth="1"/>
    <col min="12554" max="12554" width="13.5703125" style="1" customWidth="1"/>
    <col min="12555" max="12555" width="21.85546875" style="1" customWidth="1"/>
    <col min="12556" max="12556" width="25.140625" style="1" customWidth="1"/>
    <col min="12557" max="12557" width="25.5703125" style="1" customWidth="1"/>
    <col min="12558" max="12558" width="17.85546875" style="1" customWidth="1"/>
    <col min="12559" max="12560" width="18.140625" style="1"/>
    <col min="12561" max="12561" width="26.42578125" style="1" customWidth="1"/>
    <col min="12562" max="12801" width="18.140625" style="1"/>
    <col min="12802" max="12802" width="23.42578125" style="1" customWidth="1"/>
    <col min="12803" max="12803" width="24.85546875" style="1" customWidth="1"/>
    <col min="12804" max="12805" width="14" style="1" customWidth="1"/>
    <col min="12806" max="12806" width="20.85546875" style="1" customWidth="1"/>
    <col min="12807" max="12807" width="11.140625" style="1" customWidth="1"/>
    <col min="12808" max="12808" width="21.140625" style="1" customWidth="1"/>
    <col min="12809" max="12809" width="11.42578125" style="1" customWidth="1"/>
    <col min="12810" max="12810" width="13.5703125" style="1" customWidth="1"/>
    <col min="12811" max="12811" width="21.85546875" style="1" customWidth="1"/>
    <col min="12812" max="12812" width="25.140625" style="1" customWidth="1"/>
    <col min="12813" max="12813" width="25.5703125" style="1" customWidth="1"/>
    <col min="12814" max="12814" width="17.85546875" style="1" customWidth="1"/>
    <col min="12815" max="12816" width="18.140625" style="1"/>
    <col min="12817" max="12817" width="26.42578125" style="1" customWidth="1"/>
    <col min="12818" max="13057" width="18.140625" style="1"/>
    <col min="13058" max="13058" width="23.42578125" style="1" customWidth="1"/>
    <col min="13059" max="13059" width="24.85546875" style="1" customWidth="1"/>
    <col min="13060" max="13061" width="14" style="1" customWidth="1"/>
    <col min="13062" max="13062" width="20.85546875" style="1" customWidth="1"/>
    <col min="13063" max="13063" width="11.140625" style="1" customWidth="1"/>
    <col min="13064" max="13064" width="21.140625" style="1" customWidth="1"/>
    <col min="13065" max="13065" width="11.42578125" style="1" customWidth="1"/>
    <col min="13066" max="13066" width="13.5703125" style="1" customWidth="1"/>
    <col min="13067" max="13067" width="21.85546875" style="1" customWidth="1"/>
    <col min="13068" max="13068" width="25.140625" style="1" customWidth="1"/>
    <col min="13069" max="13069" width="25.5703125" style="1" customWidth="1"/>
    <col min="13070" max="13070" width="17.85546875" style="1" customWidth="1"/>
    <col min="13071" max="13072" width="18.140625" style="1"/>
    <col min="13073" max="13073" width="26.42578125" style="1" customWidth="1"/>
    <col min="13074" max="13313" width="18.140625" style="1"/>
    <col min="13314" max="13314" width="23.42578125" style="1" customWidth="1"/>
    <col min="13315" max="13315" width="24.85546875" style="1" customWidth="1"/>
    <col min="13316" max="13317" width="14" style="1" customWidth="1"/>
    <col min="13318" max="13318" width="20.85546875" style="1" customWidth="1"/>
    <col min="13319" max="13319" width="11.140625" style="1" customWidth="1"/>
    <col min="13320" max="13320" width="21.140625" style="1" customWidth="1"/>
    <col min="13321" max="13321" width="11.42578125" style="1" customWidth="1"/>
    <col min="13322" max="13322" width="13.5703125" style="1" customWidth="1"/>
    <col min="13323" max="13323" width="21.85546875" style="1" customWidth="1"/>
    <col min="13324" max="13324" width="25.140625" style="1" customWidth="1"/>
    <col min="13325" max="13325" width="25.5703125" style="1" customWidth="1"/>
    <col min="13326" max="13326" width="17.85546875" style="1" customWidth="1"/>
    <col min="13327" max="13328" width="18.140625" style="1"/>
    <col min="13329" max="13329" width="26.42578125" style="1" customWidth="1"/>
    <col min="13330" max="13569" width="18.140625" style="1"/>
    <col min="13570" max="13570" width="23.42578125" style="1" customWidth="1"/>
    <col min="13571" max="13571" width="24.85546875" style="1" customWidth="1"/>
    <col min="13572" max="13573" width="14" style="1" customWidth="1"/>
    <col min="13574" max="13574" width="20.85546875" style="1" customWidth="1"/>
    <col min="13575" max="13575" width="11.140625" style="1" customWidth="1"/>
    <col min="13576" max="13576" width="21.140625" style="1" customWidth="1"/>
    <col min="13577" max="13577" width="11.42578125" style="1" customWidth="1"/>
    <col min="13578" max="13578" width="13.5703125" style="1" customWidth="1"/>
    <col min="13579" max="13579" width="21.85546875" style="1" customWidth="1"/>
    <col min="13580" max="13580" width="25.140625" style="1" customWidth="1"/>
    <col min="13581" max="13581" width="25.5703125" style="1" customWidth="1"/>
    <col min="13582" max="13582" width="17.85546875" style="1" customWidth="1"/>
    <col min="13583" max="13584" width="18.140625" style="1"/>
    <col min="13585" max="13585" width="26.42578125" style="1" customWidth="1"/>
    <col min="13586" max="13825" width="18.140625" style="1"/>
    <col min="13826" max="13826" width="23.42578125" style="1" customWidth="1"/>
    <col min="13827" max="13827" width="24.85546875" style="1" customWidth="1"/>
    <col min="13828" max="13829" width="14" style="1" customWidth="1"/>
    <col min="13830" max="13830" width="20.85546875" style="1" customWidth="1"/>
    <col min="13831" max="13831" width="11.140625" style="1" customWidth="1"/>
    <col min="13832" max="13832" width="21.140625" style="1" customWidth="1"/>
    <col min="13833" max="13833" width="11.42578125" style="1" customWidth="1"/>
    <col min="13834" max="13834" width="13.5703125" style="1" customWidth="1"/>
    <col min="13835" max="13835" width="21.85546875" style="1" customWidth="1"/>
    <col min="13836" max="13836" width="25.140625" style="1" customWidth="1"/>
    <col min="13837" max="13837" width="25.5703125" style="1" customWidth="1"/>
    <col min="13838" max="13838" width="17.85546875" style="1" customWidth="1"/>
    <col min="13839" max="13840" width="18.140625" style="1"/>
    <col min="13841" max="13841" width="26.42578125" style="1" customWidth="1"/>
    <col min="13842" max="14081" width="18.140625" style="1"/>
    <col min="14082" max="14082" width="23.42578125" style="1" customWidth="1"/>
    <col min="14083" max="14083" width="24.85546875" style="1" customWidth="1"/>
    <col min="14084" max="14085" width="14" style="1" customWidth="1"/>
    <col min="14086" max="14086" width="20.85546875" style="1" customWidth="1"/>
    <col min="14087" max="14087" width="11.140625" style="1" customWidth="1"/>
    <col min="14088" max="14088" width="21.140625" style="1" customWidth="1"/>
    <col min="14089" max="14089" width="11.42578125" style="1" customWidth="1"/>
    <col min="14090" max="14090" width="13.5703125" style="1" customWidth="1"/>
    <col min="14091" max="14091" width="21.85546875" style="1" customWidth="1"/>
    <col min="14092" max="14092" width="25.140625" style="1" customWidth="1"/>
    <col min="14093" max="14093" width="25.5703125" style="1" customWidth="1"/>
    <col min="14094" max="14094" width="17.85546875" style="1" customWidth="1"/>
    <col min="14095" max="14096" width="18.140625" style="1"/>
    <col min="14097" max="14097" width="26.42578125" style="1" customWidth="1"/>
    <col min="14098" max="14337" width="18.140625" style="1"/>
    <col min="14338" max="14338" width="23.42578125" style="1" customWidth="1"/>
    <col min="14339" max="14339" width="24.85546875" style="1" customWidth="1"/>
    <col min="14340" max="14341" width="14" style="1" customWidth="1"/>
    <col min="14342" max="14342" width="20.85546875" style="1" customWidth="1"/>
    <col min="14343" max="14343" width="11.140625" style="1" customWidth="1"/>
    <col min="14344" max="14344" width="21.140625" style="1" customWidth="1"/>
    <col min="14345" max="14345" width="11.42578125" style="1" customWidth="1"/>
    <col min="14346" max="14346" width="13.5703125" style="1" customWidth="1"/>
    <col min="14347" max="14347" width="21.85546875" style="1" customWidth="1"/>
    <col min="14348" max="14348" width="25.140625" style="1" customWidth="1"/>
    <col min="14349" max="14349" width="25.5703125" style="1" customWidth="1"/>
    <col min="14350" max="14350" width="17.85546875" style="1" customWidth="1"/>
    <col min="14351" max="14352" width="18.140625" style="1"/>
    <col min="14353" max="14353" width="26.42578125" style="1" customWidth="1"/>
    <col min="14354" max="14593" width="18.140625" style="1"/>
    <col min="14594" max="14594" width="23.42578125" style="1" customWidth="1"/>
    <col min="14595" max="14595" width="24.85546875" style="1" customWidth="1"/>
    <col min="14596" max="14597" width="14" style="1" customWidth="1"/>
    <col min="14598" max="14598" width="20.85546875" style="1" customWidth="1"/>
    <col min="14599" max="14599" width="11.140625" style="1" customWidth="1"/>
    <col min="14600" max="14600" width="21.140625" style="1" customWidth="1"/>
    <col min="14601" max="14601" width="11.42578125" style="1" customWidth="1"/>
    <col min="14602" max="14602" width="13.5703125" style="1" customWidth="1"/>
    <col min="14603" max="14603" width="21.85546875" style="1" customWidth="1"/>
    <col min="14604" max="14604" width="25.140625" style="1" customWidth="1"/>
    <col min="14605" max="14605" width="25.5703125" style="1" customWidth="1"/>
    <col min="14606" max="14606" width="17.85546875" style="1" customWidth="1"/>
    <col min="14607" max="14608" width="18.140625" style="1"/>
    <col min="14609" max="14609" width="26.42578125" style="1" customWidth="1"/>
    <col min="14610" max="14849" width="18.140625" style="1"/>
    <col min="14850" max="14850" width="23.42578125" style="1" customWidth="1"/>
    <col min="14851" max="14851" width="24.85546875" style="1" customWidth="1"/>
    <col min="14852" max="14853" width="14" style="1" customWidth="1"/>
    <col min="14854" max="14854" width="20.85546875" style="1" customWidth="1"/>
    <col min="14855" max="14855" width="11.140625" style="1" customWidth="1"/>
    <col min="14856" max="14856" width="21.140625" style="1" customWidth="1"/>
    <col min="14857" max="14857" width="11.42578125" style="1" customWidth="1"/>
    <col min="14858" max="14858" width="13.5703125" style="1" customWidth="1"/>
    <col min="14859" max="14859" width="21.85546875" style="1" customWidth="1"/>
    <col min="14860" max="14860" width="25.140625" style="1" customWidth="1"/>
    <col min="14861" max="14861" width="25.5703125" style="1" customWidth="1"/>
    <col min="14862" max="14862" width="17.85546875" style="1" customWidth="1"/>
    <col min="14863" max="14864" width="18.140625" style="1"/>
    <col min="14865" max="14865" width="26.42578125" style="1" customWidth="1"/>
    <col min="14866" max="15105" width="18.140625" style="1"/>
    <col min="15106" max="15106" width="23.42578125" style="1" customWidth="1"/>
    <col min="15107" max="15107" width="24.85546875" style="1" customWidth="1"/>
    <col min="15108" max="15109" width="14" style="1" customWidth="1"/>
    <col min="15110" max="15110" width="20.85546875" style="1" customWidth="1"/>
    <col min="15111" max="15111" width="11.140625" style="1" customWidth="1"/>
    <col min="15112" max="15112" width="21.140625" style="1" customWidth="1"/>
    <col min="15113" max="15113" width="11.42578125" style="1" customWidth="1"/>
    <col min="15114" max="15114" width="13.5703125" style="1" customWidth="1"/>
    <col min="15115" max="15115" width="21.85546875" style="1" customWidth="1"/>
    <col min="15116" max="15116" width="25.140625" style="1" customWidth="1"/>
    <col min="15117" max="15117" width="25.5703125" style="1" customWidth="1"/>
    <col min="15118" max="15118" width="17.85546875" style="1" customWidth="1"/>
    <col min="15119" max="15120" width="18.140625" style="1"/>
    <col min="15121" max="15121" width="26.42578125" style="1" customWidth="1"/>
    <col min="15122" max="15361" width="18.140625" style="1"/>
    <col min="15362" max="15362" width="23.42578125" style="1" customWidth="1"/>
    <col min="15363" max="15363" width="24.85546875" style="1" customWidth="1"/>
    <col min="15364" max="15365" width="14" style="1" customWidth="1"/>
    <col min="15366" max="15366" width="20.85546875" style="1" customWidth="1"/>
    <col min="15367" max="15367" width="11.140625" style="1" customWidth="1"/>
    <col min="15368" max="15368" width="21.140625" style="1" customWidth="1"/>
    <col min="15369" max="15369" width="11.42578125" style="1" customWidth="1"/>
    <col min="15370" max="15370" width="13.5703125" style="1" customWidth="1"/>
    <col min="15371" max="15371" width="21.85546875" style="1" customWidth="1"/>
    <col min="15372" max="15372" width="25.140625" style="1" customWidth="1"/>
    <col min="15373" max="15373" width="25.5703125" style="1" customWidth="1"/>
    <col min="15374" max="15374" width="17.85546875" style="1" customWidth="1"/>
    <col min="15375" max="15376" width="18.140625" style="1"/>
    <col min="15377" max="15377" width="26.42578125" style="1" customWidth="1"/>
    <col min="15378" max="15617" width="18.140625" style="1"/>
    <col min="15618" max="15618" width="23.42578125" style="1" customWidth="1"/>
    <col min="15619" max="15619" width="24.85546875" style="1" customWidth="1"/>
    <col min="15620" max="15621" width="14" style="1" customWidth="1"/>
    <col min="15622" max="15622" width="20.85546875" style="1" customWidth="1"/>
    <col min="15623" max="15623" width="11.140625" style="1" customWidth="1"/>
    <col min="15624" max="15624" width="21.140625" style="1" customWidth="1"/>
    <col min="15625" max="15625" width="11.42578125" style="1" customWidth="1"/>
    <col min="15626" max="15626" width="13.5703125" style="1" customWidth="1"/>
    <col min="15627" max="15627" width="21.85546875" style="1" customWidth="1"/>
    <col min="15628" max="15628" width="25.140625" style="1" customWidth="1"/>
    <col min="15629" max="15629" width="25.5703125" style="1" customWidth="1"/>
    <col min="15630" max="15630" width="17.85546875" style="1" customWidth="1"/>
    <col min="15631" max="15632" width="18.140625" style="1"/>
    <col min="15633" max="15633" width="26.42578125" style="1" customWidth="1"/>
    <col min="15634" max="15873" width="18.140625" style="1"/>
    <col min="15874" max="15874" width="23.42578125" style="1" customWidth="1"/>
    <col min="15875" max="15875" width="24.85546875" style="1" customWidth="1"/>
    <col min="15876" max="15877" width="14" style="1" customWidth="1"/>
    <col min="15878" max="15878" width="20.85546875" style="1" customWidth="1"/>
    <col min="15879" max="15879" width="11.140625" style="1" customWidth="1"/>
    <col min="15880" max="15880" width="21.140625" style="1" customWidth="1"/>
    <col min="15881" max="15881" width="11.42578125" style="1" customWidth="1"/>
    <col min="15882" max="15882" width="13.5703125" style="1" customWidth="1"/>
    <col min="15883" max="15883" width="21.85546875" style="1" customWidth="1"/>
    <col min="15884" max="15884" width="25.140625" style="1" customWidth="1"/>
    <col min="15885" max="15885" width="25.5703125" style="1" customWidth="1"/>
    <col min="15886" max="15886" width="17.85546875" style="1" customWidth="1"/>
    <col min="15887" max="15888" width="18.140625" style="1"/>
    <col min="15889" max="15889" width="26.42578125" style="1" customWidth="1"/>
    <col min="15890" max="16129" width="18.140625" style="1"/>
    <col min="16130" max="16130" width="23.42578125" style="1" customWidth="1"/>
    <col min="16131" max="16131" width="24.85546875" style="1" customWidth="1"/>
    <col min="16132" max="16133" width="14" style="1" customWidth="1"/>
    <col min="16134" max="16134" width="20.85546875" style="1" customWidth="1"/>
    <col min="16135" max="16135" width="11.140625" style="1" customWidth="1"/>
    <col min="16136" max="16136" width="21.140625" style="1" customWidth="1"/>
    <col min="16137" max="16137" width="11.42578125" style="1" customWidth="1"/>
    <col min="16138" max="16138" width="13.5703125" style="1" customWidth="1"/>
    <col min="16139" max="16139" width="21.85546875" style="1" customWidth="1"/>
    <col min="16140" max="16140" width="25.140625" style="1" customWidth="1"/>
    <col min="16141" max="16141" width="25.5703125" style="1" customWidth="1"/>
    <col min="16142" max="16142" width="17.85546875" style="1" customWidth="1"/>
    <col min="16143" max="16144" width="18.140625" style="1"/>
    <col min="16145" max="16145" width="26.42578125" style="1" customWidth="1"/>
    <col min="16146" max="16384" width="18.140625" style="1"/>
  </cols>
  <sheetData>
    <row r="1" spans="1:16" ht="15.75" customHeight="1" x14ac:dyDescent="0.2"/>
    <row r="2" spans="1:16" ht="21" customHeight="1" x14ac:dyDescent="0.2">
      <c r="A2" s="369" t="s">
        <v>79</v>
      </c>
      <c r="B2" s="370"/>
      <c r="C2" s="370"/>
      <c r="D2" s="371"/>
      <c r="E2" s="371"/>
      <c r="F2" s="372"/>
      <c r="G2" s="373"/>
      <c r="H2" s="373"/>
      <c r="I2" s="373"/>
      <c r="J2" s="373"/>
      <c r="K2" s="374"/>
      <c r="L2" s="375"/>
      <c r="M2" s="376"/>
      <c r="N2" s="3"/>
    </row>
    <row r="3" spans="1:16" ht="39" customHeight="1" x14ac:dyDescent="0.2">
      <c r="A3" s="4"/>
      <c r="B3" s="390" t="s">
        <v>0</v>
      </c>
      <c r="C3" s="396"/>
      <c r="D3" s="391"/>
      <c r="E3" s="390" t="s">
        <v>1</v>
      </c>
      <c r="F3" s="391"/>
      <c r="G3" s="5" t="s">
        <v>2</v>
      </c>
      <c r="H3" s="390" t="s">
        <v>3</v>
      </c>
      <c r="I3" s="396"/>
      <c r="J3" s="391"/>
      <c r="K3" s="390" t="s">
        <v>4</v>
      </c>
      <c r="L3" s="391"/>
      <c r="M3" s="5" t="s">
        <v>5</v>
      </c>
      <c r="N3" s="6"/>
    </row>
    <row r="4" spans="1:16" ht="36" customHeight="1" x14ac:dyDescent="0.2">
      <c r="A4" s="4" t="s">
        <v>6</v>
      </c>
      <c r="B4" s="7" t="s">
        <v>78</v>
      </c>
      <c r="C4" s="7" t="s">
        <v>7</v>
      </c>
      <c r="D4" s="7" t="s">
        <v>8</v>
      </c>
      <c r="E4" s="7" t="s">
        <v>78</v>
      </c>
      <c r="F4" s="7" t="s">
        <v>7</v>
      </c>
      <c r="G4" s="8" t="s">
        <v>9</v>
      </c>
      <c r="H4" s="9" t="s">
        <v>78</v>
      </c>
      <c r="I4" s="9" t="s">
        <v>7</v>
      </c>
      <c r="J4" s="10" t="s">
        <v>8</v>
      </c>
      <c r="K4" s="7" t="s">
        <v>78</v>
      </c>
      <c r="L4" s="7" t="s">
        <v>7</v>
      </c>
      <c r="M4" s="8" t="s">
        <v>9</v>
      </c>
      <c r="N4" s="6"/>
      <c r="O4" s="1" t="s">
        <v>10</v>
      </c>
      <c r="P4" s="1" t="s">
        <v>10</v>
      </c>
    </row>
    <row r="5" spans="1:16" ht="30" customHeight="1" x14ac:dyDescent="0.2">
      <c r="A5" s="253" t="s">
        <v>260</v>
      </c>
      <c r="B5" s="11">
        <v>30741</v>
      </c>
      <c r="C5" s="11">
        <v>15233</v>
      </c>
      <c r="D5" s="12">
        <f t="shared" ref="D5:D13" si="0">B5+C5</f>
        <v>45974</v>
      </c>
      <c r="E5" s="11">
        <v>2</v>
      </c>
      <c r="F5" s="11">
        <v>21</v>
      </c>
      <c r="G5" s="13">
        <v>2.15</v>
      </c>
      <c r="H5" s="14">
        <f t="shared" ref="H5:H12" si="1">B5*G5</f>
        <v>66093.149999999994</v>
      </c>
      <c r="I5" s="14">
        <f t="shared" ref="I5:I12" si="2">C5*G5</f>
        <v>32750.949999999997</v>
      </c>
      <c r="J5" s="14">
        <f>H5+I5</f>
        <v>98844.099999999991</v>
      </c>
      <c r="K5" s="231">
        <f t="shared" ref="K5:K13" si="3">E5/H5</f>
        <v>3.0260321984956084E-5</v>
      </c>
      <c r="L5" s="15">
        <f t="shared" ref="L5:L13" si="4">F5/I5</f>
        <v>6.4120277427067004E-4</v>
      </c>
      <c r="M5" s="16" t="s">
        <v>11</v>
      </c>
      <c r="N5" s="17" t="e">
        <f t="shared" ref="N5:N12" si="5">M5*D5</f>
        <v>#VALUE!</v>
      </c>
      <c r="O5" s="18" t="str">
        <f t="shared" ref="O5:O13" si="6">CONCATENATE(E5," ",$O$4," ",B5)</f>
        <v>2 / 30741</v>
      </c>
      <c r="P5" s="18" t="str">
        <f t="shared" ref="P5:P13" si="7">CONCATENATE(F5," ",$P$4," ",C5)</f>
        <v>21 / 15233</v>
      </c>
    </row>
    <row r="6" spans="1:16" ht="30" customHeight="1" x14ac:dyDescent="0.2">
      <c r="A6" s="253" t="s">
        <v>261</v>
      </c>
      <c r="B6" s="11">
        <v>11798</v>
      </c>
      <c r="C6" s="11">
        <v>11799</v>
      </c>
      <c r="D6" s="12">
        <f t="shared" si="0"/>
        <v>23597</v>
      </c>
      <c r="E6" s="11">
        <v>7</v>
      </c>
      <c r="F6" s="11">
        <v>21</v>
      </c>
      <c r="G6" s="13">
        <v>2.7</v>
      </c>
      <c r="H6" s="14">
        <f t="shared" si="1"/>
        <v>31854.600000000002</v>
      </c>
      <c r="I6" s="14">
        <f t="shared" si="2"/>
        <v>31857.300000000003</v>
      </c>
      <c r="J6" s="14">
        <f t="shared" ref="J6:J12" si="8">H6+I6</f>
        <v>63711.900000000009</v>
      </c>
      <c r="K6" s="15">
        <f t="shared" si="3"/>
        <v>2.1974848216584102E-4</v>
      </c>
      <c r="L6" s="15">
        <f t="shared" si="4"/>
        <v>6.5918957350434592E-4</v>
      </c>
      <c r="M6" s="16" t="s">
        <v>11</v>
      </c>
      <c r="N6" s="17" t="e">
        <f t="shared" si="5"/>
        <v>#VALUE!</v>
      </c>
      <c r="O6" s="18" t="str">
        <f t="shared" si="6"/>
        <v>7 / 11798</v>
      </c>
      <c r="P6" s="18" t="str">
        <f t="shared" si="7"/>
        <v>21 / 11799</v>
      </c>
    </row>
    <row r="7" spans="1:16" ht="30" customHeight="1" x14ac:dyDescent="0.2">
      <c r="A7" s="253" t="s">
        <v>262</v>
      </c>
      <c r="B7" s="11">
        <v>6013</v>
      </c>
      <c r="C7" s="11">
        <v>6018</v>
      </c>
      <c r="D7" s="12">
        <f t="shared" si="0"/>
        <v>12031</v>
      </c>
      <c r="E7" s="11">
        <v>3</v>
      </c>
      <c r="F7" s="11">
        <v>3</v>
      </c>
      <c r="G7" s="13">
        <v>1.7</v>
      </c>
      <c r="H7" s="14">
        <f t="shared" si="1"/>
        <v>10222.1</v>
      </c>
      <c r="I7" s="14">
        <f t="shared" si="2"/>
        <v>10230.6</v>
      </c>
      <c r="J7" s="14">
        <f t="shared" si="8"/>
        <v>20452.7</v>
      </c>
      <c r="K7" s="15">
        <f t="shared" si="3"/>
        <v>2.9348176989072697E-4</v>
      </c>
      <c r="L7" s="15">
        <f t="shared" si="4"/>
        <v>2.9323793325904639E-4</v>
      </c>
      <c r="M7" s="16" t="s">
        <v>11</v>
      </c>
      <c r="N7" s="17" t="e">
        <f t="shared" si="5"/>
        <v>#VALUE!</v>
      </c>
      <c r="O7" s="18" t="str">
        <f t="shared" si="6"/>
        <v>3 / 6013</v>
      </c>
      <c r="P7" s="18" t="str">
        <f t="shared" si="7"/>
        <v>3 / 6018</v>
      </c>
    </row>
    <row r="8" spans="1:16" ht="30" customHeight="1" x14ac:dyDescent="0.2">
      <c r="A8" s="254" t="s">
        <v>263</v>
      </c>
      <c r="B8" s="11">
        <v>2974</v>
      </c>
      <c r="C8" s="11">
        <v>2818</v>
      </c>
      <c r="D8" s="12">
        <f t="shared" si="0"/>
        <v>5792</v>
      </c>
      <c r="E8" s="11">
        <v>9</v>
      </c>
      <c r="F8" s="11">
        <v>18</v>
      </c>
      <c r="G8" s="13">
        <v>1.67</v>
      </c>
      <c r="H8" s="14">
        <f t="shared" si="1"/>
        <v>4966.58</v>
      </c>
      <c r="I8" s="14">
        <f t="shared" si="2"/>
        <v>4706.0599999999995</v>
      </c>
      <c r="J8" s="14">
        <f t="shared" si="8"/>
        <v>9672.64</v>
      </c>
      <c r="K8" s="15">
        <f t="shared" si="3"/>
        <v>1.8121121576618116E-3</v>
      </c>
      <c r="L8" s="15">
        <f t="shared" si="4"/>
        <v>3.8248556117006587E-3</v>
      </c>
      <c r="M8" s="16" t="s">
        <v>11</v>
      </c>
      <c r="N8" s="17" t="e">
        <f t="shared" si="5"/>
        <v>#VALUE!</v>
      </c>
      <c r="O8" s="18" t="str">
        <f t="shared" si="6"/>
        <v>9 / 2974</v>
      </c>
      <c r="P8" s="18" t="str">
        <f t="shared" si="7"/>
        <v>18 / 2818</v>
      </c>
    </row>
    <row r="9" spans="1:16" ht="30" customHeight="1" x14ac:dyDescent="0.2">
      <c r="A9" s="253" t="s">
        <v>264</v>
      </c>
      <c r="B9" s="11">
        <v>18927</v>
      </c>
      <c r="C9" s="11">
        <v>18941</v>
      </c>
      <c r="D9" s="12">
        <f t="shared" si="0"/>
        <v>37868</v>
      </c>
      <c r="E9" s="11">
        <v>6</v>
      </c>
      <c r="F9" s="11">
        <v>55</v>
      </c>
      <c r="G9" s="13">
        <v>1.6</v>
      </c>
      <c r="H9" s="14">
        <f t="shared" si="1"/>
        <v>30283.200000000001</v>
      </c>
      <c r="I9" s="14">
        <f t="shared" si="2"/>
        <v>30305.600000000002</v>
      </c>
      <c r="J9" s="14">
        <f t="shared" si="8"/>
        <v>60588.800000000003</v>
      </c>
      <c r="K9" s="15">
        <f t="shared" si="3"/>
        <v>1.9812965604691711E-4</v>
      </c>
      <c r="L9" s="15">
        <f t="shared" si="4"/>
        <v>1.8148461010506307E-3</v>
      </c>
      <c r="M9" s="16" t="s">
        <v>11</v>
      </c>
      <c r="N9" s="17" t="e">
        <f t="shared" si="5"/>
        <v>#VALUE!</v>
      </c>
      <c r="O9" s="18" t="str">
        <f t="shared" si="6"/>
        <v>6 / 18927</v>
      </c>
      <c r="P9" s="18" t="str">
        <f t="shared" si="7"/>
        <v>55 / 18941</v>
      </c>
    </row>
    <row r="10" spans="1:16" ht="30" customHeight="1" x14ac:dyDescent="0.2">
      <c r="A10" s="253" t="s">
        <v>265</v>
      </c>
      <c r="B10" s="11">
        <v>835</v>
      </c>
      <c r="C10" s="11">
        <v>831</v>
      </c>
      <c r="D10" s="12">
        <f t="shared" si="0"/>
        <v>1666</v>
      </c>
      <c r="E10" s="11">
        <v>1</v>
      </c>
      <c r="F10" s="11">
        <v>3</v>
      </c>
      <c r="G10" s="13">
        <v>1.4</v>
      </c>
      <c r="H10" s="14">
        <f t="shared" si="1"/>
        <v>1169</v>
      </c>
      <c r="I10" s="14">
        <f t="shared" si="2"/>
        <v>1163.3999999999999</v>
      </c>
      <c r="J10" s="14">
        <f t="shared" si="8"/>
        <v>2332.3999999999996</v>
      </c>
      <c r="K10" s="15">
        <f t="shared" si="3"/>
        <v>8.5543199315654401E-4</v>
      </c>
      <c r="L10" s="15">
        <f t="shared" si="4"/>
        <v>2.5786487880350697E-3</v>
      </c>
      <c r="M10" s="16" t="s">
        <v>11</v>
      </c>
      <c r="N10" s="17" t="e">
        <f t="shared" si="5"/>
        <v>#VALUE!</v>
      </c>
      <c r="O10" s="18" t="str">
        <f t="shared" si="6"/>
        <v>1 / 835</v>
      </c>
      <c r="P10" s="18" t="str">
        <f t="shared" si="7"/>
        <v>3 / 831</v>
      </c>
    </row>
    <row r="11" spans="1:16" ht="30" customHeight="1" x14ac:dyDescent="0.2">
      <c r="A11" s="253" t="s">
        <v>266</v>
      </c>
      <c r="B11" s="11">
        <v>8189</v>
      </c>
      <c r="C11" s="11">
        <v>8151</v>
      </c>
      <c r="D11" s="12">
        <f t="shared" si="0"/>
        <v>16340</v>
      </c>
      <c r="E11" s="11">
        <v>30</v>
      </c>
      <c r="F11" s="11">
        <v>59</v>
      </c>
      <c r="G11" s="13">
        <v>1.67</v>
      </c>
      <c r="H11" s="14">
        <f t="shared" si="1"/>
        <v>13675.63</v>
      </c>
      <c r="I11" s="14">
        <f t="shared" si="2"/>
        <v>13612.17</v>
      </c>
      <c r="J11" s="14">
        <f t="shared" si="8"/>
        <v>27287.8</v>
      </c>
      <c r="K11" s="15">
        <f t="shared" si="3"/>
        <v>2.1936832160565911E-3</v>
      </c>
      <c r="L11" s="15">
        <f t="shared" si="4"/>
        <v>4.3343566822923894E-3</v>
      </c>
      <c r="M11" s="16" t="s">
        <v>11</v>
      </c>
      <c r="N11" s="17" t="e">
        <f t="shared" si="5"/>
        <v>#VALUE!</v>
      </c>
      <c r="O11" s="18" t="str">
        <f t="shared" si="6"/>
        <v>30 / 8189</v>
      </c>
      <c r="P11" s="18" t="str">
        <f t="shared" si="7"/>
        <v>59 / 8151</v>
      </c>
    </row>
    <row r="12" spans="1:16" ht="30" customHeight="1" x14ac:dyDescent="0.2">
      <c r="A12" s="253" t="s">
        <v>267</v>
      </c>
      <c r="B12" s="11">
        <v>18633</v>
      </c>
      <c r="C12" s="11">
        <v>18626</v>
      </c>
      <c r="D12" s="12">
        <f t="shared" si="0"/>
        <v>37259</v>
      </c>
      <c r="E12" s="11">
        <v>11</v>
      </c>
      <c r="F12" s="11">
        <v>19</v>
      </c>
      <c r="G12" s="13">
        <v>2.3199999999999998</v>
      </c>
      <c r="H12" s="14">
        <f t="shared" si="1"/>
        <v>43228.56</v>
      </c>
      <c r="I12" s="14">
        <f t="shared" si="2"/>
        <v>43212.32</v>
      </c>
      <c r="J12" s="14">
        <f t="shared" si="8"/>
        <v>86440.88</v>
      </c>
      <c r="K12" s="15">
        <f t="shared" si="3"/>
        <v>2.5446140236917448E-4</v>
      </c>
      <c r="L12" s="15">
        <f t="shared" si="4"/>
        <v>4.3968942190560469E-4</v>
      </c>
      <c r="M12" s="16" t="s">
        <v>11</v>
      </c>
      <c r="N12" s="17" t="e">
        <f t="shared" si="5"/>
        <v>#VALUE!</v>
      </c>
      <c r="O12" s="18" t="str">
        <f t="shared" si="6"/>
        <v>11 / 18633</v>
      </c>
      <c r="P12" s="18" t="str">
        <f t="shared" si="7"/>
        <v>19 / 18626</v>
      </c>
    </row>
    <row r="13" spans="1:16" ht="30" customHeight="1" x14ac:dyDescent="0.2">
      <c r="A13" s="19">
        <f>COUNT(B5:B12)</f>
        <v>8</v>
      </c>
      <c r="B13" s="20">
        <f>SUM(B5:B12)</f>
        <v>98110</v>
      </c>
      <c r="C13" s="20">
        <f>SUM(C5:C12)</f>
        <v>82417</v>
      </c>
      <c r="D13" s="20">
        <f t="shared" si="0"/>
        <v>180527</v>
      </c>
      <c r="E13" s="20">
        <f>SUM(E5:E12)</f>
        <v>69</v>
      </c>
      <c r="F13" s="20">
        <f>SUM(F5:F12)</f>
        <v>199</v>
      </c>
      <c r="G13" s="21">
        <f>J13/D13</f>
        <v>2.0458503160192101</v>
      </c>
      <c r="H13" s="22">
        <f>SUM(H5:H12)</f>
        <v>201492.82</v>
      </c>
      <c r="I13" s="22">
        <f>SUM(I5:I12)</f>
        <v>167838.4</v>
      </c>
      <c r="J13" s="22">
        <f t="shared" ref="J13" si="9">H13+I13</f>
        <v>369331.22</v>
      </c>
      <c r="K13" s="23">
        <f t="shared" si="3"/>
        <v>3.4244396400824606E-4</v>
      </c>
      <c r="L13" s="23">
        <f t="shared" si="4"/>
        <v>1.1856643056654497E-3</v>
      </c>
      <c r="M13" s="25" t="s">
        <v>11</v>
      </c>
      <c r="N13" s="26" t="e">
        <f>SUM(N5:N12)</f>
        <v>#VALUE!</v>
      </c>
      <c r="O13" s="27" t="str">
        <f t="shared" si="6"/>
        <v>69 / 98110</v>
      </c>
      <c r="P13" s="27" t="str">
        <f t="shared" si="7"/>
        <v>199 / 82417</v>
      </c>
    </row>
    <row r="14" spans="1:16" ht="20.25" customHeight="1" x14ac:dyDescent="0.2"/>
    <row r="15" spans="1:16" ht="18" customHeight="1" thickBot="1" x14ac:dyDescent="0.25"/>
    <row r="16" spans="1:16" ht="30" customHeight="1" thickBot="1" x14ac:dyDescent="0.25">
      <c r="A16" s="404" t="s">
        <v>286</v>
      </c>
      <c r="B16" s="405"/>
      <c r="C16" s="405"/>
      <c r="D16" s="405"/>
      <c r="E16" s="405"/>
      <c r="F16" s="405"/>
      <c r="G16" s="405"/>
      <c r="H16" s="405"/>
      <c r="I16" s="405"/>
      <c r="J16" s="405"/>
      <c r="K16" s="405"/>
      <c r="L16" s="405"/>
      <c r="M16" s="405"/>
      <c r="N16" s="406"/>
    </row>
    <row r="17" spans="1:24" ht="29.25" customHeight="1" thickBot="1" x14ac:dyDescent="0.25">
      <c r="A17" s="384" t="s">
        <v>249</v>
      </c>
      <c r="B17" s="384" t="s">
        <v>13</v>
      </c>
      <c r="C17" s="407" t="s">
        <v>14</v>
      </c>
      <c r="D17" s="384" t="s">
        <v>15</v>
      </c>
      <c r="E17" s="384" t="s">
        <v>136</v>
      </c>
      <c r="F17" s="384" t="s">
        <v>155</v>
      </c>
      <c r="G17" s="386" t="s">
        <v>156</v>
      </c>
      <c r="H17" s="384" t="s">
        <v>18</v>
      </c>
      <c r="I17" s="386" t="s">
        <v>19</v>
      </c>
      <c r="J17" s="388" t="s">
        <v>20</v>
      </c>
      <c r="K17" s="392" t="s">
        <v>21</v>
      </c>
      <c r="L17" s="393"/>
      <c r="M17" s="393"/>
      <c r="N17" s="382" t="s">
        <v>280</v>
      </c>
    </row>
    <row r="18" spans="1:24" ht="33.75" customHeight="1" thickBot="1" x14ac:dyDescent="0.25">
      <c r="A18" s="385"/>
      <c r="B18" s="385"/>
      <c r="C18" s="408"/>
      <c r="D18" s="385"/>
      <c r="E18" s="385"/>
      <c r="F18" s="385"/>
      <c r="G18" s="387"/>
      <c r="H18" s="385"/>
      <c r="I18" s="387"/>
      <c r="J18" s="389"/>
      <c r="K18" s="257" t="s">
        <v>22</v>
      </c>
      <c r="L18" s="258" t="s">
        <v>23</v>
      </c>
      <c r="M18" s="260" t="s">
        <v>24</v>
      </c>
      <c r="N18" s="383" t="s">
        <v>25</v>
      </c>
    </row>
    <row r="19" spans="1:24" ht="39.950000000000003" customHeight="1" x14ac:dyDescent="0.25">
      <c r="A19" s="394">
        <v>8</v>
      </c>
      <c r="B19" s="255" t="s">
        <v>268</v>
      </c>
      <c r="C19" s="120" t="s">
        <v>26</v>
      </c>
      <c r="D19" s="190"/>
      <c r="E19" s="191">
        <f t="shared" ref="E19:E27" si="10">G5</f>
        <v>2.15</v>
      </c>
      <c r="F19" s="120" t="str">
        <f t="shared" ref="F19:F27" si="11">O5</f>
        <v>2 / 30741</v>
      </c>
      <c r="G19" s="192">
        <f t="shared" ref="G19:G27" si="12">K5</f>
        <v>3.0260321984956084E-5</v>
      </c>
      <c r="H19" s="120" t="str">
        <f t="shared" ref="H19:H27" si="13">P5</f>
        <v>21 / 15233</v>
      </c>
      <c r="I19" s="192">
        <f t="shared" ref="I19:I27" si="14">L5</f>
        <v>6.4120277427067004E-4</v>
      </c>
      <c r="J19" s="193">
        <v>0.09</v>
      </c>
      <c r="K19" s="194" t="s">
        <v>146</v>
      </c>
      <c r="L19" s="194" t="s">
        <v>144</v>
      </c>
      <c r="M19" s="195" t="s">
        <v>145</v>
      </c>
      <c r="N19" s="196" t="s">
        <v>281</v>
      </c>
    </row>
    <row r="20" spans="1:24" ht="46.5" customHeight="1" x14ac:dyDescent="0.25">
      <c r="A20" s="395"/>
      <c r="B20" s="255" t="s">
        <v>269</v>
      </c>
      <c r="C20" s="120" t="s">
        <v>26</v>
      </c>
      <c r="D20" s="190"/>
      <c r="E20" s="191">
        <f t="shared" si="10"/>
        <v>2.7</v>
      </c>
      <c r="F20" s="120" t="str">
        <f t="shared" si="11"/>
        <v>7 / 11798</v>
      </c>
      <c r="G20" s="192">
        <f t="shared" si="12"/>
        <v>2.1974848216584102E-4</v>
      </c>
      <c r="H20" s="120" t="str">
        <f t="shared" si="13"/>
        <v>21 / 11799</v>
      </c>
      <c r="I20" s="192">
        <f t="shared" si="14"/>
        <v>6.5918957350434592E-4</v>
      </c>
      <c r="J20" s="193">
        <v>0.14299999999999999</v>
      </c>
      <c r="K20" s="194" t="s">
        <v>27</v>
      </c>
      <c r="L20" s="194" t="s">
        <v>142</v>
      </c>
      <c r="M20" s="197" t="s">
        <v>143</v>
      </c>
      <c r="N20" s="198" t="s">
        <v>282</v>
      </c>
    </row>
    <row r="21" spans="1:24" ht="39.950000000000003" customHeight="1" x14ac:dyDescent="0.25">
      <c r="A21" s="395"/>
      <c r="B21" s="255" t="s">
        <v>270</v>
      </c>
      <c r="C21" s="120" t="s">
        <v>26</v>
      </c>
      <c r="D21" s="190"/>
      <c r="E21" s="191">
        <f t="shared" si="10"/>
        <v>1.7</v>
      </c>
      <c r="F21" s="120" t="str">
        <f t="shared" si="11"/>
        <v>3 / 6013</v>
      </c>
      <c r="G21" s="192">
        <f t="shared" si="12"/>
        <v>2.9348176989072697E-4</v>
      </c>
      <c r="H21" s="120" t="str">
        <f t="shared" si="13"/>
        <v>3 / 6018</v>
      </c>
      <c r="I21" s="192">
        <f t="shared" si="14"/>
        <v>2.9323793325904639E-4</v>
      </c>
      <c r="J21" s="193">
        <v>0.08</v>
      </c>
      <c r="K21" s="194" t="s">
        <v>137</v>
      </c>
      <c r="L21" s="194" t="s">
        <v>138</v>
      </c>
      <c r="M21" s="232" t="s">
        <v>139</v>
      </c>
      <c r="N21" s="199" t="s">
        <v>281</v>
      </c>
    </row>
    <row r="22" spans="1:24" ht="48.75" customHeight="1" x14ac:dyDescent="0.25">
      <c r="A22" s="395"/>
      <c r="B22" s="256" t="s">
        <v>271</v>
      </c>
      <c r="C22" s="120" t="s">
        <v>26</v>
      </c>
      <c r="D22" s="190"/>
      <c r="E22" s="191">
        <f t="shared" si="10"/>
        <v>1.67</v>
      </c>
      <c r="F22" s="120" t="str">
        <f t="shared" si="11"/>
        <v>9 / 2974</v>
      </c>
      <c r="G22" s="192">
        <f t="shared" si="12"/>
        <v>1.8121121576618116E-3</v>
      </c>
      <c r="H22" s="120" t="str">
        <f t="shared" si="13"/>
        <v>18 / 2818</v>
      </c>
      <c r="I22" s="235">
        <f t="shared" si="14"/>
        <v>3.8248556117006587E-3</v>
      </c>
      <c r="J22" s="193">
        <v>0.14899999999999999</v>
      </c>
      <c r="K22" s="194" t="s">
        <v>29</v>
      </c>
      <c r="L22" s="194" t="s">
        <v>30</v>
      </c>
      <c r="M22" s="232" t="s">
        <v>31</v>
      </c>
      <c r="N22" s="199" t="s">
        <v>283</v>
      </c>
    </row>
    <row r="23" spans="1:24" ht="39.950000000000003" customHeight="1" x14ac:dyDescent="0.25">
      <c r="A23" s="395"/>
      <c r="B23" s="255" t="s">
        <v>272</v>
      </c>
      <c r="C23" s="120" t="s">
        <v>26</v>
      </c>
      <c r="D23" s="190"/>
      <c r="E23" s="191">
        <f t="shared" si="10"/>
        <v>1.6</v>
      </c>
      <c r="F23" s="120" t="str">
        <f t="shared" si="11"/>
        <v>6 / 18927</v>
      </c>
      <c r="G23" s="192">
        <f t="shared" si="12"/>
        <v>1.9812965604691711E-4</v>
      </c>
      <c r="H23" s="120" t="str">
        <f t="shared" si="13"/>
        <v>55 / 18941</v>
      </c>
      <c r="I23" s="192">
        <f t="shared" si="14"/>
        <v>1.8148461010506307E-3</v>
      </c>
      <c r="J23" s="193">
        <v>0.14499999999999999</v>
      </c>
      <c r="K23" s="194" t="s">
        <v>40</v>
      </c>
      <c r="L23" s="194" t="s">
        <v>28</v>
      </c>
      <c r="M23" s="197" t="s">
        <v>163</v>
      </c>
      <c r="N23" s="199" t="s">
        <v>283</v>
      </c>
    </row>
    <row r="24" spans="1:24" ht="39.950000000000003" customHeight="1" x14ac:dyDescent="0.25">
      <c r="A24" s="395"/>
      <c r="B24" s="255" t="s">
        <v>273</v>
      </c>
      <c r="C24" s="120" t="s">
        <v>26</v>
      </c>
      <c r="D24" s="190"/>
      <c r="E24" s="191">
        <f t="shared" si="10"/>
        <v>1.4</v>
      </c>
      <c r="F24" s="120" t="str">
        <f t="shared" si="11"/>
        <v>1 / 835</v>
      </c>
      <c r="G24" s="192">
        <f t="shared" si="12"/>
        <v>8.5543199315654401E-4</v>
      </c>
      <c r="H24" s="120" t="str">
        <f t="shared" si="13"/>
        <v>3 / 831</v>
      </c>
      <c r="I24" s="192">
        <f t="shared" si="14"/>
        <v>2.5786487880350697E-3</v>
      </c>
      <c r="J24" s="193">
        <v>0.05</v>
      </c>
      <c r="K24" s="194" t="s">
        <v>160</v>
      </c>
      <c r="L24" s="194" t="s">
        <v>161</v>
      </c>
      <c r="M24" s="200" t="s">
        <v>162</v>
      </c>
      <c r="N24" s="199" t="s">
        <v>282</v>
      </c>
    </row>
    <row r="25" spans="1:24" ht="39.950000000000003" customHeight="1" x14ac:dyDescent="0.25">
      <c r="A25" s="395"/>
      <c r="B25" s="255" t="s">
        <v>274</v>
      </c>
      <c r="C25" s="120" t="s">
        <v>26</v>
      </c>
      <c r="D25" s="190"/>
      <c r="E25" s="191">
        <f t="shared" si="10"/>
        <v>1.67</v>
      </c>
      <c r="F25" s="120" t="str">
        <f t="shared" si="11"/>
        <v>30 / 8189</v>
      </c>
      <c r="G25" s="192">
        <f t="shared" si="12"/>
        <v>2.1936832160565911E-3</v>
      </c>
      <c r="H25" s="120" t="str">
        <f t="shared" si="13"/>
        <v>59 / 8151</v>
      </c>
      <c r="I25" s="235">
        <f t="shared" si="14"/>
        <v>4.3343566822923894E-3</v>
      </c>
      <c r="J25" s="193">
        <v>0.187</v>
      </c>
      <c r="K25" s="194" t="s">
        <v>164</v>
      </c>
      <c r="L25" s="194" t="s">
        <v>165</v>
      </c>
      <c r="M25" s="197" t="s">
        <v>166</v>
      </c>
      <c r="N25" s="199" t="s">
        <v>283</v>
      </c>
    </row>
    <row r="26" spans="1:24" ht="39.950000000000003" customHeight="1" x14ac:dyDescent="0.25">
      <c r="A26" s="395"/>
      <c r="B26" s="255" t="s">
        <v>275</v>
      </c>
      <c r="C26" s="120" t="s">
        <v>26</v>
      </c>
      <c r="D26" s="190"/>
      <c r="E26" s="191">
        <f t="shared" si="10"/>
        <v>2.3199999999999998</v>
      </c>
      <c r="F26" s="120" t="str">
        <f t="shared" si="11"/>
        <v>11 / 18633</v>
      </c>
      <c r="G26" s="192">
        <f t="shared" si="12"/>
        <v>2.5446140236917448E-4</v>
      </c>
      <c r="H26" s="120" t="str">
        <f t="shared" si="13"/>
        <v>19 / 18626</v>
      </c>
      <c r="I26" s="192">
        <f t="shared" si="14"/>
        <v>4.3968942190560469E-4</v>
      </c>
      <c r="J26" s="193">
        <v>0.155</v>
      </c>
      <c r="K26" s="194" t="s">
        <v>32</v>
      </c>
      <c r="L26" s="194" t="s">
        <v>33</v>
      </c>
      <c r="M26" s="200" t="s">
        <v>34</v>
      </c>
      <c r="N26" s="199" t="s">
        <v>281</v>
      </c>
    </row>
    <row r="27" spans="1:24" ht="39.950000000000003" customHeight="1" x14ac:dyDescent="0.2">
      <c r="A27" s="122" t="s">
        <v>35</v>
      </c>
      <c r="B27" s="123">
        <f>COUNT(G19:G26)</f>
        <v>8</v>
      </c>
      <c r="C27" s="120"/>
      <c r="D27" s="234" t="s">
        <v>178</v>
      </c>
      <c r="E27" s="137">
        <f t="shared" si="10"/>
        <v>2.0458503160192101</v>
      </c>
      <c r="F27" s="124" t="str">
        <f t="shared" si="11"/>
        <v>69 / 98110</v>
      </c>
      <c r="G27" s="168">
        <f t="shared" si="12"/>
        <v>3.4244396400824606E-4</v>
      </c>
      <c r="H27" s="124" t="str">
        <f t="shared" si="13"/>
        <v>199 / 82417</v>
      </c>
      <c r="I27" s="168">
        <f t="shared" si="14"/>
        <v>1.1856643056654497E-3</v>
      </c>
      <c r="J27" s="125">
        <v>1</v>
      </c>
      <c r="K27" s="28" t="s">
        <v>167</v>
      </c>
      <c r="L27" s="29"/>
      <c r="M27" s="30"/>
      <c r="N27" s="30"/>
    </row>
    <row r="28" spans="1:24" ht="7.5" customHeight="1" thickBot="1" x14ac:dyDescent="0.25">
      <c r="A28" s="31"/>
      <c r="B28" s="31"/>
      <c r="C28" s="32"/>
      <c r="D28" s="33"/>
      <c r="E28" s="33"/>
      <c r="F28" s="34"/>
      <c r="G28" s="35"/>
      <c r="H28" s="34"/>
      <c r="I28" s="36"/>
      <c r="J28" s="37"/>
      <c r="L28" s="29"/>
      <c r="M28" s="38"/>
      <c r="N28" s="38"/>
    </row>
    <row r="29" spans="1:24" s="40" customFormat="1" ht="49.5" customHeight="1" thickBot="1" x14ac:dyDescent="0.25">
      <c r="A29" s="39"/>
      <c r="B29" s="401" t="s">
        <v>36</v>
      </c>
      <c r="C29" s="402"/>
      <c r="D29" s="402"/>
      <c r="E29" s="402"/>
      <c r="F29" s="402"/>
      <c r="G29" s="402"/>
      <c r="H29" s="403"/>
      <c r="I29" s="142" t="s">
        <v>154</v>
      </c>
      <c r="J29" s="143" t="s">
        <v>135</v>
      </c>
      <c r="K29" s="144" t="s">
        <v>22</v>
      </c>
      <c r="L29" s="145" t="s">
        <v>23</v>
      </c>
      <c r="M29" s="146" t="s">
        <v>24</v>
      </c>
      <c r="N29" s="38"/>
      <c r="P29" s="1"/>
      <c r="Q29" s="1"/>
      <c r="R29" s="1"/>
      <c r="S29" s="1"/>
    </row>
    <row r="30" spans="1:24" ht="39.950000000000003" customHeight="1" x14ac:dyDescent="0.2">
      <c r="A30" s="399" t="s">
        <v>37</v>
      </c>
      <c r="B30" s="397" t="s">
        <v>252</v>
      </c>
      <c r="C30" s="397"/>
      <c r="D30" s="397"/>
      <c r="E30" s="397"/>
      <c r="F30" s="397"/>
      <c r="G30" s="397"/>
      <c r="H30" s="397"/>
      <c r="I30" s="166">
        <v>4.0000000000000002E-4</v>
      </c>
      <c r="J30" s="160">
        <v>1.1999999999999999E-3</v>
      </c>
      <c r="K30" s="161" t="s">
        <v>167</v>
      </c>
      <c r="L30" s="162" t="s">
        <v>251</v>
      </c>
      <c r="M30" s="188" t="s">
        <v>256</v>
      </c>
      <c r="N30" s="158" t="s">
        <v>38</v>
      </c>
    </row>
    <row r="31" spans="1:24" ht="39.950000000000003" customHeight="1" thickBot="1" x14ac:dyDescent="0.25">
      <c r="A31" s="400"/>
      <c r="B31" s="398" t="s">
        <v>254</v>
      </c>
      <c r="C31" s="398"/>
      <c r="D31" s="398"/>
      <c r="E31" s="398"/>
      <c r="F31" s="398"/>
      <c r="G31" s="398"/>
      <c r="H31" s="398"/>
      <c r="I31" s="139">
        <v>8.0000000000000004E-4</v>
      </c>
      <c r="J31" s="140">
        <v>2.3999999999999998E-3</v>
      </c>
      <c r="K31" s="163" t="s">
        <v>167</v>
      </c>
      <c r="L31" s="164" t="s">
        <v>253</v>
      </c>
      <c r="M31" s="189" t="s">
        <v>257</v>
      </c>
      <c r="N31" s="159" t="s">
        <v>84</v>
      </c>
    </row>
    <row r="32" spans="1:24" ht="12.75" customHeight="1" thickBot="1" x14ac:dyDescent="0.25">
      <c r="A32" s="271"/>
      <c r="D32" s="2"/>
      <c r="E32" s="2"/>
      <c r="F32" s="2"/>
      <c r="G32" s="2"/>
      <c r="H32" s="2"/>
      <c r="I32" s="167"/>
      <c r="J32" s="167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5" ht="44.25" customHeight="1" thickBot="1" x14ac:dyDescent="0.25">
      <c r="A33" s="270" t="s">
        <v>250</v>
      </c>
      <c r="B33" s="412" t="s">
        <v>246</v>
      </c>
      <c r="C33" s="413"/>
      <c r="D33" s="413"/>
      <c r="E33" s="413"/>
      <c r="F33" s="413"/>
      <c r="G33" s="413"/>
      <c r="H33" s="414"/>
      <c r="I33" s="169" t="s">
        <v>171</v>
      </c>
      <c r="J33" s="170" t="s">
        <v>184</v>
      </c>
      <c r="K33" s="131" t="s">
        <v>167</v>
      </c>
      <c r="L33" s="171" t="s">
        <v>255</v>
      </c>
      <c r="M33" s="213" t="s">
        <v>258</v>
      </c>
      <c r="N33" s="133" t="s">
        <v>38</v>
      </c>
      <c r="P33" s="249" t="s">
        <v>259</v>
      </c>
      <c r="Q33" s="248" t="str">
        <f>N31</f>
        <v>en 2,05 años</v>
      </c>
      <c r="R33" s="42"/>
    </row>
    <row r="34" spans="1:25" ht="18.75" customHeight="1" thickBot="1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spans="1:25" ht="49.5" customHeight="1" thickBot="1" x14ac:dyDescent="0.35">
      <c r="A35" s="18"/>
      <c r="B35" s="409" t="s">
        <v>39</v>
      </c>
      <c r="C35" s="410"/>
      <c r="D35" s="410"/>
      <c r="E35" s="410"/>
      <c r="F35" s="410"/>
      <c r="G35" s="410"/>
      <c r="H35" s="411"/>
      <c r="I35" s="142" t="s">
        <v>154</v>
      </c>
      <c r="J35" s="143" t="s">
        <v>135</v>
      </c>
      <c r="K35" s="144" t="s">
        <v>22</v>
      </c>
      <c r="L35" s="145" t="s">
        <v>23</v>
      </c>
      <c r="M35" s="146" t="s">
        <v>24</v>
      </c>
      <c r="N35" s="43"/>
    </row>
    <row r="36" spans="1:25" ht="39.950000000000003" customHeight="1" thickBot="1" x14ac:dyDescent="0.25">
      <c r="A36" s="272" t="s">
        <v>37</v>
      </c>
      <c r="B36" s="415" t="s">
        <v>245</v>
      </c>
      <c r="C36" s="415"/>
      <c r="D36" s="415"/>
      <c r="E36" s="415"/>
      <c r="F36" s="415"/>
      <c r="G36" s="415"/>
      <c r="H36" s="416"/>
      <c r="I36" s="251" t="s">
        <v>168</v>
      </c>
      <c r="J36" s="147" t="s">
        <v>169</v>
      </c>
      <c r="K36" s="131" t="s">
        <v>173</v>
      </c>
      <c r="L36" s="157" t="s">
        <v>174</v>
      </c>
      <c r="M36" s="202" t="s">
        <v>175</v>
      </c>
      <c r="N36" s="148" t="s">
        <v>38</v>
      </c>
    </row>
    <row r="37" spans="1:25" ht="7.5" customHeight="1" thickBot="1" x14ac:dyDescent="0.25">
      <c r="A37" s="271"/>
      <c r="B37" s="18"/>
      <c r="C37" s="18"/>
      <c r="D37" s="18"/>
      <c r="E37" s="18"/>
      <c r="F37" s="18"/>
      <c r="G37" s="18"/>
      <c r="H37" s="18"/>
      <c r="I37" s="141"/>
      <c r="J37" s="141"/>
      <c r="K37" s="18"/>
      <c r="L37" s="201"/>
      <c r="M37" s="141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</row>
    <row r="38" spans="1:25" ht="56.25" customHeight="1" thickBot="1" x14ac:dyDescent="0.25">
      <c r="A38" s="272" t="s">
        <v>250</v>
      </c>
      <c r="B38" s="413" t="s">
        <v>246</v>
      </c>
      <c r="C38" s="413"/>
      <c r="D38" s="413"/>
      <c r="E38" s="413"/>
      <c r="F38" s="413"/>
      <c r="G38" s="413"/>
      <c r="H38" s="417"/>
      <c r="I38" s="251" t="s">
        <v>171</v>
      </c>
      <c r="J38" s="147" t="s">
        <v>172</v>
      </c>
      <c r="K38" s="131" t="s">
        <v>173</v>
      </c>
      <c r="L38" s="157" t="s">
        <v>176</v>
      </c>
      <c r="M38" s="202" t="s">
        <v>177</v>
      </c>
      <c r="N38" s="148" t="s">
        <v>38</v>
      </c>
    </row>
    <row r="39" spans="1:25" ht="28.5" customHeight="1" x14ac:dyDescent="0.2">
      <c r="I39" s="40"/>
      <c r="J39" s="40"/>
    </row>
  </sheetData>
  <mergeCells count="26">
    <mergeCell ref="B35:H35"/>
    <mergeCell ref="B33:H33"/>
    <mergeCell ref="B36:H36"/>
    <mergeCell ref="B38:H38"/>
    <mergeCell ref="A19:A26"/>
    <mergeCell ref="B3:D3"/>
    <mergeCell ref="B30:H30"/>
    <mergeCell ref="B31:H31"/>
    <mergeCell ref="A30:A31"/>
    <mergeCell ref="B29:H29"/>
    <mergeCell ref="E17:E18"/>
    <mergeCell ref="H3:J3"/>
    <mergeCell ref="E3:F3"/>
    <mergeCell ref="A16:N16"/>
    <mergeCell ref="A17:A18"/>
    <mergeCell ref="B17:B18"/>
    <mergeCell ref="C17:C18"/>
    <mergeCell ref="D17:D18"/>
    <mergeCell ref="F17:F18"/>
    <mergeCell ref="G17:G18"/>
    <mergeCell ref="N17:N18"/>
    <mergeCell ref="H17:H18"/>
    <mergeCell ref="I17:I18"/>
    <mergeCell ref="J17:J18"/>
    <mergeCell ref="K3:L3"/>
    <mergeCell ref="K17:M17"/>
  </mergeCells>
  <pageMargins left="0.7" right="0.7" top="0.75" bottom="0.75" header="0.3" footer="0.3"/>
  <pageSetup paperSize="9" orientation="portrait" horizontalDpi="4294967292" verticalDpi="4294967292" r:id="rId1"/>
  <ignoredErrors>
    <ignoredError sqref="D13 G13" formula="1"/>
    <ignoredError sqref="N5:N13" evalError="1"/>
    <ignoredError sqref="I37:J37 I32:J32 I38:J38 I34:J36 I33:J33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opLeftCell="B9" zoomScale="80" zoomScaleNormal="80" workbookViewId="0">
      <selection activeCell="A2" sqref="A2:L2"/>
    </sheetView>
  </sheetViews>
  <sheetFormatPr baseColWidth="10" defaultColWidth="18.140625" defaultRowHeight="28.5" customHeight="1" x14ac:dyDescent="0.2"/>
  <cols>
    <col min="1" max="1" width="22.42578125" style="1" customWidth="1"/>
    <col min="2" max="2" width="29.42578125" style="2" customWidth="1"/>
    <col min="3" max="3" width="14" style="2" customWidth="1"/>
    <col min="4" max="4" width="10.140625" style="1" customWidth="1"/>
    <col min="5" max="5" width="13.7109375" style="1" customWidth="1"/>
    <col min="6" max="6" width="20.7109375" style="1" customWidth="1"/>
    <col min="7" max="7" width="11.140625" style="1" customWidth="1"/>
    <col min="8" max="8" width="21.140625" style="1" customWidth="1"/>
    <col min="9" max="10" width="17.140625" style="1" customWidth="1"/>
    <col min="11" max="11" width="21.85546875" style="1" customWidth="1"/>
    <col min="12" max="12" width="25.140625" style="1" customWidth="1"/>
    <col min="13" max="13" width="25.5703125" style="1" customWidth="1"/>
    <col min="14" max="14" width="17.85546875" style="1" customWidth="1"/>
    <col min="15" max="16" width="18.140625" style="1"/>
    <col min="17" max="17" width="26.42578125" style="1" customWidth="1"/>
    <col min="18" max="257" width="18.140625" style="1"/>
    <col min="258" max="258" width="23.42578125" style="1" customWidth="1"/>
    <col min="259" max="259" width="24.85546875" style="1" customWidth="1"/>
    <col min="260" max="260" width="14" style="1" customWidth="1"/>
    <col min="261" max="261" width="10.5703125" style="1" customWidth="1"/>
    <col min="262" max="262" width="20.85546875" style="1" customWidth="1"/>
    <col min="263" max="263" width="11.140625" style="1" customWidth="1"/>
    <col min="264" max="264" width="21.140625" style="1" customWidth="1"/>
    <col min="265" max="265" width="11.42578125" style="1" customWidth="1"/>
    <col min="266" max="266" width="13.5703125" style="1" customWidth="1"/>
    <col min="267" max="267" width="21.85546875" style="1" customWidth="1"/>
    <col min="268" max="268" width="25.140625" style="1" customWidth="1"/>
    <col min="269" max="269" width="25.5703125" style="1" customWidth="1"/>
    <col min="270" max="270" width="17.85546875" style="1" customWidth="1"/>
    <col min="271" max="272" width="18.140625" style="1"/>
    <col min="273" max="273" width="26.42578125" style="1" customWidth="1"/>
    <col min="274" max="513" width="18.140625" style="1"/>
    <col min="514" max="514" width="23.42578125" style="1" customWidth="1"/>
    <col min="515" max="515" width="24.85546875" style="1" customWidth="1"/>
    <col min="516" max="516" width="14" style="1" customWidth="1"/>
    <col min="517" max="517" width="10.5703125" style="1" customWidth="1"/>
    <col min="518" max="518" width="20.85546875" style="1" customWidth="1"/>
    <col min="519" max="519" width="11.140625" style="1" customWidth="1"/>
    <col min="520" max="520" width="21.140625" style="1" customWidth="1"/>
    <col min="521" max="521" width="11.42578125" style="1" customWidth="1"/>
    <col min="522" max="522" width="13.5703125" style="1" customWidth="1"/>
    <col min="523" max="523" width="21.85546875" style="1" customWidth="1"/>
    <col min="524" max="524" width="25.140625" style="1" customWidth="1"/>
    <col min="525" max="525" width="25.5703125" style="1" customWidth="1"/>
    <col min="526" max="526" width="17.85546875" style="1" customWidth="1"/>
    <col min="527" max="528" width="18.140625" style="1"/>
    <col min="529" max="529" width="26.42578125" style="1" customWidth="1"/>
    <col min="530" max="769" width="18.140625" style="1"/>
    <col min="770" max="770" width="23.42578125" style="1" customWidth="1"/>
    <col min="771" max="771" width="24.85546875" style="1" customWidth="1"/>
    <col min="772" max="772" width="14" style="1" customWidth="1"/>
    <col min="773" max="773" width="10.5703125" style="1" customWidth="1"/>
    <col min="774" max="774" width="20.85546875" style="1" customWidth="1"/>
    <col min="775" max="775" width="11.140625" style="1" customWidth="1"/>
    <col min="776" max="776" width="21.140625" style="1" customWidth="1"/>
    <col min="777" max="777" width="11.42578125" style="1" customWidth="1"/>
    <col min="778" max="778" width="13.5703125" style="1" customWidth="1"/>
    <col min="779" max="779" width="21.85546875" style="1" customWidth="1"/>
    <col min="780" max="780" width="25.140625" style="1" customWidth="1"/>
    <col min="781" max="781" width="25.5703125" style="1" customWidth="1"/>
    <col min="782" max="782" width="17.85546875" style="1" customWidth="1"/>
    <col min="783" max="784" width="18.140625" style="1"/>
    <col min="785" max="785" width="26.42578125" style="1" customWidth="1"/>
    <col min="786" max="1025" width="18.140625" style="1"/>
    <col min="1026" max="1026" width="23.42578125" style="1" customWidth="1"/>
    <col min="1027" max="1027" width="24.85546875" style="1" customWidth="1"/>
    <col min="1028" max="1028" width="14" style="1" customWidth="1"/>
    <col min="1029" max="1029" width="10.5703125" style="1" customWidth="1"/>
    <col min="1030" max="1030" width="20.85546875" style="1" customWidth="1"/>
    <col min="1031" max="1031" width="11.140625" style="1" customWidth="1"/>
    <col min="1032" max="1032" width="21.140625" style="1" customWidth="1"/>
    <col min="1033" max="1033" width="11.42578125" style="1" customWidth="1"/>
    <col min="1034" max="1034" width="13.5703125" style="1" customWidth="1"/>
    <col min="1035" max="1035" width="21.85546875" style="1" customWidth="1"/>
    <col min="1036" max="1036" width="25.140625" style="1" customWidth="1"/>
    <col min="1037" max="1037" width="25.5703125" style="1" customWidth="1"/>
    <col min="1038" max="1038" width="17.85546875" style="1" customWidth="1"/>
    <col min="1039" max="1040" width="18.140625" style="1"/>
    <col min="1041" max="1041" width="26.42578125" style="1" customWidth="1"/>
    <col min="1042" max="1281" width="18.140625" style="1"/>
    <col min="1282" max="1282" width="23.42578125" style="1" customWidth="1"/>
    <col min="1283" max="1283" width="24.85546875" style="1" customWidth="1"/>
    <col min="1284" max="1284" width="14" style="1" customWidth="1"/>
    <col min="1285" max="1285" width="10.5703125" style="1" customWidth="1"/>
    <col min="1286" max="1286" width="20.85546875" style="1" customWidth="1"/>
    <col min="1287" max="1287" width="11.140625" style="1" customWidth="1"/>
    <col min="1288" max="1288" width="21.140625" style="1" customWidth="1"/>
    <col min="1289" max="1289" width="11.42578125" style="1" customWidth="1"/>
    <col min="1290" max="1290" width="13.5703125" style="1" customWidth="1"/>
    <col min="1291" max="1291" width="21.85546875" style="1" customWidth="1"/>
    <col min="1292" max="1292" width="25.140625" style="1" customWidth="1"/>
    <col min="1293" max="1293" width="25.5703125" style="1" customWidth="1"/>
    <col min="1294" max="1294" width="17.85546875" style="1" customWidth="1"/>
    <col min="1295" max="1296" width="18.140625" style="1"/>
    <col min="1297" max="1297" width="26.42578125" style="1" customWidth="1"/>
    <col min="1298" max="1537" width="18.140625" style="1"/>
    <col min="1538" max="1538" width="23.42578125" style="1" customWidth="1"/>
    <col min="1539" max="1539" width="24.85546875" style="1" customWidth="1"/>
    <col min="1540" max="1540" width="14" style="1" customWidth="1"/>
    <col min="1541" max="1541" width="10.5703125" style="1" customWidth="1"/>
    <col min="1542" max="1542" width="20.85546875" style="1" customWidth="1"/>
    <col min="1543" max="1543" width="11.140625" style="1" customWidth="1"/>
    <col min="1544" max="1544" width="21.140625" style="1" customWidth="1"/>
    <col min="1545" max="1545" width="11.42578125" style="1" customWidth="1"/>
    <col min="1546" max="1546" width="13.5703125" style="1" customWidth="1"/>
    <col min="1547" max="1547" width="21.85546875" style="1" customWidth="1"/>
    <col min="1548" max="1548" width="25.140625" style="1" customWidth="1"/>
    <col min="1549" max="1549" width="25.5703125" style="1" customWidth="1"/>
    <col min="1550" max="1550" width="17.85546875" style="1" customWidth="1"/>
    <col min="1551" max="1552" width="18.140625" style="1"/>
    <col min="1553" max="1553" width="26.42578125" style="1" customWidth="1"/>
    <col min="1554" max="1793" width="18.140625" style="1"/>
    <col min="1794" max="1794" width="23.42578125" style="1" customWidth="1"/>
    <col min="1795" max="1795" width="24.85546875" style="1" customWidth="1"/>
    <col min="1796" max="1796" width="14" style="1" customWidth="1"/>
    <col min="1797" max="1797" width="10.5703125" style="1" customWidth="1"/>
    <col min="1798" max="1798" width="20.85546875" style="1" customWidth="1"/>
    <col min="1799" max="1799" width="11.140625" style="1" customWidth="1"/>
    <col min="1800" max="1800" width="21.140625" style="1" customWidth="1"/>
    <col min="1801" max="1801" width="11.42578125" style="1" customWidth="1"/>
    <col min="1802" max="1802" width="13.5703125" style="1" customWidth="1"/>
    <col min="1803" max="1803" width="21.85546875" style="1" customWidth="1"/>
    <col min="1804" max="1804" width="25.140625" style="1" customWidth="1"/>
    <col min="1805" max="1805" width="25.5703125" style="1" customWidth="1"/>
    <col min="1806" max="1806" width="17.85546875" style="1" customWidth="1"/>
    <col min="1807" max="1808" width="18.140625" style="1"/>
    <col min="1809" max="1809" width="26.42578125" style="1" customWidth="1"/>
    <col min="1810" max="2049" width="18.140625" style="1"/>
    <col min="2050" max="2050" width="23.42578125" style="1" customWidth="1"/>
    <col min="2051" max="2051" width="24.85546875" style="1" customWidth="1"/>
    <col min="2052" max="2052" width="14" style="1" customWidth="1"/>
    <col min="2053" max="2053" width="10.5703125" style="1" customWidth="1"/>
    <col min="2054" max="2054" width="20.85546875" style="1" customWidth="1"/>
    <col min="2055" max="2055" width="11.140625" style="1" customWidth="1"/>
    <col min="2056" max="2056" width="21.140625" style="1" customWidth="1"/>
    <col min="2057" max="2057" width="11.42578125" style="1" customWidth="1"/>
    <col min="2058" max="2058" width="13.5703125" style="1" customWidth="1"/>
    <col min="2059" max="2059" width="21.85546875" style="1" customWidth="1"/>
    <col min="2060" max="2060" width="25.140625" style="1" customWidth="1"/>
    <col min="2061" max="2061" width="25.5703125" style="1" customWidth="1"/>
    <col min="2062" max="2062" width="17.85546875" style="1" customWidth="1"/>
    <col min="2063" max="2064" width="18.140625" style="1"/>
    <col min="2065" max="2065" width="26.42578125" style="1" customWidth="1"/>
    <col min="2066" max="2305" width="18.140625" style="1"/>
    <col min="2306" max="2306" width="23.42578125" style="1" customWidth="1"/>
    <col min="2307" max="2307" width="24.85546875" style="1" customWidth="1"/>
    <col min="2308" max="2308" width="14" style="1" customWidth="1"/>
    <col min="2309" max="2309" width="10.5703125" style="1" customWidth="1"/>
    <col min="2310" max="2310" width="20.85546875" style="1" customWidth="1"/>
    <col min="2311" max="2311" width="11.140625" style="1" customWidth="1"/>
    <col min="2312" max="2312" width="21.140625" style="1" customWidth="1"/>
    <col min="2313" max="2313" width="11.42578125" style="1" customWidth="1"/>
    <col min="2314" max="2314" width="13.5703125" style="1" customWidth="1"/>
    <col min="2315" max="2315" width="21.85546875" style="1" customWidth="1"/>
    <col min="2316" max="2316" width="25.140625" style="1" customWidth="1"/>
    <col min="2317" max="2317" width="25.5703125" style="1" customWidth="1"/>
    <col min="2318" max="2318" width="17.85546875" style="1" customWidth="1"/>
    <col min="2319" max="2320" width="18.140625" style="1"/>
    <col min="2321" max="2321" width="26.42578125" style="1" customWidth="1"/>
    <col min="2322" max="2561" width="18.140625" style="1"/>
    <col min="2562" max="2562" width="23.42578125" style="1" customWidth="1"/>
    <col min="2563" max="2563" width="24.85546875" style="1" customWidth="1"/>
    <col min="2564" max="2564" width="14" style="1" customWidth="1"/>
    <col min="2565" max="2565" width="10.5703125" style="1" customWidth="1"/>
    <col min="2566" max="2566" width="20.85546875" style="1" customWidth="1"/>
    <col min="2567" max="2567" width="11.140625" style="1" customWidth="1"/>
    <col min="2568" max="2568" width="21.140625" style="1" customWidth="1"/>
    <col min="2569" max="2569" width="11.42578125" style="1" customWidth="1"/>
    <col min="2570" max="2570" width="13.5703125" style="1" customWidth="1"/>
    <col min="2571" max="2571" width="21.85546875" style="1" customWidth="1"/>
    <col min="2572" max="2572" width="25.140625" style="1" customWidth="1"/>
    <col min="2573" max="2573" width="25.5703125" style="1" customWidth="1"/>
    <col min="2574" max="2574" width="17.85546875" style="1" customWidth="1"/>
    <col min="2575" max="2576" width="18.140625" style="1"/>
    <col min="2577" max="2577" width="26.42578125" style="1" customWidth="1"/>
    <col min="2578" max="2817" width="18.140625" style="1"/>
    <col min="2818" max="2818" width="23.42578125" style="1" customWidth="1"/>
    <col min="2819" max="2819" width="24.85546875" style="1" customWidth="1"/>
    <col min="2820" max="2820" width="14" style="1" customWidth="1"/>
    <col min="2821" max="2821" width="10.5703125" style="1" customWidth="1"/>
    <col min="2822" max="2822" width="20.85546875" style="1" customWidth="1"/>
    <col min="2823" max="2823" width="11.140625" style="1" customWidth="1"/>
    <col min="2824" max="2824" width="21.140625" style="1" customWidth="1"/>
    <col min="2825" max="2825" width="11.42578125" style="1" customWidth="1"/>
    <col min="2826" max="2826" width="13.5703125" style="1" customWidth="1"/>
    <col min="2827" max="2827" width="21.85546875" style="1" customWidth="1"/>
    <col min="2828" max="2828" width="25.140625" style="1" customWidth="1"/>
    <col min="2829" max="2829" width="25.5703125" style="1" customWidth="1"/>
    <col min="2830" max="2830" width="17.85546875" style="1" customWidth="1"/>
    <col min="2831" max="2832" width="18.140625" style="1"/>
    <col min="2833" max="2833" width="26.42578125" style="1" customWidth="1"/>
    <col min="2834" max="3073" width="18.140625" style="1"/>
    <col min="3074" max="3074" width="23.42578125" style="1" customWidth="1"/>
    <col min="3075" max="3075" width="24.85546875" style="1" customWidth="1"/>
    <col min="3076" max="3076" width="14" style="1" customWidth="1"/>
    <col min="3077" max="3077" width="10.5703125" style="1" customWidth="1"/>
    <col min="3078" max="3078" width="20.85546875" style="1" customWidth="1"/>
    <col min="3079" max="3079" width="11.140625" style="1" customWidth="1"/>
    <col min="3080" max="3080" width="21.140625" style="1" customWidth="1"/>
    <col min="3081" max="3081" width="11.42578125" style="1" customWidth="1"/>
    <col min="3082" max="3082" width="13.5703125" style="1" customWidth="1"/>
    <col min="3083" max="3083" width="21.85546875" style="1" customWidth="1"/>
    <col min="3084" max="3084" width="25.140625" style="1" customWidth="1"/>
    <col min="3085" max="3085" width="25.5703125" style="1" customWidth="1"/>
    <col min="3086" max="3086" width="17.85546875" style="1" customWidth="1"/>
    <col min="3087" max="3088" width="18.140625" style="1"/>
    <col min="3089" max="3089" width="26.42578125" style="1" customWidth="1"/>
    <col min="3090" max="3329" width="18.140625" style="1"/>
    <col min="3330" max="3330" width="23.42578125" style="1" customWidth="1"/>
    <col min="3331" max="3331" width="24.85546875" style="1" customWidth="1"/>
    <col min="3332" max="3332" width="14" style="1" customWidth="1"/>
    <col min="3333" max="3333" width="10.5703125" style="1" customWidth="1"/>
    <col min="3334" max="3334" width="20.85546875" style="1" customWidth="1"/>
    <col min="3335" max="3335" width="11.140625" style="1" customWidth="1"/>
    <col min="3336" max="3336" width="21.140625" style="1" customWidth="1"/>
    <col min="3337" max="3337" width="11.42578125" style="1" customWidth="1"/>
    <col min="3338" max="3338" width="13.5703125" style="1" customWidth="1"/>
    <col min="3339" max="3339" width="21.85546875" style="1" customWidth="1"/>
    <col min="3340" max="3340" width="25.140625" style="1" customWidth="1"/>
    <col min="3341" max="3341" width="25.5703125" style="1" customWidth="1"/>
    <col min="3342" max="3342" width="17.85546875" style="1" customWidth="1"/>
    <col min="3343" max="3344" width="18.140625" style="1"/>
    <col min="3345" max="3345" width="26.42578125" style="1" customWidth="1"/>
    <col min="3346" max="3585" width="18.140625" style="1"/>
    <col min="3586" max="3586" width="23.42578125" style="1" customWidth="1"/>
    <col min="3587" max="3587" width="24.85546875" style="1" customWidth="1"/>
    <col min="3588" max="3588" width="14" style="1" customWidth="1"/>
    <col min="3589" max="3589" width="10.5703125" style="1" customWidth="1"/>
    <col min="3590" max="3590" width="20.85546875" style="1" customWidth="1"/>
    <col min="3591" max="3591" width="11.140625" style="1" customWidth="1"/>
    <col min="3592" max="3592" width="21.140625" style="1" customWidth="1"/>
    <col min="3593" max="3593" width="11.42578125" style="1" customWidth="1"/>
    <col min="3594" max="3594" width="13.5703125" style="1" customWidth="1"/>
    <col min="3595" max="3595" width="21.85546875" style="1" customWidth="1"/>
    <col min="3596" max="3596" width="25.140625" style="1" customWidth="1"/>
    <col min="3597" max="3597" width="25.5703125" style="1" customWidth="1"/>
    <col min="3598" max="3598" width="17.85546875" style="1" customWidth="1"/>
    <col min="3599" max="3600" width="18.140625" style="1"/>
    <col min="3601" max="3601" width="26.42578125" style="1" customWidth="1"/>
    <col min="3602" max="3841" width="18.140625" style="1"/>
    <col min="3842" max="3842" width="23.42578125" style="1" customWidth="1"/>
    <col min="3843" max="3843" width="24.85546875" style="1" customWidth="1"/>
    <col min="3844" max="3844" width="14" style="1" customWidth="1"/>
    <col min="3845" max="3845" width="10.5703125" style="1" customWidth="1"/>
    <col min="3846" max="3846" width="20.85546875" style="1" customWidth="1"/>
    <col min="3847" max="3847" width="11.140625" style="1" customWidth="1"/>
    <col min="3848" max="3848" width="21.140625" style="1" customWidth="1"/>
    <col min="3849" max="3849" width="11.42578125" style="1" customWidth="1"/>
    <col min="3850" max="3850" width="13.5703125" style="1" customWidth="1"/>
    <col min="3851" max="3851" width="21.85546875" style="1" customWidth="1"/>
    <col min="3852" max="3852" width="25.140625" style="1" customWidth="1"/>
    <col min="3853" max="3853" width="25.5703125" style="1" customWidth="1"/>
    <col min="3854" max="3854" width="17.85546875" style="1" customWidth="1"/>
    <col min="3855" max="3856" width="18.140625" style="1"/>
    <col min="3857" max="3857" width="26.42578125" style="1" customWidth="1"/>
    <col min="3858" max="4097" width="18.140625" style="1"/>
    <col min="4098" max="4098" width="23.42578125" style="1" customWidth="1"/>
    <col min="4099" max="4099" width="24.85546875" style="1" customWidth="1"/>
    <col min="4100" max="4100" width="14" style="1" customWidth="1"/>
    <col min="4101" max="4101" width="10.5703125" style="1" customWidth="1"/>
    <col min="4102" max="4102" width="20.85546875" style="1" customWidth="1"/>
    <col min="4103" max="4103" width="11.140625" style="1" customWidth="1"/>
    <col min="4104" max="4104" width="21.140625" style="1" customWidth="1"/>
    <col min="4105" max="4105" width="11.42578125" style="1" customWidth="1"/>
    <col min="4106" max="4106" width="13.5703125" style="1" customWidth="1"/>
    <col min="4107" max="4107" width="21.85546875" style="1" customWidth="1"/>
    <col min="4108" max="4108" width="25.140625" style="1" customWidth="1"/>
    <col min="4109" max="4109" width="25.5703125" style="1" customWidth="1"/>
    <col min="4110" max="4110" width="17.85546875" style="1" customWidth="1"/>
    <col min="4111" max="4112" width="18.140625" style="1"/>
    <col min="4113" max="4113" width="26.42578125" style="1" customWidth="1"/>
    <col min="4114" max="4353" width="18.140625" style="1"/>
    <col min="4354" max="4354" width="23.42578125" style="1" customWidth="1"/>
    <col min="4355" max="4355" width="24.85546875" style="1" customWidth="1"/>
    <col min="4356" max="4356" width="14" style="1" customWidth="1"/>
    <col min="4357" max="4357" width="10.5703125" style="1" customWidth="1"/>
    <col min="4358" max="4358" width="20.85546875" style="1" customWidth="1"/>
    <col min="4359" max="4359" width="11.140625" style="1" customWidth="1"/>
    <col min="4360" max="4360" width="21.140625" style="1" customWidth="1"/>
    <col min="4361" max="4361" width="11.42578125" style="1" customWidth="1"/>
    <col min="4362" max="4362" width="13.5703125" style="1" customWidth="1"/>
    <col min="4363" max="4363" width="21.85546875" style="1" customWidth="1"/>
    <col min="4364" max="4364" width="25.140625" style="1" customWidth="1"/>
    <col min="4365" max="4365" width="25.5703125" style="1" customWidth="1"/>
    <col min="4366" max="4366" width="17.85546875" style="1" customWidth="1"/>
    <col min="4367" max="4368" width="18.140625" style="1"/>
    <col min="4369" max="4369" width="26.42578125" style="1" customWidth="1"/>
    <col min="4370" max="4609" width="18.140625" style="1"/>
    <col min="4610" max="4610" width="23.42578125" style="1" customWidth="1"/>
    <col min="4611" max="4611" width="24.85546875" style="1" customWidth="1"/>
    <col min="4612" max="4612" width="14" style="1" customWidth="1"/>
    <col min="4613" max="4613" width="10.5703125" style="1" customWidth="1"/>
    <col min="4614" max="4614" width="20.85546875" style="1" customWidth="1"/>
    <col min="4615" max="4615" width="11.140625" style="1" customWidth="1"/>
    <col min="4616" max="4616" width="21.140625" style="1" customWidth="1"/>
    <col min="4617" max="4617" width="11.42578125" style="1" customWidth="1"/>
    <col min="4618" max="4618" width="13.5703125" style="1" customWidth="1"/>
    <col min="4619" max="4619" width="21.85546875" style="1" customWidth="1"/>
    <col min="4620" max="4620" width="25.140625" style="1" customWidth="1"/>
    <col min="4621" max="4621" width="25.5703125" style="1" customWidth="1"/>
    <col min="4622" max="4622" width="17.85546875" style="1" customWidth="1"/>
    <col min="4623" max="4624" width="18.140625" style="1"/>
    <col min="4625" max="4625" width="26.42578125" style="1" customWidth="1"/>
    <col min="4626" max="4865" width="18.140625" style="1"/>
    <col min="4866" max="4866" width="23.42578125" style="1" customWidth="1"/>
    <col min="4867" max="4867" width="24.85546875" style="1" customWidth="1"/>
    <col min="4868" max="4868" width="14" style="1" customWidth="1"/>
    <col min="4869" max="4869" width="10.5703125" style="1" customWidth="1"/>
    <col min="4870" max="4870" width="20.85546875" style="1" customWidth="1"/>
    <col min="4871" max="4871" width="11.140625" style="1" customWidth="1"/>
    <col min="4872" max="4872" width="21.140625" style="1" customWidth="1"/>
    <col min="4873" max="4873" width="11.42578125" style="1" customWidth="1"/>
    <col min="4874" max="4874" width="13.5703125" style="1" customWidth="1"/>
    <col min="4875" max="4875" width="21.85546875" style="1" customWidth="1"/>
    <col min="4876" max="4876" width="25.140625" style="1" customWidth="1"/>
    <col min="4877" max="4877" width="25.5703125" style="1" customWidth="1"/>
    <col min="4878" max="4878" width="17.85546875" style="1" customWidth="1"/>
    <col min="4879" max="4880" width="18.140625" style="1"/>
    <col min="4881" max="4881" width="26.42578125" style="1" customWidth="1"/>
    <col min="4882" max="5121" width="18.140625" style="1"/>
    <col min="5122" max="5122" width="23.42578125" style="1" customWidth="1"/>
    <col min="5123" max="5123" width="24.85546875" style="1" customWidth="1"/>
    <col min="5124" max="5124" width="14" style="1" customWidth="1"/>
    <col min="5125" max="5125" width="10.5703125" style="1" customWidth="1"/>
    <col min="5126" max="5126" width="20.85546875" style="1" customWidth="1"/>
    <col min="5127" max="5127" width="11.140625" style="1" customWidth="1"/>
    <col min="5128" max="5128" width="21.140625" style="1" customWidth="1"/>
    <col min="5129" max="5129" width="11.42578125" style="1" customWidth="1"/>
    <col min="5130" max="5130" width="13.5703125" style="1" customWidth="1"/>
    <col min="5131" max="5131" width="21.85546875" style="1" customWidth="1"/>
    <col min="5132" max="5132" width="25.140625" style="1" customWidth="1"/>
    <col min="5133" max="5133" width="25.5703125" style="1" customWidth="1"/>
    <col min="5134" max="5134" width="17.85546875" style="1" customWidth="1"/>
    <col min="5135" max="5136" width="18.140625" style="1"/>
    <col min="5137" max="5137" width="26.42578125" style="1" customWidth="1"/>
    <col min="5138" max="5377" width="18.140625" style="1"/>
    <col min="5378" max="5378" width="23.42578125" style="1" customWidth="1"/>
    <col min="5379" max="5379" width="24.85546875" style="1" customWidth="1"/>
    <col min="5380" max="5380" width="14" style="1" customWidth="1"/>
    <col min="5381" max="5381" width="10.5703125" style="1" customWidth="1"/>
    <col min="5382" max="5382" width="20.85546875" style="1" customWidth="1"/>
    <col min="5383" max="5383" width="11.140625" style="1" customWidth="1"/>
    <col min="5384" max="5384" width="21.140625" style="1" customWidth="1"/>
    <col min="5385" max="5385" width="11.42578125" style="1" customWidth="1"/>
    <col min="5386" max="5386" width="13.5703125" style="1" customWidth="1"/>
    <col min="5387" max="5387" width="21.85546875" style="1" customWidth="1"/>
    <col min="5388" max="5388" width="25.140625" style="1" customWidth="1"/>
    <col min="5389" max="5389" width="25.5703125" style="1" customWidth="1"/>
    <col min="5390" max="5390" width="17.85546875" style="1" customWidth="1"/>
    <col min="5391" max="5392" width="18.140625" style="1"/>
    <col min="5393" max="5393" width="26.42578125" style="1" customWidth="1"/>
    <col min="5394" max="5633" width="18.140625" style="1"/>
    <col min="5634" max="5634" width="23.42578125" style="1" customWidth="1"/>
    <col min="5635" max="5635" width="24.85546875" style="1" customWidth="1"/>
    <col min="5636" max="5636" width="14" style="1" customWidth="1"/>
    <col min="5637" max="5637" width="10.5703125" style="1" customWidth="1"/>
    <col min="5638" max="5638" width="20.85546875" style="1" customWidth="1"/>
    <col min="5639" max="5639" width="11.140625" style="1" customWidth="1"/>
    <col min="5640" max="5640" width="21.140625" style="1" customWidth="1"/>
    <col min="5641" max="5641" width="11.42578125" style="1" customWidth="1"/>
    <col min="5642" max="5642" width="13.5703125" style="1" customWidth="1"/>
    <col min="5643" max="5643" width="21.85546875" style="1" customWidth="1"/>
    <col min="5644" max="5644" width="25.140625" style="1" customWidth="1"/>
    <col min="5645" max="5645" width="25.5703125" style="1" customWidth="1"/>
    <col min="5646" max="5646" width="17.85546875" style="1" customWidth="1"/>
    <col min="5647" max="5648" width="18.140625" style="1"/>
    <col min="5649" max="5649" width="26.42578125" style="1" customWidth="1"/>
    <col min="5650" max="5889" width="18.140625" style="1"/>
    <col min="5890" max="5890" width="23.42578125" style="1" customWidth="1"/>
    <col min="5891" max="5891" width="24.85546875" style="1" customWidth="1"/>
    <col min="5892" max="5892" width="14" style="1" customWidth="1"/>
    <col min="5893" max="5893" width="10.5703125" style="1" customWidth="1"/>
    <col min="5894" max="5894" width="20.85546875" style="1" customWidth="1"/>
    <col min="5895" max="5895" width="11.140625" style="1" customWidth="1"/>
    <col min="5896" max="5896" width="21.140625" style="1" customWidth="1"/>
    <col min="5897" max="5897" width="11.42578125" style="1" customWidth="1"/>
    <col min="5898" max="5898" width="13.5703125" style="1" customWidth="1"/>
    <col min="5899" max="5899" width="21.85546875" style="1" customWidth="1"/>
    <col min="5900" max="5900" width="25.140625" style="1" customWidth="1"/>
    <col min="5901" max="5901" width="25.5703125" style="1" customWidth="1"/>
    <col min="5902" max="5902" width="17.85546875" style="1" customWidth="1"/>
    <col min="5903" max="5904" width="18.140625" style="1"/>
    <col min="5905" max="5905" width="26.42578125" style="1" customWidth="1"/>
    <col min="5906" max="6145" width="18.140625" style="1"/>
    <col min="6146" max="6146" width="23.42578125" style="1" customWidth="1"/>
    <col min="6147" max="6147" width="24.85546875" style="1" customWidth="1"/>
    <col min="6148" max="6148" width="14" style="1" customWidth="1"/>
    <col min="6149" max="6149" width="10.5703125" style="1" customWidth="1"/>
    <col min="6150" max="6150" width="20.85546875" style="1" customWidth="1"/>
    <col min="6151" max="6151" width="11.140625" style="1" customWidth="1"/>
    <col min="6152" max="6152" width="21.140625" style="1" customWidth="1"/>
    <col min="6153" max="6153" width="11.42578125" style="1" customWidth="1"/>
    <col min="6154" max="6154" width="13.5703125" style="1" customWidth="1"/>
    <col min="6155" max="6155" width="21.85546875" style="1" customWidth="1"/>
    <col min="6156" max="6156" width="25.140625" style="1" customWidth="1"/>
    <col min="6157" max="6157" width="25.5703125" style="1" customWidth="1"/>
    <col min="6158" max="6158" width="17.85546875" style="1" customWidth="1"/>
    <col min="6159" max="6160" width="18.140625" style="1"/>
    <col min="6161" max="6161" width="26.42578125" style="1" customWidth="1"/>
    <col min="6162" max="6401" width="18.140625" style="1"/>
    <col min="6402" max="6402" width="23.42578125" style="1" customWidth="1"/>
    <col min="6403" max="6403" width="24.85546875" style="1" customWidth="1"/>
    <col min="6404" max="6404" width="14" style="1" customWidth="1"/>
    <col min="6405" max="6405" width="10.5703125" style="1" customWidth="1"/>
    <col min="6406" max="6406" width="20.85546875" style="1" customWidth="1"/>
    <col min="6407" max="6407" width="11.140625" style="1" customWidth="1"/>
    <col min="6408" max="6408" width="21.140625" style="1" customWidth="1"/>
    <col min="6409" max="6409" width="11.42578125" style="1" customWidth="1"/>
    <col min="6410" max="6410" width="13.5703125" style="1" customWidth="1"/>
    <col min="6411" max="6411" width="21.85546875" style="1" customWidth="1"/>
    <col min="6412" max="6412" width="25.140625" style="1" customWidth="1"/>
    <col min="6413" max="6413" width="25.5703125" style="1" customWidth="1"/>
    <col min="6414" max="6414" width="17.85546875" style="1" customWidth="1"/>
    <col min="6415" max="6416" width="18.140625" style="1"/>
    <col min="6417" max="6417" width="26.42578125" style="1" customWidth="1"/>
    <col min="6418" max="6657" width="18.140625" style="1"/>
    <col min="6658" max="6658" width="23.42578125" style="1" customWidth="1"/>
    <col min="6659" max="6659" width="24.85546875" style="1" customWidth="1"/>
    <col min="6660" max="6660" width="14" style="1" customWidth="1"/>
    <col min="6661" max="6661" width="10.5703125" style="1" customWidth="1"/>
    <col min="6662" max="6662" width="20.85546875" style="1" customWidth="1"/>
    <col min="6663" max="6663" width="11.140625" style="1" customWidth="1"/>
    <col min="6664" max="6664" width="21.140625" style="1" customWidth="1"/>
    <col min="6665" max="6665" width="11.42578125" style="1" customWidth="1"/>
    <col min="6666" max="6666" width="13.5703125" style="1" customWidth="1"/>
    <col min="6667" max="6667" width="21.85546875" style="1" customWidth="1"/>
    <col min="6668" max="6668" width="25.140625" style="1" customWidth="1"/>
    <col min="6669" max="6669" width="25.5703125" style="1" customWidth="1"/>
    <col min="6670" max="6670" width="17.85546875" style="1" customWidth="1"/>
    <col min="6671" max="6672" width="18.140625" style="1"/>
    <col min="6673" max="6673" width="26.42578125" style="1" customWidth="1"/>
    <col min="6674" max="6913" width="18.140625" style="1"/>
    <col min="6914" max="6914" width="23.42578125" style="1" customWidth="1"/>
    <col min="6915" max="6915" width="24.85546875" style="1" customWidth="1"/>
    <col min="6916" max="6916" width="14" style="1" customWidth="1"/>
    <col min="6917" max="6917" width="10.5703125" style="1" customWidth="1"/>
    <col min="6918" max="6918" width="20.85546875" style="1" customWidth="1"/>
    <col min="6919" max="6919" width="11.140625" style="1" customWidth="1"/>
    <col min="6920" max="6920" width="21.140625" style="1" customWidth="1"/>
    <col min="6921" max="6921" width="11.42578125" style="1" customWidth="1"/>
    <col min="6922" max="6922" width="13.5703125" style="1" customWidth="1"/>
    <col min="6923" max="6923" width="21.85546875" style="1" customWidth="1"/>
    <col min="6924" max="6924" width="25.140625" style="1" customWidth="1"/>
    <col min="6925" max="6925" width="25.5703125" style="1" customWidth="1"/>
    <col min="6926" max="6926" width="17.85546875" style="1" customWidth="1"/>
    <col min="6927" max="6928" width="18.140625" style="1"/>
    <col min="6929" max="6929" width="26.42578125" style="1" customWidth="1"/>
    <col min="6930" max="7169" width="18.140625" style="1"/>
    <col min="7170" max="7170" width="23.42578125" style="1" customWidth="1"/>
    <col min="7171" max="7171" width="24.85546875" style="1" customWidth="1"/>
    <col min="7172" max="7172" width="14" style="1" customWidth="1"/>
    <col min="7173" max="7173" width="10.5703125" style="1" customWidth="1"/>
    <col min="7174" max="7174" width="20.85546875" style="1" customWidth="1"/>
    <col min="7175" max="7175" width="11.140625" style="1" customWidth="1"/>
    <col min="7176" max="7176" width="21.140625" style="1" customWidth="1"/>
    <col min="7177" max="7177" width="11.42578125" style="1" customWidth="1"/>
    <col min="7178" max="7178" width="13.5703125" style="1" customWidth="1"/>
    <col min="7179" max="7179" width="21.85546875" style="1" customWidth="1"/>
    <col min="7180" max="7180" width="25.140625" style="1" customWidth="1"/>
    <col min="7181" max="7181" width="25.5703125" style="1" customWidth="1"/>
    <col min="7182" max="7182" width="17.85546875" style="1" customWidth="1"/>
    <col min="7183" max="7184" width="18.140625" style="1"/>
    <col min="7185" max="7185" width="26.42578125" style="1" customWidth="1"/>
    <col min="7186" max="7425" width="18.140625" style="1"/>
    <col min="7426" max="7426" width="23.42578125" style="1" customWidth="1"/>
    <col min="7427" max="7427" width="24.85546875" style="1" customWidth="1"/>
    <col min="7428" max="7428" width="14" style="1" customWidth="1"/>
    <col min="7429" max="7429" width="10.5703125" style="1" customWidth="1"/>
    <col min="7430" max="7430" width="20.85546875" style="1" customWidth="1"/>
    <col min="7431" max="7431" width="11.140625" style="1" customWidth="1"/>
    <col min="7432" max="7432" width="21.140625" style="1" customWidth="1"/>
    <col min="7433" max="7433" width="11.42578125" style="1" customWidth="1"/>
    <col min="7434" max="7434" width="13.5703125" style="1" customWidth="1"/>
    <col min="7435" max="7435" width="21.85546875" style="1" customWidth="1"/>
    <col min="7436" max="7436" width="25.140625" style="1" customWidth="1"/>
    <col min="7437" max="7437" width="25.5703125" style="1" customWidth="1"/>
    <col min="7438" max="7438" width="17.85546875" style="1" customWidth="1"/>
    <col min="7439" max="7440" width="18.140625" style="1"/>
    <col min="7441" max="7441" width="26.42578125" style="1" customWidth="1"/>
    <col min="7442" max="7681" width="18.140625" style="1"/>
    <col min="7682" max="7682" width="23.42578125" style="1" customWidth="1"/>
    <col min="7683" max="7683" width="24.85546875" style="1" customWidth="1"/>
    <col min="7684" max="7684" width="14" style="1" customWidth="1"/>
    <col min="7685" max="7685" width="10.5703125" style="1" customWidth="1"/>
    <col min="7686" max="7686" width="20.85546875" style="1" customWidth="1"/>
    <col min="7687" max="7687" width="11.140625" style="1" customWidth="1"/>
    <col min="7688" max="7688" width="21.140625" style="1" customWidth="1"/>
    <col min="7689" max="7689" width="11.42578125" style="1" customWidth="1"/>
    <col min="7690" max="7690" width="13.5703125" style="1" customWidth="1"/>
    <col min="7691" max="7691" width="21.85546875" style="1" customWidth="1"/>
    <col min="7692" max="7692" width="25.140625" style="1" customWidth="1"/>
    <col min="7693" max="7693" width="25.5703125" style="1" customWidth="1"/>
    <col min="7694" max="7694" width="17.85546875" style="1" customWidth="1"/>
    <col min="7695" max="7696" width="18.140625" style="1"/>
    <col min="7697" max="7697" width="26.42578125" style="1" customWidth="1"/>
    <col min="7698" max="7937" width="18.140625" style="1"/>
    <col min="7938" max="7938" width="23.42578125" style="1" customWidth="1"/>
    <col min="7939" max="7939" width="24.85546875" style="1" customWidth="1"/>
    <col min="7940" max="7940" width="14" style="1" customWidth="1"/>
    <col min="7941" max="7941" width="10.5703125" style="1" customWidth="1"/>
    <col min="7942" max="7942" width="20.85546875" style="1" customWidth="1"/>
    <col min="7943" max="7943" width="11.140625" style="1" customWidth="1"/>
    <col min="7944" max="7944" width="21.140625" style="1" customWidth="1"/>
    <col min="7945" max="7945" width="11.42578125" style="1" customWidth="1"/>
    <col min="7946" max="7946" width="13.5703125" style="1" customWidth="1"/>
    <col min="7947" max="7947" width="21.85546875" style="1" customWidth="1"/>
    <col min="7948" max="7948" width="25.140625" style="1" customWidth="1"/>
    <col min="7949" max="7949" width="25.5703125" style="1" customWidth="1"/>
    <col min="7950" max="7950" width="17.85546875" style="1" customWidth="1"/>
    <col min="7951" max="7952" width="18.140625" style="1"/>
    <col min="7953" max="7953" width="26.42578125" style="1" customWidth="1"/>
    <col min="7954" max="8193" width="18.140625" style="1"/>
    <col min="8194" max="8194" width="23.42578125" style="1" customWidth="1"/>
    <col min="8195" max="8195" width="24.85546875" style="1" customWidth="1"/>
    <col min="8196" max="8196" width="14" style="1" customWidth="1"/>
    <col min="8197" max="8197" width="10.5703125" style="1" customWidth="1"/>
    <col min="8198" max="8198" width="20.85546875" style="1" customWidth="1"/>
    <col min="8199" max="8199" width="11.140625" style="1" customWidth="1"/>
    <col min="8200" max="8200" width="21.140625" style="1" customWidth="1"/>
    <col min="8201" max="8201" width="11.42578125" style="1" customWidth="1"/>
    <col min="8202" max="8202" width="13.5703125" style="1" customWidth="1"/>
    <col min="8203" max="8203" width="21.85546875" style="1" customWidth="1"/>
    <col min="8204" max="8204" width="25.140625" style="1" customWidth="1"/>
    <col min="8205" max="8205" width="25.5703125" style="1" customWidth="1"/>
    <col min="8206" max="8206" width="17.85546875" style="1" customWidth="1"/>
    <col min="8207" max="8208" width="18.140625" style="1"/>
    <col min="8209" max="8209" width="26.42578125" style="1" customWidth="1"/>
    <col min="8210" max="8449" width="18.140625" style="1"/>
    <col min="8450" max="8450" width="23.42578125" style="1" customWidth="1"/>
    <col min="8451" max="8451" width="24.85546875" style="1" customWidth="1"/>
    <col min="8452" max="8452" width="14" style="1" customWidth="1"/>
    <col min="8453" max="8453" width="10.5703125" style="1" customWidth="1"/>
    <col min="8454" max="8454" width="20.85546875" style="1" customWidth="1"/>
    <col min="8455" max="8455" width="11.140625" style="1" customWidth="1"/>
    <col min="8456" max="8456" width="21.140625" style="1" customWidth="1"/>
    <col min="8457" max="8457" width="11.42578125" style="1" customWidth="1"/>
    <col min="8458" max="8458" width="13.5703125" style="1" customWidth="1"/>
    <col min="8459" max="8459" width="21.85546875" style="1" customWidth="1"/>
    <col min="8460" max="8460" width="25.140625" style="1" customWidth="1"/>
    <col min="8461" max="8461" width="25.5703125" style="1" customWidth="1"/>
    <col min="8462" max="8462" width="17.85546875" style="1" customWidth="1"/>
    <col min="8463" max="8464" width="18.140625" style="1"/>
    <col min="8465" max="8465" width="26.42578125" style="1" customWidth="1"/>
    <col min="8466" max="8705" width="18.140625" style="1"/>
    <col min="8706" max="8706" width="23.42578125" style="1" customWidth="1"/>
    <col min="8707" max="8707" width="24.85546875" style="1" customWidth="1"/>
    <col min="8708" max="8708" width="14" style="1" customWidth="1"/>
    <col min="8709" max="8709" width="10.5703125" style="1" customWidth="1"/>
    <col min="8710" max="8710" width="20.85546875" style="1" customWidth="1"/>
    <col min="8711" max="8711" width="11.140625" style="1" customWidth="1"/>
    <col min="8712" max="8712" width="21.140625" style="1" customWidth="1"/>
    <col min="8713" max="8713" width="11.42578125" style="1" customWidth="1"/>
    <col min="8714" max="8714" width="13.5703125" style="1" customWidth="1"/>
    <col min="8715" max="8715" width="21.85546875" style="1" customWidth="1"/>
    <col min="8716" max="8716" width="25.140625" style="1" customWidth="1"/>
    <col min="8717" max="8717" width="25.5703125" style="1" customWidth="1"/>
    <col min="8718" max="8718" width="17.85546875" style="1" customWidth="1"/>
    <col min="8719" max="8720" width="18.140625" style="1"/>
    <col min="8721" max="8721" width="26.42578125" style="1" customWidth="1"/>
    <col min="8722" max="8961" width="18.140625" style="1"/>
    <col min="8962" max="8962" width="23.42578125" style="1" customWidth="1"/>
    <col min="8963" max="8963" width="24.85546875" style="1" customWidth="1"/>
    <col min="8964" max="8964" width="14" style="1" customWidth="1"/>
    <col min="8965" max="8965" width="10.5703125" style="1" customWidth="1"/>
    <col min="8966" max="8966" width="20.85546875" style="1" customWidth="1"/>
    <col min="8967" max="8967" width="11.140625" style="1" customWidth="1"/>
    <col min="8968" max="8968" width="21.140625" style="1" customWidth="1"/>
    <col min="8969" max="8969" width="11.42578125" style="1" customWidth="1"/>
    <col min="8970" max="8970" width="13.5703125" style="1" customWidth="1"/>
    <col min="8971" max="8971" width="21.85546875" style="1" customWidth="1"/>
    <col min="8972" max="8972" width="25.140625" style="1" customWidth="1"/>
    <col min="8973" max="8973" width="25.5703125" style="1" customWidth="1"/>
    <col min="8974" max="8974" width="17.85546875" style="1" customWidth="1"/>
    <col min="8975" max="8976" width="18.140625" style="1"/>
    <col min="8977" max="8977" width="26.42578125" style="1" customWidth="1"/>
    <col min="8978" max="9217" width="18.140625" style="1"/>
    <col min="9218" max="9218" width="23.42578125" style="1" customWidth="1"/>
    <col min="9219" max="9219" width="24.85546875" style="1" customWidth="1"/>
    <col min="9220" max="9220" width="14" style="1" customWidth="1"/>
    <col min="9221" max="9221" width="10.5703125" style="1" customWidth="1"/>
    <col min="9222" max="9222" width="20.85546875" style="1" customWidth="1"/>
    <col min="9223" max="9223" width="11.140625" style="1" customWidth="1"/>
    <col min="9224" max="9224" width="21.140625" style="1" customWidth="1"/>
    <col min="9225" max="9225" width="11.42578125" style="1" customWidth="1"/>
    <col min="9226" max="9226" width="13.5703125" style="1" customWidth="1"/>
    <col min="9227" max="9227" width="21.85546875" style="1" customWidth="1"/>
    <col min="9228" max="9228" width="25.140625" style="1" customWidth="1"/>
    <col min="9229" max="9229" width="25.5703125" style="1" customWidth="1"/>
    <col min="9230" max="9230" width="17.85546875" style="1" customWidth="1"/>
    <col min="9231" max="9232" width="18.140625" style="1"/>
    <col min="9233" max="9233" width="26.42578125" style="1" customWidth="1"/>
    <col min="9234" max="9473" width="18.140625" style="1"/>
    <col min="9474" max="9474" width="23.42578125" style="1" customWidth="1"/>
    <col min="9475" max="9475" width="24.85546875" style="1" customWidth="1"/>
    <col min="9476" max="9476" width="14" style="1" customWidth="1"/>
    <col min="9477" max="9477" width="10.5703125" style="1" customWidth="1"/>
    <col min="9478" max="9478" width="20.85546875" style="1" customWidth="1"/>
    <col min="9479" max="9479" width="11.140625" style="1" customWidth="1"/>
    <col min="9480" max="9480" width="21.140625" style="1" customWidth="1"/>
    <col min="9481" max="9481" width="11.42578125" style="1" customWidth="1"/>
    <col min="9482" max="9482" width="13.5703125" style="1" customWidth="1"/>
    <col min="9483" max="9483" width="21.85546875" style="1" customWidth="1"/>
    <col min="9484" max="9484" width="25.140625" style="1" customWidth="1"/>
    <col min="9485" max="9485" width="25.5703125" style="1" customWidth="1"/>
    <col min="9486" max="9486" width="17.85546875" style="1" customWidth="1"/>
    <col min="9487" max="9488" width="18.140625" style="1"/>
    <col min="9489" max="9489" width="26.42578125" style="1" customWidth="1"/>
    <col min="9490" max="9729" width="18.140625" style="1"/>
    <col min="9730" max="9730" width="23.42578125" style="1" customWidth="1"/>
    <col min="9731" max="9731" width="24.85546875" style="1" customWidth="1"/>
    <col min="9732" max="9732" width="14" style="1" customWidth="1"/>
    <col min="9733" max="9733" width="10.5703125" style="1" customWidth="1"/>
    <col min="9734" max="9734" width="20.85546875" style="1" customWidth="1"/>
    <col min="9735" max="9735" width="11.140625" style="1" customWidth="1"/>
    <col min="9736" max="9736" width="21.140625" style="1" customWidth="1"/>
    <col min="9737" max="9737" width="11.42578125" style="1" customWidth="1"/>
    <col min="9738" max="9738" width="13.5703125" style="1" customWidth="1"/>
    <col min="9739" max="9739" width="21.85546875" style="1" customWidth="1"/>
    <col min="9740" max="9740" width="25.140625" style="1" customWidth="1"/>
    <col min="9741" max="9741" width="25.5703125" style="1" customWidth="1"/>
    <col min="9742" max="9742" width="17.85546875" style="1" customWidth="1"/>
    <col min="9743" max="9744" width="18.140625" style="1"/>
    <col min="9745" max="9745" width="26.42578125" style="1" customWidth="1"/>
    <col min="9746" max="9985" width="18.140625" style="1"/>
    <col min="9986" max="9986" width="23.42578125" style="1" customWidth="1"/>
    <col min="9987" max="9987" width="24.85546875" style="1" customWidth="1"/>
    <col min="9988" max="9988" width="14" style="1" customWidth="1"/>
    <col min="9989" max="9989" width="10.5703125" style="1" customWidth="1"/>
    <col min="9990" max="9990" width="20.85546875" style="1" customWidth="1"/>
    <col min="9991" max="9991" width="11.140625" style="1" customWidth="1"/>
    <col min="9992" max="9992" width="21.140625" style="1" customWidth="1"/>
    <col min="9993" max="9993" width="11.42578125" style="1" customWidth="1"/>
    <col min="9994" max="9994" width="13.5703125" style="1" customWidth="1"/>
    <col min="9995" max="9995" width="21.85546875" style="1" customWidth="1"/>
    <col min="9996" max="9996" width="25.140625" style="1" customWidth="1"/>
    <col min="9997" max="9997" width="25.5703125" style="1" customWidth="1"/>
    <col min="9998" max="9998" width="17.85546875" style="1" customWidth="1"/>
    <col min="9999" max="10000" width="18.140625" style="1"/>
    <col min="10001" max="10001" width="26.42578125" style="1" customWidth="1"/>
    <col min="10002" max="10241" width="18.140625" style="1"/>
    <col min="10242" max="10242" width="23.42578125" style="1" customWidth="1"/>
    <col min="10243" max="10243" width="24.85546875" style="1" customWidth="1"/>
    <col min="10244" max="10244" width="14" style="1" customWidth="1"/>
    <col min="10245" max="10245" width="10.5703125" style="1" customWidth="1"/>
    <col min="10246" max="10246" width="20.85546875" style="1" customWidth="1"/>
    <col min="10247" max="10247" width="11.140625" style="1" customWidth="1"/>
    <col min="10248" max="10248" width="21.140625" style="1" customWidth="1"/>
    <col min="10249" max="10249" width="11.42578125" style="1" customWidth="1"/>
    <col min="10250" max="10250" width="13.5703125" style="1" customWidth="1"/>
    <col min="10251" max="10251" width="21.85546875" style="1" customWidth="1"/>
    <col min="10252" max="10252" width="25.140625" style="1" customWidth="1"/>
    <col min="10253" max="10253" width="25.5703125" style="1" customWidth="1"/>
    <col min="10254" max="10254" width="17.85546875" style="1" customWidth="1"/>
    <col min="10255" max="10256" width="18.140625" style="1"/>
    <col min="10257" max="10257" width="26.42578125" style="1" customWidth="1"/>
    <col min="10258" max="10497" width="18.140625" style="1"/>
    <col min="10498" max="10498" width="23.42578125" style="1" customWidth="1"/>
    <col min="10499" max="10499" width="24.85546875" style="1" customWidth="1"/>
    <col min="10500" max="10500" width="14" style="1" customWidth="1"/>
    <col min="10501" max="10501" width="10.5703125" style="1" customWidth="1"/>
    <col min="10502" max="10502" width="20.85546875" style="1" customWidth="1"/>
    <col min="10503" max="10503" width="11.140625" style="1" customWidth="1"/>
    <col min="10504" max="10504" width="21.140625" style="1" customWidth="1"/>
    <col min="10505" max="10505" width="11.42578125" style="1" customWidth="1"/>
    <col min="10506" max="10506" width="13.5703125" style="1" customWidth="1"/>
    <col min="10507" max="10507" width="21.85546875" style="1" customWidth="1"/>
    <col min="10508" max="10508" width="25.140625" style="1" customWidth="1"/>
    <col min="10509" max="10509" width="25.5703125" style="1" customWidth="1"/>
    <col min="10510" max="10510" width="17.85546875" style="1" customWidth="1"/>
    <col min="10511" max="10512" width="18.140625" style="1"/>
    <col min="10513" max="10513" width="26.42578125" style="1" customWidth="1"/>
    <col min="10514" max="10753" width="18.140625" style="1"/>
    <col min="10754" max="10754" width="23.42578125" style="1" customWidth="1"/>
    <col min="10755" max="10755" width="24.85546875" style="1" customWidth="1"/>
    <col min="10756" max="10756" width="14" style="1" customWidth="1"/>
    <col min="10757" max="10757" width="10.5703125" style="1" customWidth="1"/>
    <col min="10758" max="10758" width="20.85546875" style="1" customWidth="1"/>
    <col min="10759" max="10759" width="11.140625" style="1" customWidth="1"/>
    <col min="10760" max="10760" width="21.140625" style="1" customWidth="1"/>
    <col min="10761" max="10761" width="11.42578125" style="1" customWidth="1"/>
    <col min="10762" max="10762" width="13.5703125" style="1" customWidth="1"/>
    <col min="10763" max="10763" width="21.85546875" style="1" customWidth="1"/>
    <col min="10764" max="10764" width="25.140625" style="1" customWidth="1"/>
    <col min="10765" max="10765" width="25.5703125" style="1" customWidth="1"/>
    <col min="10766" max="10766" width="17.85546875" style="1" customWidth="1"/>
    <col min="10767" max="10768" width="18.140625" style="1"/>
    <col min="10769" max="10769" width="26.42578125" style="1" customWidth="1"/>
    <col min="10770" max="11009" width="18.140625" style="1"/>
    <col min="11010" max="11010" width="23.42578125" style="1" customWidth="1"/>
    <col min="11011" max="11011" width="24.85546875" style="1" customWidth="1"/>
    <col min="11012" max="11012" width="14" style="1" customWidth="1"/>
    <col min="11013" max="11013" width="10.5703125" style="1" customWidth="1"/>
    <col min="11014" max="11014" width="20.85546875" style="1" customWidth="1"/>
    <col min="11015" max="11015" width="11.140625" style="1" customWidth="1"/>
    <col min="11016" max="11016" width="21.140625" style="1" customWidth="1"/>
    <col min="11017" max="11017" width="11.42578125" style="1" customWidth="1"/>
    <col min="11018" max="11018" width="13.5703125" style="1" customWidth="1"/>
    <col min="11019" max="11019" width="21.85546875" style="1" customWidth="1"/>
    <col min="11020" max="11020" width="25.140625" style="1" customWidth="1"/>
    <col min="11021" max="11021" width="25.5703125" style="1" customWidth="1"/>
    <col min="11022" max="11022" width="17.85546875" style="1" customWidth="1"/>
    <col min="11023" max="11024" width="18.140625" style="1"/>
    <col min="11025" max="11025" width="26.42578125" style="1" customWidth="1"/>
    <col min="11026" max="11265" width="18.140625" style="1"/>
    <col min="11266" max="11266" width="23.42578125" style="1" customWidth="1"/>
    <col min="11267" max="11267" width="24.85546875" style="1" customWidth="1"/>
    <col min="11268" max="11268" width="14" style="1" customWidth="1"/>
    <col min="11269" max="11269" width="10.5703125" style="1" customWidth="1"/>
    <col min="11270" max="11270" width="20.85546875" style="1" customWidth="1"/>
    <col min="11271" max="11271" width="11.140625" style="1" customWidth="1"/>
    <col min="11272" max="11272" width="21.140625" style="1" customWidth="1"/>
    <col min="11273" max="11273" width="11.42578125" style="1" customWidth="1"/>
    <col min="11274" max="11274" width="13.5703125" style="1" customWidth="1"/>
    <col min="11275" max="11275" width="21.85546875" style="1" customWidth="1"/>
    <col min="11276" max="11276" width="25.140625" style="1" customWidth="1"/>
    <col min="11277" max="11277" width="25.5703125" style="1" customWidth="1"/>
    <col min="11278" max="11278" width="17.85546875" style="1" customWidth="1"/>
    <col min="11279" max="11280" width="18.140625" style="1"/>
    <col min="11281" max="11281" width="26.42578125" style="1" customWidth="1"/>
    <col min="11282" max="11521" width="18.140625" style="1"/>
    <col min="11522" max="11522" width="23.42578125" style="1" customWidth="1"/>
    <col min="11523" max="11523" width="24.85546875" style="1" customWidth="1"/>
    <col min="11524" max="11524" width="14" style="1" customWidth="1"/>
    <col min="11525" max="11525" width="10.5703125" style="1" customWidth="1"/>
    <col min="11526" max="11526" width="20.85546875" style="1" customWidth="1"/>
    <col min="11527" max="11527" width="11.140625" style="1" customWidth="1"/>
    <col min="11528" max="11528" width="21.140625" style="1" customWidth="1"/>
    <col min="11529" max="11529" width="11.42578125" style="1" customWidth="1"/>
    <col min="11530" max="11530" width="13.5703125" style="1" customWidth="1"/>
    <col min="11531" max="11531" width="21.85546875" style="1" customWidth="1"/>
    <col min="11532" max="11532" width="25.140625" style="1" customWidth="1"/>
    <col min="11533" max="11533" width="25.5703125" style="1" customWidth="1"/>
    <col min="11534" max="11534" width="17.85546875" style="1" customWidth="1"/>
    <col min="11535" max="11536" width="18.140625" style="1"/>
    <col min="11537" max="11537" width="26.42578125" style="1" customWidth="1"/>
    <col min="11538" max="11777" width="18.140625" style="1"/>
    <col min="11778" max="11778" width="23.42578125" style="1" customWidth="1"/>
    <col min="11779" max="11779" width="24.85546875" style="1" customWidth="1"/>
    <col min="11780" max="11780" width="14" style="1" customWidth="1"/>
    <col min="11781" max="11781" width="10.5703125" style="1" customWidth="1"/>
    <col min="11782" max="11782" width="20.85546875" style="1" customWidth="1"/>
    <col min="11783" max="11783" width="11.140625" style="1" customWidth="1"/>
    <col min="11784" max="11784" width="21.140625" style="1" customWidth="1"/>
    <col min="11785" max="11785" width="11.42578125" style="1" customWidth="1"/>
    <col min="11786" max="11786" width="13.5703125" style="1" customWidth="1"/>
    <col min="11787" max="11787" width="21.85546875" style="1" customWidth="1"/>
    <col min="11788" max="11788" width="25.140625" style="1" customWidth="1"/>
    <col min="11789" max="11789" width="25.5703125" style="1" customWidth="1"/>
    <col min="11790" max="11790" width="17.85546875" style="1" customWidth="1"/>
    <col min="11791" max="11792" width="18.140625" style="1"/>
    <col min="11793" max="11793" width="26.42578125" style="1" customWidth="1"/>
    <col min="11794" max="12033" width="18.140625" style="1"/>
    <col min="12034" max="12034" width="23.42578125" style="1" customWidth="1"/>
    <col min="12035" max="12035" width="24.85546875" style="1" customWidth="1"/>
    <col min="12036" max="12036" width="14" style="1" customWidth="1"/>
    <col min="12037" max="12037" width="10.5703125" style="1" customWidth="1"/>
    <col min="12038" max="12038" width="20.85546875" style="1" customWidth="1"/>
    <col min="12039" max="12039" width="11.140625" style="1" customWidth="1"/>
    <col min="12040" max="12040" width="21.140625" style="1" customWidth="1"/>
    <col min="12041" max="12041" width="11.42578125" style="1" customWidth="1"/>
    <col min="12042" max="12042" width="13.5703125" style="1" customWidth="1"/>
    <col min="12043" max="12043" width="21.85546875" style="1" customWidth="1"/>
    <col min="12044" max="12044" width="25.140625" style="1" customWidth="1"/>
    <col min="12045" max="12045" width="25.5703125" style="1" customWidth="1"/>
    <col min="12046" max="12046" width="17.85546875" style="1" customWidth="1"/>
    <col min="12047" max="12048" width="18.140625" style="1"/>
    <col min="12049" max="12049" width="26.42578125" style="1" customWidth="1"/>
    <col min="12050" max="12289" width="18.140625" style="1"/>
    <col min="12290" max="12290" width="23.42578125" style="1" customWidth="1"/>
    <col min="12291" max="12291" width="24.85546875" style="1" customWidth="1"/>
    <col min="12292" max="12292" width="14" style="1" customWidth="1"/>
    <col min="12293" max="12293" width="10.5703125" style="1" customWidth="1"/>
    <col min="12294" max="12294" width="20.85546875" style="1" customWidth="1"/>
    <col min="12295" max="12295" width="11.140625" style="1" customWidth="1"/>
    <col min="12296" max="12296" width="21.140625" style="1" customWidth="1"/>
    <col min="12297" max="12297" width="11.42578125" style="1" customWidth="1"/>
    <col min="12298" max="12298" width="13.5703125" style="1" customWidth="1"/>
    <col min="12299" max="12299" width="21.85546875" style="1" customWidth="1"/>
    <col min="12300" max="12300" width="25.140625" style="1" customWidth="1"/>
    <col min="12301" max="12301" width="25.5703125" style="1" customWidth="1"/>
    <col min="12302" max="12302" width="17.85546875" style="1" customWidth="1"/>
    <col min="12303" max="12304" width="18.140625" style="1"/>
    <col min="12305" max="12305" width="26.42578125" style="1" customWidth="1"/>
    <col min="12306" max="12545" width="18.140625" style="1"/>
    <col min="12546" max="12546" width="23.42578125" style="1" customWidth="1"/>
    <col min="12547" max="12547" width="24.85546875" style="1" customWidth="1"/>
    <col min="12548" max="12548" width="14" style="1" customWidth="1"/>
    <col min="12549" max="12549" width="10.5703125" style="1" customWidth="1"/>
    <col min="12550" max="12550" width="20.85546875" style="1" customWidth="1"/>
    <col min="12551" max="12551" width="11.140625" style="1" customWidth="1"/>
    <col min="12552" max="12552" width="21.140625" style="1" customWidth="1"/>
    <col min="12553" max="12553" width="11.42578125" style="1" customWidth="1"/>
    <col min="12554" max="12554" width="13.5703125" style="1" customWidth="1"/>
    <col min="12555" max="12555" width="21.85546875" style="1" customWidth="1"/>
    <col min="12556" max="12556" width="25.140625" style="1" customWidth="1"/>
    <col min="12557" max="12557" width="25.5703125" style="1" customWidth="1"/>
    <col min="12558" max="12558" width="17.85546875" style="1" customWidth="1"/>
    <col min="12559" max="12560" width="18.140625" style="1"/>
    <col min="12561" max="12561" width="26.42578125" style="1" customWidth="1"/>
    <col min="12562" max="12801" width="18.140625" style="1"/>
    <col min="12802" max="12802" width="23.42578125" style="1" customWidth="1"/>
    <col min="12803" max="12803" width="24.85546875" style="1" customWidth="1"/>
    <col min="12804" max="12804" width="14" style="1" customWidth="1"/>
    <col min="12805" max="12805" width="10.5703125" style="1" customWidth="1"/>
    <col min="12806" max="12806" width="20.85546875" style="1" customWidth="1"/>
    <col min="12807" max="12807" width="11.140625" style="1" customWidth="1"/>
    <col min="12808" max="12808" width="21.140625" style="1" customWidth="1"/>
    <col min="12809" max="12809" width="11.42578125" style="1" customWidth="1"/>
    <col min="12810" max="12810" width="13.5703125" style="1" customWidth="1"/>
    <col min="12811" max="12811" width="21.85546875" style="1" customWidth="1"/>
    <col min="12812" max="12812" width="25.140625" style="1" customWidth="1"/>
    <col min="12813" max="12813" width="25.5703125" style="1" customWidth="1"/>
    <col min="12814" max="12814" width="17.85546875" style="1" customWidth="1"/>
    <col min="12815" max="12816" width="18.140625" style="1"/>
    <col min="12817" max="12817" width="26.42578125" style="1" customWidth="1"/>
    <col min="12818" max="13057" width="18.140625" style="1"/>
    <col min="13058" max="13058" width="23.42578125" style="1" customWidth="1"/>
    <col min="13059" max="13059" width="24.85546875" style="1" customWidth="1"/>
    <col min="13060" max="13060" width="14" style="1" customWidth="1"/>
    <col min="13061" max="13061" width="10.5703125" style="1" customWidth="1"/>
    <col min="13062" max="13062" width="20.85546875" style="1" customWidth="1"/>
    <col min="13063" max="13063" width="11.140625" style="1" customWidth="1"/>
    <col min="13064" max="13064" width="21.140625" style="1" customWidth="1"/>
    <col min="13065" max="13065" width="11.42578125" style="1" customWidth="1"/>
    <col min="13066" max="13066" width="13.5703125" style="1" customWidth="1"/>
    <col min="13067" max="13067" width="21.85546875" style="1" customWidth="1"/>
    <col min="13068" max="13068" width="25.140625" style="1" customWidth="1"/>
    <col min="13069" max="13069" width="25.5703125" style="1" customWidth="1"/>
    <col min="13070" max="13070" width="17.85546875" style="1" customWidth="1"/>
    <col min="13071" max="13072" width="18.140625" style="1"/>
    <col min="13073" max="13073" width="26.42578125" style="1" customWidth="1"/>
    <col min="13074" max="13313" width="18.140625" style="1"/>
    <col min="13314" max="13314" width="23.42578125" style="1" customWidth="1"/>
    <col min="13315" max="13315" width="24.85546875" style="1" customWidth="1"/>
    <col min="13316" max="13316" width="14" style="1" customWidth="1"/>
    <col min="13317" max="13317" width="10.5703125" style="1" customWidth="1"/>
    <col min="13318" max="13318" width="20.85546875" style="1" customWidth="1"/>
    <col min="13319" max="13319" width="11.140625" style="1" customWidth="1"/>
    <col min="13320" max="13320" width="21.140625" style="1" customWidth="1"/>
    <col min="13321" max="13321" width="11.42578125" style="1" customWidth="1"/>
    <col min="13322" max="13322" width="13.5703125" style="1" customWidth="1"/>
    <col min="13323" max="13323" width="21.85546875" style="1" customWidth="1"/>
    <col min="13324" max="13324" width="25.140625" style="1" customWidth="1"/>
    <col min="13325" max="13325" width="25.5703125" style="1" customWidth="1"/>
    <col min="13326" max="13326" width="17.85546875" style="1" customWidth="1"/>
    <col min="13327" max="13328" width="18.140625" style="1"/>
    <col min="13329" max="13329" width="26.42578125" style="1" customWidth="1"/>
    <col min="13330" max="13569" width="18.140625" style="1"/>
    <col min="13570" max="13570" width="23.42578125" style="1" customWidth="1"/>
    <col min="13571" max="13571" width="24.85546875" style="1" customWidth="1"/>
    <col min="13572" max="13572" width="14" style="1" customWidth="1"/>
    <col min="13573" max="13573" width="10.5703125" style="1" customWidth="1"/>
    <col min="13574" max="13574" width="20.85546875" style="1" customWidth="1"/>
    <col min="13575" max="13575" width="11.140625" style="1" customWidth="1"/>
    <col min="13576" max="13576" width="21.140625" style="1" customWidth="1"/>
    <col min="13577" max="13577" width="11.42578125" style="1" customWidth="1"/>
    <col min="13578" max="13578" width="13.5703125" style="1" customWidth="1"/>
    <col min="13579" max="13579" width="21.85546875" style="1" customWidth="1"/>
    <col min="13580" max="13580" width="25.140625" style="1" customWidth="1"/>
    <col min="13581" max="13581" width="25.5703125" style="1" customWidth="1"/>
    <col min="13582" max="13582" width="17.85546875" style="1" customWidth="1"/>
    <col min="13583" max="13584" width="18.140625" style="1"/>
    <col min="13585" max="13585" width="26.42578125" style="1" customWidth="1"/>
    <col min="13586" max="13825" width="18.140625" style="1"/>
    <col min="13826" max="13826" width="23.42578125" style="1" customWidth="1"/>
    <col min="13827" max="13827" width="24.85546875" style="1" customWidth="1"/>
    <col min="13828" max="13828" width="14" style="1" customWidth="1"/>
    <col min="13829" max="13829" width="10.5703125" style="1" customWidth="1"/>
    <col min="13830" max="13830" width="20.85546875" style="1" customWidth="1"/>
    <col min="13831" max="13831" width="11.140625" style="1" customWidth="1"/>
    <col min="13832" max="13832" width="21.140625" style="1" customWidth="1"/>
    <col min="13833" max="13833" width="11.42578125" style="1" customWidth="1"/>
    <col min="13834" max="13834" width="13.5703125" style="1" customWidth="1"/>
    <col min="13835" max="13835" width="21.85546875" style="1" customWidth="1"/>
    <col min="13836" max="13836" width="25.140625" style="1" customWidth="1"/>
    <col min="13837" max="13837" width="25.5703125" style="1" customWidth="1"/>
    <col min="13838" max="13838" width="17.85546875" style="1" customWidth="1"/>
    <col min="13839" max="13840" width="18.140625" style="1"/>
    <col min="13841" max="13841" width="26.42578125" style="1" customWidth="1"/>
    <col min="13842" max="14081" width="18.140625" style="1"/>
    <col min="14082" max="14082" width="23.42578125" style="1" customWidth="1"/>
    <col min="14083" max="14083" width="24.85546875" style="1" customWidth="1"/>
    <col min="14084" max="14084" width="14" style="1" customWidth="1"/>
    <col min="14085" max="14085" width="10.5703125" style="1" customWidth="1"/>
    <col min="14086" max="14086" width="20.85546875" style="1" customWidth="1"/>
    <col min="14087" max="14087" width="11.140625" style="1" customWidth="1"/>
    <col min="14088" max="14088" width="21.140625" style="1" customWidth="1"/>
    <col min="14089" max="14089" width="11.42578125" style="1" customWidth="1"/>
    <col min="14090" max="14090" width="13.5703125" style="1" customWidth="1"/>
    <col min="14091" max="14091" width="21.85546875" style="1" customWidth="1"/>
    <col min="14092" max="14092" width="25.140625" style="1" customWidth="1"/>
    <col min="14093" max="14093" width="25.5703125" style="1" customWidth="1"/>
    <col min="14094" max="14094" width="17.85546875" style="1" customWidth="1"/>
    <col min="14095" max="14096" width="18.140625" style="1"/>
    <col min="14097" max="14097" width="26.42578125" style="1" customWidth="1"/>
    <col min="14098" max="14337" width="18.140625" style="1"/>
    <col min="14338" max="14338" width="23.42578125" style="1" customWidth="1"/>
    <col min="14339" max="14339" width="24.85546875" style="1" customWidth="1"/>
    <col min="14340" max="14340" width="14" style="1" customWidth="1"/>
    <col min="14341" max="14341" width="10.5703125" style="1" customWidth="1"/>
    <col min="14342" max="14342" width="20.85546875" style="1" customWidth="1"/>
    <col min="14343" max="14343" width="11.140625" style="1" customWidth="1"/>
    <col min="14344" max="14344" width="21.140625" style="1" customWidth="1"/>
    <col min="14345" max="14345" width="11.42578125" style="1" customWidth="1"/>
    <col min="14346" max="14346" width="13.5703125" style="1" customWidth="1"/>
    <col min="14347" max="14347" width="21.85546875" style="1" customWidth="1"/>
    <col min="14348" max="14348" width="25.140625" style="1" customWidth="1"/>
    <col min="14349" max="14349" width="25.5703125" style="1" customWidth="1"/>
    <col min="14350" max="14350" width="17.85546875" style="1" customWidth="1"/>
    <col min="14351" max="14352" width="18.140625" style="1"/>
    <col min="14353" max="14353" width="26.42578125" style="1" customWidth="1"/>
    <col min="14354" max="14593" width="18.140625" style="1"/>
    <col min="14594" max="14594" width="23.42578125" style="1" customWidth="1"/>
    <col min="14595" max="14595" width="24.85546875" style="1" customWidth="1"/>
    <col min="14596" max="14596" width="14" style="1" customWidth="1"/>
    <col min="14597" max="14597" width="10.5703125" style="1" customWidth="1"/>
    <col min="14598" max="14598" width="20.85546875" style="1" customWidth="1"/>
    <col min="14599" max="14599" width="11.140625" style="1" customWidth="1"/>
    <col min="14600" max="14600" width="21.140625" style="1" customWidth="1"/>
    <col min="14601" max="14601" width="11.42578125" style="1" customWidth="1"/>
    <col min="14602" max="14602" width="13.5703125" style="1" customWidth="1"/>
    <col min="14603" max="14603" width="21.85546875" style="1" customWidth="1"/>
    <col min="14604" max="14604" width="25.140625" style="1" customWidth="1"/>
    <col min="14605" max="14605" width="25.5703125" style="1" customWidth="1"/>
    <col min="14606" max="14606" width="17.85546875" style="1" customWidth="1"/>
    <col min="14607" max="14608" width="18.140625" style="1"/>
    <col min="14609" max="14609" width="26.42578125" style="1" customWidth="1"/>
    <col min="14610" max="14849" width="18.140625" style="1"/>
    <col min="14850" max="14850" width="23.42578125" style="1" customWidth="1"/>
    <col min="14851" max="14851" width="24.85546875" style="1" customWidth="1"/>
    <col min="14852" max="14852" width="14" style="1" customWidth="1"/>
    <col min="14853" max="14853" width="10.5703125" style="1" customWidth="1"/>
    <col min="14854" max="14854" width="20.85546875" style="1" customWidth="1"/>
    <col min="14855" max="14855" width="11.140625" style="1" customWidth="1"/>
    <col min="14856" max="14856" width="21.140625" style="1" customWidth="1"/>
    <col min="14857" max="14857" width="11.42578125" style="1" customWidth="1"/>
    <col min="14858" max="14858" width="13.5703125" style="1" customWidth="1"/>
    <col min="14859" max="14859" width="21.85546875" style="1" customWidth="1"/>
    <col min="14860" max="14860" width="25.140625" style="1" customWidth="1"/>
    <col min="14861" max="14861" width="25.5703125" style="1" customWidth="1"/>
    <col min="14862" max="14862" width="17.85546875" style="1" customWidth="1"/>
    <col min="14863" max="14864" width="18.140625" style="1"/>
    <col min="14865" max="14865" width="26.42578125" style="1" customWidth="1"/>
    <col min="14866" max="15105" width="18.140625" style="1"/>
    <col min="15106" max="15106" width="23.42578125" style="1" customWidth="1"/>
    <col min="15107" max="15107" width="24.85546875" style="1" customWidth="1"/>
    <col min="15108" max="15108" width="14" style="1" customWidth="1"/>
    <col min="15109" max="15109" width="10.5703125" style="1" customWidth="1"/>
    <col min="15110" max="15110" width="20.85546875" style="1" customWidth="1"/>
    <col min="15111" max="15111" width="11.140625" style="1" customWidth="1"/>
    <col min="15112" max="15112" width="21.140625" style="1" customWidth="1"/>
    <col min="15113" max="15113" width="11.42578125" style="1" customWidth="1"/>
    <col min="15114" max="15114" width="13.5703125" style="1" customWidth="1"/>
    <col min="15115" max="15115" width="21.85546875" style="1" customWidth="1"/>
    <col min="15116" max="15116" width="25.140625" style="1" customWidth="1"/>
    <col min="15117" max="15117" width="25.5703125" style="1" customWidth="1"/>
    <col min="15118" max="15118" width="17.85546875" style="1" customWidth="1"/>
    <col min="15119" max="15120" width="18.140625" style="1"/>
    <col min="15121" max="15121" width="26.42578125" style="1" customWidth="1"/>
    <col min="15122" max="15361" width="18.140625" style="1"/>
    <col min="15362" max="15362" width="23.42578125" style="1" customWidth="1"/>
    <col min="15363" max="15363" width="24.85546875" style="1" customWidth="1"/>
    <col min="15364" max="15364" width="14" style="1" customWidth="1"/>
    <col min="15365" max="15365" width="10.5703125" style="1" customWidth="1"/>
    <col min="15366" max="15366" width="20.85546875" style="1" customWidth="1"/>
    <col min="15367" max="15367" width="11.140625" style="1" customWidth="1"/>
    <col min="15368" max="15368" width="21.140625" style="1" customWidth="1"/>
    <col min="15369" max="15369" width="11.42578125" style="1" customWidth="1"/>
    <col min="15370" max="15370" width="13.5703125" style="1" customWidth="1"/>
    <col min="15371" max="15371" width="21.85546875" style="1" customWidth="1"/>
    <col min="15372" max="15372" width="25.140625" style="1" customWidth="1"/>
    <col min="15373" max="15373" width="25.5703125" style="1" customWidth="1"/>
    <col min="15374" max="15374" width="17.85546875" style="1" customWidth="1"/>
    <col min="15375" max="15376" width="18.140625" style="1"/>
    <col min="15377" max="15377" width="26.42578125" style="1" customWidth="1"/>
    <col min="15378" max="15617" width="18.140625" style="1"/>
    <col min="15618" max="15618" width="23.42578125" style="1" customWidth="1"/>
    <col min="15619" max="15619" width="24.85546875" style="1" customWidth="1"/>
    <col min="15620" max="15620" width="14" style="1" customWidth="1"/>
    <col min="15621" max="15621" width="10.5703125" style="1" customWidth="1"/>
    <col min="15622" max="15622" width="20.85546875" style="1" customWidth="1"/>
    <col min="15623" max="15623" width="11.140625" style="1" customWidth="1"/>
    <col min="15624" max="15624" width="21.140625" style="1" customWidth="1"/>
    <col min="15625" max="15625" width="11.42578125" style="1" customWidth="1"/>
    <col min="15626" max="15626" width="13.5703125" style="1" customWidth="1"/>
    <col min="15627" max="15627" width="21.85546875" style="1" customWidth="1"/>
    <col min="15628" max="15628" width="25.140625" style="1" customWidth="1"/>
    <col min="15629" max="15629" width="25.5703125" style="1" customWidth="1"/>
    <col min="15630" max="15630" width="17.85546875" style="1" customWidth="1"/>
    <col min="15631" max="15632" width="18.140625" style="1"/>
    <col min="15633" max="15633" width="26.42578125" style="1" customWidth="1"/>
    <col min="15634" max="15873" width="18.140625" style="1"/>
    <col min="15874" max="15874" width="23.42578125" style="1" customWidth="1"/>
    <col min="15875" max="15875" width="24.85546875" style="1" customWidth="1"/>
    <col min="15876" max="15876" width="14" style="1" customWidth="1"/>
    <col min="15877" max="15877" width="10.5703125" style="1" customWidth="1"/>
    <col min="15878" max="15878" width="20.85546875" style="1" customWidth="1"/>
    <col min="15879" max="15879" width="11.140625" style="1" customWidth="1"/>
    <col min="15880" max="15880" width="21.140625" style="1" customWidth="1"/>
    <col min="15881" max="15881" width="11.42578125" style="1" customWidth="1"/>
    <col min="15882" max="15882" width="13.5703125" style="1" customWidth="1"/>
    <col min="15883" max="15883" width="21.85546875" style="1" customWidth="1"/>
    <col min="15884" max="15884" width="25.140625" style="1" customWidth="1"/>
    <col min="15885" max="15885" width="25.5703125" style="1" customWidth="1"/>
    <col min="15886" max="15886" width="17.85546875" style="1" customWidth="1"/>
    <col min="15887" max="15888" width="18.140625" style="1"/>
    <col min="15889" max="15889" width="26.42578125" style="1" customWidth="1"/>
    <col min="15890" max="16129" width="18.140625" style="1"/>
    <col min="16130" max="16130" width="23.42578125" style="1" customWidth="1"/>
    <col min="16131" max="16131" width="24.85546875" style="1" customWidth="1"/>
    <col min="16132" max="16132" width="14" style="1" customWidth="1"/>
    <col min="16133" max="16133" width="10.5703125" style="1" customWidth="1"/>
    <col min="16134" max="16134" width="20.85546875" style="1" customWidth="1"/>
    <col min="16135" max="16135" width="11.140625" style="1" customWidth="1"/>
    <col min="16136" max="16136" width="21.140625" style="1" customWidth="1"/>
    <col min="16137" max="16137" width="11.42578125" style="1" customWidth="1"/>
    <col min="16138" max="16138" width="13.5703125" style="1" customWidth="1"/>
    <col min="16139" max="16139" width="21.85546875" style="1" customWidth="1"/>
    <col min="16140" max="16140" width="25.140625" style="1" customWidth="1"/>
    <col min="16141" max="16141" width="25.5703125" style="1" customWidth="1"/>
    <col min="16142" max="16142" width="17.85546875" style="1" customWidth="1"/>
    <col min="16143" max="16144" width="18.140625" style="1"/>
    <col min="16145" max="16145" width="26.42578125" style="1" customWidth="1"/>
    <col min="16146" max="16384" width="18.140625" style="1"/>
  </cols>
  <sheetData>
    <row r="1" spans="1:19" ht="12.75" x14ac:dyDescent="0.2"/>
    <row r="2" spans="1:19" ht="29.25" customHeight="1" x14ac:dyDescent="0.2">
      <c r="A2" s="366" t="s">
        <v>159</v>
      </c>
      <c r="B2" s="367"/>
      <c r="C2" s="224"/>
      <c r="D2" s="225"/>
      <c r="E2" s="225"/>
      <c r="F2" s="226"/>
      <c r="G2" s="227"/>
      <c r="H2" s="227"/>
      <c r="I2" s="227"/>
      <c r="J2" s="227"/>
      <c r="K2" s="228"/>
      <c r="L2" s="368"/>
      <c r="M2" s="229"/>
      <c r="N2" s="230"/>
    </row>
    <row r="3" spans="1:19" ht="25.5" customHeight="1" x14ac:dyDescent="0.2">
      <c r="A3" s="4"/>
      <c r="B3" s="390" t="s">
        <v>0</v>
      </c>
      <c r="C3" s="396"/>
      <c r="D3" s="391"/>
      <c r="E3" s="390" t="s">
        <v>1</v>
      </c>
      <c r="F3" s="391"/>
      <c r="G3" s="5" t="s">
        <v>2</v>
      </c>
      <c r="H3" s="390" t="s">
        <v>3</v>
      </c>
      <c r="I3" s="396"/>
      <c r="J3" s="391"/>
      <c r="K3" s="390" t="s">
        <v>4</v>
      </c>
      <c r="L3" s="391"/>
      <c r="M3" s="5" t="s">
        <v>5</v>
      </c>
      <c r="N3" s="6"/>
    </row>
    <row r="4" spans="1:19" ht="38.25" x14ac:dyDescent="0.2">
      <c r="A4" s="4" t="s">
        <v>6</v>
      </c>
      <c r="B4" s="7" t="s">
        <v>78</v>
      </c>
      <c r="C4" s="7" t="s">
        <v>7</v>
      </c>
      <c r="D4" s="7" t="s">
        <v>8</v>
      </c>
      <c r="E4" s="7" t="s">
        <v>78</v>
      </c>
      <c r="F4" s="7" t="s">
        <v>7</v>
      </c>
      <c r="G4" s="8" t="s">
        <v>9</v>
      </c>
      <c r="H4" s="9" t="s">
        <v>78</v>
      </c>
      <c r="I4" s="9" t="s">
        <v>7</v>
      </c>
      <c r="J4" s="10" t="s">
        <v>8</v>
      </c>
      <c r="K4" s="7" t="s">
        <v>78</v>
      </c>
      <c r="L4" s="7" t="s">
        <v>7</v>
      </c>
      <c r="M4" s="8" t="s">
        <v>9</v>
      </c>
      <c r="N4" s="6"/>
      <c r="O4" s="1" t="s">
        <v>10</v>
      </c>
      <c r="P4" s="1" t="s">
        <v>10</v>
      </c>
    </row>
    <row r="5" spans="1:19" ht="21.95" customHeight="1" x14ac:dyDescent="0.2">
      <c r="A5" s="253" t="s">
        <v>261</v>
      </c>
      <c r="B5" s="11">
        <v>11798</v>
      </c>
      <c r="C5" s="11">
        <v>11799</v>
      </c>
      <c r="D5" s="12">
        <f t="shared" ref="D5:D10" si="0">B5+C5</f>
        <v>23597</v>
      </c>
      <c r="E5" s="11">
        <v>251</v>
      </c>
      <c r="F5" s="11">
        <v>319</v>
      </c>
      <c r="G5" s="13">
        <v>2.7</v>
      </c>
      <c r="H5" s="14">
        <f>B5*G5</f>
        <v>31854.600000000002</v>
      </c>
      <c r="I5" s="14">
        <f>C5*G5</f>
        <v>31857.300000000003</v>
      </c>
      <c r="J5" s="14">
        <f t="shared" ref="J5:J10" si="1">H5+I5</f>
        <v>63711.900000000009</v>
      </c>
      <c r="K5" s="15">
        <f>E5/H5</f>
        <v>7.8795527176608714E-3</v>
      </c>
      <c r="L5" s="15">
        <f>F5/I5</f>
        <v>1.0013403521327921E-2</v>
      </c>
      <c r="M5" s="16">
        <v>2.5</v>
      </c>
      <c r="N5" s="17">
        <f>M5*D5</f>
        <v>58992.5</v>
      </c>
      <c r="O5" s="18" t="str">
        <f t="shared" ref="O5:O10" si="2">CONCATENATE(E5," ",$O$4," ",B5)</f>
        <v>251 / 11798</v>
      </c>
      <c r="P5" s="18" t="str">
        <f t="shared" ref="P5:P10" si="3">CONCATENATE(F5," ",$P$4," ",C5)</f>
        <v>319 / 11799</v>
      </c>
    </row>
    <row r="6" spans="1:19" ht="21.95" customHeight="1" x14ac:dyDescent="0.2">
      <c r="A6" s="253" t="s">
        <v>262</v>
      </c>
      <c r="B6" s="11">
        <v>6013</v>
      </c>
      <c r="C6" s="11">
        <v>6018</v>
      </c>
      <c r="D6" s="12">
        <f t="shared" si="0"/>
        <v>12031</v>
      </c>
      <c r="E6" s="11">
        <v>119</v>
      </c>
      <c r="F6" s="11">
        <v>141</v>
      </c>
      <c r="G6" s="13">
        <v>1.7</v>
      </c>
      <c r="H6" s="14">
        <f>B6*G6</f>
        <v>10222.1</v>
      </c>
      <c r="I6" s="14">
        <f>C6*G6</f>
        <v>10230.6</v>
      </c>
      <c r="J6" s="14">
        <f t="shared" si="1"/>
        <v>20452.7</v>
      </c>
      <c r="K6" s="15">
        <f>E6/H6</f>
        <v>1.1641443538998835E-2</v>
      </c>
      <c r="L6" s="15">
        <f>F6/I6</f>
        <v>1.3782182863175179E-2</v>
      </c>
      <c r="M6" s="16">
        <v>3.5</v>
      </c>
      <c r="N6" s="17">
        <f>M6*D6</f>
        <v>42108.5</v>
      </c>
      <c r="O6" s="18" t="str">
        <f t="shared" si="2"/>
        <v>119 / 6013</v>
      </c>
      <c r="P6" s="18" t="str">
        <f t="shared" si="3"/>
        <v>141 / 6018</v>
      </c>
    </row>
    <row r="7" spans="1:19" ht="21.95" customHeight="1" x14ac:dyDescent="0.2">
      <c r="A7" s="253" t="s">
        <v>264</v>
      </c>
      <c r="B7" s="11">
        <v>18926</v>
      </c>
      <c r="C7" s="11">
        <v>18942</v>
      </c>
      <c r="D7" s="12">
        <f t="shared" si="0"/>
        <v>37868</v>
      </c>
      <c r="E7" s="11">
        <v>251</v>
      </c>
      <c r="F7" s="11">
        <v>306</v>
      </c>
      <c r="G7" s="13">
        <v>1.6</v>
      </c>
      <c r="H7" s="14">
        <f>B7*G7</f>
        <v>30281.600000000002</v>
      </c>
      <c r="I7" s="14">
        <f>C7*G7</f>
        <v>30307.200000000001</v>
      </c>
      <c r="J7" s="14">
        <f t="shared" si="1"/>
        <v>60588.800000000003</v>
      </c>
      <c r="K7" s="15">
        <f t="shared" ref="K7:L10" si="4">E7/H7</f>
        <v>8.2888618831237441E-3</v>
      </c>
      <c r="L7" s="15">
        <f t="shared" si="4"/>
        <v>1.0096610706366804E-2</v>
      </c>
      <c r="M7" s="16">
        <v>2.5</v>
      </c>
      <c r="N7" s="17">
        <f>M7*D7</f>
        <v>94670</v>
      </c>
      <c r="O7" s="18" t="str">
        <f t="shared" si="2"/>
        <v>251 / 18926</v>
      </c>
      <c r="P7" s="18" t="str">
        <f t="shared" si="3"/>
        <v>306 / 18942</v>
      </c>
    </row>
    <row r="8" spans="1:19" ht="21.95" customHeight="1" x14ac:dyDescent="0.2">
      <c r="A8" s="253" t="s">
        <v>266</v>
      </c>
      <c r="B8" s="11">
        <v>8189</v>
      </c>
      <c r="C8" s="11">
        <v>8151</v>
      </c>
      <c r="D8" s="12">
        <f t="shared" si="0"/>
        <v>16340</v>
      </c>
      <c r="E8" s="11">
        <v>42</v>
      </c>
      <c r="F8" s="11">
        <v>64</v>
      </c>
      <c r="G8" s="13">
        <v>1.67</v>
      </c>
      <c r="H8" s="14">
        <f>B8*G8</f>
        <v>13675.63</v>
      </c>
      <c r="I8" s="14">
        <f>C8*G8</f>
        <v>13612.17</v>
      </c>
      <c r="J8" s="14">
        <f t="shared" si="1"/>
        <v>27287.8</v>
      </c>
      <c r="K8" s="15">
        <f t="shared" si="4"/>
        <v>3.0711565024792277E-3</v>
      </c>
      <c r="L8" s="15">
        <f t="shared" si="4"/>
        <v>4.7016750451985244E-3</v>
      </c>
      <c r="M8" s="16">
        <v>2.5</v>
      </c>
      <c r="N8" s="17">
        <f>M8*D8</f>
        <v>40850</v>
      </c>
      <c r="O8" s="18" t="str">
        <f t="shared" si="2"/>
        <v>42 / 8189</v>
      </c>
      <c r="P8" s="18" t="str">
        <f t="shared" si="3"/>
        <v>64 / 8151</v>
      </c>
    </row>
    <row r="9" spans="1:19" ht="21.95" customHeight="1" x14ac:dyDescent="0.2">
      <c r="A9" s="253" t="s">
        <v>267</v>
      </c>
      <c r="B9" s="11">
        <v>18633</v>
      </c>
      <c r="C9" s="11">
        <v>18626</v>
      </c>
      <c r="D9" s="12">
        <f t="shared" si="0"/>
        <v>37259</v>
      </c>
      <c r="E9" s="11">
        <v>169</v>
      </c>
      <c r="F9" s="11">
        <v>212</v>
      </c>
      <c r="G9" s="13">
        <v>2.3199999999999998</v>
      </c>
      <c r="H9" s="14">
        <f>B9*G9</f>
        <v>43228.56</v>
      </c>
      <c r="I9" s="14">
        <f>C9*G9</f>
        <v>43212.32</v>
      </c>
      <c r="J9" s="14">
        <f t="shared" si="1"/>
        <v>86440.88</v>
      </c>
      <c r="K9" s="15">
        <f t="shared" si="4"/>
        <v>3.9094524545809535E-3</v>
      </c>
      <c r="L9" s="15">
        <f t="shared" si="4"/>
        <v>4.9060082865256946E-3</v>
      </c>
      <c r="M9" s="16">
        <v>2.5</v>
      </c>
      <c r="N9" s="17">
        <f>M9*D9</f>
        <v>93147.5</v>
      </c>
      <c r="O9" s="18" t="str">
        <f t="shared" si="2"/>
        <v>169 / 18633</v>
      </c>
      <c r="P9" s="18" t="str">
        <f t="shared" si="3"/>
        <v>212 / 18626</v>
      </c>
    </row>
    <row r="10" spans="1:19" ht="21" customHeight="1" x14ac:dyDescent="0.2">
      <c r="A10" s="19">
        <f>COUNT(B5:B9)</f>
        <v>5</v>
      </c>
      <c r="B10" s="20">
        <f>SUM(B5:B9)</f>
        <v>63559</v>
      </c>
      <c r="C10" s="20">
        <f>SUM(C5:C9)</f>
        <v>63536</v>
      </c>
      <c r="D10" s="20">
        <f t="shared" si="0"/>
        <v>127095</v>
      </c>
      <c r="E10" s="20">
        <f>SUM(E5:E9)</f>
        <v>832</v>
      </c>
      <c r="F10" s="20">
        <f>SUM(F5:F9)</f>
        <v>1042</v>
      </c>
      <c r="G10" s="21">
        <f>J10/D10</f>
        <v>2.0337706440064518</v>
      </c>
      <c r="H10" s="22">
        <f>SUM(H5:H9)</f>
        <v>129262.49</v>
      </c>
      <c r="I10" s="22">
        <f>SUM(I5:I9)</f>
        <v>129219.59</v>
      </c>
      <c r="J10" s="22">
        <f t="shared" si="1"/>
        <v>258482.08000000002</v>
      </c>
      <c r="K10" s="23">
        <f t="shared" si="4"/>
        <v>6.4365153417669735E-3</v>
      </c>
      <c r="L10" s="24">
        <f>F10/I10</f>
        <v>8.0637928041715663E-3</v>
      </c>
      <c r="M10" s="25">
        <f>N10/D10</f>
        <v>2.5946614737007749</v>
      </c>
      <c r="N10" s="26">
        <f>SUM(N5:N9)</f>
        <v>329768.5</v>
      </c>
      <c r="O10" s="27" t="str">
        <f t="shared" si="2"/>
        <v>832 / 63559</v>
      </c>
      <c r="P10" s="27" t="str">
        <f t="shared" si="3"/>
        <v>1042 / 63536</v>
      </c>
    </row>
    <row r="11" spans="1:19" ht="12.75" x14ac:dyDescent="0.2"/>
    <row r="12" spans="1:19" ht="13.5" thickBot="1" x14ac:dyDescent="0.25"/>
    <row r="13" spans="1:19" ht="28.5" customHeight="1" thickBot="1" x14ac:dyDescent="0.25">
      <c r="A13" s="418" t="s">
        <v>287</v>
      </c>
      <c r="B13" s="405"/>
      <c r="C13" s="405"/>
      <c r="D13" s="405"/>
      <c r="E13" s="405"/>
      <c r="F13" s="405"/>
      <c r="G13" s="405"/>
      <c r="H13" s="405"/>
      <c r="I13" s="405"/>
      <c r="J13" s="405"/>
      <c r="K13" s="405"/>
      <c r="L13" s="405"/>
      <c r="M13" s="405"/>
      <c r="N13" s="406"/>
      <c r="R13" s="282"/>
      <c r="S13" s="18"/>
    </row>
    <row r="14" spans="1:19" ht="28.5" customHeight="1" thickBot="1" x14ac:dyDescent="0.25">
      <c r="A14" s="384" t="s">
        <v>249</v>
      </c>
      <c r="B14" s="384" t="s">
        <v>13</v>
      </c>
      <c r="C14" s="407" t="s">
        <v>14</v>
      </c>
      <c r="D14" s="384" t="s">
        <v>15</v>
      </c>
      <c r="E14" s="384" t="s">
        <v>136</v>
      </c>
      <c r="F14" s="384" t="s">
        <v>155</v>
      </c>
      <c r="G14" s="386" t="s">
        <v>156</v>
      </c>
      <c r="H14" s="384" t="s">
        <v>18</v>
      </c>
      <c r="I14" s="386" t="s">
        <v>19</v>
      </c>
      <c r="J14" s="388" t="s">
        <v>20</v>
      </c>
      <c r="K14" s="392" t="s">
        <v>21</v>
      </c>
      <c r="L14" s="393"/>
      <c r="M14" s="393"/>
      <c r="N14" s="382" t="s">
        <v>280</v>
      </c>
      <c r="R14" s="283"/>
      <c r="S14" s="18"/>
    </row>
    <row r="15" spans="1:19" ht="40.5" customHeight="1" thickBot="1" x14ac:dyDescent="0.25">
      <c r="A15" s="385"/>
      <c r="B15" s="385"/>
      <c r="C15" s="408"/>
      <c r="D15" s="385"/>
      <c r="E15" s="385"/>
      <c r="F15" s="385"/>
      <c r="G15" s="387"/>
      <c r="H15" s="385"/>
      <c r="I15" s="387"/>
      <c r="J15" s="389"/>
      <c r="K15" s="257" t="s">
        <v>22</v>
      </c>
      <c r="L15" s="258" t="s">
        <v>23</v>
      </c>
      <c r="M15" s="260" t="s">
        <v>24</v>
      </c>
      <c r="N15" s="383" t="s">
        <v>25</v>
      </c>
      <c r="R15" s="283"/>
      <c r="S15" s="18"/>
    </row>
    <row r="16" spans="1:19" ht="45" customHeight="1" x14ac:dyDescent="0.25">
      <c r="A16" s="426" t="s">
        <v>44</v>
      </c>
      <c r="B16" s="255" t="s">
        <v>269</v>
      </c>
      <c r="C16" s="120" t="s">
        <v>26</v>
      </c>
      <c r="D16" s="190"/>
      <c r="E16" s="191">
        <f t="shared" ref="E16:E21" si="5">G5</f>
        <v>2.7</v>
      </c>
      <c r="F16" s="120" t="str">
        <f t="shared" ref="F16:F21" si="6">O5</f>
        <v>251 / 11798</v>
      </c>
      <c r="G16" s="192">
        <f t="shared" ref="G16:G21" si="7">K5</f>
        <v>7.8795527176608714E-3</v>
      </c>
      <c r="H16" s="120" t="str">
        <f t="shared" ref="H16:H21" si="8">P5</f>
        <v>319 / 11799</v>
      </c>
      <c r="I16" s="192">
        <f t="shared" ref="I16:I21" si="9">L5</f>
        <v>1.0013403521327921E-2</v>
      </c>
      <c r="J16" s="193">
        <v>0.30599999999999999</v>
      </c>
      <c r="K16" s="194" t="s">
        <v>110</v>
      </c>
      <c r="L16" s="194" t="s">
        <v>111</v>
      </c>
      <c r="M16" s="181" t="s">
        <v>112</v>
      </c>
      <c r="N16" s="259" t="s">
        <v>282</v>
      </c>
      <c r="P16" s="284"/>
      <c r="R16" s="283"/>
      <c r="S16" s="18"/>
    </row>
    <row r="17" spans="1:19" ht="45" customHeight="1" x14ac:dyDescent="0.25">
      <c r="A17" s="395"/>
      <c r="B17" s="255" t="s">
        <v>270</v>
      </c>
      <c r="C17" s="120" t="s">
        <v>26</v>
      </c>
      <c r="D17" s="190"/>
      <c r="E17" s="191">
        <f t="shared" si="5"/>
        <v>1.7</v>
      </c>
      <c r="F17" s="120" t="str">
        <f t="shared" si="6"/>
        <v>119 / 6013</v>
      </c>
      <c r="G17" s="192">
        <f t="shared" si="7"/>
        <v>1.1641443538998835E-2</v>
      </c>
      <c r="H17" s="120" t="str">
        <f t="shared" si="8"/>
        <v>141 / 6018</v>
      </c>
      <c r="I17" s="192">
        <f t="shared" si="9"/>
        <v>1.3782182863175179E-2</v>
      </c>
      <c r="J17" s="193">
        <v>0.14000000000000001</v>
      </c>
      <c r="K17" s="194" t="s">
        <v>113</v>
      </c>
      <c r="L17" s="194" t="s">
        <v>114</v>
      </c>
      <c r="M17" s="121" t="s">
        <v>115</v>
      </c>
      <c r="N17" s="259" t="s">
        <v>282</v>
      </c>
      <c r="P17" s="284"/>
      <c r="R17" s="283"/>
      <c r="S17" s="18"/>
    </row>
    <row r="18" spans="1:19" ht="45" customHeight="1" x14ac:dyDescent="0.25">
      <c r="A18" s="395"/>
      <c r="B18" s="255" t="s">
        <v>272</v>
      </c>
      <c r="C18" s="120" t="s">
        <v>26</v>
      </c>
      <c r="D18" s="190"/>
      <c r="E18" s="191">
        <f t="shared" si="5"/>
        <v>1.6</v>
      </c>
      <c r="F18" s="120" t="str">
        <f t="shared" si="6"/>
        <v>251 / 18926</v>
      </c>
      <c r="G18" s="192">
        <f t="shared" si="7"/>
        <v>8.2888618831237441E-3</v>
      </c>
      <c r="H18" s="120" t="str">
        <f t="shared" si="8"/>
        <v>306 / 18942</v>
      </c>
      <c r="I18" s="192">
        <f t="shared" si="9"/>
        <v>1.0096610706366804E-2</v>
      </c>
      <c r="J18" s="193">
        <v>0.29799999999999999</v>
      </c>
      <c r="K18" s="194" t="s">
        <v>116</v>
      </c>
      <c r="L18" s="194" t="s">
        <v>117</v>
      </c>
      <c r="M18" s="175" t="s">
        <v>118</v>
      </c>
      <c r="N18" s="259" t="s">
        <v>283</v>
      </c>
      <c r="P18" s="284"/>
      <c r="R18" s="283"/>
      <c r="S18" s="18"/>
    </row>
    <row r="19" spans="1:19" ht="45" customHeight="1" x14ac:dyDescent="0.25">
      <c r="A19" s="395"/>
      <c r="B19" s="255" t="s">
        <v>274</v>
      </c>
      <c r="C19" s="120" t="s">
        <v>26</v>
      </c>
      <c r="D19" s="190"/>
      <c r="E19" s="191">
        <f t="shared" si="5"/>
        <v>1.67</v>
      </c>
      <c r="F19" s="120" t="str">
        <f t="shared" si="6"/>
        <v>42 / 8189</v>
      </c>
      <c r="G19" s="192">
        <f t="shared" si="7"/>
        <v>3.0711565024792277E-3</v>
      </c>
      <c r="H19" s="120" t="str">
        <f t="shared" si="8"/>
        <v>64 / 8151</v>
      </c>
      <c r="I19" s="192">
        <f t="shared" si="9"/>
        <v>4.7016750451985244E-3</v>
      </c>
      <c r="J19" s="193">
        <v>5.3999999999999999E-2</v>
      </c>
      <c r="K19" s="194" t="s">
        <v>119</v>
      </c>
      <c r="L19" s="194" t="s">
        <v>120</v>
      </c>
      <c r="M19" s="175" t="s">
        <v>121</v>
      </c>
      <c r="N19" s="259" t="s">
        <v>283</v>
      </c>
      <c r="P19" s="284"/>
      <c r="R19" s="283"/>
      <c r="S19" s="279"/>
    </row>
    <row r="20" spans="1:19" ht="45" customHeight="1" x14ac:dyDescent="0.25">
      <c r="A20" s="395"/>
      <c r="B20" s="255" t="s">
        <v>275</v>
      </c>
      <c r="C20" s="120" t="s">
        <v>26</v>
      </c>
      <c r="D20" s="190"/>
      <c r="E20" s="191">
        <f t="shared" si="5"/>
        <v>2.3199999999999998</v>
      </c>
      <c r="F20" s="120" t="str">
        <f t="shared" si="6"/>
        <v>169 / 18633</v>
      </c>
      <c r="G20" s="192">
        <f t="shared" si="7"/>
        <v>3.9094524545809535E-3</v>
      </c>
      <c r="H20" s="120" t="str">
        <f t="shared" si="8"/>
        <v>212 / 18626</v>
      </c>
      <c r="I20" s="192">
        <f t="shared" si="9"/>
        <v>4.9060082865256946E-3</v>
      </c>
      <c r="J20" s="193">
        <v>0.20200000000000001</v>
      </c>
      <c r="K20" s="194" t="s">
        <v>122</v>
      </c>
      <c r="L20" s="194" t="s">
        <v>123</v>
      </c>
      <c r="M20" s="175" t="s">
        <v>124</v>
      </c>
      <c r="N20" s="259" t="s">
        <v>281</v>
      </c>
      <c r="P20" s="284"/>
      <c r="R20" s="283"/>
      <c r="S20" s="279"/>
    </row>
    <row r="21" spans="1:19" ht="45" customHeight="1" x14ac:dyDescent="0.25">
      <c r="A21" s="135" t="s">
        <v>35</v>
      </c>
      <c r="B21" s="136">
        <v>5</v>
      </c>
      <c r="C21" s="120"/>
      <c r="D21" s="203" t="s">
        <v>157</v>
      </c>
      <c r="E21" s="250">
        <f t="shared" si="5"/>
        <v>2.0337706440064518</v>
      </c>
      <c r="F21" s="124" t="str">
        <f t="shared" si="6"/>
        <v>832 / 63559</v>
      </c>
      <c r="G21" s="168">
        <f t="shared" si="7"/>
        <v>6.4365153417669735E-3</v>
      </c>
      <c r="H21" s="124" t="str">
        <f t="shared" si="8"/>
        <v>1042 / 63536</v>
      </c>
      <c r="I21" s="149">
        <f t="shared" si="9"/>
        <v>8.0637928041715663E-3</v>
      </c>
      <c r="J21" s="125">
        <v>1</v>
      </c>
      <c r="K21" s="205" t="s">
        <v>150</v>
      </c>
      <c r="L21" s="204"/>
      <c r="M21" s="30"/>
      <c r="N21" s="30"/>
      <c r="P21" s="284"/>
      <c r="Q21" s="252"/>
    </row>
    <row r="22" spans="1:19" ht="12.75" customHeight="1" thickBot="1" x14ac:dyDescent="0.25">
      <c r="A22" s="31"/>
      <c r="B22" s="31"/>
      <c r="C22" s="32"/>
      <c r="D22" s="33"/>
      <c r="E22" s="33"/>
      <c r="F22" s="34"/>
      <c r="G22" s="35"/>
      <c r="H22" s="34"/>
      <c r="I22" s="36"/>
      <c r="J22" s="37"/>
      <c r="L22" s="29"/>
      <c r="M22" s="38"/>
      <c r="N22" s="38"/>
      <c r="P22" s="276"/>
    </row>
    <row r="23" spans="1:19" s="40" customFormat="1" ht="50.1" customHeight="1" thickBot="1" x14ac:dyDescent="0.25">
      <c r="A23" s="39"/>
      <c r="B23" s="401" t="s">
        <v>36</v>
      </c>
      <c r="C23" s="402"/>
      <c r="D23" s="402"/>
      <c r="E23" s="402"/>
      <c r="F23" s="402"/>
      <c r="G23" s="402"/>
      <c r="H23" s="403"/>
      <c r="I23" s="126" t="s">
        <v>154</v>
      </c>
      <c r="J23" s="127" t="s">
        <v>135</v>
      </c>
      <c r="K23" s="128" t="s">
        <v>22</v>
      </c>
      <c r="L23" s="129" t="s">
        <v>23</v>
      </c>
      <c r="M23" s="130" t="s">
        <v>24</v>
      </c>
      <c r="N23" s="38"/>
      <c r="P23" s="276"/>
    </row>
    <row r="24" spans="1:19" ht="39.950000000000003" customHeight="1" x14ac:dyDescent="0.2">
      <c r="A24" s="399" t="s">
        <v>37</v>
      </c>
      <c r="B24" s="397" t="s">
        <v>223</v>
      </c>
      <c r="C24" s="397"/>
      <c r="D24" s="397"/>
      <c r="E24" s="397"/>
      <c r="F24" s="397"/>
      <c r="G24" s="397"/>
      <c r="H24" s="424"/>
      <c r="I24" s="153" t="s">
        <v>147</v>
      </c>
      <c r="J24" s="138" t="s">
        <v>148</v>
      </c>
      <c r="K24" s="205" t="s">
        <v>150</v>
      </c>
      <c r="L24" s="155" t="s">
        <v>149</v>
      </c>
      <c r="M24" s="212" t="s">
        <v>90</v>
      </c>
      <c r="N24" s="118" t="s">
        <v>38</v>
      </c>
      <c r="P24" s="276"/>
    </row>
    <row r="25" spans="1:19" ht="39.950000000000003" customHeight="1" thickBot="1" x14ac:dyDescent="0.25">
      <c r="A25" s="400"/>
      <c r="B25" s="398" t="s">
        <v>248</v>
      </c>
      <c r="C25" s="398"/>
      <c r="D25" s="398"/>
      <c r="E25" s="398"/>
      <c r="F25" s="398"/>
      <c r="G25" s="398"/>
      <c r="H25" s="425"/>
      <c r="I25" s="139" t="s">
        <v>152</v>
      </c>
      <c r="J25" s="140" t="s">
        <v>88</v>
      </c>
      <c r="K25" s="206" t="s">
        <v>150</v>
      </c>
      <c r="L25" s="156" t="s">
        <v>153</v>
      </c>
      <c r="M25" s="189" t="s">
        <v>89</v>
      </c>
      <c r="N25" s="119" t="s">
        <v>85</v>
      </c>
    </row>
    <row r="26" spans="1:19" ht="21.75" thickBot="1" x14ac:dyDescent="0.4">
      <c r="A26" s="271"/>
      <c r="D26" s="2"/>
      <c r="E26" s="2"/>
      <c r="F26" s="2"/>
      <c r="G26" s="2"/>
      <c r="H26" s="2"/>
      <c r="I26" s="152"/>
      <c r="J26" s="152"/>
      <c r="K26" s="207"/>
      <c r="L26" s="151"/>
      <c r="M26" s="152"/>
      <c r="N26" s="2"/>
    </row>
    <row r="27" spans="1:19" ht="56.25" customHeight="1" thickBot="1" x14ac:dyDescent="0.25">
      <c r="A27" s="272" t="s">
        <v>250</v>
      </c>
      <c r="B27" s="412" t="s">
        <v>297</v>
      </c>
      <c r="C27" s="413"/>
      <c r="D27" s="413"/>
      <c r="E27" s="413"/>
      <c r="F27" s="413"/>
      <c r="G27" s="413"/>
      <c r="H27" s="414"/>
      <c r="I27" s="154">
        <v>3.5000000000000001E-3</v>
      </c>
      <c r="J27" s="147">
        <v>4.3E-3</v>
      </c>
      <c r="K27" s="208" t="s">
        <v>293</v>
      </c>
      <c r="L27" s="157" t="s">
        <v>151</v>
      </c>
      <c r="M27" s="213" t="s">
        <v>296</v>
      </c>
      <c r="N27" s="133" t="s">
        <v>38</v>
      </c>
      <c r="P27" s="249" t="s">
        <v>298</v>
      </c>
      <c r="Q27" s="248" t="str">
        <f>N25</f>
        <v>en 2,03 años</v>
      </c>
      <c r="R27" s="42"/>
    </row>
    <row r="28" spans="1:19" ht="19.5" thickBot="1" x14ac:dyDescent="0.35">
      <c r="A28" s="271"/>
      <c r="C28" s="1"/>
      <c r="N28" s="43"/>
    </row>
    <row r="29" spans="1:19" ht="50.1" customHeight="1" thickBot="1" x14ac:dyDescent="0.25">
      <c r="A29" s="271"/>
      <c r="B29" s="419" t="s">
        <v>39</v>
      </c>
      <c r="C29" s="420"/>
      <c r="D29" s="420"/>
      <c r="E29" s="420"/>
      <c r="F29" s="420"/>
      <c r="G29" s="420"/>
      <c r="H29" s="421"/>
      <c r="I29" s="142" t="s">
        <v>154</v>
      </c>
      <c r="J29" s="143" t="s">
        <v>135</v>
      </c>
      <c r="K29" s="144" t="s">
        <v>22</v>
      </c>
      <c r="L29" s="145" t="s">
        <v>23</v>
      </c>
      <c r="M29" s="146" t="s">
        <v>24</v>
      </c>
      <c r="N29" s="38"/>
    </row>
    <row r="30" spans="1:19" ht="39.950000000000003" customHeight="1" thickBot="1" x14ac:dyDescent="0.25">
      <c r="A30" s="270" t="s">
        <v>37</v>
      </c>
      <c r="B30" s="422" t="s">
        <v>247</v>
      </c>
      <c r="C30" s="415"/>
      <c r="D30" s="415"/>
      <c r="E30" s="415"/>
      <c r="F30" s="415"/>
      <c r="G30" s="415"/>
      <c r="H30" s="423"/>
      <c r="I30" s="187" t="s">
        <v>92</v>
      </c>
      <c r="J30" s="187" t="s">
        <v>93</v>
      </c>
      <c r="K30" s="210" t="s">
        <v>150</v>
      </c>
      <c r="L30" s="132" t="s">
        <v>94</v>
      </c>
      <c r="M30" s="202" t="s">
        <v>95</v>
      </c>
      <c r="N30" s="148" t="s">
        <v>38</v>
      </c>
    </row>
    <row r="31" spans="1:19" ht="21.75" thickBot="1" x14ac:dyDescent="0.4">
      <c r="A31" s="271"/>
      <c r="C31" s="1"/>
      <c r="K31" s="211"/>
      <c r="M31" s="209"/>
      <c r="N31" s="43"/>
    </row>
    <row r="32" spans="1:19" ht="54.75" customHeight="1" thickBot="1" x14ac:dyDescent="0.25">
      <c r="A32" s="272" t="s">
        <v>250</v>
      </c>
      <c r="B32" s="412" t="s">
        <v>297</v>
      </c>
      <c r="C32" s="413"/>
      <c r="D32" s="413"/>
      <c r="E32" s="413"/>
      <c r="F32" s="413"/>
      <c r="G32" s="413"/>
      <c r="H32" s="414"/>
      <c r="I32" s="275" t="s">
        <v>294</v>
      </c>
      <c r="J32" s="275" t="s">
        <v>295</v>
      </c>
      <c r="K32" s="210" t="s">
        <v>293</v>
      </c>
      <c r="L32" s="132" t="s">
        <v>151</v>
      </c>
      <c r="M32" s="202" t="s">
        <v>296</v>
      </c>
      <c r="N32" s="148" t="s">
        <v>38</v>
      </c>
    </row>
  </sheetData>
  <mergeCells count="26">
    <mergeCell ref="A24:A25"/>
    <mergeCell ref="B29:H29"/>
    <mergeCell ref="B30:H30"/>
    <mergeCell ref="E14:E15"/>
    <mergeCell ref="B23:H23"/>
    <mergeCell ref="B24:H24"/>
    <mergeCell ref="B25:H25"/>
    <mergeCell ref="B27:H27"/>
    <mergeCell ref="A16:A20"/>
    <mergeCell ref="A14:A15"/>
    <mergeCell ref="B14:B15"/>
    <mergeCell ref="C14:C15"/>
    <mergeCell ref="D14:D15"/>
    <mergeCell ref="F14:F15"/>
    <mergeCell ref="G14:G15"/>
    <mergeCell ref="H14:H15"/>
    <mergeCell ref="B3:D3"/>
    <mergeCell ref="A13:N13"/>
    <mergeCell ref="E3:F3"/>
    <mergeCell ref="H3:J3"/>
    <mergeCell ref="K3:L3"/>
    <mergeCell ref="N14:N15"/>
    <mergeCell ref="I14:I15"/>
    <mergeCell ref="J14:J15"/>
    <mergeCell ref="B32:H32"/>
    <mergeCell ref="K14:M14"/>
  </mergeCells>
  <pageMargins left="0.7" right="0.7" top="0.75" bottom="0.75" header="0.3" footer="0.3"/>
  <pageSetup paperSize="9" orientation="portrait" horizontalDpi="4294967292" verticalDpi="4294967292" r:id="rId1"/>
  <ignoredErrors>
    <ignoredError sqref="D10 G10" formula="1"/>
    <ignoredError sqref="I26:J26 I28:J28 I24:J24 L24:M24 I25:J25 I30:J31 J29 I32:J32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73"/>
  <sheetViews>
    <sheetView topLeftCell="A13" zoomScale="85" zoomScaleNormal="85" zoomScalePageLayoutView="150" workbookViewId="0">
      <selection activeCell="C13" sqref="C13"/>
    </sheetView>
  </sheetViews>
  <sheetFormatPr baseColWidth="10" defaultColWidth="18.140625" defaultRowHeight="28.5" customHeight="1" x14ac:dyDescent="0.2"/>
  <cols>
    <col min="1" max="1" width="22.28515625" style="1" customWidth="1"/>
    <col min="2" max="2" width="29" style="2" customWidth="1"/>
    <col min="3" max="3" width="14" style="2" customWidth="1"/>
    <col min="4" max="5" width="10.5703125" style="1" customWidth="1"/>
    <col min="6" max="6" width="20.85546875" style="1" customWidth="1"/>
    <col min="7" max="7" width="11.140625" style="1" customWidth="1"/>
    <col min="8" max="8" width="21.140625" style="1" customWidth="1"/>
    <col min="9" max="9" width="13.140625" style="1" customWidth="1"/>
    <col min="10" max="10" width="13.5703125" style="1" customWidth="1"/>
    <col min="11" max="11" width="21.85546875" style="1" customWidth="1"/>
    <col min="12" max="12" width="30" style="1" customWidth="1"/>
    <col min="13" max="13" width="25.5703125" style="1" customWidth="1"/>
    <col min="14" max="14" width="17.85546875" style="1" customWidth="1"/>
    <col min="15" max="16" width="18.140625" style="1"/>
    <col min="17" max="17" width="26.42578125" style="1" customWidth="1"/>
    <col min="18" max="257" width="18.140625" style="1"/>
    <col min="258" max="258" width="23.42578125" style="1" customWidth="1"/>
    <col min="259" max="259" width="24.85546875" style="1" customWidth="1"/>
    <col min="260" max="260" width="14" style="1" customWidth="1"/>
    <col min="261" max="261" width="10.5703125" style="1" customWidth="1"/>
    <col min="262" max="262" width="20.85546875" style="1" customWidth="1"/>
    <col min="263" max="263" width="11.140625" style="1" customWidth="1"/>
    <col min="264" max="264" width="21.140625" style="1" customWidth="1"/>
    <col min="265" max="265" width="11.42578125" style="1" customWidth="1"/>
    <col min="266" max="266" width="13.5703125" style="1" customWidth="1"/>
    <col min="267" max="267" width="21.85546875" style="1" customWidth="1"/>
    <col min="268" max="268" width="26.5703125" style="1" customWidth="1"/>
    <col min="269" max="269" width="25.5703125" style="1" customWidth="1"/>
    <col min="270" max="270" width="17.85546875" style="1" customWidth="1"/>
    <col min="271" max="272" width="18.140625" style="1"/>
    <col min="273" max="273" width="26.42578125" style="1" customWidth="1"/>
    <col min="274" max="513" width="18.140625" style="1"/>
    <col min="514" max="514" width="23.42578125" style="1" customWidth="1"/>
    <col min="515" max="515" width="24.85546875" style="1" customWidth="1"/>
    <col min="516" max="516" width="14" style="1" customWidth="1"/>
    <col min="517" max="517" width="10.5703125" style="1" customWidth="1"/>
    <col min="518" max="518" width="20.85546875" style="1" customWidth="1"/>
    <col min="519" max="519" width="11.140625" style="1" customWidth="1"/>
    <col min="520" max="520" width="21.140625" style="1" customWidth="1"/>
    <col min="521" max="521" width="11.42578125" style="1" customWidth="1"/>
    <col min="522" max="522" width="13.5703125" style="1" customWidth="1"/>
    <col min="523" max="523" width="21.85546875" style="1" customWidth="1"/>
    <col min="524" max="524" width="26.5703125" style="1" customWidth="1"/>
    <col min="525" max="525" width="25.5703125" style="1" customWidth="1"/>
    <col min="526" max="526" width="17.85546875" style="1" customWidth="1"/>
    <col min="527" max="528" width="18.140625" style="1"/>
    <col min="529" max="529" width="26.42578125" style="1" customWidth="1"/>
    <col min="530" max="769" width="18.140625" style="1"/>
    <col min="770" max="770" width="23.42578125" style="1" customWidth="1"/>
    <col min="771" max="771" width="24.85546875" style="1" customWidth="1"/>
    <col min="772" max="772" width="14" style="1" customWidth="1"/>
    <col min="773" max="773" width="10.5703125" style="1" customWidth="1"/>
    <col min="774" max="774" width="20.85546875" style="1" customWidth="1"/>
    <col min="775" max="775" width="11.140625" style="1" customWidth="1"/>
    <col min="776" max="776" width="21.140625" style="1" customWidth="1"/>
    <col min="777" max="777" width="11.42578125" style="1" customWidth="1"/>
    <col min="778" max="778" width="13.5703125" style="1" customWidth="1"/>
    <col min="779" max="779" width="21.85546875" style="1" customWidth="1"/>
    <col min="780" max="780" width="26.5703125" style="1" customWidth="1"/>
    <col min="781" max="781" width="25.5703125" style="1" customWidth="1"/>
    <col min="782" max="782" width="17.85546875" style="1" customWidth="1"/>
    <col min="783" max="784" width="18.140625" style="1"/>
    <col min="785" max="785" width="26.42578125" style="1" customWidth="1"/>
    <col min="786" max="1025" width="18.140625" style="1"/>
    <col min="1026" max="1026" width="23.42578125" style="1" customWidth="1"/>
    <col min="1027" max="1027" width="24.85546875" style="1" customWidth="1"/>
    <col min="1028" max="1028" width="14" style="1" customWidth="1"/>
    <col min="1029" max="1029" width="10.5703125" style="1" customWidth="1"/>
    <col min="1030" max="1030" width="20.85546875" style="1" customWidth="1"/>
    <col min="1031" max="1031" width="11.140625" style="1" customWidth="1"/>
    <col min="1032" max="1032" width="21.140625" style="1" customWidth="1"/>
    <col min="1033" max="1033" width="11.42578125" style="1" customWidth="1"/>
    <col min="1034" max="1034" width="13.5703125" style="1" customWidth="1"/>
    <col min="1035" max="1035" width="21.85546875" style="1" customWidth="1"/>
    <col min="1036" max="1036" width="26.5703125" style="1" customWidth="1"/>
    <col min="1037" max="1037" width="25.5703125" style="1" customWidth="1"/>
    <col min="1038" max="1038" width="17.85546875" style="1" customWidth="1"/>
    <col min="1039" max="1040" width="18.140625" style="1"/>
    <col min="1041" max="1041" width="26.42578125" style="1" customWidth="1"/>
    <col min="1042" max="1281" width="18.140625" style="1"/>
    <col min="1282" max="1282" width="23.42578125" style="1" customWidth="1"/>
    <col min="1283" max="1283" width="24.85546875" style="1" customWidth="1"/>
    <col min="1284" max="1284" width="14" style="1" customWidth="1"/>
    <col min="1285" max="1285" width="10.5703125" style="1" customWidth="1"/>
    <col min="1286" max="1286" width="20.85546875" style="1" customWidth="1"/>
    <col min="1287" max="1287" width="11.140625" style="1" customWidth="1"/>
    <col min="1288" max="1288" width="21.140625" style="1" customWidth="1"/>
    <col min="1289" max="1289" width="11.42578125" style="1" customWidth="1"/>
    <col min="1290" max="1290" width="13.5703125" style="1" customWidth="1"/>
    <col min="1291" max="1291" width="21.85546875" style="1" customWidth="1"/>
    <col min="1292" max="1292" width="26.5703125" style="1" customWidth="1"/>
    <col min="1293" max="1293" width="25.5703125" style="1" customWidth="1"/>
    <col min="1294" max="1294" width="17.85546875" style="1" customWidth="1"/>
    <col min="1295" max="1296" width="18.140625" style="1"/>
    <col min="1297" max="1297" width="26.42578125" style="1" customWidth="1"/>
    <col min="1298" max="1537" width="18.140625" style="1"/>
    <col min="1538" max="1538" width="23.42578125" style="1" customWidth="1"/>
    <col min="1539" max="1539" width="24.85546875" style="1" customWidth="1"/>
    <col min="1540" max="1540" width="14" style="1" customWidth="1"/>
    <col min="1541" max="1541" width="10.5703125" style="1" customWidth="1"/>
    <col min="1542" max="1542" width="20.85546875" style="1" customWidth="1"/>
    <col min="1543" max="1543" width="11.140625" style="1" customWidth="1"/>
    <col min="1544" max="1544" width="21.140625" style="1" customWidth="1"/>
    <col min="1545" max="1545" width="11.42578125" style="1" customWidth="1"/>
    <col min="1546" max="1546" width="13.5703125" style="1" customWidth="1"/>
    <col min="1547" max="1547" width="21.85546875" style="1" customWidth="1"/>
    <col min="1548" max="1548" width="26.5703125" style="1" customWidth="1"/>
    <col min="1549" max="1549" width="25.5703125" style="1" customWidth="1"/>
    <col min="1550" max="1550" width="17.85546875" style="1" customWidth="1"/>
    <col min="1551" max="1552" width="18.140625" style="1"/>
    <col min="1553" max="1553" width="26.42578125" style="1" customWidth="1"/>
    <col min="1554" max="1793" width="18.140625" style="1"/>
    <col min="1794" max="1794" width="23.42578125" style="1" customWidth="1"/>
    <col min="1795" max="1795" width="24.85546875" style="1" customWidth="1"/>
    <col min="1796" max="1796" width="14" style="1" customWidth="1"/>
    <col min="1797" max="1797" width="10.5703125" style="1" customWidth="1"/>
    <col min="1798" max="1798" width="20.85546875" style="1" customWidth="1"/>
    <col min="1799" max="1799" width="11.140625" style="1" customWidth="1"/>
    <col min="1800" max="1800" width="21.140625" style="1" customWidth="1"/>
    <col min="1801" max="1801" width="11.42578125" style="1" customWidth="1"/>
    <col min="1802" max="1802" width="13.5703125" style="1" customWidth="1"/>
    <col min="1803" max="1803" width="21.85546875" style="1" customWidth="1"/>
    <col min="1804" max="1804" width="26.5703125" style="1" customWidth="1"/>
    <col min="1805" max="1805" width="25.5703125" style="1" customWidth="1"/>
    <col min="1806" max="1806" width="17.85546875" style="1" customWidth="1"/>
    <col min="1807" max="1808" width="18.140625" style="1"/>
    <col min="1809" max="1809" width="26.42578125" style="1" customWidth="1"/>
    <col min="1810" max="2049" width="18.140625" style="1"/>
    <col min="2050" max="2050" width="23.42578125" style="1" customWidth="1"/>
    <col min="2051" max="2051" width="24.85546875" style="1" customWidth="1"/>
    <col min="2052" max="2052" width="14" style="1" customWidth="1"/>
    <col min="2053" max="2053" width="10.5703125" style="1" customWidth="1"/>
    <col min="2054" max="2054" width="20.85546875" style="1" customWidth="1"/>
    <col min="2055" max="2055" width="11.140625" style="1" customWidth="1"/>
    <col min="2056" max="2056" width="21.140625" style="1" customWidth="1"/>
    <col min="2057" max="2057" width="11.42578125" style="1" customWidth="1"/>
    <col min="2058" max="2058" width="13.5703125" style="1" customWidth="1"/>
    <col min="2059" max="2059" width="21.85546875" style="1" customWidth="1"/>
    <col min="2060" max="2060" width="26.5703125" style="1" customWidth="1"/>
    <col min="2061" max="2061" width="25.5703125" style="1" customWidth="1"/>
    <col min="2062" max="2062" width="17.85546875" style="1" customWidth="1"/>
    <col min="2063" max="2064" width="18.140625" style="1"/>
    <col min="2065" max="2065" width="26.42578125" style="1" customWidth="1"/>
    <col min="2066" max="2305" width="18.140625" style="1"/>
    <col min="2306" max="2306" width="23.42578125" style="1" customWidth="1"/>
    <col min="2307" max="2307" width="24.85546875" style="1" customWidth="1"/>
    <col min="2308" max="2308" width="14" style="1" customWidth="1"/>
    <col min="2309" max="2309" width="10.5703125" style="1" customWidth="1"/>
    <col min="2310" max="2310" width="20.85546875" style="1" customWidth="1"/>
    <col min="2311" max="2311" width="11.140625" style="1" customWidth="1"/>
    <col min="2312" max="2312" width="21.140625" style="1" customWidth="1"/>
    <col min="2313" max="2313" width="11.42578125" style="1" customWidth="1"/>
    <col min="2314" max="2314" width="13.5703125" style="1" customWidth="1"/>
    <col min="2315" max="2315" width="21.85546875" style="1" customWidth="1"/>
    <col min="2316" max="2316" width="26.5703125" style="1" customWidth="1"/>
    <col min="2317" max="2317" width="25.5703125" style="1" customWidth="1"/>
    <col min="2318" max="2318" width="17.85546875" style="1" customWidth="1"/>
    <col min="2319" max="2320" width="18.140625" style="1"/>
    <col min="2321" max="2321" width="26.42578125" style="1" customWidth="1"/>
    <col min="2322" max="2561" width="18.140625" style="1"/>
    <col min="2562" max="2562" width="23.42578125" style="1" customWidth="1"/>
    <col min="2563" max="2563" width="24.85546875" style="1" customWidth="1"/>
    <col min="2564" max="2564" width="14" style="1" customWidth="1"/>
    <col min="2565" max="2565" width="10.5703125" style="1" customWidth="1"/>
    <col min="2566" max="2566" width="20.85546875" style="1" customWidth="1"/>
    <col min="2567" max="2567" width="11.140625" style="1" customWidth="1"/>
    <col min="2568" max="2568" width="21.140625" style="1" customWidth="1"/>
    <col min="2569" max="2569" width="11.42578125" style="1" customWidth="1"/>
    <col min="2570" max="2570" width="13.5703125" style="1" customWidth="1"/>
    <col min="2571" max="2571" width="21.85546875" style="1" customWidth="1"/>
    <col min="2572" max="2572" width="26.5703125" style="1" customWidth="1"/>
    <col min="2573" max="2573" width="25.5703125" style="1" customWidth="1"/>
    <col min="2574" max="2574" width="17.85546875" style="1" customWidth="1"/>
    <col min="2575" max="2576" width="18.140625" style="1"/>
    <col min="2577" max="2577" width="26.42578125" style="1" customWidth="1"/>
    <col min="2578" max="2817" width="18.140625" style="1"/>
    <col min="2818" max="2818" width="23.42578125" style="1" customWidth="1"/>
    <col min="2819" max="2819" width="24.85546875" style="1" customWidth="1"/>
    <col min="2820" max="2820" width="14" style="1" customWidth="1"/>
    <col min="2821" max="2821" width="10.5703125" style="1" customWidth="1"/>
    <col min="2822" max="2822" width="20.85546875" style="1" customWidth="1"/>
    <col min="2823" max="2823" width="11.140625" style="1" customWidth="1"/>
    <col min="2824" max="2824" width="21.140625" style="1" customWidth="1"/>
    <col min="2825" max="2825" width="11.42578125" style="1" customWidth="1"/>
    <col min="2826" max="2826" width="13.5703125" style="1" customWidth="1"/>
    <col min="2827" max="2827" width="21.85546875" style="1" customWidth="1"/>
    <col min="2828" max="2828" width="26.5703125" style="1" customWidth="1"/>
    <col min="2829" max="2829" width="25.5703125" style="1" customWidth="1"/>
    <col min="2830" max="2830" width="17.85546875" style="1" customWidth="1"/>
    <col min="2831" max="2832" width="18.140625" style="1"/>
    <col min="2833" max="2833" width="26.42578125" style="1" customWidth="1"/>
    <col min="2834" max="3073" width="18.140625" style="1"/>
    <col min="3074" max="3074" width="23.42578125" style="1" customWidth="1"/>
    <col min="3075" max="3075" width="24.85546875" style="1" customWidth="1"/>
    <col min="3076" max="3076" width="14" style="1" customWidth="1"/>
    <col min="3077" max="3077" width="10.5703125" style="1" customWidth="1"/>
    <col min="3078" max="3078" width="20.85546875" style="1" customWidth="1"/>
    <col min="3079" max="3079" width="11.140625" style="1" customWidth="1"/>
    <col min="3080" max="3080" width="21.140625" style="1" customWidth="1"/>
    <col min="3081" max="3081" width="11.42578125" style="1" customWidth="1"/>
    <col min="3082" max="3082" width="13.5703125" style="1" customWidth="1"/>
    <col min="3083" max="3083" width="21.85546875" style="1" customWidth="1"/>
    <col min="3084" max="3084" width="26.5703125" style="1" customWidth="1"/>
    <col min="3085" max="3085" width="25.5703125" style="1" customWidth="1"/>
    <col min="3086" max="3086" width="17.85546875" style="1" customWidth="1"/>
    <col min="3087" max="3088" width="18.140625" style="1"/>
    <col min="3089" max="3089" width="26.42578125" style="1" customWidth="1"/>
    <col min="3090" max="3329" width="18.140625" style="1"/>
    <col min="3330" max="3330" width="23.42578125" style="1" customWidth="1"/>
    <col min="3331" max="3331" width="24.85546875" style="1" customWidth="1"/>
    <col min="3332" max="3332" width="14" style="1" customWidth="1"/>
    <col min="3333" max="3333" width="10.5703125" style="1" customWidth="1"/>
    <col min="3334" max="3334" width="20.85546875" style="1" customWidth="1"/>
    <col min="3335" max="3335" width="11.140625" style="1" customWidth="1"/>
    <col min="3336" max="3336" width="21.140625" style="1" customWidth="1"/>
    <col min="3337" max="3337" width="11.42578125" style="1" customWidth="1"/>
    <col min="3338" max="3338" width="13.5703125" style="1" customWidth="1"/>
    <col min="3339" max="3339" width="21.85546875" style="1" customWidth="1"/>
    <col min="3340" max="3340" width="26.5703125" style="1" customWidth="1"/>
    <col min="3341" max="3341" width="25.5703125" style="1" customWidth="1"/>
    <col min="3342" max="3342" width="17.85546875" style="1" customWidth="1"/>
    <col min="3343" max="3344" width="18.140625" style="1"/>
    <col min="3345" max="3345" width="26.42578125" style="1" customWidth="1"/>
    <col min="3346" max="3585" width="18.140625" style="1"/>
    <col min="3586" max="3586" width="23.42578125" style="1" customWidth="1"/>
    <col min="3587" max="3587" width="24.85546875" style="1" customWidth="1"/>
    <col min="3588" max="3588" width="14" style="1" customWidth="1"/>
    <col min="3589" max="3589" width="10.5703125" style="1" customWidth="1"/>
    <col min="3590" max="3590" width="20.85546875" style="1" customWidth="1"/>
    <col min="3591" max="3591" width="11.140625" style="1" customWidth="1"/>
    <col min="3592" max="3592" width="21.140625" style="1" customWidth="1"/>
    <col min="3593" max="3593" width="11.42578125" style="1" customWidth="1"/>
    <col min="3594" max="3594" width="13.5703125" style="1" customWidth="1"/>
    <col min="3595" max="3595" width="21.85546875" style="1" customWidth="1"/>
    <col min="3596" max="3596" width="26.5703125" style="1" customWidth="1"/>
    <col min="3597" max="3597" width="25.5703125" style="1" customWidth="1"/>
    <col min="3598" max="3598" width="17.85546875" style="1" customWidth="1"/>
    <col min="3599" max="3600" width="18.140625" style="1"/>
    <col min="3601" max="3601" width="26.42578125" style="1" customWidth="1"/>
    <col min="3602" max="3841" width="18.140625" style="1"/>
    <col min="3842" max="3842" width="23.42578125" style="1" customWidth="1"/>
    <col min="3843" max="3843" width="24.85546875" style="1" customWidth="1"/>
    <col min="3844" max="3844" width="14" style="1" customWidth="1"/>
    <col min="3845" max="3845" width="10.5703125" style="1" customWidth="1"/>
    <col min="3846" max="3846" width="20.85546875" style="1" customWidth="1"/>
    <col min="3847" max="3847" width="11.140625" style="1" customWidth="1"/>
    <col min="3848" max="3848" width="21.140625" style="1" customWidth="1"/>
    <col min="3849" max="3849" width="11.42578125" style="1" customWidth="1"/>
    <col min="3850" max="3850" width="13.5703125" style="1" customWidth="1"/>
    <col min="3851" max="3851" width="21.85546875" style="1" customWidth="1"/>
    <col min="3852" max="3852" width="26.5703125" style="1" customWidth="1"/>
    <col min="3853" max="3853" width="25.5703125" style="1" customWidth="1"/>
    <col min="3854" max="3854" width="17.85546875" style="1" customWidth="1"/>
    <col min="3855" max="3856" width="18.140625" style="1"/>
    <col min="3857" max="3857" width="26.42578125" style="1" customWidth="1"/>
    <col min="3858" max="4097" width="18.140625" style="1"/>
    <col min="4098" max="4098" width="23.42578125" style="1" customWidth="1"/>
    <col min="4099" max="4099" width="24.85546875" style="1" customWidth="1"/>
    <col min="4100" max="4100" width="14" style="1" customWidth="1"/>
    <col min="4101" max="4101" width="10.5703125" style="1" customWidth="1"/>
    <col min="4102" max="4102" width="20.85546875" style="1" customWidth="1"/>
    <col min="4103" max="4103" width="11.140625" style="1" customWidth="1"/>
    <col min="4104" max="4104" width="21.140625" style="1" customWidth="1"/>
    <col min="4105" max="4105" width="11.42578125" style="1" customWidth="1"/>
    <col min="4106" max="4106" width="13.5703125" style="1" customWidth="1"/>
    <col min="4107" max="4107" width="21.85546875" style="1" customWidth="1"/>
    <col min="4108" max="4108" width="26.5703125" style="1" customWidth="1"/>
    <col min="4109" max="4109" width="25.5703125" style="1" customWidth="1"/>
    <col min="4110" max="4110" width="17.85546875" style="1" customWidth="1"/>
    <col min="4111" max="4112" width="18.140625" style="1"/>
    <col min="4113" max="4113" width="26.42578125" style="1" customWidth="1"/>
    <col min="4114" max="4353" width="18.140625" style="1"/>
    <col min="4354" max="4354" width="23.42578125" style="1" customWidth="1"/>
    <col min="4355" max="4355" width="24.85546875" style="1" customWidth="1"/>
    <col min="4356" max="4356" width="14" style="1" customWidth="1"/>
    <col min="4357" max="4357" width="10.5703125" style="1" customWidth="1"/>
    <col min="4358" max="4358" width="20.85546875" style="1" customWidth="1"/>
    <col min="4359" max="4359" width="11.140625" style="1" customWidth="1"/>
    <col min="4360" max="4360" width="21.140625" style="1" customWidth="1"/>
    <col min="4361" max="4361" width="11.42578125" style="1" customWidth="1"/>
    <col min="4362" max="4362" width="13.5703125" style="1" customWidth="1"/>
    <col min="4363" max="4363" width="21.85546875" style="1" customWidth="1"/>
    <col min="4364" max="4364" width="26.5703125" style="1" customWidth="1"/>
    <col min="4365" max="4365" width="25.5703125" style="1" customWidth="1"/>
    <col min="4366" max="4366" width="17.85546875" style="1" customWidth="1"/>
    <col min="4367" max="4368" width="18.140625" style="1"/>
    <col min="4369" max="4369" width="26.42578125" style="1" customWidth="1"/>
    <col min="4370" max="4609" width="18.140625" style="1"/>
    <col min="4610" max="4610" width="23.42578125" style="1" customWidth="1"/>
    <col min="4611" max="4611" width="24.85546875" style="1" customWidth="1"/>
    <col min="4612" max="4612" width="14" style="1" customWidth="1"/>
    <col min="4613" max="4613" width="10.5703125" style="1" customWidth="1"/>
    <col min="4614" max="4614" width="20.85546875" style="1" customWidth="1"/>
    <col min="4615" max="4615" width="11.140625" style="1" customWidth="1"/>
    <col min="4616" max="4616" width="21.140625" style="1" customWidth="1"/>
    <col min="4617" max="4617" width="11.42578125" style="1" customWidth="1"/>
    <col min="4618" max="4618" width="13.5703125" style="1" customWidth="1"/>
    <col min="4619" max="4619" width="21.85546875" style="1" customWidth="1"/>
    <col min="4620" max="4620" width="26.5703125" style="1" customWidth="1"/>
    <col min="4621" max="4621" width="25.5703125" style="1" customWidth="1"/>
    <col min="4622" max="4622" width="17.85546875" style="1" customWidth="1"/>
    <col min="4623" max="4624" width="18.140625" style="1"/>
    <col min="4625" max="4625" width="26.42578125" style="1" customWidth="1"/>
    <col min="4626" max="4865" width="18.140625" style="1"/>
    <col min="4866" max="4866" width="23.42578125" style="1" customWidth="1"/>
    <col min="4867" max="4867" width="24.85546875" style="1" customWidth="1"/>
    <col min="4868" max="4868" width="14" style="1" customWidth="1"/>
    <col min="4869" max="4869" width="10.5703125" style="1" customWidth="1"/>
    <col min="4870" max="4870" width="20.85546875" style="1" customWidth="1"/>
    <col min="4871" max="4871" width="11.140625" style="1" customWidth="1"/>
    <col min="4872" max="4872" width="21.140625" style="1" customWidth="1"/>
    <col min="4873" max="4873" width="11.42578125" style="1" customWidth="1"/>
    <col min="4874" max="4874" width="13.5703125" style="1" customWidth="1"/>
    <col min="4875" max="4875" width="21.85546875" style="1" customWidth="1"/>
    <col min="4876" max="4876" width="26.5703125" style="1" customWidth="1"/>
    <col min="4877" max="4877" width="25.5703125" style="1" customWidth="1"/>
    <col min="4878" max="4878" width="17.85546875" style="1" customWidth="1"/>
    <col min="4879" max="4880" width="18.140625" style="1"/>
    <col min="4881" max="4881" width="26.42578125" style="1" customWidth="1"/>
    <col min="4882" max="5121" width="18.140625" style="1"/>
    <col min="5122" max="5122" width="23.42578125" style="1" customWidth="1"/>
    <col min="5123" max="5123" width="24.85546875" style="1" customWidth="1"/>
    <col min="5124" max="5124" width="14" style="1" customWidth="1"/>
    <col min="5125" max="5125" width="10.5703125" style="1" customWidth="1"/>
    <col min="5126" max="5126" width="20.85546875" style="1" customWidth="1"/>
    <col min="5127" max="5127" width="11.140625" style="1" customWidth="1"/>
    <col min="5128" max="5128" width="21.140625" style="1" customWidth="1"/>
    <col min="5129" max="5129" width="11.42578125" style="1" customWidth="1"/>
    <col min="5130" max="5130" width="13.5703125" style="1" customWidth="1"/>
    <col min="5131" max="5131" width="21.85546875" style="1" customWidth="1"/>
    <col min="5132" max="5132" width="26.5703125" style="1" customWidth="1"/>
    <col min="5133" max="5133" width="25.5703125" style="1" customWidth="1"/>
    <col min="5134" max="5134" width="17.85546875" style="1" customWidth="1"/>
    <col min="5135" max="5136" width="18.140625" style="1"/>
    <col min="5137" max="5137" width="26.42578125" style="1" customWidth="1"/>
    <col min="5138" max="5377" width="18.140625" style="1"/>
    <col min="5378" max="5378" width="23.42578125" style="1" customWidth="1"/>
    <col min="5379" max="5379" width="24.85546875" style="1" customWidth="1"/>
    <col min="5380" max="5380" width="14" style="1" customWidth="1"/>
    <col min="5381" max="5381" width="10.5703125" style="1" customWidth="1"/>
    <col min="5382" max="5382" width="20.85546875" style="1" customWidth="1"/>
    <col min="5383" max="5383" width="11.140625" style="1" customWidth="1"/>
    <col min="5384" max="5384" width="21.140625" style="1" customWidth="1"/>
    <col min="5385" max="5385" width="11.42578125" style="1" customWidth="1"/>
    <col min="5386" max="5386" width="13.5703125" style="1" customWidth="1"/>
    <col min="5387" max="5387" width="21.85546875" style="1" customWidth="1"/>
    <col min="5388" max="5388" width="26.5703125" style="1" customWidth="1"/>
    <col min="5389" max="5389" width="25.5703125" style="1" customWidth="1"/>
    <col min="5390" max="5390" width="17.85546875" style="1" customWidth="1"/>
    <col min="5391" max="5392" width="18.140625" style="1"/>
    <col min="5393" max="5393" width="26.42578125" style="1" customWidth="1"/>
    <col min="5394" max="5633" width="18.140625" style="1"/>
    <col min="5634" max="5634" width="23.42578125" style="1" customWidth="1"/>
    <col min="5635" max="5635" width="24.85546875" style="1" customWidth="1"/>
    <col min="5636" max="5636" width="14" style="1" customWidth="1"/>
    <col min="5637" max="5637" width="10.5703125" style="1" customWidth="1"/>
    <col min="5638" max="5638" width="20.85546875" style="1" customWidth="1"/>
    <col min="5639" max="5639" width="11.140625" style="1" customWidth="1"/>
    <col min="5640" max="5640" width="21.140625" style="1" customWidth="1"/>
    <col min="5641" max="5641" width="11.42578125" style="1" customWidth="1"/>
    <col min="5642" max="5642" width="13.5703125" style="1" customWidth="1"/>
    <col min="5643" max="5643" width="21.85546875" style="1" customWidth="1"/>
    <col min="5644" max="5644" width="26.5703125" style="1" customWidth="1"/>
    <col min="5645" max="5645" width="25.5703125" style="1" customWidth="1"/>
    <col min="5646" max="5646" width="17.85546875" style="1" customWidth="1"/>
    <col min="5647" max="5648" width="18.140625" style="1"/>
    <col min="5649" max="5649" width="26.42578125" style="1" customWidth="1"/>
    <col min="5650" max="5889" width="18.140625" style="1"/>
    <col min="5890" max="5890" width="23.42578125" style="1" customWidth="1"/>
    <col min="5891" max="5891" width="24.85546875" style="1" customWidth="1"/>
    <col min="5892" max="5892" width="14" style="1" customWidth="1"/>
    <col min="5893" max="5893" width="10.5703125" style="1" customWidth="1"/>
    <col min="5894" max="5894" width="20.85546875" style="1" customWidth="1"/>
    <col min="5895" max="5895" width="11.140625" style="1" customWidth="1"/>
    <col min="5896" max="5896" width="21.140625" style="1" customWidth="1"/>
    <col min="5897" max="5897" width="11.42578125" style="1" customWidth="1"/>
    <col min="5898" max="5898" width="13.5703125" style="1" customWidth="1"/>
    <col min="5899" max="5899" width="21.85546875" style="1" customWidth="1"/>
    <col min="5900" max="5900" width="26.5703125" style="1" customWidth="1"/>
    <col min="5901" max="5901" width="25.5703125" style="1" customWidth="1"/>
    <col min="5902" max="5902" width="17.85546875" style="1" customWidth="1"/>
    <col min="5903" max="5904" width="18.140625" style="1"/>
    <col min="5905" max="5905" width="26.42578125" style="1" customWidth="1"/>
    <col min="5906" max="6145" width="18.140625" style="1"/>
    <col min="6146" max="6146" width="23.42578125" style="1" customWidth="1"/>
    <col min="6147" max="6147" width="24.85546875" style="1" customWidth="1"/>
    <col min="6148" max="6148" width="14" style="1" customWidth="1"/>
    <col min="6149" max="6149" width="10.5703125" style="1" customWidth="1"/>
    <col min="6150" max="6150" width="20.85546875" style="1" customWidth="1"/>
    <col min="6151" max="6151" width="11.140625" style="1" customWidth="1"/>
    <col min="6152" max="6152" width="21.140625" style="1" customWidth="1"/>
    <col min="6153" max="6153" width="11.42578125" style="1" customWidth="1"/>
    <col min="6154" max="6154" width="13.5703125" style="1" customWidth="1"/>
    <col min="6155" max="6155" width="21.85546875" style="1" customWidth="1"/>
    <col min="6156" max="6156" width="26.5703125" style="1" customWidth="1"/>
    <col min="6157" max="6157" width="25.5703125" style="1" customWidth="1"/>
    <col min="6158" max="6158" width="17.85546875" style="1" customWidth="1"/>
    <col min="6159" max="6160" width="18.140625" style="1"/>
    <col min="6161" max="6161" width="26.42578125" style="1" customWidth="1"/>
    <col min="6162" max="6401" width="18.140625" style="1"/>
    <col min="6402" max="6402" width="23.42578125" style="1" customWidth="1"/>
    <col min="6403" max="6403" width="24.85546875" style="1" customWidth="1"/>
    <col min="6404" max="6404" width="14" style="1" customWidth="1"/>
    <col min="6405" max="6405" width="10.5703125" style="1" customWidth="1"/>
    <col min="6406" max="6406" width="20.85546875" style="1" customWidth="1"/>
    <col min="6407" max="6407" width="11.140625" style="1" customWidth="1"/>
    <col min="6408" max="6408" width="21.140625" style="1" customWidth="1"/>
    <col min="6409" max="6409" width="11.42578125" style="1" customWidth="1"/>
    <col min="6410" max="6410" width="13.5703125" style="1" customWidth="1"/>
    <col min="6411" max="6411" width="21.85546875" style="1" customWidth="1"/>
    <col min="6412" max="6412" width="26.5703125" style="1" customWidth="1"/>
    <col min="6413" max="6413" width="25.5703125" style="1" customWidth="1"/>
    <col min="6414" max="6414" width="17.85546875" style="1" customWidth="1"/>
    <col min="6415" max="6416" width="18.140625" style="1"/>
    <col min="6417" max="6417" width="26.42578125" style="1" customWidth="1"/>
    <col min="6418" max="6657" width="18.140625" style="1"/>
    <col min="6658" max="6658" width="23.42578125" style="1" customWidth="1"/>
    <col min="6659" max="6659" width="24.85546875" style="1" customWidth="1"/>
    <col min="6660" max="6660" width="14" style="1" customWidth="1"/>
    <col min="6661" max="6661" width="10.5703125" style="1" customWidth="1"/>
    <col min="6662" max="6662" width="20.85546875" style="1" customWidth="1"/>
    <col min="6663" max="6663" width="11.140625" style="1" customWidth="1"/>
    <col min="6664" max="6664" width="21.140625" style="1" customWidth="1"/>
    <col min="6665" max="6665" width="11.42578125" style="1" customWidth="1"/>
    <col min="6666" max="6666" width="13.5703125" style="1" customWidth="1"/>
    <col min="6667" max="6667" width="21.85546875" style="1" customWidth="1"/>
    <col min="6668" max="6668" width="26.5703125" style="1" customWidth="1"/>
    <col min="6669" max="6669" width="25.5703125" style="1" customWidth="1"/>
    <col min="6670" max="6670" width="17.85546875" style="1" customWidth="1"/>
    <col min="6671" max="6672" width="18.140625" style="1"/>
    <col min="6673" max="6673" width="26.42578125" style="1" customWidth="1"/>
    <col min="6674" max="6913" width="18.140625" style="1"/>
    <col min="6914" max="6914" width="23.42578125" style="1" customWidth="1"/>
    <col min="6915" max="6915" width="24.85546875" style="1" customWidth="1"/>
    <col min="6916" max="6916" width="14" style="1" customWidth="1"/>
    <col min="6917" max="6917" width="10.5703125" style="1" customWidth="1"/>
    <col min="6918" max="6918" width="20.85546875" style="1" customWidth="1"/>
    <col min="6919" max="6919" width="11.140625" style="1" customWidth="1"/>
    <col min="6920" max="6920" width="21.140625" style="1" customWidth="1"/>
    <col min="6921" max="6921" width="11.42578125" style="1" customWidth="1"/>
    <col min="6922" max="6922" width="13.5703125" style="1" customWidth="1"/>
    <col min="6923" max="6923" width="21.85546875" style="1" customWidth="1"/>
    <col min="6924" max="6924" width="26.5703125" style="1" customWidth="1"/>
    <col min="6925" max="6925" width="25.5703125" style="1" customWidth="1"/>
    <col min="6926" max="6926" width="17.85546875" style="1" customWidth="1"/>
    <col min="6927" max="6928" width="18.140625" style="1"/>
    <col min="6929" max="6929" width="26.42578125" style="1" customWidth="1"/>
    <col min="6930" max="7169" width="18.140625" style="1"/>
    <col min="7170" max="7170" width="23.42578125" style="1" customWidth="1"/>
    <col min="7171" max="7171" width="24.85546875" style="1" customWidth="1"/>
    <col min="7172" max="7172" width="14" style="1" customWidth="1"/>
    <col min="7173" max="7173" width="10.5703125" style="1" customWidth="1"/>
    <col min="7174" max="7174" width="20.85546875" style="1" customWidth="1"/>
    <col min="7175" max="7175" width="11.140625" style="1" customWidth="1"/>
    <col min="7176" max="7176" width="21.140625" style="1" customWidth="1"/>
    <col min="7177" max="7177" width="11.42578125" style="1" customWidth="1"/>
    <col min="7178" max="7178" width="13.5703125" style="1" customWidth="1"/>
    <col min="7179" max="7179" width="21.85546875" style="1" customWidth="1"/>
    <col min="7180" max="7180" width="26.5703125" style="1" customWidth="1"/>
    <col min="7181" max="7181" width="25.5703125" style="1" customWidth="1"/>
    <col min="7182" max="7182" width="17.85546875" style="1" customWidth="1"/>
    <col min="7183" max="7184" width="18.140625" style="1"/>
    <col min="7185" max="7185" width="26.42578125" style="1" customWidth="1"/>
    <col min="7186" max="7425" width="18.140625" style="1"/>
    <col min="7426" max="7426" width="23.42578125" style="1" customWidth="1"/>
    <col min="7427" max="7427" width="24.85546875" style="1" customWidth="1"/>
    <col min="7428" max="7428" width="14" style="1" customWidth="1"/>
    <col min="7429" max="7429" width="10.5703125" style="1" customWidth="1"/>
    <col min="7430" max="7430" width="20.85546875" style="1" customWidth="1"/>
    <col min="7431" max="7431" width="11.140625" style="1" customWidth="1"/>
    <col min="7432" max="7432" width="21.140625" style="1" customWidth="1"/>
    <col min="7433" max="7433" width="11.42578125" style="1" customWidth="1"/>
    <col min="7434" max="7434" width="13.5703125" style="1" customWidth="1"/>
    <col min="7435" max="7435" width="21.85546875" style="1" customWidth="1"/>
    <col min="7436" max="7436" width="26.5703125" style="1" customWidth="1"/>
    <col min="7437" max="7437" width="25.5703125" style="1" customWidth="1"/>
    <col min="7438" max="7438" width="17.85546875" style="1" customWidth="1"/>
    <col min="7439" max="7440" width="18.140625" style="1"/>
    <col min="7441" max="7441" width="26.42578125" style="1" customWidth="1"/>
    <col min="7442" max="7681" width="18.140625" style="1"/>
    <col min="7682" max="7682" width="23.42578125" style="1" customWidth="1"/>
    <col min="7683" max="7683" width="24.85546875" style="1" customWidth="1"/>
    <col min="7684" max="7684" width="14" style="1" customWidth="1"/>
    <col min="7685" max="7685" width="10.5703125" style="1" customWidth="1"/>
    <col min="7686" max="7686" width="20.85546875" style="1" customWidth="1"/>
    <col min="7687" max="7687" width="11.140625" style="1" customWidth="1"/>
    <col min="7688" max="7688" width="21.140625" style="1" customWidth="1"/>
    <col min="7689" max="7689" width="11.42578125" style="1" customWidth="1"/>
    <col min="7690" max="7690" width="13.5703125" style="1" customWidth="1"/>
    <col min="7691" max="7691" width="21.85546875" style="1" customWidth="1"/>
    <col min="7692" max="7692" width="26.5703125" style="1" customWidth="1"/>
    <col min="7693" max="7693" width="25.5703125" style="1" customWidth="1"/>
    <col min="7694" max="7694" width="17.85546875" style="1" customWidth="1"/>
    <col min="7695" max="7696" width="18.140625" style="1"/>
    <col min="7697" max="7697" width="26.42578125" style="1" customWidth="1"/>
    <col min="7698" max="7937" width="18.140625" style="1"/>
    <col min="7938" max="7938" width="23.42578125" style="1" customWidth="1"/>
    <col min="7939" max="7939" width="24.85546875" style="1" customWidth="1"/>
    <col min="7940" max="7940" width="14" style="1" customWidth="1"/>
    <col min="7941" max="7941" width="10.5703125" style="1" customWidth="1"/>
    <col min="7942" max="7942" width="20.85546875" style="1" customWidth="1"/>
    <col min="7943" max="7943" width="11.140625" style="1" customWidth="1"/>
    <col min="7944" max="7944" width="21.140625" style="1" customWidth="1"/>
    <col min="7945" max="7945" width="11.42578125" style="1" customWidth="1"/>
    <col min="7946" max="7946" width="13.5703125" style="1" customWidth="1"/>
    <col min="7947" max="7947" width="21.85546875" style="1" customWidth="1"/>
    <col min="7948" max="7948" width="26.5703125" style="1" customWidth="1"/>
    <col min="7949" max="7949" width="25.5703125" style="1" customWidth="1"/>
    <col min="7950" max="7950" width="17.85546875" style="1" customWidth="1"/>
    <col min="7951" max="7952" width="18.140625" style="1"/>
    <col min="7953" max="7953" width="26.42578125" style="1" customWidth="1"/>
    <col min="7954" max="8193" width="18.140625" style="1"/>
    <col min="8194" max="8194" width="23.42578125" style="1" customWidth="1"/>
    <col min="8195" max="8195" width="24.85546875" style="1" customWidth="1"/>
    <col min="8196" max="8196" width="14" style="1" customWidth="1"/>
    <col min="8197" max="8197" width="10.5703125" style="1" customWidth="1"/>
    <col min="8198" max="8198" width="20.85546875" style="1" customWidth="1"/>
    <col min="8199" max="8199" width="11.140625" style="1" customWidth="1"/>
    <col min="8200" max="8200" width="21.140625" style="1" customWidth="1"/>
    <col min="8201" max="8201" width="11.42578125" style="1" customWidth="1"/>
    <col min="8202" max="8202" width="13.5703125" style="1" customWidth="1"/>
    <col min="8203" max="8203" width="21.85546875" style="1" customWidth="1"/>
    <col min="8204" max="8204" width="26.5703125" style="1" customWidth="1"/>
    <col min="8205" max="8205" width="25.5703125" style="1" customWidth="1"/>
    <col min="8206" max="8206" width="17.85546875" style="1" customWidth="1"/>
    <col min="8207" max="8208" width="18.140625" style="1"/>
    <col min="8209" max="8209" width="26.42578125" style="1" customWidth="1"/>
    <col min="8210" max="8449" width="18.140625" style="1"/>
    <col min="8450" max="8450" width="23.42578125" style="1" customWidth="1"/>
    <col min="8451" max="8451" width="24.85546875" style="1" customWidth="1"/>
    <col min="8452" max="8452" width="14" style="1" customWidth="1"/>
    <col min="8453" max="8453" width="10.5703125" style="1" customWidth="1"/>
    <col min="8454" max="8454" width="20.85546875" style="1" customWidth="1"/>
    <col min="8455" max="8455" width="11.140625" style="1" customWidth="1"/>
    <col min="8456" max="8456" width="21.140625" style="1" customWidth="1"/>
    <col min="8457" max="8457" width="11.42578125" style="1" customWidth="1"/>
    <col min="8458" max="8458" width="13.5703125" style="1" customWidth="1"/>
    <col min="8459" max="8459" width="21.85546875" style="1" customWidth="1"/>
    <col min="8460" max="8460" width="26.5703125" style="1" customWidth="1"/>
    <col min="8461" max="8461" width="25.5703125" style="1" customWidth="1"/>
    <col min="8462" max="8462" width="17.85546875" style="1" customWidth="1"/>
    <col min="8463" max="8464" width="18.140625" style="1"/>
    <col min="8465" max="8465" width="26.42578125" style="1" customWidth="1"/>
    <col min="8466" max="8705" width="18.140625" style="1"/>
    <col min="8706" max="8706" width="23.42578125" style="1" customWidth="1"/>
    <col min="8707" max="8707" width="24.85546875" style="1" customWidth="1"/>
    <col min="8708" max="8708" width="14" style="1" customWidth="1"/>
    <col min="8709" max="8709" width="10.5703125" style="1" customWidth="1"/>
    <col min="8710" max="8710" width="20.85546875" style="1" customWidth="1"/>
    <col min="8711" max="8711" width="11.140625" style="1" customWidth="1"/>
    <col min="8712" max="8712" width="21.140625" style="1" customWidth="1"/>
    <col min="8713" max="8713" width="11.42578125" style="1" customWidth="1"/>
    <col min="8714" max="8714" width="13.5703125" style="1" customWidth="1"/>
    <col min="8715" max="8715" width="21.85546875" style="1" customWidth="1"/>
    <col min="8716" max="8716" width="26.5703125" style="1" customWidth="1"/>
    <col min="8717" max="8717" width="25.5703125" style="1" customWidth="1"/>
    <col min="8718" max="8718" width="17.85546875" style="1" customWidth="1"/>
    <col min="8719" max="8720" width="18.140625" style="1"/>
    <col min="8721" max="8721" width="26.42578125" style="1" customWidth="1"/>
    <col min="8722" max="8961" width="18.140625" style="1"/>
    <col min="8962" max="8962" width="23.42578125" style="1" customWidth="1"/>
    <col min="8963" max="8963" width="24.85546875" style="1" customWidth="1"/>
    <col min="8964" max="8964" width="14" style="1" customWidth="1"/>
    <col min="8965" max="8965" width="10.5703125" style="1" customWidth="1"/>
    <col min="8966" max="8966" width="20.85546875" style="1" customWidth="1"/>
    <col min="8967" max="8967" width="11.140625" style="1" customWidth="1"/>
    <col min="8968" max="8968" width="21.140625" style="1" customWidth="1"/>
    <col min="8969" max="8969" width="11.42578125" style="1" customWidth="1"/>
    <col min="8970" max="8970" width="13.5703125" style="1" customWidth="1"/>
    <col min="8971" max="8971" width="21.85546875" style="1" customWidth="1"/>
    <col min="8972" max="8972" width="26.5703125" style="1" customWidth="1"/>
    <col min="8973" max="8973" width="25.5703125" style="1" customWidth="1"/>
    <col min="8974" max="8974" width="17.85546875" style="1" customWidth="1"/>
    <col min="8975" max="8976" width="18.140625" style="1"/>
    <col min="8977" max="8977" width="26.42578125" style="1" customWidth="1"/>
    <col min="8978" max="9217" width="18.140625" style="1"/>
    <col min="9218" max="9218" width="23.42578125" style="1" customWidth="1"/>
    <col min="9219" max="9219" width="24.85546875" style="1" customWidth="1"/>
    <col min="9220" max="9220" width="14" style="1" customWidth="1"/>
    <col min="9221" max="9221" width="10.5703125" style="1" customWidth="1"/>
    <col min="9222" max="9222" width="20.85546875" style="1" customWidth="1"/>
    <col min="9223" max="9223" width="11.140625" style="1" customWidth="1"/>
    <col min="9224" max="9224" width="21.140625" style="1" customWidth="1"/>
    <col min="9225" max="9225" width="11.42578125" style="1" customWidth="1"/>
    <col min="9226" max="9226" width="13.5703125" style="1" customWidth="1"/>
    <col min="9227" max="9227" width="21.85546875" style="1" customWidth="1"/>
    <col min="9228" max="9228" width="26.5703125" style="1" customWidth="1"/>
    <col min="9229" max="9229" width="25.5703125" style="1" customWidth="1"/>
    <col min="9230" max="9230" width="17.85546875" style="1" customWidth="1"/>
    <col min="9231" max="9232" width="18.140625" style="1"/>
    <col min="9233" max="9233" width="26.42578125" style="1" customWidth="1"/>
    <col min="9234" max="9473" width="18.140625" style="1"/>
    <col min="9474" max="9474" width="23.42578125" style="1" customWidth="1"/>
    <col min="9475" max="9475" width="24.85546875" style="1" customWidth="1"/>
    <col min="9476" max="9476" width="14" style="1" customWidth="1"/>
    <col min="9477" max="9477" width="10.5703125" style="1" customWidth="1"/>
    <col min="9478" max="9478" width="20.85546875" style="1" customWidth="1"/>
    <col min="9479" max="9479" width="11.140625" style="1" customWidth="1"/>
    <col min="9480" max="9480" width="21.140625" style="1" customWidth="1"/>
    <col min="9481" max="9481" width="11.42578125" style="1" customWidth="1"/>
    <col min="9482" max="9482" width="13.5703125" style="1" customWidth="1"/>
    <col min="9483" max="9483" width="21.85546875" style="1" customWidth="1"/>
    <col min="9484" max="9484" width="26.5703125" style="1" customWidth="1"/>
    <col min="9485" max="9485" width="25.5703125" style="1" customWidth="1"/>
    <col min="9486" max="9486" width="17.85546875" style="1" customWidth="1"/>
    <col min="9487" max="9488" width="18.140625" style="1"/>
    <col min="9489" max="9489" width="26.42578125" style="1" customWidth="1"/>
    <col min="9490" max="9729" width="18.140625" style="1"/>
    <col min="9730" max="9730" width="23.42578125" style="1" customWidth="1"/>
    <col min="9731" max="9731" width="24.85546875" style="1" customWidth="1"/>
    <col min="9732" max="9732" width="14" style="1" customWidth="1"/>
    <col min="9733" max="9733" width="10.5703125" style="1" customWidth="1"/>
    <col min="9734" max="9734" width="20.85546875" style="1" customWidth="1"/>
    <col min="9735" max="9735" width="11.140625" style="1" customWidth="1"/>
    <col min="9736" max="9736" width="21.140625" style="1" customWidth="1"/>
    <col min="9737" max="9737" width="11.42578125" style="1" customWidth="1"/>
    <col min="9738" max="9738" width="13.5703125" style="1" customWidth="1"/>
    <col min="9739" max="9739" width="21.85546875" style="1" customWidth="1"/>
    <col min="9740" max="9740" width="26.5703125" style="1" customWidth="1"/>
    <col min="9741" max="9741" width="25.5703125" style="1" customWidth="1"/>
    <col min="9742" max="9742" width="17.85546875" style="1" customWidth="1"/>
    <col min="9743" max="9744" width="18.140625" style="1"/>
    <col min="9745" max="9745" width="26.42578125" style="1" customWidth="1"/>
    <col min="9746" max="9985" width="18.140625" style="1"/>
    <col min="9986" max="9986" width="23.42578125" style="1" customWidth="1"/>
    <col min="9987" max="9987" width="24.85546875" style="1" customWidth="1"/>
    <col min="9988" max="9988" width="14" style="1" customWidth="1"/>
    <col min="9989" max="9989" width="10.5703125" style="1" customWidth="1"/>
    <col min="9990" max="9990" width="20.85546875" style="1" customWidth="1"/>
    <col min="9991" max="9991" width="11.140625" style="1" customWidth="1"/>
    <col min="9992" max="9992" width="21.140625" style="1" customWidth="1"/>
    <col min="9993" max="9993" width="11.42578125" style="1" customWidth="1"/>
    <col min="9994" max="9994" width="13.5703125" style="1" customWidth="1"/>
    <col min="9995" max="9995" width="21.85546875" style="1" customWidth="1"/>
    <col min="9996" max="9996" width="26.5703125" style="1" customWidth="1"/>
    <col min="9997" max="9997" width="25.5703125" style="1" customWidth="1"/>
    <col min="9998" max="9998" width="17.85546875" style="1" customWidth="1"/>
    <col min="9999" max="10000" width="18.140625" style="1"/>
    <col min="10001" max="10001" width="26.42578125" style="1" customWidth="1"/>
    <col min="10002" max="10241" width="18.140625" style="1"/>
    <col min="10242" max="10242" width="23.42578125" style="1" customWidth="1"/>
    <col min="10243" max="10243" width="24.85546875" style="1" customWidth="1"/>
    <col min="10244" max="10244" width="14" style="1" customWidth="1"/>
    <col min="10245" max="10245" width="10.5703125" style="1" customWidth="1"/>
    <col min="10246" max="10246" width="20.85546875" style="1" customWidth="1"/>
    <col min="10247" max="10247" width="11.140625" style="1" customWidth="1"/>
    <col min="10248" max="10248" width="21.140625" style="1" customWidth="1"/>
    <col min="10249" max="10249" width="11.42578125" style="1" customWidth="1"/>
    <col min="10250" max="10250" width="13.5703125" style="1" customWidth="1"/>
    <col min="10251" max="10251" width="21.85546875" style="1" customWidth="1"/>
    <col min="10252" max="10252" width="26.5703125" style="1" customWidth="1"/>
    <col min="10253" max="10253" width="25.5703125" style="1" customWidth="1"/>
    <col min="10254" max="10254" width="17.85546875" style="1" customWidth="1"/>
    <col min="10255" max="10256" width="18.140625" style="1"/>
    <col min="10257" max="10257" width="26.42578125" style="1" customWidth="1"/>
    <col min="10258" max="10497" width="18.140625" style="1"/>
    <col min="10498" max="10498" width="23.42578125" style="1" customWidth="1"/>
    <col min="10499" max="10499" width="24.85546875" style="1" customWidth="1"/>
    <col min="10500" max="10500" width="14" style="1" customWidth="1"/>
    <col min="10501" max="10501" width="10.5703125" style="1" customWidth="1"/>
    <col min="10502" max="10502" width="20.85546875" style="1" customWidth="1"/>
    <col min="10503" max="10503" width="11.140625" style="1" customWidth="1"/>
    <col min="10504" max="10504" width="21.140625" style="1" customWidth="1"/>
    <col min="10505" max="10505" width="11.42578125" style="1" customWidth="1"/>
    <col min="10506" max="10506" width="13.5703125" style="1" customWidth="1"/>
    <col min="10507" max="10507" width="21.85546875" style="1" customWidth="1"/>
    <col min="10508" max="10508" width="26.5703125" style="1" customWidth="1"/>
    <col min="10509" max="10509" width="25.5703125" style="1" customWidth="1"/>
    <col min="10510" max="10510" width="17.85546875" style="1" customWidth="1"/>
    <col min="10511" max="10512" width="18.140625" style="1"/>
    <col min="10513" max="10513" width="26.42578125" style="1" customWidth="1"/>
    <col min="10514" max="10753" width="18.140625" style="1"/>
    <col min="10754" max="10754" width="23.42578125" style="1" customWidth="1"/>
    <col min="10755" max="10755" width="24.85546875" style="1" customWidth="1"/>
    <col min="10756" max="10756" width="14" style="1" customWidth="1"/>
    <col min="10757" max="10757" width="10.5703125" style="1" customWidth="1"/>
    <col min="10758" max="10758" width="20.85546875" style="1" customWidth="1"/>
    <col min="10759" max="10759" width="11.140625" style="1" customWidth="1"/>
    <col min="10760" max="10760" width="21.140625" style="1" customWidth="1"/>
    <col min="10761" max="10761" width="11.42578125" style="1" customWidth="1"/>
    <col min="10762" max="10762" width="13.5703125" style="1" customWidth="1"/>
    <col min="10763" max="10763" width="21.85546875" style="1" customWidth="1"/>
    <col min="10764" max="10764" width="26.5703125" style="1" customWidth="1"/>
    <col min="10765" max="10765" width="25.5703125" style="1" customWidth="1"/>
    <col min="10766" max="10766" width="17.85546875" style="1" customWidth="1"/>
    <col min="10767" max="10768" width="18.140625" style="1"/>
    <col min="10769" max="10769" width="26.42578125" style="1" customWidth="1"/>
    <col min="10770" max="11009" width="18.140625" style="1"/>
    <col min="11010" max="11010" width="23.42578125" style="1" customWidth="1"/>
    <col min="11011" max="11011" width="24.85546875" style="1" customWidth="1"/>
    <col min="11012" max="11012" width="14" style="1" customWidth="1"/>
    <col min="11013" max="11013" width="10.5703125" style="1" customWidth="1"/>
    <col min="11014" max="11014" width="20.85546875" style="1" customWidth="1"/>
    <col min="11015" max="11015" width="11.140625" style="1" customWidth="1"/>
    <col min="11016" max="11016" width="21.140625" style="1" customWidth="1"/>
    <col min="11017" max="11017" width="11.42578125" style="1" customWidth="1"/>
    <col min="11018" max="11018" width="13.5703125" style="1" customWidth="1"/>
    <col min="11019" max="11019" width="21.85546875" style="1" customWidth="1"/>
    <col min="11020" max="11020" width="26.5703125" style="1" customWidth="1"/>
    <col min="11021" max="11021" width="25.5703125" style="1" customWidth="1"/>
    <col min="11022" max="11022" width="17.85546875" style="1" customWidth="1"/>
    <col min="11023" max="11024" width="18.140625" style="1"/>
    <col min="11025" max="11025" width="26.42578125" style="1" customWidth="1"/>
    <col min="11026" max="11265" width="18.140625" style="1"/>
    <col min="11266" max="11266" width="23.42578125" style="1" customWidth="1"/>
    <col min="11267" max="11267" width="24.85546875" style="1" customWidth="1"/>
    <col min="11268" max="11268" width="14" style="1" customWidth="1"/>
    <col min="11269" max="11269" width="10.5703125" style="1" customWidth="1"/>
    <col min="11270" max="11270" width="20.85546875" style="1" customWidth="1"/>
    <col min="11271" max="11271" width="11.140625" style="1" customWidth="1"/>
    <col min="11272" max="11272" width="21.140625" style="1" customWidth="1"/>
    <col min="11273" max="11273" width="11.42578125" style="1" customWidth="1"/>
    <col min="11274" max="11274" width="13.5703125" style="1" customWidth="1"/>
    <col min="11275" max="11275" width="21.85546875" style="1" customWidth="1"/>
    <col min="11276" max="11276" width="26.5703125" style="1" customWidth="1"/>
    <col min="11277" max="11277" width="25.5703125" style="1" customWidth="1"/>
    <col min="11278" max="11278" width="17.85546875" style="1" customWidth="1"/>
    <col min="11279" max="11280" width="18.140625" style="1"/>
    <col min="11281" max="11281" width="26.42578125" style="1" customWidth="1"/>
    <col min="11282" max="11521" width="18.140625" style="1"/>
    <col min="11522" max="11522" width="23.42578125" style="1" customWidth="1"/>
    <col min="11523" max="11523" width="24.85546875" style="1" customWidth="1"/>
    <col min="11524" max="11524" width="14" style="1" customWidth="1"/>
    <col min="11525" max="11525" width="10.5703125" style="1" customWidth="1"/>
    <col min="11526" max="11526" width="20.85546875" style="1" customWidth="1"/>
    <col min="11527" max="11527" width="11.140625" style="1" customWidth="1"/>
    <col min="11528" max="11528" width="21.140625" style="1" customWidth="1"/>
    <col min="11529" max="11529" width="11.42578125" style="1" customWidth="1"/>
    <col min="11530" max="11530" width="13.5703125" style="1" customWidth="1"/>
    <col min="11531" max="11531" width="21.85546875" style="1" customWidth="1"/>
    <col min="11532" max="11532" width="26.5703125" style="1" customWidth="1"/>
    <col min="11533" max="11533" width="25.5703125" style="1" customWidth="1"/>
    <col min="11534" max="11534" width="17.85546875" style="1" customWidth="1"/>
    <col min="11535" max="11536" width="18.140625" style="1"/>
    <col min="11537" max="11537" width="26.42578125" style="1" customWidth="1"/>
    <col min="11538" max="11777" width="18.140625" style="1"/>
    <col min="11778" max="11778" width="23.42578125" style="1" customWidth="1"/>
    <col min="11779" max="11779" width="24.85546875" style="1" customWidth="1"/>
    <col min="11780" max="11780" width="14" style="1" customWidth="1"/>
    <col min="11781" max="11781" width="10.5703125" style="1" customWidth="1"/>
    <col min="11782" max="11782" width="20.85546875" style="1" customWidth="1"/>
    <col min="11783" max="11783" width="11.140625" style="1" customWidth="1"/>
    <col min="11784" max="11784" width="21.140625" style="1" customWidth="1"/>
    <col min="11785" max="11785" width="11.42578125" style="1" customWidth="1"/>
    <col min="11786" max="11786" width="13.5703125" style="1" customWidth="1"/>
    <col min="11787" max="11787" width="21.85546875" style="1" customWidth="1"/>
    <col min="11788" max="11788" width="26.5703125" style="1" customWidth="1"/>
    <col min="11789" max="11789" width="25.5703125" style="1" customWidth="1"/>
    <col min="11790" max="11790" width="17.85546875" style="1" customWidth="1"/>
    <col min="11791" max="11792" width="18.140625" style="1"/>
    <col min="11793" max="11793" width="26.42578125" style="1" customWidth="1"/>
    <col min="11794" max="12033" width="18.140625" style="1"/>
    <col min="12034" max="12034" width="23.42578125" style="1" customWidth="1"/>
    <col min="12035" max="12035" width="24.85546875" style="1" customWidth="1"/>
    <col min="12036" max="12036" width="14" style="1" customWidth="1"/>
    <col min="12037" max="12037" width="10.5703125" style="1" customWidth="1"/>
    <col min="12038" max="12038" width="20.85546875" style="1" customWidth="1"/>
    <col min="12039" max="12039" width="11.140625" style="1" customWidth="1"/>
    <col min="12040" max="12040" width="21.140625" style="1" customWidth="1"/>
    <col min="12041" max="12041" width="11.42578125" style="1" customWidth="1"/>
    <col min="12042" max="12042" width="13.5703125" style="1" customWidth="1"/>
    <col min="12043" max="12043" width="21.85546875" style="1" customWidth="1"/>
    <col min="12044" max="12044" width="26.5703125" style="1" customWidth="1"/>
    <col min="12045" max="12045" width="25.5703125" style="1" customWidth="1"/>
    <col min="12046" max="12046" width="17.85546875" style="1" customWidth="1"/>
    <col min="12047" max="12048" width="18.140625" style="1"/>
    <col min="12049" max="12049" width="26.42578125" style="1" customWidth="1"/>
    <col min="12050" max="12289" width="18.140625" style="1"/>
    <col min="12290" max="12290" width="23.42578125" style="1" customWidth="1"/>
    <col min="12291" max="12291" width="24.85546875" style="1" customWidth="1"/>
    <col min="12292" max="12292" width="14" style="1" customWidth="1"/>
    <col min="12293" max="12293" width="10.5703125" style="1" customWidth="1"/>
    <col min="12294" max="12294" width="20.85546875" style="1" customWidth="1"/>
    <col min="12295" max="12295" width="11.140625" style="1" customWidth="1"/>
    <col min="12296" max="12296" width="21.140625" style="1" customWidth="1"/>
    <col min="12297" max="12297" width="11.42578125" style="1" customWidth="1"/>
    <col min="12298" max="12298" width="13.5703125" style="1" customWidth="1"/>
    <col min="12299" max="12299" width="21.85546875" style="1" customWidth="1"/>
    <col min="12300" max="12300" width="26.5703125" style="1" customWidth="1"/>
    <col min="12301" max="12301" width="25.5703125" style="1" customWidth="1"/>
    <col min="12302" max="12302" width="17.85546875" style="1" customWidth="1"/>
    <col min="12303" max="12304" width="18.140625" style="1"/>
    <col min="12305" max="12305" width="26.42578125" style="1" customWidth="1"/>
    <col min="12306" max="12545" width="18.140625" style="1"/>
    <col min="12546" max="12546" width="23.42578125" style="1" customWidth="1"/>
    <col min="12547" max="12547" width="24.85546875" style="1" customWidth="1"/>
    <col min="12548" max="12548" width="14" style="1" customWidth="1"/>
    <col min="12549" max="12549" width="10.5703125" style="1" customWidth="1"/>
    <col min="12550" max="12550" width="20.85546875" style="1" customWidth="1"/>
    <col min="12551" max="12551" width="11.140625" style="1" customWidth="1"/>
    <col min="12552" max="12552" width="21.140625" style="1" customWidth="1"/>
    <col min="12553" max="12553" width="11.42578125" style="1" customWidth="1"/>
    <col min="12554" max="12554" width="13.5703125" style="1" customWidth="1"/>
    <col min="12555" max="12555" width="21.85546875" style="1" customWidth="1"/>
    <col min="12556" max="12556" width="26.5703125" style="1" customWidth="1"/>
    <col min="12557" max="12557" width="25.5703125" style="1" customWidth="1"/>
    <col min="12558" max="12558" width="17.85546875" style="1" customWidth="1"/>
    <col min="12559" max="12560" width="18.140625" style="1"/>
    <col min="12561" max="12561" width="26.42578125" style="1" customWidth="1"/>
    <col min="12562" max="12801" width="18.140625" style="1"/>
    <col min="12802" max="12802" width="23.42578125" style="1" customWidth="1"/>
    <col min="12803" max="12803" width="24.85546875" style="1" customWidth="1"/>
    <col min="12804" max="12804" width="14" style="1" customWidth="1"/>
    <col min="12805" max="12805" width="10.5703125" style="1" customWidth="1"/>
    <col min="12806" max="12806" width="20.85546875" style="1" customWidth="1"/>
    <col min="12807" max="12807" width="11.140625" style="1" customWidth="1"/>
    <col min="12808" max="12808" width="21.140625" style="1" customWidth="1"/>
    <col min="12809" max="12809" width="11.42578125" style="1" customWidth="1"/>
    <col min="12810" max="12810" width="13.5703125" style="1" customWidth="1"/>
    <col min="12811" max="12811" width="21.85546875" style="1" customWidth="1"/>
    <col min="12812" max="12812" width="26.5703125" style="1" customWidth="1"/>
    <col min="12813" max="12813" width="25.5703125" style="1" customWidth="1"/>
    <col min="12814" max="12814" width="17.85546875" style="1" customWidth="1"/>
    <col min="12815" max="12816" width="18.140625" style="1"/>
    <col min="12817" max="12817" width="26.42578125" style="1" customWidth="1"/>
    <col min="12818" max="13057" width="18.140625" style="1"/>
    <col min="13058" max="13058" width="23.42578125" style="1" customWidth="1"/>
    <col min="13059" max="13059" width="24.85546875" style="1" customWidth="1"/>
    <col min="13060" max="13060" width="14" style="1" customWidth="1"/>
    <col min="13061" max="13061" width="10.5703125" style="1" customWidth="1"/>
    <col min="13062" max="13062" width="20.85546875" style="1" customWidth="1"/>
    <col min="13063" max="13063" width="11.140625" style="1" customWidth="1"/>
    <col min="13064" max="13064" width="21.140625" style="1" customWidth="1"/>
    <col min="13065" max="13065" width="11.42578125" style="1" customWidth="1"/>
    <col min="13066" max="13066" width="13.5703125" style="1" customWidth="1"/>
    <col min="13067" max="13067" width="21.85546875" style="1" customWidth="1"/>
    <col min="13068" max="13068" width="26.5703125" style="1" customWidth="1"/>
    <col min="13069" max="13069" width="25.5703125" style="1" customWidth="1"/>
    <col min="13070" max="13070" width="17.85546875" style="1" customWidth="1"/>
    <col min="13071" max="13072" width="18.140625" style="1"/>
    <col min="13073" max="13073" width="26.42578125" style="1" customWidth="1"/>
    <col min="13074" max="13313" width="18.140625" style="1"/>
    <col min="13314" max="13314" width="23.42578125" style="1" customWidth="1"/>
    <col min="13315" max="13315" width="24.85546875" style="1" customWidth="1"/>
    <col min="13316" max="13316" width="14" style="1" customWidth="1"/>
    <col min="13317" max="13317" width="10.5703125" style="1" customWidth="1"/>
    <col min="13318" max="13318" width="20.85546875" style="1" customWidth="1"/>
    <col min="13319" max="13319" width="11.140625" style="1" customWidth="1"/>
    <col min="13320" max="13320" width="21.140625" style="1" customWidth="1"/>
    <col min="13321" max="13321" width="11.42578125" style="1" customWidth="1"/>
    <col min="13322" max="13322" width="13.5703125" style="1" customWidth="1"/>
    <col min="13323" max="13323" width="21.85546875" style="1" customWidth="1"/>
    <col min="13324" max="13324" width="26.5703125" style="1" customWidth="1"/>
    <col min="13325" max="13325" width="25.5703125" style="1" customWidth="1"/>
    <col min="13326" max="13326" width="17.85546875" style="1" customWidth="1"/>
    <col min="13327" max="13328" width="18.140625" style="1"/>
    <col min="13329" max="13329" width="26.42578125" style="1" customWidth="1"/>
    <col min="13330" max="13569" width="18.140625" style="1"/>
    <col min="13570" max="13570" width="23.42578125" style="1" customWidth="1"/>
    <col min="13571" max="13571" width="24.85546875" style="1" customWidth="1"/>
    <col min="13572" max="13572" width="14" style="1" customWidth="1"/>
    <col min="13573" max="13573" width="10.5703125" style="1" customWidth="1"/>
    <col min="13574" max="13574" width="20.85546875" style="1" customWidth="1"/>
    <col min="13575" max="13575" width="11.140625" style="1" customWidth="1"/>
    <col min="13576" max="13576" width="21.140625" style="1" customWidth="1"/>
    <col min="13577" max="13577" width="11.42578125" style="1" customWidth="1"/>
    <col min="13578" max="13578" width="13.5703125" style="1" customWidth="1"/>
    <col min="13579" max="13579" width="21.85546875" style="1" customWidth="1"/>
    <col min="13580" max="13580" width="26.5703125" style="1" customWidth="1"/>
    <col min="13581" max="13581" width="25.5703125" style="1" customWidth="1"/>
    <col min="13582" max="13582" width="17.85546875" style="1" customWidth="1"/>
    <col min="13583" max="13584" width="18.140625" style="1"/>
    <col min="13585" max="13585" width="26.42578125" style="1" customWidth="1"/>
    <col min="13586" max="13825" width="18.140625" style="1"/>
    <col min="13826" max="13826" width="23.42578125" style="1" customWidth="1"/>
    <col min="13827" max="13827" width="24.85546875" style="1" customWidth="1"/>
    <col min="13828" max="13828" width="14" style="1" customWidth="1"/>
    <col min="13829" max="13829" width="10.5703125" style="1" customWidth="1"/>
    <col min="13830" max="13830" width="20.85546875" style="1" customWidth="1"/>
    <col min="13831" max="13831" width="11.140625" style="1" customWidth="1"/>
    <col min="13832" max="13832" width="21.140625" style="1" customWidth="1"/>
    <col min="13833" max="13833" width="11.42578125" style="1" customWidth="1"/>
    <col min="13834" max="13834" width="13.5703125" style="1" customWidth="1"/>
    <col min="13835" max="13835" width="21.85546875" style="1" customWidth="1"/>
    <col min="13836" max="13836" width="26.5703125" style="1" customWidth="1"/>
    <col min="13837" max="13837" width="25.5703125" style="1" customWidth="1"/>
    <col min="13838" max="13838" width="17.85546875" style="1" customWidth="1"/>
    <col min="13839" max="13840" width="18.140625" style="1"/>
    <col min="13841" max="13841" width="26.42578125" style="1" customWidth="1"/>
    <col min="13842" max="14081" width="18.140625" style="1"/>
    <col min="14082" max="14082" width="23.42578125" style="1" customWidth="1"/>
    <col min="14083" max="14083" width="24.85546875" style="1" customWidth="1"/>
    <col min="14084" max="14084" width="14" style="1" customWidth="1"/>
    <col min="14085" max="14085" width="10.5703125" style="1" customWidth="1"/>
    <col min="14086" max="14086" width="20.85546875" style="1" customWidth="1"/>
    <col min="14087" max="14087" width="11.140625" style="1" customWidth="1"/>
    <col min="14088" max="14088" width="21.140625" style="1" customWidth="1"/>
    <col min="14089" max="14089" width="11.42578125" style="1" customWidth="1"/>
    <col min="14090" max="14090" width="13.5703125" style="1" customWidth="1"/>
    <col min="14091" max="14091" width="21.85546875" style="1" customWidth="1"/>
    <col min="14092" max="14092" width="26.5703125" style="1" customWidth="1"/>
    <col min="14093" max="14093" width="25.5703125" style="1" customWidth="1"/>
    <col min="14094" max="14094" width="17.85546875" style="1" customWidth="1"/>
    <col min="14095" max="14096" width="18.140625" style="1"/>
    <col min="14097" max="14097" width="26.42578125" style="1" customWidth="1"/>
    <col min="14098" max="14337" width="18.140625" style="1"/>
    <col min="14338" max="14338" width="23.42578125" style="1" customWidth="1"/>
    <col min="14339" max="14339" width="24.85546875" style="1" customWidth="1"/>
    <col min="14340" max="14340" width="14" style="1" customWidth="1"/>
    <col min="14341" max="14341" width="10.5703125" style="1" customWidth="1"/>
    <col min="14342" max="14342" width="20.85546875" style="1" customWidth="1"/>
    <col min="14343" max="14343" width="11.140625" style="1" customWidth="1"/>
    <col min="14344" max="14344" width="21.140625" style="1" customWidth="1"/>
    <col min="14345" max="14345" width="11.42578125" style="1" customWidth="1"/>
    <col min="14346" max="14346" width="13.5703125" style="1" customWidth="1"/>
    <col min="14347" max="14347" width="21.85546875" style="1" customWidth="1"/>
    <col min="14348" max="14348" width="26.5703125" style="1" customWidth="1"/>
    <col min="14349" max="14349" width="25.5703125" style="1" customWidth="1"/>
    <col min="14350" max="14350" width="17.85546875" style="1" customWidth="1"/>
    <col min="14351" max="14352" width="18.140625" style="1"/>
    <col min="14353" max="14353" width="26.42578125" style="1" customWidth="1"/>
    <col min="14354" max="14593" width="18.140625" style="1"/>
    <col min="14594" max="14594" width="23.42578125" style="1" customWidth="1"/>
    <col min="14595" max="14595" width="24.85546875" style="1" customWidth="1"/>
    <col min="14596" max="14596" width="14" style="1" customWidth="1"/>
    <col min="14597" max="14597" width="10.5703125" style="1" customWidth="1"/>
    <col min="14598" max="14598" width="20.85546875" style="1" customWidth="1"/>
    <col min="14599" max="14599" width="11.140625" style="1" customWidth="1"/>
    <col min="14600" max="14600" width="21.140625" style="1" customWidth="1"/>
    <col min="14601" max="14601" width="11.42578125" style="1" customWidth="1"/>
    <col min="14602" max="14602" width="13.5703125" style="1" customWidth="1"/>
    <col min="14603" max="14603" width="21.85546875" style="1" customWidth="1"/>
    <col min="14604" max="14604" width="26.5703125" style="1" customWidth="1"/>
    <col min="14605" max="14605" width="25.5703125" style="1" customWidth="1"/>
    <col min="14606" max="14606" width="17.85546875" style="1" customWidth="1"/>
    <col min="14607" max="14608" width="18.140625" style="1"/>
    <col min="14609" max="14609" width="26.42578125" style="1" customWidth="1"/>
    <col min="14610" max="14849" width="18.140625" style="1"/>
    <col min="14850" max="14850" width="23.42578125" style="1" customWidth="1"/>
    <col min="14851" max="14851" width="24.85546875" style="1" customWidth="1"/>
    <col min="14852" max="14852" width="14" style="1" customWidth="1"/>
    <col min="14853" max="14853" width="10.5703125" style="1" customWidth="1"/>
    <col min="14854" max="14854" width="20.85546875" style="1" customWidth="1"/>
    <col min="14855" max="14855" width="11.140625" style="1" customWidth="1"/>
    <col min="14856" max="14856" width="21.140625" style="1" customWidth="1"/>
    <col min="14857" max="14857" width="11.42578125" style="1" customWidth="1"/>
    <col min="14858" max="14858" width="13.5703125" style="1" customWidth="1"/>
    <col min="14859" max="14859" width="21.85546875" style="1" customWidth="1"/>
    <col min="14860" max="14860" width="26.5703125" style="1" customWidth="1"/>
    <col min="14861" max="14861" width="25.5703125" style="1" customWidth="1"/>
    <col min="14862" max="14862" width="17.85546875" style="1" customWidth="1"/>
    <col min="14863" max="14864" width="18.140625" style="1"/>
    <col min="14865" max="14865" width="26.42578125" style="1" customWidth="1"/>
    <col min="14866" max="15105" width="18.140625" style="1"/>
    <col min="15106" max="15106" width="23.42578125" style="1" customWidth="1"/>
    <col min="15107" max="15107" width="24.85546875" style="1" customWidth="1"/>
    <col min="15108" max="15108" width="14" style="1" customWidth="1"/>
    <col min="15109" max="15109" width="10.5703125" style="1" customWidth="1"/>
    <col min="15110" max="15110" width="20.85546875" style="1" customWidth="1"/>
    <col min="15111" max="15111" width="11.140625" style="1" customWidth="1"/>
    <col min="15112" max="15112" width="21.140625" style="1" customWidth="1"/>
    <col min="15113" max="15113" width="11.42578125" style="1" customWidth="1"/>
    <col min="15114" max="15114" width="13.5703125" style="1" customWidth="1"/>
    <col min="15115" max="15115" width="21.85546875" style="1" customWidth="1"/>
    <col min="15116" max="15116" width="26.5703125" style="1" customWidth="1"/>
    <col min="15117" max="15117" width="25.5703125" style="1" customWidth="1"/>
    <col min="15118" max="15118" width="17.85546875" style="1" customWidth="1"/>
    <col min="15119" max="15120" width="18.140625" style="1"/>
    <col min="15121" max="15121" width="26.42578125" style="1" customWidth="1"/>
    <col min="15122" max="15361" width="18.140625" style="1"/>
    <col min="15362" max="15362" width="23.42578125" style="1" customWidth="1"/>
    <col min="15363" max="15363" width="24.85546875" style="1" customWidth="1"/>
    <col min="15364" max="15364" width="14" style="1" customWidth="1"/>
    <col min="15365" max="15365" width="10.5703125" style="1" customWidth="1"/>
    <col min="15366" max="15366" width="20.85546875" style="1" customWidth="1"/>
    <col min="15367" max="15367" width="11.140625" style="1" customWidth="1"/>
    <col min="15368" max="15368" width="21.140625" style="1" customWidth="1"/>
    <col min="15369" max="15369" width="11.42578125" style="1" customWidth="1"/>
    <col min="15370" max="15370" width="13.5703125" style="1" customWidth="1"/>
    <col min="15371" max="15371" width="21.85546875" style="1" customWidth="1"/>
    <col min="15372" max="15372" width="26.5703125" style="1" customWidth="1"/>
    <col min="15373" max="15373" width="25.5703125" style="1" customWidth="1"/>
    <col min="15374" max="15374" width="17.85546875" style="1" customWidth="1"/>
    <col min="15375" max="15376" width="18.140625" style="1"/>
    <col min="15377" max="15377" width="26.42578125" style="1" customWidth="1"/>
    <col min="15378" max="15617" width="18.140625" style="1"/>
    <col min="15618" max="15618" width="23.42578125" style="1" customWidth="1"/>
    <col min="15619" max="15619" width="24.85546875" style="1" customWidth="1"/>
    <col min="15620" max="15620" width="14" style="1" customWidth="1"/>
    <col min="15621" max="15621" width="10.5703125" style="1" customWidth="1"/>
    <col min="15622" max="15622" width="20.85546875" style="1" customWidth="1"/>
    <col min="15623" max="15623" width="11.140625" style="1" customWidth="1"/>
    <col min="15624" max="15624" width="21.140625" style="1" customWidth="1"/>
    <col min="15625" max="15625" width="11.42578125" style="1" customWidth="1"/>
    <col min="15626" max="15626" width="13.5703125" style="1" customWidth="1"/>
    <col min="15627" max="15627" width="21.85546875" style="1" customWidth="1"/>
    <col min="15628" max="15628" width="26.5703125" style="1" customWidth="1"/>
    <col min="15629" max="15629" width="25.5703125" style="1" customWidth="1"/>
    <col min="15630" max="15630" width="17.85546875" style="1" customWidth="1"/>
    <col min="15631" max="15632" width="18.140625" style="1"/>
    <col min="15633" max="15633" width="26.42578125" style="1" customWidth="1"/>
    <col min="15634" max="15873" width="18.140625" style="1"/>
    <col min="15874" max="15874" width="23.42578125" style="1" customWidth="1"/>
    <col min="15875" max="15875" width="24.85546875" style="1" customWidth="1"/>
    <col min="15876" max="15876" width="14" style="1" customWidth="1"/>
    <col min="15877" max="15877" width="10.5703125" style="1" customWidth="1"/>
    <col min="15878" max="15878" width="20.85546875" style="1" customWidth="1"/>
    <col min="15879" max="15879" width="11.140625" style="1" customWidth="1"/>
    <col min="15880" max="15880" width="21.140625" style="1" customWidth="1"/>
    <col min="15881" max="15881" width="11.42578125" style="1" customWidth="1"/>
    <col min="15882" max="15882" width="13.5703125" style="1" customWidth="1"/>
    <col min="15883" max="15883" width="21.85546875" style="1" customWidth="1"/>
    <col min="15884" max="15884" width="26.5703125" style="1" customWidth="1"/>
    <col min="15885" max="15885" width="25.5703125" style="1" customWidth="1"/>
    <col min="15886" max="15886" width="17.85546875" style="1" customWidth="1"/>
    <col min="15887" max="15888" width="18.140625" style="1"/>
    <col min="15889" max="15889" width="26.42578125" style="1" customWidth="1"/>
    <col min="15890" max="16129" width="18.140625" style="1"/>
    <col min="16130" max="16130" width="23.42578125" style="1" customWidth="1"/>
    <col min="16131" max="16131" width="24.85546875" style="1" customWidth="1"/>
    <col min="16132" max="16132" width="14" style="1" customWidth="1"/>
    <col min="16133" max="16133" width="10.5703125" style="1" customWidth="1"/>
    <col min="16134" max="16134" width="20.85546875" style="1" customWidth="1"/>
    <col min="16135" max="16135" width="11.140625" style="1" customWidth="1"/>
    <col min="16136" max="16136" width="21.140625" style="1" customWidth="1"/>
    <col min="16137" max="16137" width="11.42578125" style="1" customWidth="1"/>
    <col min="16138" max="16138" width="13.5703125" style="1" customWidth="1"/>
    <col min="16139" max="16139" width="21.85546875" style="1" customWidth="1"/>
    <col min="16140" max="16140" width="26.5703125" style="1" customWidth="1"/>
    <col min="16141" max="16141" width="25.5703125" style="1" customWidth="1"/>
    <col min="16142" max="16142" width="17.85546875" style="1" customWidth="1"/>
    <col min="16143" max="16144" width="18.140625" style="1"/>
    <col min="16145" max="16145" width="26.42578125" style="1" customWidth="1"/>
    <col min="16146" max="16384" width="18.140625" style="1"/>
  </cols>
  <sheetData>
    <row r="2" spans="1:19" ht="21" customHeight="1" x14ac:dyDescent="0.2">
      <c r="A2" s="369" t="s">
        <v>126</v>
      </c>
      <c r="B2" s="370"/>
      <c r="C2" s="370"/>
      <c r="D2" s="371"/>
      <c r="E2" s="371"/>
      <c r="F2" s="372"/>
      <c r="G2" s="373"/>
      <c r="H2" s="373"/>
      <c r="I2" s="373"/>
      <c r="J2" s="373"/>
      <c r="K2" s="374"/>
      <c r="L2" s="375"/>
      <c r="M2" s="376"/>
      <c r="N2" s="3"/>
    </row>
    <row r="3" spans="1:19" ht="36" customHeight="1" x14ac:dyDescent="0.2">
      <c r="A3" s="4"/>
      <c r="B3" s="390" t="s">
        <v>0</v>
      </c>
      <c r="C3" s="396"/>
      <c r="D3" s="391"/>
      <c r="E3" s="390" t="s">
        <v>1</v>
      </c>
      <c r="F3" s="391"/>
      <c r="G3" s="5" t="s">
        <v>2</v>
      </c>
      <c r="H3" s="390" t="s">
        <v>3</v>
      </c>
      <c r="I3" s="396"/>
      <c r="J3" s="391"/>
      <c r="K3" s="390" t="s">
        <v>4</v>
      </c>
      <c r="L3" s="391"/>
      <c r="M3" s="5" t="s">
        <v>5</v>
      </c>
      <c r="N3" s="6"/>
    </row>
    <row r="4" spans="1:19" ht="36" customHeight="1" x14ac:dyDescent="0.2">
      <c r="A4" s="4" t="s">
        <v>6</v>
      </c>
      <c r="B4" s="7" t="s">
        <v>78</v>
      </c>
      <c r="C4" s="7" t="s">
        <v>7</v>
      </c>
      <c r="D4" s="7" t="s">
        <v>8</v>
      </c>
      <c r="E4" s="7" t="s">
        <v>78</v>
      </c>
      <c r="F4" s="7" t="s">
        <v>7</v>
      </c>
      <c r="G4" s="8" t="s">
        <v>9</v>
      </c>
      <c r="H4" s="9" t="s">
        <v>78</v>
      </c>
      <c r="I4" s="9" t="s">
        <v>7</v>
      </c>
      <c r="J4" s="10" t="s">
        <v>8</v>
      </c>
      <c r="K4" s="7" t="s">
        <v>78</v>
      </c>
      <c r="L4" s="7" t="s">
        <v>7</v>
      </c>
      <c r="M4" s="8" t="s">
        <v>9</v>
      </c>
      <c r="N4" s="6"/>
      <c r="O4" s="1" t="s">
        <v>10</v>
      </c>
      <c r="P4" s="1" t="s">
        <v>10</v>
      </c>
    </row>
    <row r="5" spans="1:19" ht="30" customHeight="1" x14ac:dyDescent="0.2">
      <c r="A5" s="253" t="s">
        <v>260</v>
      </c>
      <c r="B5" s="11">
        <v>30741</v>
      </c>
      <c r="C5" s="11">
        <v>15233</v>
      </c>
      <c r="D5" s="12">
        <f t="shared" ref="D5:D11" si="0">B5+C5</f>
        <v>45974</v>
      </c>
      <c r="E5" s="11">
        <v>0</v>
      </c>
      <c r="F5" s="11">
        <v>0</v>
      </c>
      <c r="G5" s="13">
        <v>2.15</v>
      </c>
      <c r="H5" s="14">
        <f t="shared" ref="H5:H10" si="1">B5*G5</f>
        <v>66093.149999999994</v>
      </c>
      <c r="I5" s="14">
        <f t="shared" ref="I5:I10" si="2">C5*G5</f>
        <v>32750.949999999997</v>
      </c>
      <c r="J5" s="14">
        <f t="shared" ref="J5:J11" si="3">H5+I5</f>
        <v>98844.099999999991</v>
      </c>
      <c r="K5" s="15">
        <f>E5/H5</f>
        <v>0</v>
      </c>
      <c r="L5" s="15">
        <f>F5/I5</f>
        <v>0</v>
      </c>
      <c r="M5" s="16" t="s">
        <v>11</v>
      </c>
      <c r="N5" s="17" t="e">
        <f t="shared" ref="N5:N10" si="4">M5*D5</f>
        <v>#VALUE!</v>
      </c>
      <c r="O5" s="18" t="str">
        <f t="shared" ref="O5:O11" si="5">CONCATENATE(E5," ",$O$4," ",B5)</f>
        <v>0 / 30741</v>
      </c>
      <c r="P5" s="18" t="str">
        <f t="shared" ref="P5:P11" si="6">CONCATENATE(F5," ",$P$4," ",C5)</f>
        <v>0 / 15233</v>
      </c>
    </row>
    <row r="6" spans="1:19" ht="30" customHeight="1" x14ac:dyDescent="0.2">
      <c r="A6" s="253" t="s">
        <v>261</v>
      </c>
      <c r="B6" s="11">
        <v>11798</v>
      </c>
      <c r="C6" s="11">
        <v>11799</v>
      </c>
      <c r="D6" s="12">
        <f t="shared" si="0"/>
        <v>23597</v>
      </c>
      <c r="E6" s="11">
        <v>0</v>
      </c>
      <c r="F6" s="11">
        <v>0</v>
      </c>
      <c r="G6" s="13">
        <v>2.7</v>
      </c>
      <c r="H6" s="14">
        <f t="shared" si="1"/>
        <v>31854.600000000002</v>
      </c>
      <c r="I6" s="14">
        <f t="shared" si="2"/>
        <v>31857.300000000003</v>
      </c>
      <c r="J6" s="14">
        <f t="shared" si="3"/>
        <v>63711.900000000009</v>
      </c>
      <c r="K6" s="15">
        <f t="shared" ref="K6:K11" si="7">E6/H6</f>
        <v>0</v>
      </c>
      <c r="L6" s="15">
        <f t="shared" ref="L6:L11" si="8">F6/I6</f>
        <v>0</v>
      </c>
      <c r="M6" s="16" t="s">
        <v>11</v>
      </c>
      <c r="N6" s="17" t="e">
        <f t="shared" si="4"/>
        <v>#VALUE!</v>
      </c>
      <c r="O6" s="18" t="str">
        <f t="shared" si="5"/>
        <v>0 / 11798</v>
      </c>
      <c r="P6" s="18" t="str">
        <f t="shared" si="6"/>
        <v>0 / 11799</v>
      </c>
    </row>
    <row r="7" spans="1:19" ht="30" customHeight="1" x14ac:dyDescent="0.2">
      <c r="A7" s="253" t="s">
        <v>262</v>
      </c>
      <c r="B7" s="11">
        <v>6013</v>
      </c>
      <c r="C7" s="11">
        <v>6018</v>
      </c>
      <c r="D7" s="12">
        <f t="shared" si="0"/>
        <v>12031</v>
      </c>
      <c r="E7" s="11">
        <v>7</v>
      </c>
      <c r="F7" s="11">
        <v>9</v>
      </c>
      <c r="G7" s="13">
        <v>1.7</v>
      </c>
      <c r="H7" s="14">
        <f t="shared" si="1"/>
        <v>10222.1</v>
      </c>
      <c r="I7" s="14">
        <f t="shared" si="2"/>
        <v>10230.6</v>
      </c>
      <c r="J7" s="14">
        <f t="shared" si="3"/>
        <v>20452.7</v>
      </c>
      <c r="K7" s="15">
        <f t="shared" si="7"/>
        <v>6.8479079641169626E-4</v>
      </c>
      <c r="L7" s="15">
        <f t="shared" si="8"/>
        <v>8.7971379977713911E-4</v>
      </c>
      <c r="M7" s="16" t="s">
        <v>11</v>
      </c>
      <c r="N7" s="17" t="e">
        <f t="shared" si="4"/>
        <v>#VALUE!</v>
      </c>
      <c r="O7" s="18" t="str">
        <f t="shared" si="5"/>
        <v>7 / 6013</v>
      </c>
      <c r="P7" s="18" t="str">
        <f t="shared" si="6"/>
        <v>9 / 6018</v>
      </c>
    </row>
    <row r="8" spans="1:19" ht="30" customHeight="1" x14ac:dyDescent="0.2">
      <c r="A8" s="254" t="s">
        <v>263</v>
      </c>
      <c r="B8" s="11">
        <v>2974</v>
      </c>
      <c r="C8" s="11">
        <v>2818</v>
      </c>
      <c r="D8" s="12">
        <f t="shared" si="0"/>
        <v>5792</v>
      </c>
      <c r="E8" s="11">
        <v>1</v>
      </c>
      <c r="F8" s="11">
        <v>0</v>
      </c>
      <c r="G8" s="13">
        <v>1.67</v>
      </c>
      <c r="H8" s="14">
        <f t="shared" si="1"/>
        <v>4966.58</v>
      </c>
      <c r="I8" s="14">
        <f t="shared" si="2"/>
        <v>4706.0599999999995</v>
      </c>
      <c r="J8" s="14">
        <f t="shared" si="3"/>
        <v>9672.64</v>
      </c>
      <c r="K8" s="15">
        <f t="shared" si="7"/>
        <v>2.0134579529575684E-4</v>
      </c>
      <c r="L8" s="15">
        <f t="shared" si="8"/>
        <v>0</v>
      </c>
      <c r="M8" s="16" t="s">
        <v>11</v>
      </c>
      <c r="N8" s="17" t="e">
        <f t="shared" si="4"/>
        <v>#VALUE!</v>
      </c>
      <c r="O8" s="18" t="str">
        <f t="shared" si="5"/>
        <v>1 / 2974</v>
      </c>
      <c r="P8" s="18" t="str">
        <f t="shared" si="6"/>
        <v>0 / 2818</v>
      </c>
    </row>
    <row r="9" spans="1:19" ht="30" customHeight="1" x14ac:dyDescent="0.2">
      <c r="A9" s="253" t="s">
        <v>264</v>
      </c>
      <c r="B9" s="11">
        <v>18927</v>
      </c>
      <c r="C9" s="11">
        <v>18941</v>
      </c>
      <c r="D9" s="12">
        <f t="shared" si="0"/>
        <v>37868</v>
      </c>
      <c r="E9" s="11">
        <v>0</v>
      </c>
      <c r="F9" s="11">
        <v>0</v>
      </c>
      <c r="G9" s="13">
        <v>1.6</v>
      </c>
      <c r="H9" s="14">
        <f t="shared" si="1"/>
        <v>30283.200000000001</v>
      </c>
      <c r="I9" s="14">
        <f t="shared" si="2"/>
        <v>30305.600000000002</v>
      </c>
      <c r="J9" s="14">
        <f t="shared" si="3"/>
        <v>60588.800000000003</v>
      </c>
      <c r="K9" s="15">
        <f t="shared" si="7"/>
        <v>0</v>
      </c>
      <c r="L9" s="15">
        <f t="shared" si="8"/>
        <v>0</v>
      </c>
      <c r="M9" s="16" t="s">
        <v>11</v>
      </c>
      <c r="N9" s="17" t="e">
        <f t="shared" si="4"/>
        <v>#VALUE!</v>
      </c>
      <c r="O9" s="18" t="str">
        <f t="shared" si="5"/>
        <v>0 / 18927</v>
      </c>
      <c r="P9" s="18" t="str">
        <f t="shared" si="6"/>
        <v>0 / 18941</v>
      </c>
    </row>
    <row r="10" spans="1:19" ht="30" customHeight="1" x14ac:dyDescent="0.2">
      <c r="A10" s="253" t="s">
        <v>267</v>
      </c>
      <c r="B10" s="11">
        <v>18633</v>
      </c>
      <c r="C10" s="11">
        <v>18626</v>
      </c>
      <c r="D10" s="12">
        <f t="shared" si="0"/>
        <v>37259</v>
      </c>
      <c r="E10" s="11">
        <v>0</v>
      </c>
      <c r="F10" s="11">
        <v>0</v>
      </c>
      <c r="G10" s="13">
        <v>2.3199999999999998</v>
      </c>
      <c r="H10" s="14">
        <f t="shared" si="1"/>
        <v>43228.56</v>
      </c>
      <c r="I10" s="14">
        <f t="shared" si="2"/>
        <v>43212.32</v>
      </c>
      <c r="J10" s="14">
        <f t="shared" si="3"/>
        <v>86440.88</v>
      </c>
      <c r="K10" s="15">
        <f t="shared" si="7"/>
        <v>0</v>
      </c>
      <c r="L10" s="15">
        <f t="shared" si="8"/>
        <v>0</v>
      </c>
      <c r="M10" s="16" t="s">
        <v>11</v>
      </c>
      <c r="N10" s="17" t="e">
        <f t="shared" si="4"/>
        <v>#VALUE!</v>
      </c>
      <c r="O10" s="18" t="str">
        <f t="shared" si="5"/>
        <v>0 / 18633</v>
      </c>
      <c r="P10" s="18" t="str">
        <f t="shared" si="6"/>
        <v>0 / 18626</v>
      </c>
    </row>
    <row r="11" spans="1:19" ht="30" customHeight="1" x14ac:dyDescent="0.2">
      <c r="A11" s="19">
        <f>COUNT(B5:B10)</f>
        <v>6</v>
      </c>
      <c r="B11" s="20">
        <f>SUM(B5:B10)</f>
        <v>89086</v>
      </c>
      <c r="C11" s="20">
        <f>SUM(C5:C10)</f>
        <v>73435</v>
      </c>
      <c r="D11" s="20">
        <f t="shared" si="0"/>
        <v>162521</v>
      </c>
      <c r="E11" s="11">
        <f>SUM(E5:E10)</f>
        <v>8</v>
      </c>
      <c r="F11" s="11">
        <f>SUM(F5:F10)</f>
        <v>9</v>
      </c>
      <c r="G11" s="21">
        <f>J11/D11</f>
        <v>2.0902592280382231</v>
      </c>
      <c r="H11" s="22">
        <f>SUM(H5:H10)</f>
        <v>186648.19</v>
      </c>
      <c r="I11" s="22">
        <f>SUM(I5:I10)</f>
        <v>153062.83000000002</v>
      </c>
      <c r="J11" s="22">
        <f t="shared" si="3"/>
        <v>339711.02</v>
      </c>
      <c r="K11" s="24">
        <f t="shared" si="7"/>
        <v>4.2861385368912496E-5</v>
      </c>
      <c r="L11" s="24">
        <f t="shared" si="8"/>
        <v>5.879938323366946E-5</v>
      </c>
      <c r="M11" s="25" t="s">
        <v>11</v>
      </c>
      <c r="N11" s="26" t="e">
        <f>SUM(#REF!)</f>
        <v>#REF!</v>
      </c>
      <c r="O11" s="27" t="str">
        <f t="shared" si="5"/>
        <v>8 / 89086</v>
      </c>
      <c r="P11" s="27" t="str">
        <f t="shared" si="6"/>
        <v>9 / 73435</v>
      </c>
    </row>
    <row r="12" spans="1:19" ht="18" customHeight="1" x14ac:dyDescent="0.2"/>
    <row r="13" spans="1:19" ht="30" customHeight="1" thickBot="1" x14ac:dyDescent="0.25"/>
    <row r="14" spans="1:19" ht="29.25" customHeight="1" thickBot="1" x14ac:dyDescent="0.25">
      <c r="A14" s="404" t="s">
        <v>288</v>
      </c>
      <c r="B14" s="405"/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6"/>
      <c r="R14" s="282"/>
      <c r="S14" s="18"/>
    </row>
    <row r="15" spans="1:19" s="134" customFormat="1" ht="33" customHeight="1" thickBot="1" x14ac:dyDescent="0.3">
      <c r="A15" s="384" t="s">
        <v>249</v>
      </c>
      <c r="B15" s="384" t="s">
        <v>13</v>
      </c>
      <c r="C15" s="407" t="s">
        <v>14</v>
      </c>
      <c r="D15" s="384" t="s">
        <v>15</v>
      </c>
      <c r="E15" s="384" t="s">
        <v>136</v>
      </c>
      <c r="F15" s="384" t="s">
        <v>16</v>
      </c>
      <c r="G15" s="386" t="s">
        <v>17</v>
      </c>
      <c r="H15" s="384" t="s">
        <v>18</v>
      </c>
      <c r="I15" s="386" t="s">
        <v>19</v>
      </c>
      <c r="J15" s="388" t="s">
        <v>20</v>
      </c>
      <c r="K15" s="392" t="s">
        <v>21</v>
      </c>
      <c r="L15" s="393"/>
      <c r="M15" s="393"/>
      <c r="N15" s="382" t="s">
        <v>280</v>
      </c>
      <c r="R15" s="283"/>
      <c r="S15" s="18"/>
    </row>
    <row r="16" spans="1:19" s="134" customFormat="1" ht="29.25" customHeight="1" thickBot="1" x14ac:dyDescent="0.3">
      <c r="A16" s="385"/>
      <c r="B16" s="385"/>
      <c r="C16" s="408"/>
      <c r="D16" s="385"/>
      <c r="E16" s="385"/>
      <c r="F16" s="385"/>
      <c r="G16" s="387"/>
      <c r="H16" s="385"/>
      <c r="I16" s="387"/>
      <c r="J16" s="389"/>
      <c r="K16" s="257" t="s">
        <v>22</v>
      </c>
      <c r="L16" s="258" t="s">
        <v>23</v>
      </c>
      <c r="M16" s="260" t="s">
        <v>24</v>
      </c>
      <c r="N16" s="383" t="s">
        <v>25</v>
      </c>
      <c r="R16" s="283"/>
      <c r="S16" s="18"/>
    </row>
    <row r="17" spans="1:24" s="134" customFormat="1" ht="45.95" customHeight="1" x14ac:dyDescent="0.25">
      <c r="A17" s="394">
        <v>9</v>
      </c>
      <c r="B17" s="255" t="s">
        <v>268</v>
      </c>
      <c r="C17" s="120" t="s">
        <v>26</v>
      </c>
      <c r="D17" s="190"/>
      <c r="E17" s="191">
        <f t="shared" ref="E17:E23" si="9">G5</f>
        <v>2.15</v>
      </c>
      <c r="F17" s="120" t="str">
        <f t="shared" ref="F17:F23" si="10">O5</f>
        <v>0 / 30741</v>
      </c>
      <c r="G17" s="192">
        <f t="shared" ref="G17:G23" si="11">K5</f>
        <v>0</v>
      </c>
      <c r="H17" s="120" t="str">
        <f t="shared" ref="H17:H23" si="12">P5</f>
        <v>0 / 15233</v>
      </c>
      <c r="I17" s="192">
        <f t="shared" ref="I17:I23" si="13">L5</f>
        <v>0</v>
      </c>
      <c r="J17" s="193"/>
      <c r="K17" s="194" t="s">
        <v>127</v>
      </c>
      <c r="L17" s="194" t="s">
        <v>127</v>
      </c>
      <c r="M17" s="194" t="s">
        <v>127</v>
      </c>
      <c r="N17" s="194" t="s">
        <v>281</v>
      </c>
      <c r="P17" s="278"/>
      <c r="R17" s="283"/>
      <c r="S17" s="18"/>
    </row>
    <row r="18" spans="1:24" s="134" customFormat="1" ht="45.95" customHeight="1" x14ac:dyDescent="0.25">
      <c r="A18" s="395"/>
      <c r="B18" s="255" t="s">
        <v>269</v>
      </c>
      <c r="C18" s="120" t="s">
        <v>26</v>
      </c>
      <c r="D18" s="190"/>
      <c r="E18" s="191">
        <f t="shared" si="9"/>
        <v>2.7</v>
      </c>
      <c r="F18" s="120" t="str">
        <f t="shared" si="10"/>
        <v>0 / 11798</v>
      </c>
      <c r="G18" s="192">
        <f t="shared" si="11"/>
        <v>0</v>
      </c>
      <c r="H18" s="120" t="str">
        <f t="shared" si="12"/>
        <v>0 / 11799</v>
      </c>
      <c r="I18" s="192">
        <f t="shared" si="13"/>
        <v>0</v>
      </c>
      <c r="J18" s="193"/>
      <c r="K18" s="194" t="s">
        <v>127</v>
      </c>
      <c r="L18" s="194" t="s">
        <v>127</v>
      </c>
      <c r="M18" s="194" t="s">
        <v>127</v>
      </c>
      <c r="N18" s="194" t="s">
        <v>282</v>
      </c>
      <c r="P18" s="278"/>
      <c r="R18" s="283"/>
      <c r="S18" s="18"/>
    </row>
    <row r="19" spans="1:24" s="134" customFormat="1" ht="45.95" customHeight="1" x14ac:dyDescent="0.25">
      <c r="A19" s="395"/>
      <c r="B19" s="255" t="s">
        <v>270</v>
      </c>
      <c r="C19" s="120" t="s">
        <v>26</v>
      </c>
      <c r="D19" s="190"/>
      <c r="E19" s="191">
        <f t="shared" si="9"/>
        <v>1.7</v>
      </c>
      <c r="F19" s="120" t="str">
        <f t="shared" si="10"/>
        <v>7 / 6013</v>
      </c>
      <c r="G19" s="192">
        <f t="shared" si="11"/>
        <v>6.8479079641169626E-4</v>
      </c>
      <c r="H19" s="120" t="str">
        <f t="shared" si="12"/>
        <v>9 / 6018</v>
      </c>
      <c r="I19" s="192">
        <f t="shared" si="13"/>
        <v>8.7971379977713911E-4</v>
      </c>
      <c r="J19" s="193">
        <v>0.91300000000000003</v>
      </c>
      <c r="K19" s="194" t="s">
        <v>129</v>
      </c>
      <c r="L19" s="194" t="s">
        <v>132</v>
      </c>
      <c r="M19" s="200" t="s">
        <v>133</v>
      </c>
      <c r="N19" s="194" t="s">
        <v>281</v>
      </c>
      <c r="P19" s="278"/>
      <c r="R19" s="283"/>
      <c r="S19" s="18"/>
    </row>
    <row r="20" spans="1:24" s="134" customFormat="1" ht="51" customHeight="1" x14ac:dyDescent="0.25">
      <c r="A20" s="395"/>
      <c r="B20" s="256" t="s">
        <v>271</v>
      </c>
      <c r="C20" s="120" t="s">
        <v>26</v>
      </c>
      <c r="D20" s="190"/>
      <c r="E20" s="191">
        <f t="shared" si="9"/>
        <v>1.67</v>
      </c>
      <c r="F20" s="120" t="str">
        <f t="shared" si="10"/>
        <v>1 / 2974</v>
      </c>
      <c r="G20" s="192">
        <f t="shared" si="11"/>
        <v>2.0134579529575684E-4</v>
      </c>
      <c r="H20" s="120" t="str">
        <f t="shared" si="12"/>
        <v>0 / 2818</v>
      </c>
      <c r="I20" s="192">
        <f t="shared" si="13"/>
        <v>0</v>
      </c>
      <c r="J20" s="193">
        <v>8.6999999999999994E-2</v>
      </c>
      <c r="K20" s="214" t="s">
        <v>134</v>
      </c>
      <c r="L20" s="214" t="s">
        <v>140</v>
      </c>
      <c r="M20" s="214" t="s">
        <v>141</v>
      </c>
      <c r="N20" s="262" t="s">
        <v>283</v>
      </c>
      <c r="P20" s="278"/>
      <c r="R20" s="283"/>
      <c r="S20" s="279"/>
    </row>
    <row r="21" spans="1:24" s="134" customFormat="1" ht="45.95" customHeight="1" x14ac:dyDescent="0.25">
      <c r="A21" s="395"/>
      <c r="B21" s="255" t="s">
        <v>272</v>
      </c>
      <c r="C21" s="120" t="s">
        <v>26</v>
      </c>
      <c r="D21" s="190"/>
      <c r="E21" s="191">
        <f t="shared" si="9"/>
        <v>1.6</v>
      </c>
      <c r="F21" s="120" t="str">
        <f t="shared" si="10"/>
        <v>0 / 18927</v>
      </c>
      <c r="G21" s="192">
        <f t="shared" si="11"/>
        <v>0</v>
      </c>
      <c r="H21" s="120" t="str">
        <f t="shared" si="12"/>
        <v>0 / 18941</v>
      </c>
      <c r="I21" s="192">
        <f t="shared" si="13"/>
        <v>0</v>
      </c>
      <c r="J21" s="193"/>
      <c r="K21" s="194" t="s">
        <v>127</v>
      </c>
      <c r="L21" s="194" t="s">
        <v>127</v>
      </c>
      <c r="M21" s="194" t="s">
        <v>127</v>
      </c>
      <c r="N21" s="262" t="s">
        <v>283</v>
      </c>
      <c r="P21" s="278"/>
      <c r="R21" s="283"/>
      <c r="S21" s="279"/>
    </row>
    <row r="22" spans="1:24" s="134" customFormat="1" ht="45.95" customHeight="1" x14ac:dyDescent="0.25">
      <c r="A22" s="395"/>
      <c r="B22" s="255" t="s">
        <v>275</v>
      </c>
      <c r="C22" s="120" t="s">
        <v>26</v>
      </c>
      <c r="D22" s="190"/>
      <c r="E22" s="191">
        <f t="shared" si="9"/>
        <v>2.3199999999999998</v>
      </c>
      <c r="F22" s="120" t="str">
        <f t="shared" si="10"/>
        <v>0 / 18633</v>
      </c>
      <c r="G22" s="192">
        <f t="shared" si="11"/>
        <v>0</v>
      </c>
      <c r="H22" s="120" t="str">
        <f t="shared" si="12"/>
        <v>0 / 18626</v>
      </c>
      <c r="I22" s="192">
        <f t="shared" si="13"/>
        <v>0</v>
      </c>
      <c r="J22" s="193"/>
      <c r="K22" s="194" t="s">
        <v>127</v>
      </c>
      <c r="L22" s="194" t="s">
        <v>127</v>
      </c>
      <c r="M22" s="194" t="s">
        <v>127</v>
      </c>
      <c r="N22" s="263" t="s">
        <v>281</v>
      </c>
      <c r="P22" s="278"/>
    </row>
    <row r="23" spans="1:24" s="134" customFormat="1" ht="39.950000000000003" customHeight="1" x14ac:dyDescent="0.25">
      <c r="A23" s="135" t="s">
        <v>35</v>
      </c>
      <c r="B23" s="136">
        <f>COUNT(G17:G22)</f>
        <v>6</v>
      </c>
      <c r="C23" s="120"/>
      <c r="D23" s="215" t="s">
        <v>157</v>
      </c>
      <c r="E23" s="137">
        <f t="shared" si="9"/>
        <v>2.0902592280382231</v>
      </c>
      <c r="F23" s="124" t="str">
        <f t="shared" si="10"/>
        <v>8 / 89086</v>
      </c>
      <c r="G23" s="149">
        <f t="shared" si="11"/>
        <v>4.2861385368912496E-5</v>
      </c>
      <c r="H23" s="124" t="str">
        <f t="shared" si="12"/>
        <v>9 / 73435</v>
      </c>
      <c r="I23" s="149">
        <f t="shared" si="13"/>
        <v>5.879938323366946E-5</v>
      </c>
      <c r="J23" s="125">
        <v>1</v>
      </c>
      <c r="K23" s="150" t="s">
        <v>179</v>
      </c>
      <c r="L23" s="204"/>
      <c r="M23" s="216"/>
      <c r="N23" s="216"/>
      <c r="P23" s="280"/>
      <c r="Q23" s="277"/>
    </row>
    <row r="24" spans="1:24" ht="7.5" customHeight="1" thickBot="1" x14ac:dyDescent="0.25">
      <c r="A24" s="31"/>
      <c r="B24" s="31"/>
      <c r="C24" s="32"/>
      <c r="D24" s="33"/>
      <c r="E24" s="33"/>
      <c r="F24" s="34"/>
      <c r="G24" s="35"/>
      <c r="H24" s="34"/>
      <c r="I24" s="36"/>
      <c r="J24" s="37"/>
      <c r="L24" s="29"/>
      <c r="M24" s="38"/>
      <c r="N24" s="38"/>
    </row>
    <row r="25" spans="1:24" s="40" customFormat="1" ht="49.5" customHeight="1" thickBot="1" x14ac:dyDescent="0.25">
      <c r="A25" s="39"/>
      <c r="B25" s="401" t="s">
        <v>45</v>
      </c>
      <c r="C25" s="402"/>
      <c r="D25" s="402"/>
      <c r="E25" s="402"/>
      <c r="F25" s="402"/>
      <c r="G25" s="402"/>
      <c r="H25" s="403"/>
      <c r="I25" s="126" t="s">
        <v>154</v>
      </c>
      <c r="J25" s="127" t="s">
        <v>135</v>
      </c>
      <c r="K25" s="128" t="s">
        <v>22</v>
      </c>
      <c r="L25" s="129" t="s">
        <v>23</v>
      </c>
      <c r="M25" s="130" t="s">
        <v>24</v>
      </c>
      <c r="N25" s="38"/>
    </row>
    <row r="26" spans="1:24" ht="39.950000000000003" customHeight="1" x14ac:dyDescent="0.2">
      <c r="A26" s="399" t="s">
        <v>37</v>
      </c>
      <c r="B26" s="397" t="s">
        <v>222</v>
      </c>
      <c r="C26" s="397"/>
      <c r="D26" s="397"/>
      <c r="E26" s="397"/>
      <c r="F26" s="397"/>
      <c r="G26" s="397"/>
      <c r="H26" s="397"/>
      <c r="I26" s="166" t="s">
        <v>180</v>
      </c>
      <c r="J26" s="160" t="s">
        <v>181</v>
      </c>
      <c r="K26" s="243" t="s">
        <v>179</v>
      </c>
      <c r="L26" s="162" t="s">
        <v>182</v>
      </c>
      <c r="M26" s="264" t="s">
        <v>183</v>
      </c>
      <c r="N26" s="158" t="s">
        <v>38</v>
      </c>
    </row>
    <row r="27" spans="1:24" ht="39.950000000000003" customHeight="1" thickBot="1" x14ac:dyDescent="0.25">
      <c r="A27" s="400"/>
      <c r="B27" s="398" t="s">
        <v>238</v>
      </c>
      <c r="C27" s="398"/>
      <c r="D27" s="398"/>
      <c r="E27" s="398"/>
      <c r="F27" s="398"/>
      <c r="G27" s="398"/>
      <c r="H27" s="398"/>
      <c r="I27" s="165" t="s">
        <v>184</v>
      </c>
      <c r="J27" s="140" t="s">
        <v>185</v>
      </c>
      <c r="K27" s="244" t="s">
        <v>179</v>
      </c>
      <c r="L27" s="164" t="s">
        <v>186</v>
      </c>
      <c r="M27" s="265" t="s">
        <v>187</v>
      </c>
      <c r="N27" s="159" t="s">
        <v>83</v>
      </c>
    </row>
    <row r="28" spans="1:24" ht="12.75" customHeight="1" thickBot="1" x14ac:dyDescent="0.25">
      <c r="A28" s="271"/>
      <c r="D28" s="2"/>
      <c r="E28" s="2"/>
      <c r="F28" s="2"/>
      <c r="G28" s="2"/>
      <c r="H28" s="2"/>
      <c r="I28" s="167"/>
      <c r="J28" s="167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49.5" customHeight="1" thickBot="1" x14ac:dyDescent="0.25">
      <c r="A29" s="270" t="s">
        <v>250</v>
      </c>
      <c r="B29" s="412" t="s">
        <v>302</v>
      </c>
      <c r="C29" s="413"/>
      <c r="D29" s="413"/>
      <c r="E29" s="413"/>
      <c r="F29" s="413"/>
      <c r="G29" s="413"/>
      <c r="H29" s="414"/>
      <c r="I29" s="273">
        <v>3.0000000000000001E-6</v>
      </c>
      <c r="J29" s="274">
        <v>3.0000000000000001E-6</v>
      </c>
      <c r="K29" s="245" t="s">
        <v>179</v>
      </c>
      <c r="L29" s="171" t="s">
        <v>291</v>
      </c>
      <c r="M29" s="266" t="s">
        <v>303</v>
      </c>
      <c r="N29" s="133" t="s">
        <v>38</v>
      </c>
      <c r="P29" s="42"/>
      <c r="Q29" s="42"/>
      <c r="R29" s="42"/>
    </row>
    <row r="31" spans="1:24" ht="28.5" customHeight="1" x14ac:dyDescent="0.2">
      <c r="A31" s="1" t="s">
        <v>74</v>
      </c>
      <c r="B31" s="2">
        <v>0</v>
      </c>
      <c r="C31" s="2">
        <v>30741</v>
      </c>
      <c r="D31" s="1">
        <v>0</v>
      </c>
      <c r="E31" s="1">
        <v>15233</v>
      </c>
      <c r="G31" s="1" t="s">
        <v>131</v>
      </c>
    </row>
    <row r="32" spans="1:24" ht="28.5" customHeight="1" x14ac:dyDescent="0.2">
      <c r="A32" s="1" t="s">
        <v>73</v>
      </c>
      <c r="B32" s="2">
        <v>0</v>
      </c>
      <c r="C32" s="2">
        <v>11798</v>
      </c>
      <c r="D32" s="1">
        <v>0</v>
      </c>
      <c r="E32" s="1">
        <v>11799</v>
      </c>
      <c r="G32" s="1" t="s">
        <v>131</v>
      </c>
    </row>
    <row r="33" spans="1:8" ht="28.5" customHeight="1" x14ac:dyDescent="0.2">
      <c r="A33" s="1" t="s">
        <v>75</v>
      </c>
      <c r="B33" s="2">
        <v>7</v>
      </c>
      <c r="C33" s="2">
        <v>6013</v>
      </c>
      <c r="D33" s="1">
        <v>9</v>
      </c>
      <c r="E33" s="1">
        <v>6018</v>
      </c>
      <c r="F33" s="1" t="s">
        <v>128</v>
      </c>
      <c r="G33" s="1" t="s">
        <v>239</v>
      </c>
    </row>
    <row r="34" spans="1:8" ht="28.5" customHeight="1" x14ac:dyDescent="0.2">
      <c r="A34" s="1" t="s">
        <v>77</v>
      </c>
      <c r="B34" s="2">
        <v>1</v>
      </c>
      <c r="C34" s="2">
        <v>2974</v>
      </c>
      <c r="D34" s="1">
        <v>0</v>
      </c>
      <c r="E34" s="1">
        <v>2818</v>
      </c>
      <c r="F34" s="1" t="s">
        <v>130</v>
      </c>
      <c r="G34" s="1" t="s">
        <v>240</v>
      </c>
    </row>
    <row r="35" spans="1:8" ht="28.5" customHeight="1" x14ac:dyDescent="0.2">
      <c r="A35" s="1" t="s">
        <v>76</v>
      </c>
      <c r="B35" s="2">
        <v>0</v>
      </c>
      <c r="C35" s="2">
        <v>18927</v>
      </c>
      <c r="D35" s="1">
        <v>0</v>
      </c>
      <c r="E35" s="1">
        <v>18941</v>
      </c>
      <c r="G35" s="1" t="s">
        <v>131</v>
      </c>
    </row>
    <row r="36" spans="1:8" ht="28.5" customHeight="1" x14ac:dyDescent="0.2">
      <c r="A36" s="1" t="s">
        <v>12</v>
      </c>
      <c r="B36" s="2">
        <v>0</v>
      </c>
      <c r="C36" s="2">
        <v>18633</v>
      </c>
      <c r="D36" s="1">
        <v>0</v>
      </c>
      <c r="E36" s="1">
        <v>18626</v>
      </c>
      <c r="G36" s="1" t="s">
        <v>131</v>
      </c>
    </row>
    <row r="38" spans="1:8" ht="28.5" customHeight="1" x14ac:dyDescent="0.2">
      <c r="A38" s="1" t="s">
        <v>41</v>
      </c>
      <c r="C38" s="2">
        <v>89086</v>
      </c>
      <c r="E38" s="1">
        <v>73435</v>
      </c>
      <c r="F38" s="1" t="s">
        <v>42</v>
      </c>
      <c r="G38" s="1" t="s">
        <v>241</v>
      </c>
    </row>
    <row r="39" spans="1:8" ht="28.5" customHeight="1" x14ac:dyDescent="0.2">
      <c r="A39" s="1" t="s">
        <v>43</v>
      </c>
      <c r="B39" s="2">
        <v>8</v>
      </c>
      <c r="D39" s="1">
        <v>9</v>
      </c>
    </row>
    <row r="40" spans="1:8" ht="28.5" customHeight="1" x14ac:dyDescent="0.2">
      <c r="A40" s="1" t="s">
        <v>242</v>
      </c>
    </row>
    <row r="41" spans="1:8" ht="28.5" customHeight="1" x14ac:dyDescent="0.2">
      <c r="A41" s="1" t="s">
        <v>243</v>
      </c>
    </row>
    <row r="43" spans="1:8" ht="28.5" customHeight="1" thickBot="1" x14ac:dyDescent="0.25"/>
    <row r="44" spans="1:8" ht="28.5" customHeight="1" thickBot="1" x14ac:dyDescent="0.25">
      <c r="A44" s="45"/>
      <c r="B44" s="50" t="s">
        <v>49</v>
      </c>
      <c r="C44" s="185">
        <v>3.0000000000000001E-6</v>
      </c>
      <c r="D44" s="427" t="s">
        <v>50</v>
      </c>
      <c r="E44" s="428"/>
      <c r="F44" s="429"/>
      <c r="H44" s="49"/>
    </row>
    <row r="45" spans="1:8" ht="28.5" customHeight="1" thickBot="1" x14ac:dyDescent="0.25">
      <c r="A45" s="182">
        <v>5.879938323366946E-5</v>
      </c>
      <c r="B45" s="96" t="s">
        <v>86</v>
      </c>
      <c r="C45" s="45"/>
      <c r="D45" s="51" t="s">
        <v>51</v>
      </c>
      <c r="E45" s="52" t="s">
        <v>52</v>
      </c>
      <c r="F45" s="51" t="s">
        <v>53</v>
      </c>
    </row>
    <row r="46" spans="1:8" ht="28.5" customHeight="1" thickBot="1" x14ac:dyDescent="0.25">
      <c r="A46" s="115">
        <v>2.0907252018898492</v>
      </c>
      <c r="B46" s="97" t="s">
        <v>87</v>
      </c>
      <c r="C46" s="53"/>
      <c r="D46" s="54">
        <v>0.87</v>
      </c>
      <c r="E46" s="55">
        <v>0.34</v>
      </c>
      <c r="F46" s="56">
        <v>2.2400000000000002</v>
      </c>
      <c r="G46" s="184" t="s">
        <v>179</v>
      </c>
    </row>
    <row r="47" spans="1:8" ht="28.5" customHeight="1" thickBot="1" x14ac:dyDescent="0.25">
      <c r="A47" s="113"/>
      <c r="B47" s="96"/>
      <c r="C47" s="45"/>
      <c r="D47" s="45"/>
      <c r="E47" s="45"/>
      <c r="F47" s="45"/>
      <c r="G47" s="45"/>
    </row>
    <row r="48" spans="1:8" ht="28.5" customHeight="1" thickBot="1" x14ac:dyDescent="0.25">
      <c r="A48" s="113"/>
      <c r="B48" s="268" t="s">
        <v>54</v>
      </c>
      <c r="C48" s="57"/>
      <c r="D48" s="240">
        <f>C44*D46</f>
        <v>2.61E-6</v>
      </c>
      <c r="E48" s="241">
        <f>C44*E46</f>
        <v>1.0200000000000002E-6</v>
      </c>
      <c r="F48" s="242">
        <f>C44*F46</f>
        <v>6.7200000000000009E-6</v>
      </c>
      <c r="G48" s="45"/>
    </row>
    <row r="49" spans="1:7" ht="28.5" customHeight="1" thickBot="1" x14ac:dyDescent="0.25">
      <c r="A49" s="113"/>
      <c r="B49" s="96"/>
      <c r="C49" s="45"/>
      <c r="D49" s="45"/>
      <c r="E49" s="45"/>
      <c r="F49" s="45"/>
      <c r="G49" s="45"/>
    </row>
    <row r="50" spans="1:7" ht="28.5" customHeight="1" thickBot="1" x14ac:dyDescent="0.25">
      <c r="A50" s="113"/>
      <c r="B50" s="98"/>
      <c r="C50" s="58" t="s">
        <v>23</v>
      </c>
      <c r="D50" s="59">
        <f>C44-D48</f>
        <v>3.9000000000000008E-7</v>
      </c>
      <c r="E50" s="60">
        <f>C44-F48</f>
        <v>-3.7200000000000008E-6</v>
      </c>
      <c r="F50" s="61">
        <f>C44-E48</f>
        <v>1.9799999999999997E-6</v>
      </c>
      <c r="G50" s="45"/>
    </row>
    <row r="51" spans="1:7" ht="28.5" customHeight="1" thickBot="1" x14ac:dyDescent="0.25">
      <c r="A51" s="113"/>
      <c r="B51" s="99"/>
      <c r="C51" s="62" t="s">
        <v>24</v>
      </c>
      <c r="D51" s="63">
        <f>1/D50</f>
        <v>2564102.5641025635</v>
      </c>
      <c r="E51" s="64">
        <f>1/F50</f>
        <v>505050.5050505051</v>
      </c>
      <c r="F51" s="65">
        <f>1/E50</f>
        <v>-268817.20430107519</v>
      </c>
      <c r="G51" s="45"/>
    </row>
    <row r="52" spans="1:7" ht="28.5" customHeight="1" x14ac:dyDescent="0.2">
      <c r="A52" s="113"/>
      <c r="B52" s="96"/>
      <c r="C52" s="53"/>
      <c r="D52" s="53"/>
      <c r="E52" s="53"/>
      <c r="F52" s="53"/>
      <c r="G52" s="45"/>
    </row>
    <row r="53" spans="1:7" ht="28.5" customHeight="1" x14ac:dyDescent="0.2">
      <c r="A53" s="113"/>
      <c r="B53" s="100" t="s">
        <v>55</v>
      </c>
      <c r="C53" s="66" t="s">
        <v>56</v>
      </c>
      <c r="D53" s="67">
        <f>D51</f>
        <v>2564102.5641025635</v>
      </c>
      <c r="E53" s="67">
        <f>E51</f>
        <v>505050.5050505051</v>
      </c>
      <c r="F53" s="67">
        <f>F51</f>
        <v>-268817.20430107519</v>
      </c>
      <c r="G53" s="45"/>
    </row>
    <row r="54" spans="1:7" ht="28.5" customHeight="1" x14ac:dyDescent="0.2">
      <c r="A54" s="113"/>
      <c r="B54" s="101"/>
      <c r="C54" s="68" t="s">
        <v>57</v>
      </c>
      <c r="D54" s="69">
        <f>(1-C44)*D51</f>
        <v>2564094.8717948715</v>
      </c>
      <c r="E54" s="69">
        <f>(1-C44)*E51</f>
        <v>505048.98989898997</v>
      </c>
      <c r="F54" s="69">
        <f>(1-C44)*F51</f>
        <v>-268816.39784946229</v>
      </c>
      <c r="G54" s="48"/>
    </row>
    <row r="55" spans="1:7" ht="28.5" customHeight="1" x14ac:dyDescent="0.2">
      <c r="A55" s="113"/>
      <c r="B55" s="102"/>
      <c r="C55" s="70" t="s">
        <v>58</v>
      </c>
      <c r="D55" s="71">
        <f>D51*D50</f>
        <v>1</v>
      </c>
      <c r="E55" s="71">
        <f>E51*F50</f>
        <v>0.99999999999999989</v>
      </c>
      <c r="F55" s="71">
        <f>F51*E50</f>
        <v>0.99999999999999989</v>
      </c>
      <c r="G55" s="48"/>
    </row>
    <row r="56" spans="1:7" ht="28.5" customHeight="1" x14ac:dyDescent="0.2">
      <c r="A56" s="113"/>
      <c r="B56" s="103"/>
      <c r="C56" s="72" t="s">
        <v>59</v>
      </c>
      <c r="D56" s="73">
        <f>(C44-D50)*D51</f>
        <v>6.6923076923076907</v>
      </c>
      <c r="E56" s="73">
        <f>(C44-F50)*E51</f>
        <v>0.51515151515151536</v>
      </c>
      <c r="F56" s="73">
        <f>(C44-E50)*F51</f>
        <v>-1.8064516129032255</v>
      </c>
      <c r="G56" s="48"/>
    </row>
    <row r="57" spans="1:7" ht="28.5" customHeight="1" x14ac:dyDescent="0.2">
      <c r="A57" s="113"/>
      <c r="B57" s="104"/>
      <c r="C57" s="74"/>
      <c r="D57" s="75"/>
      <c r="E57" s="75"/>
      <c r="F57" s="75"/>
      <c r="G57" s="48"/>
    </row>
    <row r="58" spans="1:7" ht="28.5" customHeight="1" x14ac:dyDescent="0.2">
      <c r="A58" s="113"/>
      <c r="B58" s="100" t="s">
        <v>60</v>
      </c>
      <c r="C58" s="66" t="s">
        <v>61</v>
      </c>
      <c r="D58" s="67">
        <f>D51</f>
        <v>2564102.5641025635</v>
      </c>
      <c r="E58" s="67">
        <f>E51</f>
        <v>505050.5050505051</v>
      </c>
      <c r="F58" s="67">
        <f>F51</f>
        <v>-268817.20430107519</v>
      </c>
      <c r="G58" s="48"/>
    </row>
    <row r="59" spans="1:7" ht="28.5" customHeight="1" x14ac:dyDescent="0.2">
      <c r="A59" s="113"/>
      <c r="B59" s="101"/>
      <c r="C59" s="76" t="s">
        <v>57</v>
      </c>
      <c r="D59" s="69">
        <f>ABS((1-(C44-D50))*D51)</f>
        <v>2564095.8717948711</v>
      </c>
      <c r="E59" s="69">
        <f>ABS((1-(C44-F50))*E51)</f>
        <v>505049.98989898997</v>
      </c>
      <c r="F59" s="69">
        <f>ABS((1-(C44-E50))*F51)</f>
        <v>268815.39784946229</v>
      </c>
      <c r="G59" s="45"/>
    </row>
    <row r="60" spans="1:7" ht="28.5" customHeight="1" x14ac:dyDescent="0.2">
      <c r="A60" s="113"/>
      <c r="B60" s="105"/>
      <c r="C60" s="77" t="s">
        <v>62</v>
      </c>
      <c r="D60" s="78">
        <f>D51*D50</f>
        <v>1</v>
      </c>
      <c r="E60" s="78">
        <f>E51*F50</f>
        <v>0.99999999999999989</v>
      </c>
      <c r="F60" s="78">
        <f>F51*E50</f>
        <v>0.99999999999999989</v>
      </c>
      <c r="G60" s="45"/>
    </row>
    <row r="61" spans="1:7" ht="28.5" customHeight="1" x14ac:dyDescent="0.2">
      <c r="A61" s="113"/>
      <c r="B61" s="106"/>
      <c r="C61" s="72" t="s">
        <v>63</v>
      </c>
      <c r="D61" s="73">
        <f>ABS(C44*D51)</f>
        <v>7.6923076923076907</v>
      </c>
      <c r="E61" s="73">
        <f>ABS(C44*E51)</f>
        <v>1.5151515151515154</v>
      </c>
      <c r="F61" s="73">
        <f>ABS(C44*F51)</f>
        <v>0.80645161290322565</v>
      </c>
      <c r="G61" s="45"/>
    </row>
    <row r="62" spans="1:7" ht="28.5" customHeight="1" x14ac:dyDescent="0.2">
      <c r="A62" s="113"/>
      <c r="B62" s="107"/>
      <c r="C62" s="79"/>
      <c r="D62" s="80"/>
      <c r="E62" s="81"/>
      <c r="F62" s="80"/>
      <c r="G62" s="46"/>
    </row>
    <row r="63" spans="1:7" ht="28.5" customHeight="1" x14ac:dyDescent="0.2">
      <c r="A63" s="113"/>
      <c r="B63" s="108" t="s">
        <v>64</v>
      </c>
      <c r="C63" s="82"/>
      <c r="D63" s="82"/>
      <c r="E63" s="83">
        <f>ROUND(D46,2)</f>
        <v>0.87</v>
      </c>
      <c r="F63" s="84">
        <f>ROUND(D50,6)</f>
        <v>0</v>
      </c>
      <c r="G63" s="85">
        <f>ROUND(D51,0)</f>
        <v>2564103</v>
      </c>
    </row>
    <row r="64" spans="1:7" ht="28.5" customHeight="1" x14ac:dyDescent="0.2">
      <c r="A64" s="113"/>
      <c r="B64" s="109" t="s">
        <v>65</v>
      </c>
      <c r="C64" s="183">
        <f>ROUND(D48,6)</f>
        <v>3.0000000000000001E-6</v>
      </c>
      <c r="D64" s="86">
        <f>ROUND(C44,6)</f>
        <v>3.0000000000000001E-6</v>
      </c>
      <c r="E64" s="87">
        <f>ROUND(E46,2)</f>
        <v>0.34</v>
      </c>
      <c r="F64" s="88">
        <f>ROUND(E50,5)</f>
        <v>0</v>
      </c>
      <c r="G64" s="89">
        <f>ROUND(E51,0)</f>
        <v>505051</v>
      </c>
    </row>
    <row r="65" spans="1:7" ht="28.5" customHeight="1" x14ac:dyDescent="0.2">
      <c r="A65" s="113"/>
      <c r="B65" s="109" t="s">
        <v>66</v>
      </c>
      <c r="C65" s="90"/>
      <c r="D65" s="90"/>
      <c r="E65" s="87">
        <f>ROUND(F46,2)</f>
        <v>2.2400000000000002</v>
      </c>
      <c r="F65" s="88">
        <f>ROUND(F50,5)</f>
        <v>0</v>
      </c>
      <c r="G65" s="89">
        <f>ROUND(F51,0)</f>
        <v>-268817</v>
      </c>
    </row>
    <row r="66" spans="1:7" ht="28.5" customHeight="1" x14ac:dyDescent="0.2">
      <c r="A66" s="113"/>
      <c r="B66" s="109" t="s">
        <v>67</v>
      </c>
      <c r="C66" s="91" t="s">
        <v>68</v>
      </c>
      <c r="D66" s="91" t="s">
        <v>69</v>
      </c>
      <c r="E66" s="92" t="s">
        <v>70</v>
      </c>
      <c r="F66" s="92" t="s">
        <v>71</v>
      </c>
      <c r="G66" s="91" t="s">
        <v>24</v>
      </c>
    </row>
    <row r="67" spans="1:7" ht="28.5" customHeight="1" x14ac:dyDescent="0.2">
      <c r="A67" s="113"/>
      <c r="B67" s="110" t="s">
        <v>72</v>
      </c>
      <c r="C67" s="91" t="str">
        <f>CONCATENATE(C64*100,B66)</f>
        <v>0,0003%</v>
      </c>
      <c r="D67" s="91" t="str">
        <f>CONCATENATE(D64*100,B66)</f>
        <v>0,0003%</v>
      </c>
      <c r="E67" s="91" t="str">
        <f>CONCATENATE(E63," ",B63,E64,B64,E65,B65)</f>
        <v>0,87 (0,34-2,24)</v>
      </c>
      <c r="F67" s="91" t="str">
        <f>CONCATENATE(F63*100,B66," ",B63,F64*100,B66," ",B67," ",F65*100,B66,B65)</f>
        <v>0% (0% a 0%)</v>
      </c>
      <c r="G67" s="91" t="str">
        <f>CONCATENATE(G63," ",B63,G64," ",B67," ",G65,B65)</f>
        <v>2564103 (505051 a -268817)</v>
      </c>
    </row>
    <row r="68" spans="1:7" ht="28.5" customHeight="1" x14ac:dyDescent="0.2">
      <c r="A68" s="114"/>
      <c r="B68" s="111"/>
      <c r="C68" s="47"/>
      <c r="D68" s="47"/>
      <c r="E68" s="47"/>
      <c r="F68" s="47"/>
      <c r="G68" s="47"/>
    </row>
    <row r="69" spans="1:7" ht="28.5" customHeight="1" x14ac:dyDescent="0.2">
      <c r="A69" s="116">
        <f>A45*A46</f>
        <v>1.2293335238221221E-4</v>
      </c>
      <c r="B69" s="96" t="s">
        <v>91</v>
      </c>
      <c r="C69" s="45"/>
      <c r="D69" s="45"/>
      <c r="E69" s="45"/>
      <c r="F69" s="45"/>
      <c r="G69" s="45"/>
    </row>
    <row r="70" spans="1:7" ht="28.5" customHeight="1" x14ac:dyDescent="0.2">
      <c r="A70" s="112"/>
      <c r="B70" s="45"/>
      <c r="C70" s="92" t="s">
        <v>68</v>
      </c>
      <c r="D70" s="92" t="s">
        <v>69</v>
      </c>
      <c r="E70" s="92" t="s">
        <v>70</v>
      </c>
      <c r="F70" s="92" t="s">
        <v>23</v>
      </c>
      <c r="G70" s="92" t="s">
        <v>24</v>
      </c>
    </row>
    <row r="71" spans="1:7" ht="28.5" customHeight="1" x14ac:dyDescent="0.2">
      <c r="A71" s="246">
        <v>2.7999999999999999E-6</v>
      </c>
      <c r="B71" s="53" t="s">
        <v>299</v>
      </c>
      <c r="C71" s="93" t="str">
        <f>C67</f>
        <v>0,0003%</v>
      </c>
      <c r="D71" s="93" t="str">
        <f>D67</f>
        <v>0,0003%</v>
      </c>
      <c r="E71" s="93" t="str">
        <f>E67</f>
        <v>0,87 (0,34-2,24)</v>
      </c>
      <c r="F71" s="93" t="str">
        <f>F67</f>
        <v>0% (0% a 0%)</v>
      </c>
      <c r="G71" s="93" t="str">
        <f>G67</f>
        <v>2564103 (505051 a -268817)</v>
      </c>
    </row>
    <row r="72" spans="1:7" ht="28.5" customHeight="1" x14ac:dyDescent="0.2">
      <c r="A72" s="246">
        <v>1.9999999999999999E-7</v>
      </c>
      <c r="B72" s="53" t="s">
        <v>300</v>
      </c>
      <c r="C72" s="267"/>
      <c r="D72" s="267"/>
    </row>
    <row r="73" spans="1:7" ht="28.5" customHeight="1" x14ac:dyDescent="0.2">
      <c r="A73" s="269">
        <f>SUM(A71:A72)</f>
        <v>3.0000000000000001E-6</v>
      </c>
      <c r="B73" s="2" t="s">
        <v>301</v>
      </c>
    </row>
  </sheetData>
  <mergeCells count="24">
    <mergeCell ref="K15:M15"/>
    <mergeCell ref="N15:N16"/>
    <mergeCell ref="K3:L3"/>
    <mergeCell ref="A14:N14"/>
    <mergeCell ref="D44:F44"/>
    <mergeCell ref="B25:H25"/>
    <mergeCell ref="A26:A27"/>
    <mergeCell ref="B26:H26"/>
    <mergeCell ref="B27:H27"/>
    <mergeCell ref="B29:H29"/>
    <mergeCell ref="A17:A22"/>
    <mergeCell ref="A15:A16"/>
    <mergeCell ref="B15:B16"/>
    <mergeCell ref="C15:C16"/>
    <mergeCell ref="D15:D16"/>
    <mergeCell ref="F15:F16"/>
    <mergeCell ref="E15:E16"/>
    <mergeCell ref="I15:I16"/>
    <mergeCell ref="J15:J16"/>
    <mergeCell ref="B3:D3"/>
    <mergeCell ref="G15:G16"/>
    <mergeCell ref="H15:H16"/>
    <mergeCell ref="E3:F3"/>
    <mergeCell ref="H3:J3"/>
  </mergeCells>
  <pageMargins left="0.7" right="0.7" top="0.75" bottom="0.75" header="0.3" footer="0.3"/>
  <pageSetup paperSize="9" orientation="portrait" horizontalDpi="0" verticalDpi="0" r:id="rId1"/>
  <ignoredErrors>
    <ignoredError sqref="D11 G11" formula="1"/>
    <ignoredError sqref="I26:J28" numberStoredAsText="1"/>
    <ignoredError sqref="N5:N11" evalError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2"/>
  <sheetViews>
    <sheetView topLeftCell="A16" zoomScale="85" zoomScaleNormal="85" workbookViewId="0">
      <selection activeCell="A2" sqref="A2:M2"/>
    </sheetView>
  </sheetViews>
  <sheetFormatPr baseColWidth="10" defaultColWidth="18.140625" defaultRowHeight="28.5" customHeight="1" x14ac:dyDescent="0.2"/>
  <cols>
    <col min="1" max="1" width="20.85546875" style="1" customWidth="1"/>
    <col min="2" max="2" width="30.5703125" style="2" customWidth="1"/>
    <col min="3" max="3" width="14" style="2" customWidth="1"/>
    <col min="4" max="5" width="10.5703125" style="1" customWidth="1"/>
    <col min="6" max="6" width="19.28515625" style="1" customWidth="1"/>
    <col min="7" max="7" width="17.5703125" style="1" customWidth="1"/>
    <col min="8" max="8" width="21.140625" style="1" customWidth="1"/>
    <col min="9" max="9" width="18.85546875" style="1" customWidth="1"/>
    <col min="10" max="10" width="17.5703125" style="1" customWidth="1"/>
    <col min="11" max="11" width="21.85546875" style="1" customWidth="1"/>
    <col min="12" max="12" width="26.5703125" style="1" customWidth="1"/>
    <col min="13" max="13" width="25.5703125" style="1" customWidth="1"/>
    <col min="14" max="14" width="17.85546875" style="1" customWidth="1"/>
    <col min="15" max="16" width="18.140625" style="1"/>
    <col min="17" max="17" width="26.42578125" style="1" customWidth="1"/>
    <col min="18" max="257" width="18.140625" style="1"/>
    <col min="258" max="258" width="23.42578125" style="1" customWidth="1"/>
    <col min="259" max="259" width="24.85546875" style="1" customWidth="1"/>
    <col min="260" max="260" width="14" style="1" customWidth="1"/>
    <col min="261" max="261" width="10.5703125" style="1" customWidth="1"/>
    <col min="262" max="262" width="20.85546875" style="1" customWidth="1"/>
    <col min="263" max="263" width="11.140625" style="1" customWidth="1"/>
    <col min="264" max="264" width="21.140625" style="1" customWidth="1"/>
    <col min="265" max="265" width="11.42578125" style="1" customWidth="1"/>
    <col min="266" max="266" width="13.5703125" style="1" customWidth="1"/>
    <col min="267" max="267" width="21.85546875" style="1" customWidth="1"/>
    <col min="268" max="268" width="26.5703125" style="1" customWidth="1"/>
    <col min="269" max="269" width="25.5703125" style="1" customWidth="1"/>
    <col min="270" max="270" width="17.85546875" style="1" customWidth="1"/>
    <col min="271" max="272" width="18.140625" style="1"/>
    <col min="273" max="273" width="26.42578125" style="1" customWidth="1"/>
    <col min="274" max="513" width="18.140625" style="1"/>
    <col min="514" max="514" width="23.42578125" style="1" customWidth="1"/>
    <col min="515" max="515" width="24.85546875" style="1" customWidth="1"/>
    <col min="516" max="516" width="14" style="1" customWidth="1"/>
    <col min="517" max="517" width="10.5703125" style="1" customWidth="1"/>
    <col min="518" max="518" width="20.85546875" style="1" customWidth="1"/>
    <col min="519" max="519" width="11.140625" style="1" customWidth="1"/>
    <col min="520" max="520" width="21.140625" style="1" customWidth="1"/>
    <col min="521" max="521" width="11.42578125" style="1" customWidth="1"/>
    <col min="522" max="522" width="13.5703125" style="1" customWidth="1"/>
    <col min="523" max="523" width="21.85546875" style="1" customWidth="1"/>
    <col min="524" max="524" width="26.5703125" style="1" customWidth="1"/>
    <col min="525" max="525" width="25.5703125" style="1" customWidth="1"/>
    <col min="526" max="526" width="17.85546875" style="1" customWidth="1"/>
    <col min="527" max="528" width="18.140625" style="1"/>
    <col min="529" max="529" width="26.42578125" style="1" customWidth="1"/>
    <col min="530" max="769" width="18.140625" style="1"/>
    <col min="770" max="770" width="23.42578125" style="1" customWidth="1"/>
    <col min="771" max="771" width="24.85546875" style="1" customWidth="1"/>
    <col min="772" max="772" width="14" style="1" customWidth="1"/>
    <col min="773" max="773" width="10.5703125" style="1" customWidth="1"/>
    <col min="774" max="774" width="20.85546875" style="1" customWidth="1"/>
    <col min="775" max="775" width="11.140625" style="1" customWidth="1"/>
    <col min="776" max="776" width="21.140625" style="1" customWidth="1"/>
    <col min="777" max="777" width="11.42578125" style="1" customWidth="1"/>
    <col min="778" max="778" width="13.5703125" style="1" customWidth="1"/>
    <col min="779" max="779" width="21.85546875" style="1" customWidth="1"/>
    <col min="780" max="780" width="26.5703125" style="1" customWidth="1"/>
    <col min="781" max="781" width="25.5703125" style="1" customWidth="1"/>
    <col min="782" max="782" width="17.85546875" style="1" customWidth="1"/>
    <col min="783" max="784" width="18.140625" style="1"/>
    <col min="785" max="785" width="26.42578125" style="1" customWidth="1"/>
    <col min="786" max="1025" width="18.140625" style="1"/>
    <col min="1026" max="1026" width="23.42578125" style="1" customWidth="1"/>
    <col min="1027" max="1027" width="24.85546875" style="1" customWidth="1"/>
    <col min="1028" max="1028" width="14" style="1" customWidth="1"/>
    <col min="1029" max="1029" width="10.5703125" style="1" customWidth="1"/>
    <col min="1030" max="1030" width="20.85546875" style="1" customWidth="1"/>
    <col min="1031" max="1031" width="11.140625" style="1" customWidth="1"/>
    <col min="1032" max="1032" width="21.140625" style="1" customWidth="1"/>
    <col min="1033" max="1033" width="11.42578125" style="1" customWidth="1"/>
    <col min="1034" max="1034" width="13.5703125" style="1" customWidth="1"/>
    <col min="1035" max="1035" width="21.85546875" style="1" customWidth="1"/>
    <col min="1036" max="1036" width="26.5703125" style="1" customWidth="1"/>
    <col min="1037" max="1037" width="25.5703125" style="1" customWidth="1"/>
    <col min="1038" max="1038" width="17.85546875" style="1" customWidth="1"/>
    <col min="1039" max="1040" width="18.140625" style="1"/>
    <col min="1041" max="1041" width="26.42578125" style="1" customWidth="1"/>
    <col min="1042" max="1281" width="18.140625" style="1"/>
    <col min="1282" max="1282" width="23.42578125" style="1" customWidth="1"/>
    <col min="1283" max="1283" width="24.85546875" style="1" customWidth="1"/>
    <col min="1284" max="1284" width="14" style="1" customWidth="1"/>
    <col min="1285" max="1285" width="10.5703125" style="1" customWidth="1"/>
    <col min="1286" max="1286" width="20.85546875" style="1" customWidth="1"/>
    <col min="1287" max="1287" width="11.140625" style="1" customWidth="1"/>
    <col min="1288" max="1288" width="21.140625" style="1" customWidth="1"/>
    <col min="1289" max="1289" width="11.42578125" style="1" customWidth="1"/>
    <col min="1290" max="1290" width="13.5703125" style="1" customWidth="1"/>
    <col min="1291" max="1291" width="21.85546875" style="1" customWidth="1"/>
    <col min="1292" max="1292" width="26.5703125" style="1" customWidth="1"/>
    <col min="1293" max="1293" width="25.5703125" style="1" customWidth="1"/>
    <col min="1294" max="1294" width="17.85546875" style="1" customWidth="1"/>
    <col min="1295" max="1296" width="18.140625" style="1"/>
    <col min="1297" max="1297" width="26.42578125" style="1" customWidth="1"/>
    <col min="1298" max="1537" width="18.140625" style="1"/>
    <col min="1538" max="1538" width="23.42578125" style="1" customWidth="1"/>
    <col min="1539" max="1539" width="24.85546875" style="1" customWidth="1"/>
    <col min="1540" max="1540" width="14" style="1" customWidth="1"/>
    <col min="1541" max="1541" width="10.5703125" style="1" customWidth="1"/>
    <col min="1542" max="1542" width="20.85546875" style="1" customWidth="1"/>
    <col min="1543" max="1543" width="11.140625" style="1" customWidth="1"/>
    <col min="1544" max="1544" width="21.140625" style="1" customWidth="1"/>
    <col min="1545" max="1545" width="11.42578125" style="1" customWidth="1"/>
    <col min="1546" max="1546" width="13.5703125" style="1" customWidth="1"/>
    <col min="1547" max="1547" width="21.85546875" style="1" customWidth="1"/>
    <col min="1548" max="1548" width="26.5703125" style="1" customWidth="1"/>
    <col min="1549" max="1549" width="25.5703125" style="1" customWidth="1"/>
    <col min="1550" max="1550" width="17.85546875" style="1" customWidth="1"/>
    <col min="1551" max="1552" width="18.140625" style="1"/>
    <col min="1553" max="1553" width="26.42578125" style="1" customWidth="1"/>
    <col min="1554" max="1793" width="18.140625" style="1"/>
    <col min="1794" max="1794" width="23.42578125" style="1" customWidth="1"/>
    <col min="1795" max="1795" width="24.85546875" style="1" customWidth="1"/>
    <col min="1796" max="1796" width="14" style="1" customWidth="1"/>
    <col min="1797" max="1797" width="10.5703125" style="1" customWidth="1"/>
    <col min="1798" max="1798" width="20.85546875" style="1" customWidth="1"/>
    <col min="1799" max="1799" width="11.140625" style="1" customWidth="1"/>
    <col min="1800" max="1800" width="21.140625" style="1" customWidth="1"/>
    <col min="1801" max="1801" width="11.42578125" style="1" customWidth="1"/>
    <col min="1802" max="1802" width="13.5703125" style="1" customWidth="1"/>
    <col min="1803" max="1803" width="21.85546875" style="1" customWidth="1"/>
    <col min="1804" max="1804" width="26.5703125" style="1" customWidth="1"/>
    <col min="1805" max="1805" width="25.5703125" style="1" customWidth="1"/>
    <col min="1806" max="1806" width="17.85546875" style="1" customWidth="1"/>
    <col min="1807" max="1808" width="18.140625" style="1"/>
    <col min="1809" max="1809" width="26.42578125" style="1" customWidth="1"/>
    <col min="1810" max="2049" width="18.140625" style="1"/>
    <col min="2050" max="2050" width="23.42578125" style="1" customWidth="1"/>
    <col min="2051" max="2051" width="24.85546875" style="1" customWidth="1"/>
    <col min="2052" max="2052" width="14" style="1" customWidth="1"/>
    <col min="2053" max="2053" width="10.5703125" style="1" customWidth="1"/>
    <col min="2054" max="2054" width="20.85546875" style="1" customWidth="1"/>
    <col min="2055" max="2055" width="11.140625" style="1" customWidth="1"/>
    <col min="2056" max="2056" width="21.140625" style="1" customWidth="1"/>
    <col min="2057" max="2057" width="11.42578125" style="1" customWidth="1"/>
    <col min="2058" max="2058" width="13.5703125" style="1" customWidth="1"/>
    <col min="2059" max="2059" width="21.85546875" style="1" customWidth="1"/>
    <col min="2060" max="2060" width="26.5703125" style="1" customWidth="1"/>
    <col min="2061" max="2061" width="25.5703125" style="1" customWidth="1"/>
    <col min="2062" max="2062" width="17.85546875" style="1" customWidth="1"/>
    <col min="2063" max="2064" width="18.140625" style="1"/>
    <col min="2065" max="2065" width="26.42578125" style="1" customWidth="1"/>
    <col min="2066" max="2305" width="18.140625" style="1"/>
    <col min="2306" max="2306" width="23.42578125" style="1" customWidth="1"/>
    <col min="2307" max="2307" width="24.85546875" style="1" customWidth="1"/>
    <col min="2308" max="2308" width="14" style="1" customWidth="1"/>
    <col min="2309" max="2309" width="10.5703125" style="1" customWidth="1"/>
    <col min="2310" max="2310" width="20.85546875" style="1" customWidth="1"/>
    <col min="2311" max="2311" width="11.140625" style="1" customWidth="1"/>
    <col min="2312" max="2312" width="21.140625" style="1" customWidth="1"/>
    <col min="2313" max="2313" width="11.42578125" style="1" customWidth="1"/>
    <col min="2314" max="2314" width="13.5703125" style="1" customWidth="1"/>
    <col min="2315" max="2315" width="21.85546875" style="1" customWidth="1"/>
    <col min="2316" max="2316" width="26.5703125" style="1" customWidth="1"/>
    <col min="2317" max="2317" width="25.5703125" style="1" customWidth="1"/>
    <col min="2318" max="2318" width="17.85546875" style="1" customWidth="1"/>
    <col min="2319" max="2320" width="18.140625" style="1"/>
    <col min="2321" max="2321" width="26.42578125" style="1" customWidth="1"/>
    <col min="2322" max="2561" width="18.140625" style="1"/>
    <col min="2562" max="2562" width="23.42578125" style="1" customWidth="1"/>
    <col min="2563" max="2563" width="24.85546875" style="1" customWidth="1"/>
    <col min="2564" max="2564" width="14" style="1" customWidth="1"/>
    <col min="2565" max="2565" width="10.5703125" style="1" customWidth="1"/>
    <col min="2566" max="2566" width="20.85546875" style="1" customWidth="1"/>
    <col min="2567" max="2567" width="11.140625" style="1" customWidth="1"/>
    <col min="2568" max="2568" width="21.140625" style="1" customWidth="1"/>
    <col min="2569" max="2569" width="11.42578125" style="1" customWidth="1"/>
    <col min="2570" max="2570" width="13.5703125" style="1" customWidth="1"/>
    <col min="2571" max="2571" width="21.85546875" style="1" customWidth="1"/>
    <col min="2572" max="2572" width="26.5703125" style="1" customWidth="1"/>
    <col min="2573" max="2573" width="25.5703125" style="1" customWidth="1"/>
    <col min="2574" max="2574" width="17.85546875" style="1" customWidth="1"/>
    <col min="2575" max="2576" width="18.140625" style="1"/>
    <col min="2577" max="2577" width="26.42578125" style="1" customWidth="1"/>
    <col min="2578" max="2817" width="18.140625" style="1"/>
    <col min="2818" max="2818" width="23.42578125" style="1" customWidth="1"/>
    <col min="2819" max="2819" width="24.85546875" style="1" customWidth="1"/>
    <col min="2820" max="2820" width="14" style="1" customWidth="1"/>
    <col min="2821" max="2821" width="10.5703125" style="1" customWidth="1"/>
    <col min="2822" max="2822" width="20.85546875" style="1" customWidth="1"/>
    <col min="2823" max="2823" width="11.140625" style="1" customWidth="1"/>
    <col min="2824" max="2824" width="21.140625" style="1" customWidth="1"/>
    <col min="2825" max="2825" width="11.42578125" style="1" customWidth="1"/>
    <col min="2826" max="2826" width="13.5703125" style="1" customWidth="1"/>
    <col min="2827" max="2827" width="21.85546875" style="1" customWidth="1"/>
    <col min="2828" max="2828" width="26.5703125" style="1" customWidth="1"/>
    <col min="2829" max="2829" width="25.5703125" style="1" customWidth="1"/>
    <col min="2830" max="2830" width="17.85546875" style="1" customWidth="1"/>
    <col min="2831" max="2832" width="18.140625" style="1"/>
    <col min="2833" max="2833" width="26.42578125" style="1" customWidth="1"/>
    <col min="2834" max="3073" width="18.140625" style="1"/>
    <col min="3074" max="3074" width="23.42578125" style="1" customWidth="1"/>
    <col min="3075" max="3075" width="24.85546875" style="1" customWidth="1"/>
    <col min="3076" max="3076" width="14" style="1" customWidth="1"/>
    <col min="3077" max="3077" width="10.5703125" style="1" customWidth="1"/>
    <col min="3078" max="3078" width="20.85546875" style="1" customWidth="1"/>
    <col min="3079" max="3079" width="11.140625" style="1" customWidth="1"/>
    <col min="3080" max="3080" width="21.140625" style="1" customWidth="1"/>
    <col min="3081" max="3081" width="11.42578125" style="1" customWidth="1"/>
    <col min="3082" max="3082" width="13.5703125" style="1" customWidth="1"/>
    <col min="3083" max="3083" width="21.85546875" style="1" customWidth="1"/>
    <col min="3084" max="3084" width="26.5703125" style="1" customWidth="1"/>
    <col min="3085" max="3085" width="25.5703125" style="1" customWidth="1"/>
    <col min="3086" max="3086" width="17.85546875" style="1" customWidth="1"/>
    <col min="3087" max="3088" width="18.140625" style="1"/>
    <col min="3089" max="3089" width="26.42578125" style="1" customWidth="1"/>
    <col min="3090" max="3329" width="18.140625" style="1"/>
    <col min="3330" max="3330" width="23.42578125" style="1" customWidth="1"/>
    <col min="3331" max="3331" width="24.85546875" style="1" customWidth="1"/>
    <col min="3332" max="3332" width="14" style="1" customWidth="1"/>
    <col min="3333" max="3333" width="10.5703125" style="1" customWidth="1"/>
    <col min="3334" max="3334" width="20.85546875" style="1" customWidth="1"/>
    <col min="3335" max="3335" width="11.140625" style="1" customWidth="1"/>
    <col min="3336" max="3336" width="21.140625" style="1" customWidth="1"/>
    <col min="3337" max="3337" width="11.42578125" style="1" customWidth="1"/>
    <col min="3338" max="3338" width="13.5703125" style="1" customWidth="1"/>
    <col min="3339" max="3339" width="21.85546875" style="1" customWidth="1"/>
    <col min="3340" max="3340" width="26.5703125" style="1" customWidth="1"/>
    <col min="3341" max="3341" width="25.5703125" style="1" customWidth="1"/>
    <col min="3342" max="3342" width="17.85546875" style="1" customWidth="1"/>
    <col min="3343" max="3344" width="18.140625" style="1"/>
    <col min="3345" max="3345" width="26.42578125" style="1" customWidth="1"/>
    <col min="3346" max="3585" width="18.140625" style="1"/>
    <col min="3586" max="3586" width="23.42578125" style="1" customWidth="1"/>
    <col min="3587" max="3587" width="24.85546875" style="1" customWidth="1"/>
    <col min="3588" max="3588" width="14" style="1" customWidth="1"/>
    <col min="3589" max="3589" width="10.5703125" style="1" customWidth="1"/>
    <col min="3590" max="3590" width="20.85546875" style="1" customWidth="1"/>
    <col min="3591" max="3591" width="11.140625" style="1" customWidth="1"/>
    <col min="3592" max="3592" width="21.140625" style="1" customWidth="1"/>
    <col min="3593" max="3593" width="11.42578125" style="1" customWidth="1"/>
    <col min="3594" max="3594" width="13.5703125" style="1" customWidth="1"/>
    <col min="3595" max="3595" width="21.85546875" style="1" customWidth="1"/>
    <col min="3596" max="3596" width="26.5703125" style="1" customWidth="1"/>
    <col min="3597" max="3597" width="25.5703125" style="1" customWidth="1"/>
    <col min="3598" max="3598" width="17.85546875" style="1" customWidth="1"/>
    <col min="3599" max="3600" width="18.140625" style="1"/>
    <col min="3601" max="3601" width="26.42578125" style="1" customWidth="1"/>
    <col min="3602" max="3841" width="18.140625" style="1"/>
    <col min="3842" max="3842" width="23.42578125" style="1" customWidth="1"/>
    <col min="3843" max="3843" width="24.85546875" style="1" customWidth="1"/>
    <col min="3844" max="3844" width="14" style="1" customWidth="1"/>
    <col min="3845" max="3845" width="10.5703125" style="1" customWidth="1"/>
    <col min="3846" max="3846" width="20.85546875" style="1" customWidth="1"/>
    <col min="3847" max="3847" width="11.140625" style="1" customWidth="1"/>
    <col min="3848" max="3848" width="21.140625" style="1" customWidth="1"/>
    <col min="3849" max="3849" width="11.42578125" style="1" customWidth="1"/>
    <col min="3850" max="3850" width="13.5703125" style="1" customWidth="1"/>
    <col min="3851" max="3851" width="21.85546875" style="1" customWidth="1"/>
    <col min="3852" max="3852" width="26.5703125" style="1" customWidth="1"/>
    <col min="3853" max="3853" width="25.5703125" style="1" customWidth="1"/>
    <col min="3854" max="3854" width="17.85546875" style="1" customWidth="1"/>
    <col min="3855" max="3856" width="18.140625" style="1"/>
    <col min="3857" max="3857" width="26.42578125" style="1" customWidth="1"/>
    <col min="3858" max="4097" width="18.140625" style="1"/>
    <col min="4098" max="4098" width="23.42578125" style="1" customWidth="1"/>
    <col min="4099" max="4099" width="24.85546875" style="1" customWidth="1"/>
    <col min="4100" max="4100" width="14" style="1" customWidth="1"/>
    <col min="4101" max="4101" width="10.5703125" style="1" customWidth="1"/>
    <col min="4102" max="4102" width="20.85546875" style="1" customWidth="1"/>
    <col min="4103" max="4103" width="11.140625" style="1" customWidth="1"/>
    <col min="4104" max="4104" width="21.140625" style="1" customWidth="1"/>
    <col min="4105" max="4105" width="11.42578125" style="1" customWidth="1"/>
    <col min="4106" max="4106" width="13.5703125" style="1" customWidth="1"/>
    <col min="4107" max="4107" width="21.85546875" style="1" customWidth="1"/>
    <col min="4108" max="4108" width="26.5703125" style="1" customWidth="1"/>
    <col min="4109" max="4109" width="25.5703125" style="1" customWidth="1"/>
    <col min="4110" max="4110" width="17.85546875" style="1" customWidth="1"/>
    <col min="4111" max="4112" width="18.140625" style="1"/>
    <col min="4113" max="4113" width="26.42578125" style="1" customWidth="1"/>
    <col min="4114" max="4353" width="18.140625" style="1"/>
    <col min="4354" max="4354" width="23.42578125" style="1" customWidth="1"/>
    <col min="4355" max="4355" width="24.85546875" style="1" customWidth="1"/>
    <col min="4356" max="4356" width="14" style="1" customWidth="1"/>
    <col min="4357" max="4357" width="10.5703125" style="1" customWidth="1"/>
    <col min="4358" max="4358" width="20.85546875" style="1" customWidth="1"/>
    <col min="4359" max="4359" width="11.140625" style="1" customWidth="1"/>
    <col min="4360" max="4360" width="21.140625" style="1" customWidth="1"/>
    <col min="4361" max="4361" width="11.42578125" style="1" customWidth="1"/>
    <col min="4362" max="4362" width="13.5703125" style="1" customWidth="1"/>
    <col min="4363" max="4363" width="21.85546875" style="1" customWidth="1"/>
    <col min="4364" max="4364" width="26.5703125" style="1" customWidth="1"/>
    <col min="4365" max="4365" width="25.5703125" style="1" customWidth="1"/>
    <col min="4366" max="4366" width="17.85546875" style="1" customWidth="1"/>
    <col min="4367" max="4368" width="18.140625" style="1"/>
    <col min="4369" max="4369" width="26.42578125" style="1" customWidth="1"/>
    <col min="4370" max="4609" width="18.140625" style="1"/>
    <col min="4610" max="4610" width="23.42578125" style="1" customWidth="1"/>
    <col min="4611" max="4611" width="24.85546875" style="1" customWidth="1"/>
    <col min="4612" max="4612" width="14" style="1" customWidth="1"/>
    <col min="4613" max="4613" width="10.5703125" style="1" customWidth="1"/>
    <col min="4614" max="4614" width="20.85546875" style="1" customWidth="1"/>
    <col min="4615" max="4615" width="11.140625" style="1" customWidth="1"/>
    <col min="4616" max="4616" width="21.140625" style="1" customWidth="1"/>
    <col min="4617" max="4617" width="11.42578125" style="1" customWidth="1"/>
    <col min="4618" max="4618" width="13.5703125" style="1" customWidth="1"/>
    <col min="4619" max="4619" width="21.85546875" style="1" customWidth="1"/>
    <col min="4620" max="4620" width="26.5703125" style="1" customWidth="1"/>
    <col min="4621" max="4621" width="25.5703125" style="1" customWidth="1"/>
    <col min="4622" max="4622" width="17.85546875" style="1" customWidth="1"/>
    <col min="4623" max="4624" width="18.140625" style="1"/>
    <col min="4625" max="4625" width="26.42578125" style="1" customWidth="1"/>
    <col min="4626" max="4865" width="18.140625" style="1"/>
    <col min="4866" max="4866" width="23.42578125" style="1" customWidth="1"/>
    <col min="4867" max="4867" width="24.85546875" style="1" customWidth="1"/>
    <col min="4868" max="4868" width="14" style="1" customWidth="1"/>
    <col min="4869" max="4869" width="10.5703125" style="1" customWidth="1"/>
    <col min="4870" max="4870" width="20.85546875" style="1" customWidth="1"/>
    <col min="4871" max="4871" width="11.140625" style="1" customWidth="1"/>
    <col min="4872" max="4872" width="21.140625" style="1" customWidth="1"/>
    <col min="4873" max="4873" width="11.42578125" style="1" customWidth="1"/>
    <col min="4874" max="4874" width="13.5703125" style="1" customWidth="1"/>
    <col min="4875" max="4875" width="21.85546875" style="1" customWidth="1"/>
    <col min="4876" max="4876" width="26.5703125" style="1" customWidth="1"/>
    <col min="4877" max="4877" width="25.5703125" style="1" customWidth="1"/>
    <col min="4878" max="4878" width="17.85546875" style="1" customWidth="1"/>
    <col min="4879" max="4880" width="18.140625" style="1"/>
    <col min="4881" max="4881" width="26.42578125" style="1" customWidth="1"/>
    <col min="4882" max="5121" width="18.140625" style="1"/>
    <col min="5122" max="5122" width="23.42578125" style="1" customWidth="1"/>
    <col min="5123" max="5123" width="24.85546875" style="1" customWidth="1"/>
    <col min="5124" max="5124" width="14" style="1" customWidth="1"/>
    <col min="5125" max="5125" width="10.5703125" style="1" customWidth="1"/>
    <col min="5126" max="5126" width="20.85546875" style="1" customWidth="1"/>
    <col min="5127" max="5127" width="11.140625" style="1" customWidth="1"/>
    <col min="5128" max="5128" width="21.140625" style="1" customWidth="1"/>
    <col min="5129" max="5129" width="11.42578125" style="1" customWidth="1"/>
    <col min="5130" max="5130" width="13.5703125" style="1" customWidth="1"/>
    <col min="5131" max="5131" width="21.85546875" style="1" customWidth="1"/>
    <col min="5132" max="5132" width="26.5703125" style="1" customWidth="1"/>
    <col min="5133" max="5133" width="25.5703125" style="1" customWidth="1"/>
    <col min="5134" max="5134" width="17.85546875" style="1" customWidth="1"/>
    <col min="5135" max="5136" width="18.140625" style="1"/>
    <col min="5137" max="5137" width="26.42578125" style="1" customWidth="1"/>
    <col min="5138" max="5377" width="18.140625" style="1"/>
    <col min="5378" max="5378" width="23.42578125" style="1" customWidth="1"/>
    <col min="5379" max="5379" width="24.85546875" style="1" customWidth="1"/>
    <col min="5380" max="5380" width="14" style="1" customWidth="1"/>
    <col min="5381" max="5381" width="10.5703125" style="1" customWidth="1"/>
    <col min="5382" max="5382" width="20.85546875" style="1" customWidth="1"/>
    <col min="5383" max="5383" width="11.140625" style="1" customWidth="1"/>
    <col min="5384" max="5384" width="21.140625" style="1" customWidth="1"/>
    <col min="5385" max="5385" width="11.42578125" style="1" customWidth="1"/>
    <col min="5386" max="5386" width="13.5703125" style="1" customWidth="1"/>
    <col min="5387" max="5387" width="21.85546875" style="1" customWidth="1"/>
    <col min="5388" max="5388" width="26.5703125" style="1" customWidth="1"/>
    <col min="5389" max="5389" width="25.5703125" style="1" customWidth="1"/>
    <col min="5390" max="5390" width="17.85546875" style="1" customWidth="1"/>
    <col min="5391" max="5392" width="18.140625" style="1"/>
    <col min="5393" max="5393" width="26.42578125" style="1" customWidth="1"/>
    <col min="5394" max="5633" width="18.140625" style="1"/>
    <col min="5634" max="5634" width="23.42578125" style="1" customWidth="1"/>
    <col min="5635" max="5635" width="24.85546875" style="1" customWidth="1"/>
    <col min="5636" max="5636" width="14" style="1" customWidth="1"/>
    <col min="5637" max="5637" width="10.5703125" style="1" customWidth="1"/>
    <col min="5638" max="5638" width="20.85546875" style="1" customWidth="1"/>
    <col min="5639" max="5639" width="11.140625" style="1" customWidth="1"/>
    <col min="5640" max="5640" width="21.140625" style="1" customWidth="1"/>
    <col min="5641" max="5641" width="11.42578125" style="1" customWidth="1"/>
    <col min="5642" max="5642" width="13.5703125" style="1" customWidth="1"/>
    <col min="5643" max="5643" width="21.85546875" style="1" customWidth="1"/>
    <col min="5644" max="5644" width="26.5703125" style="1" customWidth="1"/>
    <col min="5645" max="5645" width="25.5703125" style="1" customWidth="1"/>
    <col min="5646" max="5646" width="17.85546875" style="1" customWidth="1"/>
    <col min="5647" max="5648" width="18.140625" style="1"/>
    <col min="5649" max="5649" width="26.42578125" style="1" customWidth="1"/>
    <col min="5650" max="5889" width="18.140625" style="1"/>
    <col min="5890" max="5890" width="23.42578125" style="1" customWidth="1"/>
    <col min="5891" max="5891" width="24.85546875" style="1" customWidth="1"/>
    <col min="5892" max="5892" width="14" style="1" customWidth="1"/>
    <col min="5893" max="5893" width="10.5703125" style="1" customWidth="1"/>
    <col min="5894" max="5894" width="20.85546875" style="1" customWidth="1"/>
    <col min="5895" max="5895" width="11.140625" style="1" customWidth="1"/>
    <col min="5896" max="5896" width="21.140625" style="1" customWidth="1"/>
    <col min="5897" max="5897" width="11.42578125" style="1" customWidth="1"/>
    <col min="5898" max="5898" width="13.5703125" style="1" customWidth="1"/>
    <col min="5899" max="5899" width="21.85546875" style="1" customWidth="1"/>
    <col min="5900" max="5900" width="26.5703125" style="1" customWidth="1"/>
    <col min="5901" max="5901" width="25.5703125" style="1" customWidth="1"/>
    <col min="5902" max="5902" width="17.85546875" style="1" customWidth="1"/>
    <col min="5903" max="5904" width="18.140625" style="1"/>
    <col min="5905" max="5905" width="26.42578125" style="1" customWidth="1"/>
    <col min="5906" max="6145" width="18.140625" style="1"/>
    <col min="6146" max="6146" width="23.42578125" style="1" customWidth="1"/>
    <col min="6147" max="6147" width="24.85546875" style="1" customWidth="1"/>
    <col min="6148" max="6148" width="14" style="1" customWidth="1"/>
    <col min="6149" max="6149" width="10.5703125" style="1" customWidth="1"/>
    <col min="6150" max="6150" width="20.85546875" style="1" customWidth="1"/>
    <col min="6151" max="6151" width="11.140625" style="1" customWidth="1"/>
    <col min="6152" max="6152" width="21.140625" style="1" customWidth="1"/>
    <col min="6153" max="6153" width="11.42578125" style="1" customWidth="1"/>
    <col min="6154" max="6154" width="13.5703125" style="1" customWidth="1"/>
    <col min="6155" max="6155" width="21.85546875" style="1" customWidth="1"/>
    <col min="6156" max="6156" width="26.5703125" style="1" customWidth="1"/>
    <col min="6157" max="6157" width="25.5703125" style="1" customWidth="1"/>
    <col min="6158" max="6158" width="17.85546875" style="1" customWidth="1"/>
    <col min="6159" max="6160" width="18.140625" style="1"/>
    <col min="6161" max="6161" width="26.42578125" style="1" customWidth="1"/>
    <col min="6162" max="6401" width="18.140625" style="1"/>
    <col min="6402" max="6402" width="23.42578125" style="1" customWidth="1"/>
    <col min="6403" max="6403" width="24.85546875" style="1" customWidth="1"/>
    <col min="6404" max="6404" width="14" style="1" customWidth="1"/>
    <col min="6405" max="6405" width="10.5703125" style="1" customWidth="1"/>
    <col min="6406" max="6406" width="20.85546875" style="1" customWidth="1"/>
    <col min="6407" max="6407" width="11.140625" style="1" customWidth="1"/>
    <col min="6408" max="6408" width="21.140625" style="1" customWidth="1"/>
    <col min="6409" max="6409" width="11.42578125" style="1" customWidth="1"/>
    <col min="6410" max="6410" width="13.5703125" style="1" customWidth="1"/>
    <col min="6411" max="6411" width="21.85546875" style="1" customWidth="1"/>
    <col min="6412" max="6412" width="26.5703125" style="1" customWidth="1"/>
    <col min="6413" max="6413" width="25.5703125" style="1" customWidth="1"/>
    <col min="6414" max="6414" width="17.85546875" style="1" customWidth="1"/>
    <col min="6415" max="6416" width="18.140625" style="1"/>
    <col min="6417" max="6417" width="26.42578125" style="1" customWidth="1"/>
    <col min="6418" max="6657" width="18.140625" style="1"/>
    <col min="6658" max="6658" width="23.42578125" style="1" customWidth="1"/>
    <col min="6659" max="6659" width="24.85546875" style="1" customWidth="1"/>
    <col min="6660" max="6660" width="14" style="1" customWidth="1"/>
    <col min="6661" max="6661" width="10.5703125" style="1" customWidth="1"/>
    <col min="6662" max="6662" width="20.85546875" style="1" customWidth="1"/>
    <col min="6663" max="6663" width="11.140625" style="1" customWidth="1"/>
    <col min="6664" max="6664" width="21.140625" style="1" customWidth="1"/>
    <col min="6665" max="6665" width="11.42578125" style="1" customWidth="1"/>
    <col min="6666" max="6666" width="13.5703125" style="1" customWidth="1"/>
    <col min="6667" max="6667" width="21.85546875" style="1" customWidth="1"/>
    <col min="6668" max="6668" width="26.5703125" style="1" customWidth="1"/>
    <col min="6669" max="6669" width="25.5703125" style="1" customWidth="1"/>
    <col min="6670" max="6670" width="17.85546875" style="1" customWidth="1"/>
    <col min="6671" max="6672" width="18.140625" style="1"/>
    <col min="6673" max="6673" width="26.42578125" style="1" customWidth="1"/>
    <col min="6674" max="6913" width="18.140625" style="1"/>
    <col min="6914" max="6914" width="23.42578125" style="1" customWidth="1"/>
    <col min="6915" max="6915" width="24.85546875" style="1" customWidth="1"/>
    <col min="6916" max="6916" width="14" style="1" customWidth="1"/>
    <col min="6917" max="6917" width="10.5703125" style="1" customWidth="1"/>
    <col min="6918" max="6918" width="20.85546875" style="1" customWidth="1"/>
    <col min="6919" max="6919" width="11.140625" style="1" customWidth="1"/>
    <col min="6920" max="6920" width="21.140625" style="1" customWidth="1"/>
    <col min="6921" max="6921" width="11.42578125" style="1" customWidth="1"/>
    <col min="6922" max="6922" width="13.5703125" style="1" customWidth="1"/>
    <col min="6923" max="6923" width="21.85546875" style="1" customWidth="1"/>
    <col min="6924" max="6924" width="26.5703125" style="1" customWidth="1"/>
    <col min="6925" max="6925" width="25.5703125" style="1" customWidth="1"/>
    <col min="6926" max="6926" width="17.85546875" style="1" customWidth="1"/>
    <col min="6927" max="6928" width="18.140625" style="1"/>
    <col min="6929" max="6929" width="26.42578125" style="1" customWidth="1"/>
    <col min="6930" max="7169" width="18.140625" style="1"/>
    <col min="7170" max="7170" width="23.42578125" style="1" customWidth="1"/>
    <col min="7171" max="7171" width="24.85546875" style="1" customWidth="1"/>
    <col min="7172" max="7172" width="14" style="1" customWidth="1"/>
    <col min="7173" max="7173" width="10.5703125" style="1" customWidth="1"/>
    <col min="7174" max="7174" width="20.85546875" style="1" customWidth="1"/>
    <col min="7175" max="7175" width="11.140625" style="1" customWidth="1"/>
    <col min="7176" max="7176" width="21.140625" style="1" customWidth="1"/>
    <col min="7177" max="7177" width="11.42578125" style="1" customWidth="1"/>
    <col min="7178" max="7178" width="13.5703125" style="1" customWidth="1"/>
    <col min="7179" max="7179" width="21.85546875" style="1" customWidth="1"/>
    <col min="7180" max="7180" width="26.5703125" style="1" customWidth="1"/>
    <col min="7181" max="7181" width="25.5703125" style="1" customWidth="1"/>
    <col min="7182" max="7182" width="17.85546875" style="1" customWidth="1"/>
    <col min="7183" max="7184" width="18.140625" style="1"/>
    <col min="7185" max="7185" width="26.42578125" style="1" customWidth="1"/>
    <col min="7186" max="7425" width="18.140625" style="1"/>
    <col min="7426" max="7426" width="23.42578125" style="1" customWidth="1"/>
    <col min="7427" max="7427" width="24.85546875" style="1" customWidth="1"/>
    <col min="7428" max="7428" width="14" style="1" customWidth="1"/>
    <col min="7429" max="7429" width="10.5703125" style="1" customWidth="1"/>
    <col min="7430" max="7430" width="20.85546875" style="1" customWidth="1"/>
    <col min="7431" max="7431" width="11.140625" style="1" customWidth="1"/>
    <col min="7432" max="7432" width="21.140625" style="1" customWidth="1"/>
    <col min="7433" max="7433" width="11.42578125" style="1" customWidth="1"/>
    <col min="7434" max="7434" width="13.5703125" style="1" customWidth="1"/>
    <col min="7435" max="7435" width="21.85546875" style="1" customWidth="1"/>
    <col min="7436" max="7436" width="26.5703125" style="1" customWidth="1"/>
    <col min="7437" max="7437" width="25.5703125" style="1" customWidth="1"/>
    <col min="7438" max="7438" width="17.85546875" style="1" customWidth="1"/>
    <col min="7439" max="7440" width="18.140625" style="1"/>
    <col min="7441" max="7441" width="26.42578125" style="1" customWidth="1"/>
    <col min="7442" max="7681" width="18.140625" style="1"/>
    <col min="7682" max="7682" width="23.42578125" style="1" customWidth="1"/>
    <col min="7683" max="7683" width="24.85546875" style="1" customWidth="1"/>
    <col min="7684" max="7684" width="14" style="1" customWidth="1"/>
    <col min="7685" max="7685" width="10.5703125" style="1" customWidth="1"/>
    <col min="7686" max="7686" width="20.85546875" style="1" customWidth="1"/>
    <col min="7687" max="7687" width="11.140625" style="1" customWidth="1"/>
    <col min="7688" max="7688" width="21.140625" style="1" customWidth="1"/>
    <col min="7689" max="7689" width="11.42578125" style="1" customWidth="1"/>
    <col min="7690" max="7690" width="13.5703125" style="1" customWidth="1"/>
    <col min="7691" max="7691" width="21.85546875" style="1" customWidth="1"/>
    <col min="7692" max="7692" width="26.5703125" style="1" customWidth="1"/>
    <col min="7693" max="7693" width="25.5703125" style="1" customWidth="1"/>
    <col min="7694" max="7694" width="17.85546875" style="1" customWidth="1"/>
    <col min="7695" max="7696" width="18.140625" style="1"/>
    <col min="7697" max="7697" width="26.42578125" style="1" customWidth="1"/>
    <col min="7698" max="7937" width="18.140625" style="1"/>
    <col min="7938" max="7938" width="23.42578125" style="1" customWidth="1"/>
    <col min="7939" max="7939" width="24.85546875" style="1" customWidth="1"/>
    <col min="7940" max="7940" width="14" style="1" customWidth="1"/>
    <col min="7941" max="7941" width="10.5703125" style="1" customWidth="1"/>
    <col min="7942" max="7942" width="20.85546875" style="1" customWidth="1"/>
    <col min="7943" max="7943" width="11.140625" style="1" customWidth="1"/>
    <col min="7944" max="7944" width="21.140625" style="1" customWidth="1"/>
    <col min="7945" max="7945" width="11.42578125" style="1" customWidth="1"/>
    <col min="7946" max="7946" width="13.5703125" style="1" customWidth="1"/>
    <col min="7947" max="7947" width="21.85546875" style="1" customWidth="1"/>
    <col min="7948" max="7948" width="26.5703125" style="1" customWidth="1"/>
    <col min="7949" max="7949" width="25.5703125" style="1" customWidth="1"/>
    <col min="7950" max="7950" width="17.85546875" style="1" customWidth="1"/>
    <col min="7951" max="7952" width="18.140625" style="1"/>
    <col min="7953" max="7953" width="26.42578125" style="1" customWidth="1"/>
    <col min="7954" max="8193" width="18.140625" style="1"/>
    <col min="8194" max="8194" width="23.42578125" style="1" customWidth="1"/>
    <col min="8195" max="8195" width="24.85546875" style="1" customWidth="1"/>
    <col min="8196" max="8196" width="14" style="1" customWidth="1"/>
    <col min="8197" max="8197" width="10.5703125" style="1" customWidth="1"/>
    <col min="8198" max="8198" width="20.85546875" style="1" customWidth="1"/>
    <col min="8199" max="8199" width="11.140625" style="1" customWidth="1"/>
    <col min="8200" max="8200" width="21.140625" style="1" customWidth="1"/>
    <col min="8201" max="8201" width="11.42578125" style="1" customWidth="1"/>
    <col min="8202" max="8202" width="13.5703125" style="1" customWidth="1"/>
    <col min="8203" max="8203" width="21.85546875" style="1" customWidth="1"/>
    <col min="8204" max="8204" width="26.5703125" style="1" customWidth="1"/>
    <col min="8205" max="8205" width="25.5703125" style="1" customWidth="1"/>
    <col min="8206" max="8206" width="17.85546875" style="1" customWidth="1"/>
    <col min="8207" max="8208" width="18.140625" style="1"/>
    <col min="8209" max="8209" width="26.42578125" style="1" customWidth="1"/>
    <col min="8210" max="8449" width="18.140625" style="1"/>
    <col min="8450" max="8450" width="23.42578125" style="1" customWidth="1"/>
    <col min="8451" max="8451" width="24.85546875" style="1" customWidth="1"/>
    <col min="8452" max="8452" width="14" style="1" customWidth="1"/>
    <col min="8453" max="8453" width="10.5703125" style="1" customWidth="1"/>
    <col min="8454" max="8454" width="20.85546875" style="1" customWidth="1"/>
    <col min="8455" max="8455" width="11.140625" style="1" customWidth="1"/>
    <col min="8456" max="8456" width="21.140625" style="1" customWidth="1"/>
    <col min="8457" max="8457" width="11.42578125" style="1" customWidth="1"/>
    <col min="8458" max="8458" width="13.5703125" style="1" customWidth="1"/>
    <col min="8459" max="8459" width="21.85546875" style="1" customWidth="1"/>
    <col min="8460" max="8460" width="26.5703125" style="1" customWidth="1"/>
    <col min="8461" max="8461" width="25.5703125" style="1" customWidth="1"/>
    <col min="8462" max="8462" width="17.85546875" style="1" customWidth="1"/>
    <col min="8463" max="8464" width="18.140625" style="1"/>
    <col min="8465" max="8465" width="26.42578125" style="1" customWidth="1"/>
    <col min="8466" max="8705" width="18.140625" style="1"/>
    <col min="8706" max="8706" width="23.42578125" style="1" customWidth="1"/>
    <col min="8707" max="8707" width="24.85546875" style="1" customWidth="1"/>
    <col min="8708" max="8708" width="14" style="1" customWidth="1"/>
    <col min="8709" max="8709" width="10.5703125" style="1" customWidth="1"/>
    <col min="8710" max="8710" width="20.85546875" style="1" customWidth="1"/>
    <col min="8711" max="8711" width="11.140625" style="1" customWidth="1"/>
    <col min="8712" max="8712" width="21.140625" style="1" customWidth="1"/>
    <col min="8713" max="8713" width="11.42578125" style="1" customWidth="1"/>
    <col min="8714" max="8714" width="13.5703125" style="1" customWidth="1"/>
    <col min="8715" max="8715" width="21.85546875" style="1" customWidth="1"/>
    <col min="8716" max="8716" width="26.5703125" style="1" customWidth="1"/>
    <col min="8717" max="8717" width="25.5703125" style="1" customWidth="1"/>
    <col min="8718" max="8718" width="17.85546875" style="1" customWidth="1"/>
    <col min="8719" max="8720" width="18.140625" style="1"/>
    <col min="8721" max="8721" width="26.42578125" style="1" customWidth="1"/>
    <col min="8722" max="8961" width="18.140625" style="1"/>
    <col min="8962" max="8962" width="23.42578125" style="1" customWidth="1"/>
    <col min="8963" max="8963" width="24.85546875" style="1" customWidth="1"/>
    <col min="8964" max="8964" width="14" style="1" customWidth="1"/>
    <col min="8965" max="8965" width="10.5703125" style="1" customWidth="1"/>
    <col min="8966" max="8966" width="20.85546875" style="1" customWidth="1"/>
    <col min="8967" max="8967" width="11.140625" style="1" customWidth="1"/>
    <col min="8968" max="8968" width="21.140625" style="1" customWidth="1"/>
    <col min="8969" max="8969" width="11.42578125" style="1" customWidth="1"/>
    <col min="8970" max="8970" width="13.5703125" style="1" customWidth="1"/>
    <col min="8971" max="8971" width="21.85546875" style="1" customWidth="1"/>
    <col min="8972" max="8972" width="26.5703125" style="1" customWidth="1"/>
    <col min="8973" max="8973" width="25.5703125" style="1" customWidth="1"/>
    <col min="8974" max="8974" width="17.85546875" style="1" customWidth="1"/>
    <col min="8975" max="8976" width="18.140625" style="1"/>
    <col min="8977" max="8977" width="26.42578125" style="1" customWidth="1"/>
    <col min="8978" max="9217" width="18.140625" style="1"/>
    <col min="9218" max="9218" width="23.42578125" style="1" customWidth="1"/>
    <col min="9219" max="9219" width="24.85546875" style="1" customWidth="1"/>
    <col min="9220" max="9220" width="14" style="1" customWidth="1"/>
    <col min="9221" max="9221" width="10.5703125" style="1" customWidth="1"/>
    <col min="9222" max="9222" width="20.85546875" style="1" customWidth="1"/>
    <col min="9223" max="9223" width="11.140625" style="1" customWidth="1"/>
    <col min="9224" max="9224" width="21.140625" style="1" customWidth="1"/>
    <col min="9225" max="9225" width="11.42578125" style="1" customWidth="1"/>
    <col min="9226" max="9226" width="13.5703125" style="1" customWidth="1"/>
    <col min="9227" max="9227" width="21.85546875" style="1" customWidth="1"/>
    <col min="9228" max="9228" width="26.5703125" style="1" customWidth="1"/>
    <col min="9229" max="9229" width="25.5703125" style="1" customWidth="1"/>
    <col min="9230" max="9230" width="17.85546875" style="1" customWidth="1"/>
    <col min="9231" max="9232" width="18.140625" style="1"/>
    <col min="9233" max="9233" width="26.42578125" style="1" customWidth="1"/>
    <col min="9234" max="9473" width="18.140625" style="1"/>
    <col min="9474" max="9474" width="23.42578125" style="1" customWidth="1"/>
    <col min="9475" max="9475" width="24.85546875" style="1" customWidth="1"/>
    <col min="9476" max="9476" width="14" style="1" customWidth="1"/>
    <col min="9477" max="9477" width="10.5703125" style="1" customWidth="1"/>
    <col min="9478" max="9478" width="20.85546875" style="1" customWidth="1"/>
    <col min="9479" max="9479" width="11.140625" style="1" customWidth="1"/>
    <col min="9480" max="9480" width="21.140625" style="1" customWidth="1"/>
    <col min="9481" max="9481" width="11.42578125" style="1" customWidth="1"/>
    <col min="9482" max="9482" width="13.5703125" style="1" customWidth="1"/>
    <col min="9483" max="9483" width="21.85546875" style="1" customWidth="1"/>
    <col min="9484" max="9484" width="26.5703125" style="1" customWidth="1"/>
    <col min="9485" max="9485" width="25.5703125" style="1" customWidth="1"/>
    <col min="9486" max="9486" width="17.85546875" style="1" customWidth="1"/>
    <col min="9487" max="9488" width="18.140625" style="1"/>
    <col min="9489" max="9489" width="26.42578125" style="1" customWidth="1"/>
    <col min="9490" max="9729" width="18.140625" style="1"/>
    <col min="9730" max="9730" width="23.42578125" style="1" customWidth="1"/>
    <col min="9731" max="9731" width="24.85546875" style="1" customWidth="1"/>
    <col min="9732" max="9732" width="14" style="1" customWidth="1"/>
    <col min="9733" max="9733" width="10.5703125" style="1" customWidth="1"/>
    <col min="9734" max="9734" width="20.85546875" style="1" customWidth="1"/>
    <col min="9735" max="9735" width="11.140625" style="1" customWidth="1"/>
    <col min="9736" max="9736" width="21.140625" style="1" customWidth="1"/>
    <col min="9737" max="9737" width="11.42578125" style="1" customWidth="1"/>
    <col min="9738" max="9738" width="13.5703125" style="1" customWidth="1"/>
    <col min="9739" max="9739" width="21.85546875" style="1" customWidth="1"/>
    <col min="9740" max="9740" width="26.5703125" style="1" customWidth="1"/>
    <col min="9741" max="9741" width="25.5703125" style="1" customWidth="1"/>
    <col min="9742" max="9742" width="17.85546875" style="1" customWidth="1"/>
    <col min="9743" max="9744" width="18.140625" style="1"/>
    <col min="9745" max="9745" width="26.42578125" style="1" customWidth="1"/>
    <col min="9746" max="9985" width="18.140625" style="1"/>
    <col min="9986" max="9986" width="23.42578125" style="1" customWidth="1"/>
    <col min="9987" max="9987" width="24.85546875" style="1" customWidth="1"/>
    <col min="9988" max="9988" width="14" style="1" customWidth="1"/>
    <col min="9989" max="9989" width="10.5703125" style="1" customWidth="1"/>
    <col min="9990" max="9990" width="20.85546875" style="1" customWidth="1"/>
    <col min="9991" max="9991" width="11.140625" style="1" customWidth="1"/>
    <col min="9992" max="9992" width="21.140625" style="1" customWidth="1"/>
    <col min="9993" max="9993" width="11.42578125" style="1" customWidth="1"/>
    <col min="9994" max="9994" width="13.5703125" style="1" customWidth="1"/>
    <col min="9995" max="9995" width="21.85546875" style="1" customWidth="1"/>
    <col min="9996" max="9996" width="26.5703125" style="1" customWidth="1"/>
    <col min="9997" max="9997" width="25.5703125" style="1" customWidth="1"/>
    <col min="9998" max="9998" width="17.85546875" style="1" customWidth="1"/>
    <col min="9999" max="10000" width="18.140625" style="1"/>
    <col min="10001" max="10001" width="26.42578125" style="1" customWidth="1"/>
    <col min="10002" max="10241" width="18.140625" style="1"/>
    <col min="10242" max="10242" width="23.42578125" style="1" customWidth="1"/>
    <col min="10243" max="10243" width="24.85546875" style="1" customWidth="1"/>
    <col min="10244" max="10244" width="14" style="1" customWidth="1"/>
    <col min="10245" max="10245" width="10.5703125" style="1" customWidth="1"/>
    <col min="10246" max="10246" width="20.85546875" style="1" customWidth="1"/>
    <col min="10247" max="10247" width="11.140625" style="1" customWidth="1"/>
    <col min="10248" max="10248" width="21.140625" style="1" customWidth="1"/>
    <col min="10249" max="10249" width="11.42578125" style="1" customWidth="1"/>
    <col min="10250" max="10250" width="13.5703125" style="1" customWidth="1"/>
    <col min="10251" max="10251" width="21.85546875" style="1" customWidth="1"/>
    <col min="10252" max="10252" width="26.5703125" style="1" customWidth="1"/>
    <col min="10253" max="10253" width="25.5703125" style="1" customWidth="1"/>
    <col min="10254" max="10254" width="17.85546875" style="1" customWidth="1"/>
    <col min="10255" max="10256" width="18.140625" style="1"/>
    <col min="10257" max="10257" width="26.42578125" style="1" customWidth="1"/>
    <col min="10258" max="10497" width="18.140625" style="1"/>
    <col min="10498" max="10498" width="23.42578125" style="1" customWidth="1"/>
    <col min="10499" max="10499" width="24.85546875" style="1" customWidth="1"/>
    <col min="10500" max="10500" width="14" style="1" customWidth="1"/>
    <col min="10501" max="10501" width="10.5703125" style="1" customWidth="1"/>
    <col min="10502" max="10502" width="20.85546875" style="1" customWidth="1"/>
    <col min="10503" max="10503" width="11.140625" style="1" customWidth="1"/>
    <col min="10504" max="10504" width="21.140625" style="1" customWidth="1"/>
    <col min="10505" max="10505" width="11.42578125" style="1" customWidth="1"/>
    <col min="10506" max="10506" width="13.5703125" style="1" customWidth="1"/>
    <col min="10507" max="10507" width="21.85546875" style="1" customWidth="1"/>
    <col min="10508" max="10508" width="26.5703125" style="1" customWidth="1"/>
    <col min="10509" max="10509" width="25.5703125" style="1" customWidth="1"/>
    <col min="10510" max="10510" width="17.85546875" style="1" customWidth="1"/>
    <col min="10511" max="10512" width="18.140625" style="1"/>
    <col min="10513" max="10513" width="26.42578125" style="1" customWidth="1"/>
    <col min="10514" max="10753" width="18.140625" style="1"/>
    <col min="10754" max="10754" width="23.42578125" style="1" customWidth="1"/>
    <col min="10755" max="10755" width="24.85546875" style="1" customWidth="1"/>
    <col min="10756" max="10756" width="14" style="1" customWidth="1"/>
    <col min="10757" max="10757" width="10.5703125" style="1" customWidth="1"/>
    <col min="10758" max="10758" width="20.85546875" style="1" customWidth="1"/>
    <col min="10759" max="10759" width="11.140625" style="1" customWidth="1"/>
    <col min="10760" max="10760" width="21.140625" style="1" customWidth="1"/>
    <col min="10761" max="10761" width="11.42578125" style="1" customWidth="1"/>
    <col min="10762" max="10762" width="13.5703125" style="1" customWidth="1"/>
    <col min="10763" max="10763" width="21.85546875" style="1" customWidth="1"/>
    <col min="10764" max="10764" width="26.5703125" style="1" customWidth="1"/>
    <col min="10765" max="10765" width="25.5703125" style="1" customWidth="1"/>
    <col min="10766" max="10766" width="17.85546875" style="1" customWidth="1"/>
    <col min="10767" max="10768" width="18.140625" style="1"/>
    <col min="10769" max="10769" width="26.42578125" style="1" customWidth="1"/>
    <col min="10770" max="11009" width="18.140625" style="1"/>
    <col min="11010" max="11010" width="23.42578125" style="1" customWidth="1"/>
    <col min="11011" max="11011" width="24.85546875" style="1" customWidth="1"/>
    <col min="11012" max="11012" width="14" style="1" customWidth="1"/>
    <col min="11013" max="11013" width="10.5703125" style="1" customWidth="1"/>
    <col min="11014" max="11014" width="20.85546875" style="1" customWidth="1"/>
    <col min="11015" max="11015" width="11.140625" style="1" customWidth="1"/>
    <col min="11016" max="11016" width="21.140625" style="1" customWidth="1"/>
    <col min="11017" max="11017" width="11.42578125" style="1" customWidth="1"/>
    <col min="11018" max="11018" width="13.5703125" style="1" customWidth="1"/>
    <col min="11019" max="11019" width="21.85546875" style="1" customWidth="1"/>
    <col min="11020" max="11020" width="26.5703125" style="1" customWidth="1"/>
    <col min="11021" max="11021" width="25.5703125" style="1" customWidth="1"/>
    <col min="11022" max="11022" width="17.85546875" style="1" customWidth="1"/>
    <col min="11023" max="11024" width="18.140625" style="1"/>
    <col min="11025" max="11025" width="26.42578125" style="1" customWidth="1"/>
    <col min="11026" max="11265" width="18.140625" style="1"/>
    <col min="11266" max="11266" width="23.42578125" style="1" customWidth="1"/>
    <col min="11267" max="11267" width="24.85546875" style="1" customWidth="1"/>
    <col min="11268" max="11268" width="14" style="1" customWidth="1"/>
    <col min="11269" max="11269" width="10.5703125" style="1" customWidth="1"/>
    <col min="11270" max="11270" width="20.85546875" style="1" customWidth="1"/>
    <col min="11271" max="11271" width="11.140625" style="1" customWidth="1"/>
    <col min="11272" max="11272" width="21.140625" style="1" customWidth="1"/>
    <col min="11273" max="11273" width="11.42578125" style="1" customWidth="1"/>
    <col min="11274" max="11274" width="13.5703125" style="1" customWidth="1"/>
    <col min="11275" max="11275" width="21.85546875" style="1" customWidth="1"/>
    <col min="11276" max="11276" width="26.5703125" style="1" customWidth="1"/>
    <col min="11277" max="11277" width="25.5703125" style="1" customWidth="1"/>
    <col min="11278" max="11278" width="17.85546875" style="1" customWidth="1"/>
    <col min="11279" max="11280" width="18.140625" style="1"/>
    <col min="11281" max="11281" width="26.42578125" style="1" customWidth="1"/>
    <col min="11282" max="11521" width="18.140625" style="1"/>
    <col min="11522" max="11522" width="23.42578125" style="1" customWidth="1"/>
    <col min="11523" max="11523" width="24.85546875" style="1" customWidth="1"/>
    <col min="11524" max="11524" width="14" style="1" customWidth="1"/>
    <col min="11525" max="11525" width="10.5703125" style="1" customWidth="1"/>
    <col min="11526" max="11526" width="20.85546875" style="1" customWidth="1"/>
    <col min="11527" max="11527" width="11.140625" style="1" customWidth="1"/>
    <col min="11528" max="11528" width="21.140625" style="1" customWidth="1"/>
    <col min="11529" max="11529" width="11.42578125" style="1" customWidth="1"/>
    <col min="11530" max="11530" width="13.5703125" style="1" customWidth="1"/>
    <col min="11531" max="11531" width="21.85546875" style="1" customWidth="1"/>
    <col min="11532" max="11532" width="26.5703125" style="1" customWidth="1"/>
    <col min="11533" max="11533" width="25.5703125" style="1" customWidth="1"/>
    <col min="11534" max="11534" width="17.85546875" style="1" customWidth="1"/>
    <col min="11535" max="11536" width="18.140625" style="1"/>
    <col min="11537" max="11537" width="26.42578125" style="1" customWidth="1"/>
    <col min="11538" max="11777" width="18.140625" style="1"/>
    <col min="11778" max="11778" width="23.42578125" style="1" customWidth="1"/>
    <col min="11779" max="11779" width="24.85546875" style="1" customWidth="1"/>
    <col min="11780" max="11780" width="14" style="1" customWidth="1"/>
    <col min="11781" max="11781" width="10.5703125" style="1" customWidth="1"/>
    <col min="11782" max="11782" width="20.85546875" style="1" customWidth="1"/>
    <col min="11783" max="11783" width="11.140625" style="1" customWidth="1"/>
    <col min="11784" max="11784" width="21.140625" style="1" customWidth="1"/>
    <col min="11785" max="11785" width="11.42578125" style="1" customWidth="1"/>
    <col min="11786" max="11786" width="13.5703125" style="1" customWidth="1"/>
    <col min="11787" max="11787" width="21.85546875" style="1" customWidth="1"/>
    <col min="11788" max="11788" width="26.5703125" style="1" customWidth="1"/>
    <col min="11789" max="11789" width="25.5703125" style="1" customWidth="1"/>
    <col min="11790" max="11790" width="17.85546875" style="1" customWidth="1"/>
    <col min="11791" max="11792" width="18.140625" style="1"/>
    <col min="11793" max="11793" width="26.42578125" style="1" customWidth="1"/>
    <col min="11794" max="12033" width="18.140625" style="1"/>
    <col min="12034" max="12034" width="23.42578125" style="1" customWidth="1"/>
    <col min="12035" max="12035" width="24.85546875" style="1" customWidth="1"/>
    <col min="12036" max="12036" width="14" style="1" customWidth="1"/>
    <col min="12037" max="12037" width="10.5703125" style="1" customWidth="1"/>
    <col min="12038" max="12038" width="20.85546875" style="1" customWidth="1"/>
    <col min="12039" max="12039" width="11.140625" style="1" customWidth="1"/>
    <col min="12040" max="12040" width="21.140625" style="1" customWidth="1"/>
    <col min="12041" max="12041" width="11.42578125" style="1" customWidth="1"/>
    <col min="12042" max="12042" width="13.5703125" style="1" customWidth="1"/>
    <col min="12043" max="12043" width="21.85546875" style="1" customWidth="1"/>
    <col min="12044" max="12044" width="26.5703125" style="1" customWidth="1"/>
    <col min="12045" max="12045" width="25.5703125" style="1" customWidth="1"/>
    <col min="12046" max="12046" width="17.85546875" style="1" customWidth="1"/>
    <col min="12047" max="12048" width="18.140625" style="1"/>
    <col min="12049" max="12049" width="26.42578125" style="1" customWidth="1"/>
    <col min="12050" max="12289" width="18.140625" style="1"/>
    <col min="12290" max="12290" width="23.42578125" style="1" customWidth="1"/>
    <col min="12291" max="12291" width="24.85546875" style="1" customWidth="1"/>
    <col min="12292" max="12292" width="14" style="1" customWidth="1"/>
    <col min="12293" max="12293" width="10.5703125" style="1" customWidth="1"/>
    <col min="12294" max="12294" width="20.85546875" style="1" customWidth="1"/>
    <col min="12295" max="12295" width="11.140625" style="1" customWidth="1"/>
    <col min="12296" max="12296" width="21.140625" style="1" customWidth="1"/>
    <col min="12297" max="12297" width="11.42578125" style="1" customWidth="1"/>
    <col min="12298" max="12298" width="13.5703125" style="1" customWidth="1"/>
    <col min="12299" max="12299" width="21.85546875" style="1" customWidth="1"/>
    <col min="12300" max="12300" width="26.5703125" style="1" customWidth="1"/>
    <col min="12301" max="12301" width="25.5703125" style="1" customWidth="1"/>
    <col min="12302" max="12302" width="17.85546875" style="1" customWidth="1"/>
    <col min="12303" max="12304" width="18.140625" style="1"/>
    <col min="12305" max="12305" width="26.42578125" style="1" customWidth="1"/>
    <col min="12306" max="12545" width="18.140625" style="1"/>
    <col min="12546" max="12546" width="23.42578125" style="1" customWidth="1"/>
    <col min="12547" max="12547" width="24.85546875" style="1" customWidth="1"/>
    <col min="12548" max="12548" width="14" style="1" customWidth="1"/>
    <col min="12549" max="12549" width="10.5703125" style="1" customWidth="1"/>
    <col min="12550" max="12550" width="20.85546875" style="1" customWidth="1"/>
    <col min="12551" max="12551" width="11.140625" style="1" customWidth="1"/>
    <col min="12552" max="12552" width="21.140625" style="1" customWidth="1"/>
    <col min="12553" max="12553" width="11.42578125" style="1" customWidth="1"/>
    <col min="12554" max="12554" width="13.5703125" style="1" customWidth="1"/>
    <col min="12555" max="12555" width="21.85546875" style="1" customWidth="1"/>
    <col min="12556" max="12556" width="26.5703125" style="1" customWidth="1"/>
    <col min="12557" max="12557" width="25.5703125" style="1" customWidth="1"/>
    <col min="12558" max="12558" width="17.85546875" style="1" customWidth="1"/>
    <col min="12559" max="12560" width="18.140625" style="1"/>
    <col min="12561" max="12561" width="26.42578125" style="1" customWidth="1"/>
    <col min="12562" max="12801" width="18.140625" style="1"/>
    <col min="12802" max="12802" width="23.42578125" style="1" customWidth="1"/>
    <col min="12803" max="12803" width="24.85546875" style="1" customWidth="1"/>
    <col min="12804" max="12804" width="14" style="1" customWidth="1"/>
    <col min="12805" max="12805" width="10.5703125" style="1" customWidth="1"/>
    <col min="12806" max="12806" width="20.85546875" style="1" customWidth="1"/>
    <col min="12807" max="12807" width="11.140625" style="1" customWidth="1"/>
    <col min="12808" max="12808" width="21.140625" style="1" customWidth="1"/>
    <col min="12809" max="12809" width="11.42578125" style="1" customWidth="1"/>
    <col min="12810" max="12810" width="13.5703125" style="1" customWidth="1"/>
    <col min="12811" max="12811" width="21.85546875" style="1" customWidth="1"/>
    <col min="12812" max="12812" width="26.5703125" style="1" customWidth="1"/>
    <col min="12813" max="12813" width="25.5703125" style="1" customWidth="1"/>
    <col min="12814" max="12814" width="17.85546875" style="1" customWidth="1"/>
    <col min="12815" max="12816" width="18.140625" style="1"/>
    <col min="12817" max="12817" width="26.42578125" style="1" customWidth="1"/>
    <col min="12818" max="13057" width="18.140625" style="1"/>
    <col min="13058" max="13058" width="23.42578125" style="1" customWidth="1"/>
    <col min="13059" max="13059" width="24.85546875" style="1" customWidth="1"/>
    <col min="13060" max="13060" width="14" style="1" customWidth="1"/>
    <col min="13061" max="13061" width="10.5703125" style="1" customWidth="1"/>
    <col min="13062" max="13062" width="20.85546875" style="1" customWidth="1"/>
    <col min="13063" max="13063" width="11.140625" style="1" customWidth="1"/>
    <col min="13064" max="13064" width="21.140625" style="1" customWidth="1"/>
    <col min="13065" max="13065" width="11.42578125" style="1" customWidth="1"/>
    <col min="13066" max="13066" width="13.5703125" style="1" customWidth="1"/>
    <col min="13067" max="13067" width="21.85546875" style="1" customWidth="1"/>
    <col min="13068" max="13068" width="26.5703125" style="1" customWidth="1"/>
    <col min="13069" max="13069" width="25.5703125" style="1" customWidth="1"/>
    <col min="13070" max="13070" width="17.85546875" style="1" customWidth="1"/>
    <col min="13071" max="13072" width="18.140625" style="1"/>
    <col min="13073" max="13073" width="26.42578125" style="1" customWidth="1"/>
    <col min="13074" max="13313" width="18.140625" style="1"/>
    <col min="13314" max="13314" width="23.42578125" style="1" customWidth="1"/>
    <col min="13315" max="13315" width="24.85546875" style="1" customWidth="1"/>
    <col min="13316" max="13316" width="14" style="1" customWidth="1"/>
    <col min="13317" max="13317" width="10.5703125" style="1" customWidth="1"/>
    <col min="13318" max="13318" width="20.85546875" style="1" customWidth="1"/>
    <col min="13319" max="13319" width="11.140625" style="1" customWidth="1"/>
    <col min="13320" max="13320" width="21.140625" style="1" customWidth="1"/>
    <col min="13321" max="13321" width="11.42578125" style="1" customWidth="1"/>
    <col min="13322" max="13322" width="13.5703125" style="1" customWidth="1"/>
    <col min="13323" max="13323" width="21.85546875" style="1" customWidth="1"/>
    <col min="13324" max="13324" width="26.5703125" style="1" customWidth="1"/>
    <col min="13325" max="13325" width="25.5703125" style="1" customWidth="1"/>
    <col min="13326" max="13326" width="17.85546875" style="1" customWidth="1"/>
    <col min="13327" max="13328" width="18.140625" style="1"/>
    <col min="13329" max="13329" width="26.42578125" style="1" customWidth="1"/>
    <col min="13330" max="13569" width="18.140625" style="1"/>
    <col min="13570" max="13570" width="23.42578125" style="1" customWidth="1"/>
    <col min="13571" max="13571" width="24.85546875" style="1" customWidth="1"/>
    <col min="13572" max="13572" width="14" style="1" customWidth="1"/>
    <col min="13573" max="13573" width="10.5703125" style="1" customWidth="1"/>
    <col min="13574" max="13574" width="20.85546875" style="1" customWidth="1"/>
    <col min="13575" max="13575" width="11.140625" style="1" customWidth="1"/>
    <col min="13576" max="13576" width="21.140625" style="1" customWidth="1"/>
    <col min="13577" max="13577" width="11.42578125" style="1" customWidth="1"/>
    <col min="13578" max="13578" width="13.5703125" style="1" customWidth="1"/>
    <col min="13579" max="13579" width="21.85546875" style="1" customWidth="1"/>
    <col min="13580" max="13580" width="26.5703125" style="1" customWidth="1"/>
    <col min="13581" max="13581" width="25.5703125" style="1" customWidth="1"/>
    <col min="13582" max="13582" width="17.85546875" style="1" customWidth="1"/>
    <col min="13583" max="13584" width="18.140625" style="1"/>
    <col min="13585" max="13585" width="26.42578125" style="1" customWidth="1"/>
    <col min="13586" max="13825" width="18.140625" style="1"/>
    <col min="13826" max="13826" width="23.42578125" style="1" customWidth="1"/>
    <col min="13827" max="13827" width="24.85546875" style="1" customWidth="1"/>
    <col min="13828" max="13828" width="14" style="1" customWidth="1"/>
    <col min="13829" max="13829" width="10.5703125" style="1" customWidth="1"/>
    <col min="13830" max="13830" width="20.85546875" style="1" customWidth="1"/>
    <col min="13831" max="13831" width="11.140625" style="1" customWidth="1"/>
    <col min="13832" max="13832" width="21.140625" style="1" customWidth="1"/>
    <col min="13833" max="13833" width="11.42578125" style="1" customWidth="1"/>
    <col min="13834" max="13834" width="13.5703125" style="1" customWidth="1"/>
    <col min="13835" max="13835" width="21.85546875" style="1" customWidth="1"/>
    <col min="13836" max="13836" width="26.5703125" style="1" customWidth="1"/>
    <col min="13837" max="13837" width="25.5703125" style="1" customWidth="1"/>
    <col min="13838" max="13838" width="17.85546875" style="1" customWidth="1"/>
    <col min="13839" max="13840" width="18.140625" style="1"/>
    <col min="13841" max="13841" width="26.42578125" style="1" customWidth="1"/>
    <col min="13842" max="14081" width="18.140625" style="1"/>
    <col min="14082" max="14082" width="23.42578125" style="1" customWidth="1"/>
    <col min="14083" max="14083" width="24.85546875" style="1" customWidth="1"/>
    <col min="14084" max="14084" width="14" style="1" customWidth="1"/>
    <col min="14085" max="14085" width="10.5703125" style="1" customWidth="1"/>
    <col min="14086" max="14086" width="20.85546875" style="1" customWidth="1"/>
    <col min="14087" max="14087" width="11.140625" style="1" customWidth="1"/>
    <col min="14088" max="14088" width="21.140625" style="1" customWidth="1"/>
    <col min="14089" max="14089" width="11.42578125" style="1" customWidth="1"/>
    <col min="14090" max="14090" width="13.5703125" style="1" customWidth="1"/>
    <col min="14091" max="14091" width="21.85546875" style="1" customWidth="1"/>
    <col min="14092" max="14092" width="26.5703125" style="1" customWidth="1"/>
    <col min="14093" max="14093" width="25.5703125" style="1" customWidth="1"/>
    <col min="14094" max="14094" width="17.85546875" style="1" customWidth="1"/>
    <col min="14095" max="14096" width="18.140625" style="1"/>
    <col min="14097" max="14097" width="26.42578125" style="1" customWidth="1"/>
    <col min="14098" max="14337" width="18.140625" style="1"/>
    <col min="14338" max="14338" width="23.42578125" style="1" customWidth="1"/>
    <col min="14339" max="14339" width="24.85546875" style="1" customWidth="1"/>
    <col min="14340" max="14340" width="14" style="1" customWidth="1"/>
    <col min="14341" max="14341" width="10.5703125" style="1" customWidth="1"/>
    <col min="14342" max="14342" width="20.85546875" style="1" customWidth="1"/>
    <col min="14343" max="14343" width="11.140625" style="1" customWidth="1"/>
    <col min="14344" max="14344" width="21.140625" style="1" customWidth="1"/>
    <col min="14345" max="14345" width="11.42578125" style="1" customWidth="1"/>
    <col min="14346" max="14346" width="13.5703125" style="1" customWidth="1"/>
    <col min="14347" max="14347" width="21.85546875" style="1" customWidth="1"/>
    <col min="14348" max="14348" width="26.5703125" style="1" customWidth="1"/>
    <col min="14349" max="14349" width="25.5703125" style="1" customWidth="1"/>
    <col min="14350" max="14350" width="17.85546875" style="1" customWidth="1"/>
    <col min="14351" max="14352" width="18.140625" style="1"/>
    <col min="14353" max="14353" width="26.42578125" style="1" customWidth="1"/>
    <col min="14354" max="14593" width="18.140625" style="1"/>
    <col min="14594" max="14594" width="23.42578125" style="1" customWidth="1"/>
    <col min="14595" max="14595" width="24.85546875" style="1" customWidth="1"/>
    <col min="14596" max="14596" width="14" style="1" customWidth="1"/>
    <col min="14597" max="14597" width="10.5703125" style="1" customWidth="1"/>
    <col min="14598" max="14598" width="20.85546875" style="1" customWidth="1"/>
    <col min="14599" max="14599" width="11.140625" style="1" customWidth="1"/>
    <col min="14600" max="14600" width="21.140625" style="1" customWidth="1"/>
    <col min="14601" max="14601" width="11.42578125" style="1" customWidth="1"/>
    <col min="14602" max="14602" width="13.5703125" style="1" customWidth="1"/>
    <col min="14603" max="14603" width="21.85546875" style="1" customWidth="1"/>
    <col min="14604" max="14604" width="26.5703125" style="1" customWidth="1"/>
    <col min="14605" max="14605" width="25.5703125" style="1" customWidth="1"/>
    <col min="14606" max="14606" width="17.85546875" style="1" customWidth="1"/>
    <col min="14607" max="14608" width="18.140625" style="1"/>
    <col min="14609" max="14609" width="26.42578125" style="1" customWidth="1"/>
    <col min="14610" max="14849" width="18.140625" style="1"/>
    <col min="14850" max="14850" width="23.42578125" style="1" customWidth="1"/>
    <col min="14851" max="14851" width="24.85546875" style="1" customWidth="1"/>
    <col min="14852" max="14852" width="14" style="1" customWidth="1"/>
    <col min="14853" max="14853" width="10.5703125" style="1" customWidth="1"/>
    <col min="14854" max="14854" width="20.85546875" style="1" customWidth="1"/>
    <col min="14855" max="14855" width="11.140625" style="1" customWidth="1"/>
    <col min="14856" max="14856" width="21.140625" style="1" customWidth="1"/>
    <col min="14857" max="14857" width="11.42578125" style="1" customWidth="1"/>
    <col min="14858" max="14858" width="13.5703125" style="1" customWidth="1"/>
    <col min="14859" max="14859" width="21.85546875" style="1" customWidth="1"/>
    <col min="14860" max="14860" width="26.5703125" style="1" customWidth="1"/>
    <col min="14861" max="14861" width="25.5703125" style="1" customWidth="1"/>
    <col min="14862" max="14862" width="17.85546875" style="1" customWidth="1"/>
    <col min="14863" max="14864" width="18.140625" style="1"/>
    <col min="14865" max="14865" width="26.42578125" style="1" customWidth="1"/>
    <col min="14866" max="15105" width="18.140625" style="1"/>
    <col min="15106" max="15106" width="23.42578125" style="1" customWidth="1"/>
    <col min="15107" max="15107" width="24.85546875" style="1" customWidth="1"/>
    <col min="15108" max="15108" width="14" style="1" customWidth="1"/>
    <col min="15109" max="15109" width="10.5703125" style="1" customWidth="1"/>
    <col min="15110" max="15110" width="20.85546875" style="1" customWidth="1"/>
    <col min="15111" max="15111" width="11.140625" style="1" customWidth="1"/>
    <col min="15112" max="15112" width="21.140625" style="1" customWidth="1"/>
    <col min="15113" max="15113" width="11.42578125" style="1" customWidth="1"/>
    <col min="15114" max="15114" width="13.5703125" style="1" customWidth="1"/>
    <col min="15115" max="15115" width="21.85546875" style="1" customWidth="1"/>
    <col min="15116" max="15116" width="26.5703125" style="1" customWidth="1"/>
    <col min="15117" max="15117" width="25.5703125" style="1" customWidth="1"/>
    <col min="15118" max="15118" width="17.85546875" style="1" customWidth="1"/>
    <col min="15119" max="15120" width="18.140625" style="1"/>
    <col min="15121" max="15121" width="26.42578125" style="1" customWidth="1"/>
    <col min="15122" max="15361" width="18.140625" style="1"/>
    <col min="15362" max="15362" width="23.42578125" style="1" customWidth="1"/>
    <col min="15363" max="15363" width="24.85546875" style="1" customWidth="1"/>
    <col min="15364" max="15364" width="14" style="1" customWidth="1"/>
    <col min="15365" max="15365" width="10.5703125" style="1" customWidth="1"/>
    <col min="15366" max="15366" width="20.85546875" style="1" customWidth="1"/>
    <col min="15367" max="15367" width="11.140625" style="1" customWidth="1"/>
    <col min="15368" max="15368" width="21.140625" style="1" customWidth="1"/>
    <col min="15369" max="15369" width="11.42578125" style="1" customWidth="1"/>
    <col min="15370" max="15370" width="13.5703125" style="1" customWidth="1"/>
    <col min="15371" max="15371" width="21.85546875" style="1" customWidth="1"/>
    <col min="15372" max="15372" width="26.5703125" style="1" customWidth="1"/>
    <col min="15373" max="15373" width="25.5703125" style="1" customWidth="1"/>
    <col min="15374" max="15374" width="17.85546875" style="1" customWidth="1"/>
    <col min="15375" max="15376" width="18.140625" style="1"/>
    <col min="15377" max="15377" width="26.42578125" style="1" customWidth="1"/>
    <col min="15378" max="15617" width="18.140625" style="1"/>
    <col min="15618" max="15618" width="23.42578125" style="1" customWidth="1"/>
    <col min="15619" max="15619" width="24.85546875" style="1" customWidth="1"/>
    <col min="15620" max="15620" width="14" style="1" customWidth="1"/>
    <col min="15621" max="15621" width="10.5703125" style="1" customWidth="1"/>
    <col min="15622" max="15622" width="20.85546875" style="1" customWidth="1"/>
    <col min="15623" max="15623" width="11.140625" style="1" customWidth="1"/>
    <col min="15624" max="15624" width="21.140625" style="1" customWidth="1"/>
    <col min="15625" max="15625" width="11.42578125" style="1" customWidth="1"/>
    <col min="15626" max="15626" width="13.5703125" style="1" customWidth="1"/>
    <col min="15627" max="15627" width="21.85546875" style="1" customWidth="1"/>
    <col min="15628" max="15628" width="26.5703125" style="1" customWidth="1"/>
    <col min="15629" max="15629" width="25.5703125" style="1" customWidth="1"/>
    <col min="15630" max="15630" width="17.85546875" style="1" customWidth="1"/>
    <col min="15631" max="15632" width="18.140625" style="1"/>
    <col min="15633" max="15633" width="26.42578125" style="1" customWidth="1"/>
    <col min="15634" max="15873" width="18.140625" style="1"/>
    <col min="15874" max="15874" width="23.42578125" style="1" customWidth="1"/>
    <col min="15875" max="15875" width="24.85546875" style="1" customWidth="1"/>
    <col min="15876" max="15876" width="14" style="1" customWidth="1"/>
    <col min="15877" max="15877" width="10.5703125" style="1" customWidth="1"/>
    <col min="15878" max="15878" width="20.85546875" style="1" customWidth="1"/>
    <col min="15879" max="15879" width="11.140625" style="1" customWidth="1"/>
    <col min="15880" max="15880" width="21.140625" style="1" customWidth="1"/>
    <col min="15881" max="15881" width="11.42578125" style="1" customWidth="1"/>
    <col min="15882" max="15882" width="13.5703125" style="1" customWidth="1"/>
    <col min="15883" max="15883" width="21.85546875" style="1" customWidth="1"/>
    <col min="15884" max="15884" width="26.5703125" style="1" customWidth="1"/>
    <col min="15885" max="15885" width="25.5703125" style="1" customWidth="1"/>
    <col min="15886" max="15886" width="17.85546875" style="1" customWidth="1"/>
    <col min="15887" max="15888" width="18.140625" style="1"/>
    <col min="15889" max="15889" width="26.42578125" style="1" customWidth="1"/>
    <col min="15890" max="16129" width="18.140625" style="1"/>
    <col min="16130" max="16130" width="23.42578125" style="1" customWidth="1"/>
    <col min="16131" max="16131" width="24.85546875" style="1" customWidth="1"/>
    <col min="16132" max="16132" width="14" style="1" customWidth="1"/>
    <col min="16133" max="16133" width="10.5703125" style="1" customWidth="1"/>
    <col min="16134" max="16134" width="20.85546875" style="1" customWidth="1"/>
    <col min="16135" max="16135" width="11.140625" style="1" customWidth="1"/>
    <col min="16136" max="16136" width="21.140625" style="1" customWidth="1"/>
    <col min="16137" max="16137" width="11.42578125" style="1" customWidth="1"/>
    <col min="16138" max="16138" width="13.5703125" style="1" customWidth="1"/>
    <col min="16139" max="16139" width="21.85546875" style="1" customWidth="1"/>
    <col min="16140" max="16140" width="26.5703125" style="1" customWidth="1"/>
    <col min="16141" max="16141" width="25.5703125" style="1" customWidth="1"/>
    <col min="16142" max="16142" width="17.85546875" style="1" customWidth="1"/>
    <col min="16143" max="16144" width="18.140625" style="1"/>
    <col min="16145" max="16145" width="26.42578125" style="1" customWidth="1"/>
    <col min="16146" max="16384" width="18.140625" style="1"/>
  </cols>
  <sheetData>
    <row r="2" spans="1:16" ht="21" customHeight="1" x14ac:dyDescent="0.2">
      <c r="A2" s="369" t="s">
        <v>80</v>
      </c>
      <c r="B2" s="370"/>
      <c r="C2" s="370"/>
      <c r="D2" s="371"/>
      <c r="E2" s="371"/>
      <c r="F2" s="372"/>
      <c r="G2" s="373"/>
      <c r="H2" s="373"/>
      <c r="I2" s="373"/>
      <c r="J2" s="373"/>
      <c r="K2" s="374"/>
      <c r="L2" s="375"/>
      <c r="M2" s="376"/>
      <c r="N2" s="3"/>
    </row>
    <row r="3" spans="1:16" ht="34.5" customHeight="1" x14ac:dyDescent="0.2">
      <c r="A3" s="4"/>
      <c r="B3" s="390" t="s">
        <v>0</v>
      </c>
      <c r="C3" s="396"/>
      <c r="D3" s="391"/>
      <c r="E3" s="390" t="s">
        <v>1</v>
      </c>
      <c r="F3" s="391"/>
      <c r="G3" s="5" t="s">
        <v>2</v>
      </c>
      <c r="H3" s="390" t="s">
        <v>3</v>
      </c>
      <c r="I3" s="396"/>
      <c r="J3" s="391"/>
      <c r="K3" s="390" t="s">
        <v>4</v>
      </c>
      <c r="L3" s="391"/>
      <c r="M3" s="5" t="s">
        <v>5</v>
      </c>
      <c r="N3" s="6"/>
    </row>
    <row r="4" spans="1:16" ht="36" customHeight="1" x14ac:dyDescent="0.2">
      <c r="A4" s="4" t="s">
        <v>6</v>
      </c>
      <c r="B4" s="7" t="s">
        <v>78</v>
      </c>
      <c r="C4" s="7" t="s">
        <v>7</v>
      </c>
      <c r="D4" s="7" t="s">
        <v>8</v>
      </c>
      <c r="E4" s="7" t="s">
        <v>78</v>
      </c>
      <c r="F4" s="7" t="s">
        <v>7</v>
      </c>
      <c r="G4" s="8" t="s">
        <v>9</v>
      </c>
      <c r="H4" s="9" t="s">
        <v>78</v>
      </c>
      <c r="I4" s="9" t="s">
        <v>7</v>
      </c>
      <c r="J4" s="10" t="s">
        <v>8</v>
      </c>
      <c r="K4" s="7" t="s">
        <v>78</v>
      </c>
      <c r="L4" s="7" t="s">
        <v>7</v>
      </c>
      <c r="M4" s="8" t="s">
        <v>9</v>
      </c>
      <c r="N4" s="6"/>
      <c r="O4" s="1" t="s">
        <v>10</v>
      </c>
      <c r="P4" s="1" t="s">
        <v>10</v>
      </c>
    </row>
    <row r="5" spans="1:16" ht="30" customHeight="1" x14ac:dyDescent="0.2">
      <c r="A5" s="253" t="s">
        <v>260</v>
      </c>
      <c r="B5" s="11">
        <v>30741</v>
      </c>
      <c r="C5" s="11">
        <v>15233</v>
      </c>
      <c r="D5" s="12">
        <f t="shared" ref="D5:D15" si="0">B5+C5</f>
        <v>45974</v>
      </c>
      <c r="E5" s="11">
        <v>8</v>
      </c>
      <c r="F5" s="11">
        <v>4</v>
      </c>
      <c r="G5" s="13">
        <v>2.15</v>
      </c>
      <c r="H5" s="14">
        <f t="shared" ref="H5:H14" si="1">B5*G5</f>
        <v>66093.149999999994</v>
      </c>
      <c r="I5" s="14">
        <f t="shared" ref="I5:I14" si="2">C5*G5</f>
        <v>32750.949999999997</v>
      </c>
      <c r="J5" s="14">
        <f t="shared" ref="J5:J15" si="3">H5+I5</f>
        <v>98844.099999999991</v>
      </c>
      <c r="K5" s="15">
        <f>E5/H5</f>
        <v>1.2104128793982434E-4</v>
      </c>
      <c r="L5" s="15">
        <f>F5/I5</f>
        <v>1.2213386176584192E-4</v>
      </c>
      <c r="M5" s="16" t="s">
        <v>11</v>
      </c>
      <c r="N5" s="17" t="e">
        <f t="shared" ref="N5:N14" si="4">M5*D5</f>
        <v>#VALUE!</v>
      </c>
      <c r="O5" s="18" t="str">
        <f t="shared" ref="O5:O15" si="5">CONCATENATE(E5," ",$O$4," ",B5)</f>
        <v>8 / 30741</v>
      </c>
      <c r="P5" s="18" t="str">
        <f t="shared" ref="P5:P15" si="6">CONCATENATE(F5," ",$P$4," ",C5)</f>
        <v>4 / 15233</v>
      </c>
    </row>
    <row r="6" spans="1:16" ht="30" customHeight="1" x14ac:dyDescent="0.2">
      <c r="A6" s="253" t="s">
        <v>261</v>
      </c>
      <c r="B6" s="11">
        <v>11798</v>
      </c>
      <c r="C6" s="11">
        <v>11799</v>
      </c>
      <c r="D6" s="12">
        <f t="shared" si="0"/>
        <v>23597</v>
      </c>
      <c r="E6" s="11">
        <v>19</v>
      </c>
      <c r="F6" s="11">
        <v>26</v>
      </c>
      <c r="G6" s="13">
        <v>2.7</v>
      </c>
      <c r="H6" s="14">
        <f t="shared" si="1"/>
        <v>31854.600000000002</v>
      </c>
      <c r="I6" s="14">
        <f t="shared" si="2"/>
        <v>31857.300000000003</v>
      </c>
      <c r="J6" s="14">
        <f t="shared" si="3"/>
        <v>63711.900000000009</v>
      </c>
      <c r="K6" s="15">
        <f t="shared" ref="K6:K15" si="7">E6/H6</f>
        <v>5.9646016587871131E-4</v>
      </c>
      <c r="L6" s="15">
        <f t="shared" ref="L6:L15" si="8">F6/I6</f>
        <v>8.1613947195776162E-4</v>
      </c>
      <c r="M6" s="16" t="s">
        <v>11</v>
      </c>
      <c r="N6" s="17" t="e">
        <f t="shared" si="4"/>
        <v>#VALUE!</v>
      </c>
      <c r="O6" s="18" t="str">
        <f t="shared" si="5"/>
        <v>19 / 11798</v>
      </c>
      <c r="P6" s="18" t="str">
        <f t="shared" si="6"/>
        <v>26 / 11799</v>
      </c>
    </row>
    <row r="7" spans="1:16" ht="30" customHeight="1" x14ac:dyDescent="0.2">
      <c r="A7" s="253" t="s">
        <v>262</v>
      </c>
      <c r="B7" s="11">
        <v>6013</v>
      </c>
      <c r="C7" s="11">
        <v>6018</v>
      </c>
      <c r="D7" s="12">
        <f t="shared" si="0"/>
        <v>12031</v>
      </c>
      <c r="E7" s="11">
        <v>30</v>
      </c>
      <c r="F7" s="11">
        <v>34</v>
      </c>
      <c r="G7" s="13">
        <v>1.7</v>
      </c>
      <c r="H7" s="14">
        <f t="shared" si="1"/>
        <v>10222.1</v>
      </c>
      <c r="I7" s="14">
        <f t="shared" si="2"/>
        <v>10230.6</v>
      </c>
      <c r="J7" s="14">
        <f t="shared" si="3"/>
        <v>20452.7</v>
      </c>
      <c r="K7" s="15">
        <f t="shared" si="7"/>
        <v>2.9348176989072695E-3</v>
      </c>
      <c r="L7" s="15">
        <f t="shared" si="8"/>
        <v>3.3233632436025255E-3</v>
      </c>
      <c r="M7" s="16" t="s">
        <v>11</v>
      </c>
      <c r="N7" s="17" t="e">
        <f t="shared" si="4"/>
        <v>#VALUE!</v>
      </c>
      <c r="O7" s="18" t="str">
        <f t="shared" si="5"/>
        <v>30 / 6013</v>
      </c>
      <c r="P7" s="18" t="str">
        <f t="shared" si="6"/>
        <v>34 / 6018</v>
      </c>
    </row>
    <row r="8" spans="1:16" ht="30" customHeight="1" x14ac:dyDescent="0.2">
      <c r="A8" s="253" t="s">
        <v>278</v>
      </c>
      <c r="B8" s="11">
        <v>2489</v>
      </c>
      <c r="C8" s="11">
        <v>2479</v>
      </c>
      <c r="D8" s="12">
        <f t="shared" si="0"/>
        <v>4968</v>
      </c>
      <c r="E8" s="11">
        <v>1</v>
      </c>
      <c r="F8" s="11">
        <v>3</v>
      </c>
      <c r="G8" s="13">
        <v>1.8</v>
      </c>
      <c r="H8" s="14">
        <f t="shared" si="1"/>
        <v>4480.2</v>
      </c>
      <c r="I8" s="14">
        <f t="shared" si="2"/>
        <v>4462.2</v>
      </c>
      <c r="J8" s="14">
        <f t="shared" si="3"/>
        <v>8942.4</v>
      </c>
      <c r="K8" s="15">
        <f t="shared" si="7"/>
        <v>2.2320432123565913E-4</v>
      </c>
      <c r="L8" s="15">
        <f t="shared" si="8"/>
        <v>6.7231410514992612E-4</v>
      </c>
      <c r="M8" s="16" t="s">
        <v>11</v>
      </c>
      <c r="N8" s="17" t="e">
        <f t="shared" si="4"/>
        <v>#VALUE!</v>
      </c>
      <c r="O8" s="18" t="str">
        <f t="shared" si="5"/>
        <v>1 / 2489</v>
      </c>
      <c r="P8" s="18" t="str">
        <f t="shared" si="6"/>
        <v>3 / 2479</v>
      </c>
    </row>
    <row r="9" spans="1:16" ht="30" customHeight="1" x14ac:dyDescent="0.2">
      <c r="A9" s="117" t="s">
        <v>265</v>
      </c>
      <c r="B9" s="11">
        <v>831</v>
      </c>
      <c r="C9" s="11">
        <v>835</v>
      </c>
      <c r="D9" s="12">
        <f t="shared" si="0"/>
        <v>1666</v>
      </c>
      <c r="E9" s="11">
        <v>1</v>
      </c>
      <c r="F9" s="11">
        <v>0</v>
      </c>
      <c r="G9" s="13">
        <v>1.4</v>
      </c>
      <c r="H9" s="14">
        <f t="shared" si="1"/>
        <v>1163.3999999999999</v>
      </c>
      <c r="I9" s="14">
        <f t="shared" si="2"/>
        <v>1169</v>
      </c>
      <c r="J9" s="14">
        <f t="shared" si="3"/>
        <v>2332.3999999999996</v>
      </c>
      <c r="K9" s="15">
        <f t="shared" si="7"/>
        <v>8.5954959601169001E-4</v>
      </c>
      <c r="L9" s="15">
        <f t="shared" si="8"/>
        <v>0</v>
      </c>
      <c r="M9" s="16" t="s">
        <v>11</v>
      </c>
      <c r="N9" s="17" t="e">
        <f t="shared" si="4"/>
        <v>#VALUE!</v>
      </c>
      <c r="O9" s="18" t="str">
        <f t="shared" si="5"/>
        <v>1 / 831</v>
      </c>
      <c r="P9" s="18" t="str">
        <f t="shared" si="6"/>
        <v>0 / 835</v>
      </c>
    </row>
    <row r="10" spans="1:16" ht="30" customHeight="1" x14ac:dyDescent="0.2">
      <c r="A10" s="117" t="s">
        <v>285</v>
      </c>
      <c r="B10" s="11">
        <v>831</v>
      </c>
      <c r="C10" s="11">
        <v>831</v>
      </c>
      <c r="D10" s="12">
        <f t="shared" si="0"/>
        <v>1662</v>
      </c>
      <c r="E10" s="11">
        <v>1</v>
      </c>
      <c r="F10" s="11">
        <v>0</v>
      </c>
      <c r="G10" s="13">
        <v>1.4</v>
      </c>
      <c r="H10" s="14">
        <f t="shared" si="1"/>
        <v>1163.3999999999999</v>
      </c>
      <c r="I10" s="14">
        <f t="shared" si="2"/>
        <v>1163.3999999999999</v>
      </c>
      <c r="J10" s="14">
        <f t="shared" si="3"/>
        <v>2326.7999999999997</v>
      </c>
      <c r="K10" s="15">
        <f t="shared" si="7"/>
        <v>8.5954959601169001E-4</v>
      </c>
      <c r="L10" s="15">
        <f t="shared" si="8"/>
        <v>0</v>
      </c>
      <c r="M10" s="16" t="s">
        <v>11</v>
      </c>
      <c r="N10" s="17" t="e">
        <f t="shared" si="4"/>
        <v>#VALUE!</v>
      </c>
      <c r="O10" s="18" t="str">
        <f t="shared" si="5"/>
        <v>1 / 831</v>
      </c>
      <c r="P10" s="18" t="str">
        <f t="shared" si="6"/>
        <v>0 / 831</v>
      </c>
    </row>
    <row r="11" spans="1:16" ht="30" customHeight="1" x14ac:dyDescent="0.2">
      <c r="A11" s="254" t="s">
        <v>263</v>
      </c>
      <c r="B11" s="11">
        <v>2974</v>
      </c>
      <c r="C11" s="11">
        <v>2818</v>
      </c>
      <c r="D11" s="12">
        <f t="shared" si="0"/>
        <v>5792</v>
      </c>
      <c r="E11" s="11">
        <v>15</v>
      </c>
      <c r="F11" s="11">
        <v>7</v>
      </c>
      <c r="G11" s="13">
        <v>1.67</v>
      </c>
      <c r="H11" s="14">
        <f t="shared" si="1"/>
        <v>4966.58</v>
      </c>
      <c r="I11" s="14">
        <f t="shared" si="2"/>
        <v>4706.0599999999995</v>
      </c>
      <c r="J11" s="14">
        <f t="shared" si="3"/>
        <v>9672.64</v>
      </c>
      <c r="K11" s="15">
        <f t="shared" si="7"/>
        <v>3.0201869294363528E-3</v>
      </c>
      <c r="L11" s="15">
        <f t="shared" si="8"/>
        <v>1.4874438489947007E-3</v>
      </c>
      <c r="M11" s="16" t="s">
        <v>11</v>
      </c>
      <c r="N11" s="17" t="e">
        <f t="shared" si="4"/>
        <v>#VALUE!</v>
      </c>
      <c r="O11" s="18" t="str">
        <f t="shared" si="5"/>
        <v>15 / 2974</v>
      </c>
      <c r="P11" s="18" t="str">
        <f t="shared" si="6"/>
        <v>7 / 2818</v>
      </c>
    </row>
    <row r="12" spans="1:16" ht="30" customHeight="1" x14ac:dyDescent="0.2">
      <c r="A12" s="253" t="s">
        <v>264</v>
      </c>
      <c r="B12" s="11">
        <v>18927</v>
      </c>
      <c r="C12" s="11">
        <v>18941</v>
      </c>
      <c r="D12" s="12">
        <f t="shared" si="0"/>
        <v>37868</v>
      </c>
      <c r="E12" s="11">
        <v>4</v>
      </c>
      <c r="F12" s="11">
        <v>8</v>
      </c>
      <c r="G12" s="13">
        <v>1.6</v>
      </c>
      <c r="H12" s="14">
        <f t="shared" si="1"/>
        <v>30283.200000000001</v>
      </c>
      <c r="I12" s="14">
        <f t="shared" si="2"/>
        <v>30305.600000000002</v>
      </c>
      <c r="J12" s="14">
        <f t="shared" si="3"/>
        <v>60588.800000000003</v>
      </c>
      <c r="K12" s="15">
        <f t="shared" si="7"/>
        <v>1.3208643736461139E-4</v>
      </c>
      <c r="L12" s="15">
        <f t="shared" si="8"/>
        <v>2.6397761469827355E-4</v>
      </c>
      <c r="M12" s="16" t="s">
        <v>11</v>
      </c>
      <c r="N12" s="17" t="e">
        <f t="shared" si="4"/>
        <v>#VALUE!</v>
      </c>
      <c r="O12" s="18" t="str">
        <f t="shared" si="5"/>
        <v>4 / 18927</v>
      </c>
      <c r="P12" s="18" t="str">
        <f t="shared" si="6"/>
        <v>8 / 18941</v>
      </c>
    </row>
    <row r="13" spans="1:16" ht="30" customHeight="1" x14ac:dyDescent="0.2">
      <c r="A13" s="247" t="s">
        <v>279</v>
      </c>
      <c r="B13" s="11">
        <v>8199</v>
      </c>
      <c r="C13" s="11">
        <v>8155</v>
      </c>
      <c r="D13" s="12">
        <f t="shared" si="0"/>
        <v>16354</v>
      </c>
      <c r="E13" s="11">
        <v>330</v>
      </c>
      <c r="F13" s="11">
        <v>389</v>
      </c>
      <c r="G13" s="13">
        <v>1.67</v>
      </c>
      <c r="H13" s="14">
        <f t="shared" si="1"/>
        <v>13692.33</v>
      </c>
      <c r="I13" s="14">
        <f t="shared" si="2"/>
        <v>13618.849999999999</v>
      </c>
      <c r="J13" s="14">
        <f t="shared" si="3"/>
        <v>27311.18</v>
      </c>
      <c r="K13" s="15">
        <f t="shared" si="7"/>
        <v>2.4101084329694069E-2</v>
      </c>
      <c r="L13" s="15">
        <f t="shared" si="8"/>
        <v>2.8563351531149844E-2</v>
      </c>
      <c r="M13" s="16" t="s">
        <v>11</v>
      </c>
      <c r="N13" s="17" t="e">
        <f t="shared" si="4"/>
        <v>#VALUE!</v>
      </c>
      <c r="O13" s="18" t="str">
        <f t="shared" si="5"/>
        <v>330 / 8199</v>
      </c>
      <c r="P13" s="18" t="str">
        <f t="shared" si="6"/>
        <v>389 / 8155</v>
      </c>
    </row>
    <row r="14" spans="1:16" ht="30" customHeight="1" x14ac:dyDescent="0.2">
      <c r="A14" s="253" t="s">
        <v>267</v>
      </c>
      <c r="B14" s="11">
        <v>18633</v>
      </c>
      <c r="C14" s="11">
        <v>18626</v>
      </c>
      <c r="D14" s="12">
        <f t="shared" si="0"/>
        <v>37259</v>
      </c>
      <c r="E14" s="11">
        <v>36</v>
      </c>
      <c r="F14" s="11">
        <v>36</v>
      </c>
      <c r="G14" s="13">
        <v>2.3199999999999998</v>
      </c>
      <c r="H14" s="14">
        <f t="shared" si="1"/>
        <v>43228.56</v>
      </c>
      <c r="I14" s="14">
        <f t="shared" si="2"/>
        <v>43212.32</v>
      </c>
      <c r="J14" s="14">
        <f t="shared" si="3"/>
        <v>86440.88</v>
      </c>
      <c r="K14" s="15">
        <f t="shared" si="7"/>
        <v>8.3278277139002554E-4</v>
      </c>
      <c r="L14" s="15">
        <f t="shared" si="8"/>
        <v>8.3309574676851416E-4</v>
      </c>
      <c r="M14" s="16" t="s">
        <v>11</v>
      </c>
      <c r="N14" s="17" t="e">
        <f t="shared" si="4"/>
        <v>#VALUE!</v>
      </c>
      <c r="O14" s="18" t="str">
        <f t="shared" si="5"/>
        <v>36 / 18633</v>
      </c>
      <c r="P14" s="18" t="str">
        <f t="shared" si="6"/>
        <v>36 / 18626</v>
      </c>
    </row>
    <row r="15" spans="1:16" ht="30" customHeight="1" x14ac:dyDescent="0.2">
      <c r="A15" s="19">
        <f>COUNT(B5:B14)</f>
        <v>10</v>
      </c>
      <c r="B15" s="20">
        <f>SUM(B5:B14)</f>
        <v>101436</v>
      </c>
      <c r="C15" s="20">
        <f>SUM(C5:C14)</f>
        <v>85735</v>
      </c>
      <c r="D15" s="20">
        <f t="shared" si="0"/>
        <v>187171</v>
      </c>
      <c r="E15" s="20">
        <f>SUM(E5:E14)</f>
        <v>445</v>
      </c>
      <c r="F15" s="20">
        <f>SUM(F5:F14)</f>
        <v>507</v>
      </c>
      <c r="G15" s="21">
        <f>J15/D15</f>
        <v>2.0335618231456793</v>
      </c>
      <c r="H15" s="22">
        <f>SUM(H5:H14)</f>
        <v>207147.51999999999</v>
      </c>
      <c r="I15" s="22">
        <f>SUM(I5:I14)</f>
        <v>173476.28</v>
      </c>
      <c r="J15" s="22">
        <f t="shared" si="3"/>
        <v>380623.8</v>
      </c>
      <c r="K15" s="24">
        <f t="shared" si="7"/>
        <v>2.1482275047270661E-3</v>
      </c>
      <c r="L15" s="24">
        <f t="shared" si="8"/>
        <v>2.9225897627041578E-3</v>
      </c>
      <c r="M15" s="25" t="s">
        <v>11</v>
      </c>
      <c r="N15" s="26" t="e">
        <f>SUM(N9:N14)</f>
        <v>#VALUE!</v>
      </c>
      <c r="O15" s="27" t="str">
        <f t="shared" si="5"/>
        <v>445 / 101436</v>
      </c>
      <c r="P15" s="27" t="str">
        <f t="shared" si="6"/>
        <v>507 / 85735</v>
      </c>
    </row>
    <row r="16" spans="1:16" ht="18" customHeight="1" x14ac:dyDescent="0.2"/>
    <row r="17" spans="1:19" ht="30" customHeight="1" thickBot="1" x14ac:dyDescent="0.25"/>
    <row r="18" spans="1:19" ht="29.25" customHeight="1" thickBot="1" x14ac:dyDescent="0.25">
      <c r="A18" s="404" t="s">
        <v>289</v>
      </c>
      <c r="B18" s="405"/>
      <c r="C18" s="405"/>
      <c r="D18" s="405"/>
      <c r="E18" s="405"/>
      <c r="F18" s="405"/>
      <c r="G18" s="405"/>
      <c r="H18" s="405"/>
      <c r="I18" s="405"/>
      <c r="J18" s="405"/>
      <c r="K18" s="405"/>
      <c r="L18" s="405"/>
      <c r="M18" s="405"/>
      <c r="N18" s="406"/>
    </row>
    <row r="19" spans="1:19" ht="36.75" customHeight="1" thickBot="1" x14ac:dyDescent="0.25">
      <c r="A19" s="384" t="s">
        <v>249</v>
      </c>
      <c r="B19" s="384" t="s">
        <v>13</v>
      </c>
      <c r="C19" s="407" t="s">
        <v>14</v>
      </c>
      <c r="D19" s="384" t="s">
        <v>15</v>
      </c>
      <c r="E19" s="384" t="s">
        <v>136</v>
      </c>
      <c r="F19" s="384" t="s">
        <v>155</v>
      </c>
      <c r="G19" s="386" t="s">
        <v>156</v>
      </c>
      <c r="H19" s="384" t="s">
        <v>18</v>
      </c>
      <c r="I19" s="386" t="s">
        <v>19</v>
      </c>
      <c r="J19" s="388" t="s">
        <v>20</v>
      </c>
      <c r="K19" s="392" t="s">
        <v>21</v>
      </c>
      <c r="L19" s="393"/>
      <c r="M19" s="393"/>
      <c r="N19" s="382" t="s">
        <v>280</v>
      </c>
      <c r="R19" s="282" t="s">
        <v>306</v>
      </c>
      <c r="S19" s="18" t="s">
        <v>313</v>
      </c>
    </row>
    <row r="20" spans="1:19" ht="36" customHeight="1" thickBot="1" x14ac:dyDescent="0.25">
      <c r="A20" s="385"/>
      <c r="B20" s="385"/>
      <c r="C20" s="408"/>
      <c r="D20" s="385"/>
      <c r="E20" s="385"/>
      <c r="F20" s="385"/>
      <c r="G20" s="387"/>
      <c r="H20" s="385"/>
      <c r="I20" s="387"/>
      <c r="J20" s="389"/>
      <c r="K20" s="257" t="s">
        <v>22</v>
      </c>
      <c r="L20" s="258" t="s">
        <v>23</v>
      </c>
      <c r="M20" s="260" t="s">
        <v>24</v>
      </c>
      <c r="N20" s="383" t="s">
        <v>25</v>
      </c>
      <c r="R20" s="283" t="s">
        <v>307</v>
      </c>
      <c r="S20" s="18" t="s">
        <v>313</v>
      </c>
    </row>
    <row r="21" spans="1:19" ht="39.950000000000003" customHeight="1" x14ac:dyDescent="0.25">
      <c r="A21" s="394">
        <v>9</v>
      </c>
      <c r="B21" s="255" t="s">
        <v>268</v>
      </c>
      <c r="C21" s="120" t="s">
        <v>26</v>
      </c>
      <c r="D21" s="190"/>
      <c r="E21" s="191">
        <f t="shared" ref="E21:E31" si="9">G5</f>
        <v>2.15</v>
      </c>
      <c r="F21" s="120" t="str">
        <f t="shared" ref="F21:F31" si="10">O5</f>
        <v>8 / 30741</v>
      </c>
      <c r="G21" s="192">
        <f t="shared" ref="G21:G31" si="11">K5</f>
        <v>1.2104128793982434E-4</v>
      </c>
      <c r="H21" s="120" t="str">
        <f t="shared" ref="H21:H31" si="12">P5</f>
        <v>4 / 15233</v>
      </c>
      <c r="I21" s="192">
        <f t="shared" ref="I21:I28" si="13">L5</f>
        <v>1.2213386176584192E-4</v>
      </c>
      <c r="J21" s="193">
        <v>1.0999999999999999E-2</v>
      </c>
      <c r="K21" s="194" t="s">
        <v>96</v>
      </c>
      <c r="L21" s="194" t="s">
        <v>97</v>
      </c>
      <c r="M21" s="200" t="s">
        <v>98</v>
      </c>
      <c r="N21" s="263" t="s">
        <v>281</v>
      </c>
      <c r="P21" s="18">
        <f>J21*6</f>
        <v>6.6000000000000003E-2</v>
      </c>
      <c r="R21" s="283" t="s">
        <v>308</v>
      </c>
      <c r="S21" s="18" t="s">
        <v>314</v>
      </c>
    </row>
    <row r="22" spans="1:19" ht="39.950000000000003" customHeight="1" x14ac:dyDescent="0.25">
      <c r="A22" s="395"/>
      <c r="B22" s="255" t="s">
        <v>269</v>
      </c>
      <c r="C22" s="120" t="s">
        <v>26</v>
      </c>
      <c r="D22" s="190"/>
      <c r="E22" s="191">
        <f t="shared" si="9"/>
        <v>2.7</v>
      </c>
      <c r="F22" s="120" t="str">
        <f t="shared" si="10"/>
        <v>19 / 11798</v>
      </c>
      <c r="G22" s="192">
        <f t="shared" si="11"/>
        <v>5.9646016587871131E-4</v>
      </c>
      <c r="H22" s="120" t="str">
        <f t="shared" si="12"/>
        <v>26 / 11799</v>
      </c>
      <c r="I22" s="192">
        <f t="shared" si="13"/>
        <v>8.1613947195776162E-4</v>
      </c>
      <c r="J22" s="193">
        <v>4.4999999999999998E-2</v>
      </c>
      <c r="K22" s="194" t="s">
        <v>99</v>
      </c>
      <c r="L22" s="194" t="s">
        <v>100</v>
      </c>
      <c r="M22" s="200" t="s">
        <v>101</v>
      </c>
      <c r="N22" s="199" t="s">
        <v>282</v>
      </c>
      <c r="P22" s="18">
        <f>J22*7</f>
        <v>0.315</v>
      </c>
      <c r="R22" s="283" t="s">
        <v>309</v>
      </c>
      <c r="S22" s="18" t="s">
        <v>305</v>
      </c>
    </row>
    <row r="23" spans="1:19" ht="39.950000000000003" customHeight="1" x14ac:dyDescent="0.25">
      <c r="A23" s="395"/>
      <c r="B23" s="255" t="s">
        <v>270</v>
      </c>
      <c r="C23" s="120" t="s">
        <v>26</v>
      </c>
      <c r="D23" s="190"/>
      <c r="E23" s="191">
        <f t="shared" si="9"/>
        <v>1.7</v>
      </c>
      <c r="F23" s="120" t="str">
        <f t="shared" si="10"/>
        <v>30 / 6013</v>
      </c>
      <c r="G23" s="192">
        <f t="shared" si="11"/>
        <v>2.9348176989072695E-3</v>
      </c>
      <c r="H23" s="120" t="str">
        <f t="shared" si="12"/>
        <v>34 / 6018</v>
      </c>
      <c r="I23" s="192">
        <f t="shared" si="13"/>
        <v>3.3233632436025255E-3</v>
      </c>
      <c r="J23" s="193">
        <v>6.6000000000000003E-2</v>
      </c>
      <c r="K23" s="194" t="s">
        <v>81</v>
      </c>
      <c r="L23" s="194" t="s">
        <v>102</v>
      </c>
      <c r="M23" s="200" t="s">
        <v>103</v>
      </c>
      <c r="N23" s="199" t="s">
        <v>282</v>
      </c>
      <c r="P23" s="18">
        <f>J23*7</f>
        <v>0.46200000000000002</v>
      </c>
      <c r="R23" s="283" t="s">
        <v>310</v>
      </c>
      <c r="S23" s="18" t="s">
        <v>315</v>
      </c>
    </row>
    <row r="24" spans="1:19" ht="39.950000000000003" customHeight="1" x14ac:dyDescent="0.25">
      <c r="A24" s="395"/>
      <c r="B24" s="255" t="s">
        <v>277</v>
      </c>
      <c r="C24" s="120" t="s">
        <v>26</v>
      </c>
      <c r="D24" s="190"/>
      <c r="E24" s="191">
        <f t="shared" si="9"/>
        <v>1.8</v>
      </c>
      <c r="F24" s="120" t="str">
        <f t="shared" si="10"/>
        <v>1 / 2489</v>
      </c>
      <c r="G24" s="192">
        <f t="shared" si="11"/>
        <v>2.2320432123565913E-4</v>
      </c>
      <c r="H24" s="120" t="str">
        <f t="shared" si="12"/>
        <v>3 / 2479</v>
      </c>
      <c r="I24" s="192">
        <f t="shared" si="13"/>
        <v>6.7231410514992612E-4</v>
      </c>
      <c r="J24" s="193">
        <v>3.0000000000000001E-3</v>
      </c>
      <c r="K24" s="194" t="s">
        <v>190</v>
      </c>
      <c r="L24" s="194" t="s">
        <v>191</v>
      </c>
      <c r="M24" s="200" t="s">
        <v>192</v>
      </c>
      <c r="N24" s="199" t="s">
        <v>281</v>
      </c>
      <c r="P24" s="18">
        <f t="shared" ref="P24" si="14">J24*6</f>
        <v>1.8000000000000002E-2</v>
      </c>
      <c r="R24" s="283" t="s">
        <v>311</v>
      </c>
      <c r="S24" s="18" t="s">
        <v>281</v>
      </c>
    </row>
    <row r="25" spans="1:19" ht="39.950000000000003" customHeight="1" x14ac:dyDescent="0.25">
      <c r="A25" s="395"/>
      <c r="B25" s="233" t="s">
        <v>273</v>
      </c>
      <c r="C25" s="120" t="s">
        <v>26</v>
      </c>
      <c r="D25" s="190"/>
      <c r="E25" s="191">
        <f t="shared" si="9"/>
        <v>1.4</v>
      </c>
      <c r="F25" s="120" t="str">
        <f t="shared" si="10"/>
        <v>1 / 831</v>
      </c>
      <c r="G25" s="192">
        <f t="shared" si="11"/>
        <v>8.5954959601169001E-4</v>
      </c>
      <c r="H25" s="120" t="str">
        <f t="shared" si="12"/>
        <v>0 / 835</v>
      </c>
      <c r="I25" s="192">
        <f t="shared" si="13"/>
        <v>0</v>
      </c>
      <c r="J25" s="193">
        <v>2E-3</v>
      </c>
      <c r="K25" s="214" t="s">
        <v>201</v>
      </c>
      <c r="L25" s="194" t="s">
        <v>193</v>
      </c>
      <c r="M25" s="200" t="s">
        <v>194</v>
      </c>
      <c r="N25" s="261" t="s">
        <v>282</v>
      </c>
      <c r="P25" s="18">
        <f>J25*7</f>
        <v>1.4E-2</v>
      </c>
      <c r="R25" s="283" t="s">
        <v>318</v>
      </c>
      <c r="S25" s="279" t="s">
        <v>316</v>
      </c>
    </row>
    <row r="26" spans="1:19" ht="39.950000000000003" customHeight="1" x14ac:dyDescent="0.25">
      <c r="A26" s="395"/>
      <c r="B26" s="233" t="s">
        <v>284</v>
      </c>
      <c r="C26" s="120" t="s">
        <v>26</v>
      </c>
      <c r="D26" s="190"/>
      <c r="E26" s="191">
        <f t="shared" si="9"/>
        <v>1.4</v>
      </c>
      <c r="F26" s="120" t="str">
        <f t="shared" si="10"/>
        <v>1 / 831</v>
      </c>
      <c r="G26" s="192">
        <f t="shared" si="11"/>
        <v>8.5954959601169001E-4</v>
      </c>
      <c r="H26" s="120" t="str">
        <f t="shared" si="12"/>
        <v>0 / 831</v>
      </c>
      <c r="I26" s="192">
        <f t="shared" si="13"/>
        <v>0</v>
      </c>
      <c r="J26" s="193">
        <v>2E-3</v>
      </c>
      <c r="K26" s="214" t="s">
        <v>201</v>
      </c>
      <c r="L26" s="194" t="s">
        <v>193</v>
      </c>
      <c r="M26" s="200" t="s">
        <v>195</v>
      </c>
      <c r="N26" s="261" t="s">
        <v>282</v>
      </c>
      <c r="P26" s="18">
        <f>J26*7</f>
        <v>1.4E-2</v>
      </c>
      <c r="R26" s="283" t="s">
        <v>312</v>
      </c>
      <c r="S26" s="279" t="s">
        <v>317</v>
      </c>
    </row>
    <row r="27" spans="1:19" ht="39.950000000000003" customHeight="1" x14ac:dyDescent="0.25">
      <c r="A27" s="395"/>
      <c r="B27" s="256" t="s">
        <v>271</v>
      </c>
      <c r="C27" s="120" t="s">
        <v>26</v>
      </c>
      <c r="D27" s="190"/>
      <c r="E27" s="191">
        <f t="shared" si="9"/>
        <v>1.67</v>
      </c>
      <c r="F27" s="120" t="str">
        <f t="shared" si="10"/>
        <v>15 / 2974</v>
      </c>
      <c r="G27" s="192">
        <f t="shared" si="11"/>
        <v>3.0201869294363528E-3</v>
      </c>
      <c r="H27" s="120" t="str">
        <f t="shared" si="12"/>
        <v>7 / 2818</v>
      </c>
      <c r="I27" s="192">
        <f t="shared" si="13"/>
        <v>1.4874438489947007E-3</v>
      </c>
      <c r="J27" s="193">
        <v>0.02</v>
      </c>
      <c r="K27" s="194" t="s">
        <v>196</v>
      </c>
      <c r="L27" s="194" t="s">
        <v>197</v>
      </c>
      <c r="M27" s="200" t="s">
        <v>198</v>
      </c>
      <c r="N27" s="262" t="s">
        <v>283</v>
      </c>
      <c r="P27" s="18">
        <f>J27*5</f>
        <v>0.1</v>
      </c>
    </row>
    <row r="28" spans="1:19" ht="39.950000000000003" customHeight="1" x14ac:dyDescent="0.25">
      <c r="A28" s="395"/>
      <c r="B28" s="255" t="s">
        <v>272</v>
      </c>
      <c r="C28" s="120" t="s">
        <v>26</v>
      </c>
      <c r="D28" s="190"/>
      <c r="E28" s="191">
        <f t="shared" si="9"/>
        <v>1.6</v>
      </c>
      <c r="F28" s="120" t="str">
        <f t="shared" si="10"/>
        <v>4 / 18927</v>
      </c>
      <c r="G28" s="192">
        <f t="shared" si="11"/>
        <v>1.3208643736461139E-4</v>
      </c>
      <c r="H28" s="120" t="str">
        <f t="shared" si="12"/>
        <v>8 / 18941</v>
      </c>
      <c r="I28" s="192">
        <f t="shared" si="13"/>
        <v>2.6397761469827355E-4</v>
      </c>
      <c r="J28" s="193">
        <v>1.0999999999999999E-2</v>
      </c>
      <c r="K28" s="194" t="s">
        <v>104</v>
      </c>
      <c r="L28" s="194" t="s">
        <v>105</v>
      </c>
      <c r="M28" s="200" t="s">
        <v>106</v>
      </c>
      <c r="N28" s="199" t="s">
        <v>283</v>
      </c>
      <c r="P28" s="18">
        <f>J28*5</f>
        <v>5.4999999999999993E-2</v>
      </c>
    </row>
    <row r="29" spans="1:19" ht="99" customHeight="1" x14ac:dyDescent="0.25">
      <c r="A29" s="395"/>
      <c r="B29" s="238" t="s">
        <v>276</v>
      </c>
      <c r="C29" s="120" t="s">
        <v>26</v>
      </c>
      <c r="D29" s="190"/>
      <c r="E29" s="191">
        <f t="shared" si="9"/>
        <v>1.67</v>
      </c>
      <c r="F29" s="120" t="str">
        <f t="shared" si="10"/>
        <v>330 / 8199</v>
      </c>
      <c r="G29" s="220">
        <f t="shared" si="11"/>
        <v>2.4101084329694069E-2</v>
      </c>
      <c r="H29" s="120" t="str">
        <f t="shared" si="12"/>
        <v>389 / 8155</v>
      </c>
      <c r="I29" s="220" t="s">
        <v>158</v>
      </c>
      <c r="J29" s="217">
        <v>0.76700000000000002</v>
      </c>
      <c r="K29" s="194" t="s">
        <v>47</v>
      </c>
      <c r="L29" s="194" t="s">
        <v>199</v>
      </c>
      <c r="M29" s="197" t="s">
        <v>200</v>
      </c>
      <c r="N29" s="218" t="s">
        <v>283</v>
      </c>
      <c r="P29" s="18">
        <f>J29*5</f>
        <v>3.835</v>
      </c>
    </row>
    <row r="30" spans="1:19" ht="39.950000000000003" customHeight="1" x14ac:dyDescent="0.25">
      <c r="A30" s="395"/>
      <c r="B30" s="255" t="s">
        <v>275</v>
      </c>
      <c r="C30" s="120" t="s">
        <v>26</v>
      </c>
      <c r="D30" s="190"/>
      <c r="E30" s="191">
        <f t="shared" si="9"/>
        <v>2.3199999999999998</v>
      </c>
      <c r="F30" s="120" t="str">
        <f t="shared" si="10"/>
        <v>36 / 18633</v>
      </c>
      <c r="G30" s="192">
        <f t="shared" si="11"/>
        <v>8.3278277139002554E-4</v>
      </c>
      <c r="H30" s="120" t="str">
        <f t="shared" si="12"/>
        <v>36 / 18626</v>
      </c>
      <c r="I30" s="192">
        <f>L14</f>
        <v>8.3309574676851416E-4</v>
      </c>
      <c r="J30" s="193">
        <v>7.3999999999999996E-2</v>
      </c>
      <c r="K30" s="194" t="s">
        <v>107</v>
      </c>
      <c r="L30" s="200" t="s">
        <v>108</v>
      </c>
      <c r="M30" s="199" t="s">
        <v>109</v>
      </c>
      <c r="N30" s="199" t="s">
        <v>281</v>
      </c>
      <c r="P30" s="18">
        <f>J30*6</f>
        <v>0.44399999999999995</v>
      </c>
    </row>
    <row r="31" spans="1:19" ht="39.950000000000003" customHeight="1" x14ac:dyDescent="0.25">
      <c r="A31" s="135" t="s">
        <v>35</v>
      </c>
      <c r="B31" s="136">
        <f>COUNT(G21:G30)</f>
        <v>10</v>
      </c>
      <c r="C31" s="120"/>
      <c r="D31" s="215" t="s">
        <v>157</v>
      </c>
      <c r="E31" s="137">
        <f t="shared" si="9"/>
        <v>2.0335618231456793</v>
      </c>
      <c r="F31" s="124" t="str">
        <f t="shared" si="10"/>
        <v>445 / 101436</v>
      </c>
      <c r="G31" s="168">
        <f t="shared" si="11"/>
        <v>2.1482275047270661E-3</v>
      </c>
      <c r="H31" s="124" t="str">
        <f t="shared" si="12"/>
        <v>507 / 85735</v>
      </c>
      <c r="I31" s="168">
        <f>L15</f>
        <v>2.9225897627041578E-3</v>
      </c>
      <c r="J31" s="125">
        <v>1</v>
      </c>
      <c r="K31" s="41" t="s">
        <v>48</v>
      </c>
      <c r="L31" s="219"/>
      <c r="M31" s="216"/>
      <c r="N31" s="216"/>
      <c r="P31" s="18">
        <f>SUM(P21:P30)</f>
        <v>5.3229999999999995</v>
      </c>
      <c r="Q31" s="281" t="s">
        <v>281</v>
      </c>
    </row>
    <row r="32" spans="1:19" ht="7.5" customHeight="1" thickBot="1" x14ac:dyDescent="0.25">
      <c r="A32" s="31"/>
      <c r="B32" s="31"/>
      <c r="C32" s="32"/>
      <c r="D32" s="33"/>
      <c r="E32" s="33"/>
      <c r="F32" s="34"/>
      <c r="G32" s="35"/>
      <c r="H32" s="34"/>
      <c r="I32" s="36"/>
      <c r="J32" s="37"/>
      <c r="L32" s="29"/>
      <c r="M32" s="38"/>
      <c r="N32" s="38"/>
    </row>
    <row r="33" spans="1:18" s="40" customFormat="1" ht="54" customHeight="1" thickBot="1" x14ac:dyDescent="0.25">
      <c r="A33" s="39"/>
      <c r="B33" s="401" t="s">
        <v>45</v>
      </c>
      <c r="C33" s="402"/>
      <c r="D33" s="402"/>
      <c r="E33" s="402"/>
      <c r="F33" s="402"/>
      <c r="G33" s="402"/>
      <c r="H33" s="403"/>
      <c r="I33" s="126" t="s">
        <v>154</v>
      </c>
      <c r="J33" s="127" t="s">
        <v>135</v>
      </c>
      <c r="K33" s="128" t="s">
        <v>22</v>
      </c>
      <c r="L33" s="129" t="s">
        <v>23</v>
      </c>
      <c r="M33" s="130" t="s">
        <v>24</v>
      </c>
      <c r="N33" s="38"/>
    </row>
    <row r="34" spans="1:18" ht="39.950000000000003" customHeight="1" x14ac:dyDescent="0.2">
      <c r="A34" s="399" t="s">
        <v>37</v>
      </c>
      <c r="B34" s="430" t="s">
        <v>221</v>
      </c>
      <c r="C34" s="397"/>
      <c r="D34" s="397"/>
      <c r="E34" s="397"/>
      <c r="F34" s="397"/>
      <c r="G34" s="397"/>
      <c r="H34" s="397"/>
      <c r="I34" s="166" t="s">
        <v>202</v>
      </c>
      <c r="J34" s="160" t="s">
        <v>203</v>
      </c>
      <c r="K34" s="236" t="s">
        <v>48</v>
      </c>
      <c r="L34" s="162" t="s">
        <v>209</v>
      </c>
      <c r="M34" s="188" t="s">
        <v>210</v>
      </c>
      <c r="N34" s="158" t="s">
        <v>38</v>
      </c>
    </row>
    <row r="35" spans="1:18" ht="39.950000000000003" customHeight="1" thickBot="1" x14ac:dyDescent="0.25">
      <c r="A35" s="400"/>
      <c r="B35" s="431" t="s">
        <v>226</v>
      </c>
      <c r="C35" s="398"/>
      <c r="D35" s="398"/>
      <c r="E35" s="398"/>
      <c r="F35" s="398"/>
      <c r="G35" s="398"/>
      <c r="H35" s="398"/>
      <c r="I35" s="165" t="s">
        <v>211</v>
      </c>
      <c r="J35" s="140" t="s">
        <v>205</v>
      </c>
      <c r="K35" s="176" t="s">
        <v>48</v>
      </c>
      <c r="L35" s="164" t="s">
        <v>212</v>
      </c>
      <c r="M35" s="237" t="s">
        <v>213</v>
      </c>
      <c r="N35" s="159" t="s">
        <v>84</v>
      </c>
    </row>
    <row r="36" spans="1:18" ht="5.25" customHeight="1" thickBot="1" x14ac:dyDescent="0.35">
      <c r="A36" s="271"/>
      <c r="D36" s="2"/>
      <c r="E36" s="2"/>
      <c r="F36" s="2"/>
      <c r="G36" s="2"/>
      <c r="H36" s="2"/>
      <c r="I36" s="167"/>
      <c r="J36" s="167"/>
      <c r="K36" s="2"/>
      <c r="L36" s="2"/>
      <c r="M36" s="152"/>
      <c r="N36" s="2"/>
    </row>
    <row r="37" spans="1:18" ht="40.5" customHeight="1" thickBot="1" x14ac:dyDescent="0.25">
      <c r="A37" s="270" t="s">
        <v>250</v>
      </c>
      <c r="B37" s="412" t="s">
        <v>304</v>
      </c>
      <c r="C37" s="413"/>
      <c r="D37" s="413"/>
      <c r="E37" s="413"/>
      <c r="F37" s="413"/>
      <c r="G37" s="413"/>
      <c r="H37" s="414"/>
      <c r="I37" s="169" t="s">
        <v>214</v>
      </c>
      <c r="J37" s="170" t="s">
        <v>189</v>
      </c>
      <c r="K37" s="177" t="s">
        <v>48</v>
      </c>
      <c r="L37" s="171" t="s">
        <v>215</v>
      </c>
      <c r="M37" s="213" t="s">
        <v>216</v>
      </c>
      <c r="N37" s="133" t="s">
        <v>38</v>
      </c>
    </row>
    <row r="38" spans="1:18" ht="18.75" customHeight="1" thickBot="1" x14ac:dyDescent="0.35">
      <c r="A38" s="271"/>
      <c r="C38" s="1"/>
      <c r="N38" s="43"/>
    </row>
    <row r="39" spans="1:18" ht="54" customHeight="1" thickBot="1" x14ac:dyDescent="0.35">
      <c r="A39" s="271"/>
      <c r="B39" s="409" t="s">
        <v>46</v>
      </c>
      <c r="C39" s="410"/>
      <c r="D39" s="410"/>
      <c r="E39" s="410"/>
      <c r="F39" s="410"/>
      <c r="G39" s="410"/>
      <c r="H39" s="411"/>
      <c r="I39" s="126" t="s">
        <v>154</v>
      </c>
      <c r="J39" s="127" t="s">
        <v>135</v>
      </c>
      <c r="K39" s="128" t="s">
        <v>22</v>
      </c>
      <c r="L39" s="129" t="s">
        <v>23</v>
      </c>
      <c r="M39" s="130" t="s">
        <v>24</v>
      </c>
      <c r="N39" s="43"/>
    </row>
    <row r="40" spans="1:18" ht="38.25" customHeight="1" thickBot="1" x14ac:dyDescent="0.25">
      <c r="A40" s="270" t="s">
        <v>37</v>
      </c>
      <c r="B40" s="422" t="s">
        <v>221</v>
      </c>
      <c r="C40" s="415"/>
      <c r="D40" s="415"/>
      <c r="E40" s="415"/>
      <c r="F40" s="415"/>
      <c r="G40" s="415"/>
      <c r="H40" s="423"/>
      <c r="I40" s="178" t="s">
        <v>202</v>
      </c>
      <c r="J40" s="179" t="s">
        <v>203</v>
      </c>
      <c r="K40" s="180" t="s">
        <v>82</v>
      </c>
      <c r="L40" s="171" t="s">
        <v>208</v>
      </c>
      <c r="M40" s="213" t="s">
        <v>204</v>
      </c>
      <c r="N40" s="186" t="s">
        <v>38</v>
      </c>
    </row>
    <row r="41" spans="1:18" ht="7.5" customHeight="1" thickBot="1" x14ac:dyDescent="0.25">
      <c r="A41" s="271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1:18" ht="42.75" customHeight="1" thickBot="1" x14ac:dyDescent="0.25">
      <c r="A42" s="270" t="s">
        <v>250</v>
      </c>
      <c r="B42" s="412" t="s">
        <v>304</v>
      </c>
      <c r="C42" s="413"/>
      <c r="D42" s="413"/>
      <c r="E42" s="413"/>
      <c r="F42" s="413"/>
      <c r="G42" s="413"/>
      <c r="H42" s="414"/>
      <c r="I42" s="169" t="s">
        <v>188</v>
      </c>
      <c r="J42" s="170" t="s">
        <v>189</v>
      </c>
      <c r="K42" s="177" t="s">
        <v>82</v>
      </c>
      <c r="L42" s="171" t="s">
        <v>206</v>
      </c>
      <c r="M42" s="213" t="s">
        <v>207</v>
      </c>
      <c r="N42" s="133" t="s">
        <v>38</v>
      </c>
    </row>
  </sheetData>
  <mergeCells count="26">
    <mergeCell ref="N19:N20"/>
    <mergeCell ref="K3:L3"/>
    <mergeCell ref="B33:H33"/>
    <mergeCell ref="A18:N18"/>
    <mergeCell ref="A19:A20"/>
    <mergeCell ref="B19:B20"/>
    <mergeCell ref="C19:C20"/>
    <mergeCell ref="D19:D20"/>
    <mergeCell ref="F19:F20"/>
    <mergeCell ref="G19:G20"/>
    <mergeCell ref="H19:H20"/>
    <mergeCell ref="I19:I20"/>
    <mergeCell ref="J19:J20"/>
    <mergeCell ref="E19:E20"/>
    <mergeCell ref="E3:F3"/>
    <mergeCell ref="K19:M19"/>
    <mergeCell ref="B40:H40"/>
    <mergeCell ref="B42:H42"/>
    <mergeCell ref="A21:A30"/>
    <mergeCell ref="B3:D3"/>
    <mergeCell ref="A34:A35"/>
    <mergeCell ref="B34:H34"/>
    <mergeCell ref="B35:H35"/>
    <mergeCell ref="B37:H37"/>
    <mergeCell ref="B39:H39"/>
    <mergeCell ref="H3:J3"/>
  </mergeCells>
  <pageMargins left="0.7" right="0.7" top="0.75" bottom="0.75" header="0.3" footer="0.3"/>
  <pageSetup paperSize="9" orientation="portrait" horizontalDpi="4294967292" verticalDpi="4294967292" r:id="rId1"/>
  <ignoredErrors>
    <ignoredError sqref="D15 P24 G15" formula="1"/>
    <ignoredError sqref="K36:M36 K38:M38 K39:M39 J39 I38:J38 I36:J36 I34:J35 I37:J37 I40:J42 I39" numberStoredAsText="1"/>
    <ignoredError sqref="N5:N15" evalError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topLeftCell="A13" zoomScale="85" zoomScaleNormal="85" workbookViewId="0">
      <selection activeCell="B2" sqref="B2"/>
    </sheetView>
  </sheetViews>
  <sheetFormatPr baseColWidth="10" defaultColWidth="18.140625" defaultRowHeight="28.5" customHeight="1" x14ac:dyDescent="0.2"/>
  <cols>
    <col min="1" max="1" width="20.28515625" style="1" customWidth="1"/>
    <col min="2" max="2" width="28.7109375" style="2" customWidth="1"/>
    <col min="3" max="3" width="14" style="2" customWidth="1"/>
    <col min="4" max="4" width="10.140625" style="1" customWidth="1"/>
    <col min="5" max="5" width="12.42578125" style="1" customWidth="1"/>
    <col min="6" max="6" width="20.85546875" style="1" customWidth="1"/>
    <col min="7" max="7" width="20.140625" style="1" customWidth="1"/>
    <col min="8" max="8" width="21.140625" style="1" customWidth="1"/>
    <col min="9" max="9" width="18.42578125" style="1" customWidth="1"/>
    <col min="10" max="10" width="18.5703125" style="1" customWidth="1"/>
    <col min="11" max="11" width="21.85546875" style="1" customWidth="1"/>
    <col min="12" max="12" width="26.5703125" style="1" customWidth="1"/>
    <col min="13" max="13" width="25.5703125" style="1" customWidth="1"/>
    <col min="14" max="14" width="17.85546875" style="1" customWidth="1"/>
    <col min="15" max="16" width="18.140625" style="1"/>
    <col min="17" max="17" width="26.42578125" style="1" customWidth="1"/>
    <col min="18" max="257" width="18.140625" style="1"/>
    <col min="258" max="258" width="23.42578125" style="1" customWidth="1"/>
    <col min="259" max="259" width="24.85546875" style="1" customWidth="1"/>
    <col min="260" max="260" width="14" style="1" customWidth="1"/>
    <col min="261" max="261" width="10.5703125" style="1" customWidth="1"/>
    <col min="262" max="262" width="20.85546875" style="1" customWidth="1"/>
    <col min="263" max="263" width="11.140625" style="1" customWidth="1"/>
    <col min="264" max="264" width="21.140625" style="1" customWidth="1"/>
    <col min="265" max="265" width="11.42578125" style="1" customWidth="1"/>
    <col min="266" max="266" width="13.5703125" style="1" customWidth="1"/>
    <col min="267" max="267" width="21.85546875" style="1" customWidth="1"/>
    <col min="268" max="268" width="26.5703125" style="1" customWidth="1"/>
    <col min="269" max="269" width="25.5703125" style="1" customWidth="1"/>
    <col min="270" max="270" width="17.85546875" style="1" customWidth="1"/>
    <col min="271" max="272" width="18.140625" style="1"/>
    <col min="273" max="273" width="26.42578125" style="1" customWidth="1"/>
    <col min="274" max="513" width="18.140625" style="1"/>
    <col min="514" max="514" width="23.42578125" style="1" customWidth="1"/>
    <col min="515" max="515" width="24.85546875" style="1" customWidth="1"/>
    <col min="516" max="516" width="14" style="1" customWidth="1"/>
    <col min="517" max="517" width="10.5703125" style="1" customWidth="1"/>
    <col min="518" max="518" width="20.85546875" style="1" customWidth="1"/>
    <col min="519" max="519" width="11.140625" style="1" customWidth="1"/>
    <col min="520" max="520" width="21.140625" style="1" customWidth="1"/>
    <col min="521" max="521" width="11.42578125" style="1" customWidth="1"/>
    <col min="522" max="522" width="13.5703125" style="1" customWidth="1"/>
    <col min="523" max="523" width="21.85546875" style="1" customWidth="1"/>
    <col min="524" max="524" width="26.5703125" style="1" customWidth="1"/>
    <col min="525" max="525" width="25.5703125" style="1" customWidth="1"/>
    <col min="526" max="526" width="17.85546875" style="1" customWidth="1"/>
    <col min="527" max="528" width="18.140625" style="1"/>
    <col min="529" max="529" width="26.42578125" style="1" customWidth="1"/>
    <col min="530" max="769" width="18.140625" style="1"/>
    <col min="770" max="770" width="23.42578125" style="1" customWidth="1"/>
    <col min="771" max="771" width="24.85546875" style="1" customWidth="1"/>
    <col min="772" max="772" width="14" style="1" customWidth="1"/>
    <col min="773" max="773" width="10.5703125" style="1" customWidth="1"/>
    <col min="774" max="774" width="20.85546875" style="1" customWidth="1"/>
    <col min="775" max="775" width="11.140625" style="1" customWidth="1"/>
    <col min="776" max="776" width="21.140625" style="1" customWidth="1"/>
    <col min="777" max="777" width="11.42578125" style="1" customWidth="1"/>
    <col min="778" max="778" width="13.5703125" style="1" customWidth="1"/>
    <col min="779" max="779" width="21.85546875" style="1" customWidth="1"/>
    <col min="780" max="780" width="26.5703125" style="1" customWidth="1"/>
    <col min="781" max="781" width="25.5703125" style="1" customWidth="1"/>
    <col min="782" max="782" width="17.85546875" style="1" customWidth="1"/>
    <col min="783" max="784" width="18.140625" style="1"/>
    <col min="785" max="785" width="26.42578125" style="1" customWidth="1"/>
    <col min="786" max="1025" width="18.140625" style="1"/>
    <col min="1026" max="1026" width="23.42578125" style="1" customWidth="1"/>
    <col min="1027" max="1027" width="24.85546875" style="1" customWidth="1"/>
    <col min="1028" max="1028" width="14" style="1" customWidth="1"/>
    <col min="1029" max="1029" width="10.5703125" style="1" customWidth="1"/>
    <col min="1030" max="1030" width="20.85546875" style="1" customWidth="1"/>
    <col min="1031" max="1031" width="11.140625" style="1" customWidth="1"/>
    <col min="1032" max="1032" width="21.140625" style="1" customWidth="1"/>
    <col min="1033" max="1033" width="11.42578125" style="1" customWidth="1"/>
    <col min="1034" max="1034" width="13.5703125" style="1" customWidth="1"/>
    <col min="1035" max="1035" width="21.85546875" style="1" customWidth="1"/>
    <col min="1036" max="1036" width="26.5703125" style="1" customWidth="1"/>
    <col min="1037" max="1037" width="25.5703125" style="1" customWidth="1"/>
    <col min="1038" max="1038" width="17.85546875" style="1" customWidth="1"/>
    <col min="1039" max="1040" width="18.140625" style="1"/>
    <col min="1041" max="1041" width="26.42578125" style="1" customWidth="1"/>
    <col min="1042" max="1281" width="18.140625" style="1"/>
    <col min="1282" max="1282" width="23.42578125" style="1" customWidth="1"/>
    <col min="1283" max="1283" width="24.85546875" style="1" customWidth="1"/>
    <col min="1284" max="1284" width="14" style="1" customWidth="1"/>
    <col min="1285" max="1285" width="10.5703125" style="1" customWidth="1"/>
    <col min="1286" max="1286" width="20.85546875" style="1" customWidth="1"/>
    <col min="1287" max="1287" width="11.140625" style="1" customWidth="1"/>
    <col min="1288" max="1288" width="21.140625" style="1" customWidth="1"/>
    <col min="1289" max="1289" width="11.42578125" style="1" customWidth="1"/>
    <col min="1290" max="1290" width="13.5703125" style="1" customWidth="1"/>
    <col min="1291" max="1291" width="21.85546875" style="1" customWidth="1"/>
    <col min="1292" max="1292" width="26.5703125" style="1" customWidth="1"/>
    <col min="1293" max="1293" width="25.5703125" style="1" customWidth="1"/>
    <col min="1294" max="1294" width="17.85546875" style="1" customWidth="1"/>
    <col min="1295" max="1296" width="18.140625" style="1"/>
    <col min="1297" max="1297" width="26.42578125" style="1" customWidth="1"/>
    <col min="1298" max="1537" width="18.140625" style="1"/>
    <col min="1538" max="1538" width="23.42578125" style="1" customWidth="1"/>
    <col min="1539" max="1539" width="24.85546875" style="1" customWidth="1"/>
    <col min="1540" max="1540" width="14" style="1" customWidth="1"/>
    <col min="1541" max="1541" width="10.5703125" style="1" customWidth="1"/>
    <col min="1542" max="1542" width="20.85546875" style="1" customWidth="1"/>
    <col min="1543" max="1543" width="11.140625" style="1" customWidth="1"/>
    <col min="1544" max="1544" width="21.140625" style="1" customWidth="1"/>
    <col min="1545" max="1545" width="11.42578125" style="1" customWidth="1"/>
    <col min="1546" max="1546" width="13.5703125" style="1" customWidth="1"/>
    <col min="1547" max="1547" width="21.85546875" style="1" customWidth="1"/>
    <col min="1548" max="1548" width="26.5703125" style="1" customWidth="1"/>
    <col min="1549" max="1549" width="25.5703125" style="1" customWidth="1"/>
    <col min="1550" max="1550" width="17.85546875" style="1" customWidth="1"/>
    <col min="1551" max="1552" width="18.140625" style="1"/>
    <col min="1553" max="1553" width="26.42578125" style="1" customWidth="1"/>
    <col min="1554" max="1793" width="18.140625" style="1"/>
    <col min="1794" max="1794" width="23.42578125" style="1" customWidth="1"/>
    <col min="1795" max="1795" width="24.85546875" style="1" customWidth="1"/>
    <col min="1796" max="1796" width="14" style="1" customWidth="1"/>
    <col min="1797" max="1797" width="10.5703125" style="1" customWidth="1"/>
    <col min="1798" max="1798" width="20.85546875" style="1" customWidth="1"/>
    <col min="1799" max="1799" width="11.140625" style="1" customWidth="1"/>
    <col min="1800" max="1800" width="21.140625" style="1" customWidth="1"/>
    <col min="1801" max="1801" width="11.42578125" style="1" customWidth="1"/>
    <col min="1802" max="1802" width="13.5703125" style="1" customWidth="1"/>
    <col min="1803" max="1803" width="21.85546875" style="1" customWidth="1"/>
    <col min="1804" max="1804" width="26.5703125" style="1" customWidth="1"/>
    <col min="1805" max="1805" width="25.5703125" style="1" customWidth="1"/>
    <col min="1806" max="1806" width="17.85546875" style="1" customWidth="1"/>
    <col min="1807" max="1808" width="18.140625" style="1"/>
    <col min="1809" max="1809" width="26.42578125" style="1" customWidth="1"/>
    <col min="1810" max="2049" width="18.140625" style="1"/>
    <col min="2050" max="2050" width="23.42578125" style="1" customWidth="1"/>
    <col min="2051" max="2051" width="24.85546875" style="1" customWidth="1"/>
    <col min="2052" max="2052" width="14" style="1" customWidth="1"/>
    <col min="2053" max="2053" width="10.5703125" style="1" customWidth="1"/>
    <col min="2054" max="2054" width="20.85546875" style="1" customWidth="1"/>
    <col min="2055" max="2055" width="11.140625" style="1" customWidth="1"/>
    <col min="2056" max="2056" width="21.140625" style="1" customWidth="1"/>
    <col min="2057" max="2057" width="11.42578125" style="1" customWidth="1"/>
    <col min="2058" max="2058" width="13.5703125" style="1" customWidth="1"/>
    <col min="2059" max="2059" width="21.85546875" style="1" customWidth="1"/>
    <col min="2060" max="2060" width="26.5703125" style="1" customWidth="1"/>
    <col min="2061" max="2061" width="25.5703125" style="1" customWidth="1"/>
    <col min="2062" max="2062" width="17.85546875" style="1" customWidth="1"/>
    <col min="2063" max="2064" width="18.140625" style="1"/>
    <col min="2065" max="2065" width="26.42578125" style="1" customWidth="1"/>
    <col min="2066" max="2305" width="18.140625" style="1"/>
    <col min="2306" max="2306" width="23.42578125" style="1" customWidth="1"/>
    <col min="2307" max="2307" width="24.85546875" style="1" customWidth="1"/>
    <col min="2308" max="2308" width="14" style="1" customWidth="1"/>
    <col min="2309" max="2309" width="10.5703125" style="1" customWidth="1"/>
    <col min="2310" max="2310" width="20.85546875" style="1" customWidth="1"/>
    <col min="2311" max="2311" width="11.140625" style="1" customWidth="1"/>
    <col min="2312" max="2312" width="21.140625" style="1" customWidth="1"/>
    <col min="2313" max="2313" width="11.42578125" style="1" customWidth="1"/>
    <col min="2314" max="2314" width="13.5703125" style="1" customWidth="1"/>
    <col min="2315" max="2315" width="21.85546875" style="1" customWidth="1"/>
    <col min="2316" max="2316" width="26.5703125" style="1" customWidth="1"/>
    <col min="2317" max="2317" width="25.5703125" style="1" customWidth="1"/>
    <col min="2318" max="2318" width="17.85546875" style="1" customWidth="1"/>
    <col min="2319" max="2320" width="18.140625" style="1"/>
    <col min="2321" max="2321" width="26.42578125" style="1" customWidth="1"/>
    <col min="2322" max="2561" width="18.140625" style="1"/>
    <col min="2562" max="2562" width="23.42578125" style="1" customWidth="1"/>
    <col min="2563" max="2563" width="24.85546875" style="1" customWidth="1"/>
    <col min="2564" max="2564" width="14" style="1" customWidth="1"/>
    <col min="2565" max="2565" width="10.5703125" style="1" customWidth="1"/>
    <col min="2566" max="2566" width="20.85546875" style="1" customWidth="1"/>
    <col min="2567" max="2567" width="11.140625" style="1" customWidth="1"/>
    <col min="2568" max="2568" width="21.140625" style="1" customWidth="1"/>
    <col min="2569" max="2569" width="11.42578125" style="1" customWidth="1"/>
    <col min="2570" max="2570" width="13.5703125" style="1" customWidth="1"/>
    <col min="2571" max="2571" width="21.85546875" style="1" customWidth="1"/>
    <col min="2572" max="2572" width="26.5703125" style="1" customWidth="1"/>
    <col min="2573" max="2573" width="25.5703125" style="1" customWidth="1"/>
    <col min="2574" max="2574" width="17.85546875" style="1" customWidth="1"/>
    <col min="2575" max="2576" width="18.140625" style="1"/>
    <col min="2577" max="2577" width="26.42578125" style="1" customWidth="1"/>
    <col min="2578" max="2817" width="18.140625" style="1"/>
    <col min="2818" max="2818" width="23.42578125" style="1" customWidth="1"/>
    <col min="2819" max="2819" width="24.85546875" style="1" customWidth="1"/>
    <col min="2820" max="2820" width="14" style="1" customWidth="1"/>
    <col min="2821" max="2821" width="10.5703125" style="1" customWidth="1"/>
    <col min="2822" max="2822" width="20.85546875" style="1" customWidth="1"/>
    <col min="2823" max="2823" width="11.140625" style="1" customWidth="1"/>
    <col min="2824" max="2824" width="21.140625" style="1" customWidth="1"/>
    <col min="2825" max="2825" width="11.42578125" style="1" customWidth="1"/>
    <col min="2826" max="2826" width="13.5703125" style="1" customWidth="1"/>
    <col min="2827" max="2827" width="21.85546875" style="1" customWidth="1"/>
    <col min="2828" max="2828" width="26.5703125" style="1" customWidth="1"/>
    <col min="2829" max="2829" width="25.5703125" style="1" customWidth="1"/>
    <col min="2830" max="2830" width="17.85546875" style="1" customWidth="1"/>
    <col min="2831" max="2832" width="18.140625" style="1"/>
    <col min="2833" max="2833" width="26.42578125" style="1" customWidth="1"/>
    <col min="2834" max="3073" width="18.140625" style="1"/>
    <col min="3074" max="3074" width="23.42578125" style="1" customWidth="1"/>
    <col min="3075" max="3075" width="24.85546875" style="1" customWidth="1"/>
    <col min="3076" max="3076" width="14" style="1" customWidth="1"/>
    <col min="3077" max="3077" width="10.5703125" style="1" customWidth="1"/>
    <col min="3078" max="3078" width="20.85546875" style="1" customWidth="1"/>
    <col min="3079" max="3079" width="11.140625" style="1" customWidth="1"/>
    <col min="3080" max="3080" width="21.140625" style="1" customWidth="1"/>
    <col min="3081" max="3081" width="11.42578125" style="1" customWidth="1"/>
    <col min="3082" max="3082" width="13.5703125" style="1" customWidth="1"/>
    <col min="3083" max="3083" width="21.85546875" style="1" customWidth="1"/>
    <col min="3084" max="3084" width="26.5703125" style="1" customWidth="1"/>
    <col min="3085" max="3085" width="25.5703125" style="1" customWidth="1"/>
    <col min="3086" max="3086" width="17.85546875" style="1" customWidth="1"/>
    <col min="3087" max="3088" width="18.140625" style="1"/>
    <col min="3089" max="3089" width="26.42578125" style="1" customWidth="1"/>
    <col min="3090" max="3329" width="18.140625" style="1"/>
    <col min="3330" max="3330" width="23.42578125" style="1" customWidth="1"/>
    <col min="3331" max="3331" width="24.85546875" style="1" customWidth="1"/>
    <col min="3332" max="3332" width="14" style="1" customWidth="1"/>
    <col min="3333" max="3333" width="10.5703125" style="1" customWidth="1"/>
    <col min="3334" max="3334" width="20.85546875" style="1" customWidth="1"/>
    <col min="3335" max="3335" width="11.140625" style="1" customWidth="1"/>
    <col min="3336" max="3336" width="21.140625" style="1" customWidth="1"/>
    <col min="3337" max="3337" width="11.42578125" style="1" customWidth="1"/>
    <col min="3338" max="3338" width="13.5703125" style="1" customWidth="1"/>
    <col min="3339" max="3339" width="21.85546875" style="1" customWidth="1"/>
    <col min="3340" max="3340" width="26.5703125" style="1" customWidth="1"/>
    <col min="3341" max="3341" width="25.5703125" style="1" customWidth="1"/>
    <col min="3342" max="3342" width="17.85546875" style="1" customWidth="1"/>
    <col min="3343" max="3344" width="18.140625" style="1"/>
    <col min="3345" max="3345" width="26.42578125" style="1" customWidth="1"/>
    <col min="3346" max="3585" width="18.140625" style="1"/>
    <col min="3586" max="3586" width="23.42578125" style="1" customWidth="1"/>
    <col min="3587" max="3587" width="24.85546875" style="1" customWidth="1"/>
    <col min="3588" max="3588" width="14" style="1" customWidth="1"/>
    <col min="3589" max="3589" width="10.5703125" style="1" customWidth="1"/>
    <col min="3590" max="3590" width="20.85546875" style="1" customWidth="1"/>
    <col min="3591" max="3591" width="11.140625" style="1" customWidth="1"/>
    <col min="3592" max="3592" width="21.140625" style="1" customWidth="1"/>
    <col min="3593" max="3593" width="11.42578125" style="1" customWidth="1"/>
    <col min="3594" max="3594" width="13.5703125" style="1" customWidth="1"/>
    <col min="3595" max="3595" width="21.85546875" style="1" customWidth="1"/>
    <col min="3596" max="3596" width="26.5703125" style="1" customWidth="1"/>
    <col min="3597" max="3597" width="25.5703125" style="1" customWidth="1"/>
    <col min="3598" max="3598" width="17.85546875" style="1" customWidth="1"/>
    <col min="3599" max="3600" width="18.140625" style="1"/>
    <col min="3601" max="3601" width="26.42578125" style="1" customWidth="1"/>
    <col min="3602" max="3841" width="18.140625" style="1"/>
    <col min="3842" max="3842" width="23.42578125" style="1" customWidth="1"/>
    <col min="3843" max="3843" width="24.85546875" style="1" customWidth="1"/>
    <col min="3844" max="3844" width="14" style="1" customWidth="1"/>
    <col min="3845" max="3845" width="10.5703125" style="1" customWidth="1"/>
    <col min="3846" max="3846" width="20.85546875" style="1" customWidth="1"/>
    <col min="3847" max="3847" width="11.140625" style="1" customWidth="1"/>
    <col min="3848" max="3848" width="21.140625" style="1" customWidth="1"/>
    <col min="3849" max="3849" width="11.42578125" style="1" customWidth="1"/>
    <col min="3850" max="3850" width="13.5703125" style="1" customWidth="1"/>
    <col min="3851" max="3851" width="21.85546875" style="1" customWidth="1"/>
    <col min="3852" max="3852" width="26.5703125" style="1" customWidth="1"/>
    <col min="3853" max="3853" width="25.5703125" style="1" customWidth="1"/>
    <col min="3854" max="3854" width="17.85546875" style="1" customWidth="1"/>
    <col min="3855" max="3856" width="18.140625" style="1"/>
    <col min="3857" max="3857" width="26.42578125" style="1" customWidth="1"/>
    <col min="3858" max="4097" width="18.140625" style="1"/>
    <col min="4098" max="4098" width="23.42578125" style="1" customWidth="1"/>
    <col min="4099" max="4099" width="24.85546875" style="1" customWidth="1"/>
    <col min="4100" max="4100" width="14" style="1" customWidth="1"/>
    <col min="4101" max="4101" width="10.5703125" style="1" customWidth="1"/>
    <col min="4102" max="4102" width="20.85546875" style="1" customWidth="1"/>
    <col min="4103" max="4103" width="11.140625" style="1" customWidth="1"/>
    <col min="4104" max="4104" width="21.140625" style="1" customWidth="1"/>
    <col min="4105" max="4105" width="11.42578125" style="1" customWidth="1"/>
    <col min="4106" max="4106" width="13.5703125" style="1" customWidth="1"/>
    <col min="4107" max="4107" width="21.85546875" style="1" customWidth="1"/>
    <col min="4108" max="4108" width="26.5703125" style="1" customWidth="1"/>
    <col min="4109" max="4109" width="25.5703125" style="1" customWidth="1"/>
    <col min="4110" max="4110" width="17.85546875" style="1" customWidth="1"/>
    <col min="4111" max="4112" width="18.140625" style="1"/>
    <col min="4113" max="4113" width="26.42578125" style="1" customWidth="1"/>
    <col min="4114" max="4353" width="18.140625" style="1"/>
    <col min="4354" max="4354" width="23.42578125" style="1" customWidth="1"/>
    <col min="4355" max="4355" width="24.85546875" style="1" customWidth="1"/>
    <col min="4356" max="4356" width="14" style="1" customWidth="1"/>
    <col min="4357" max="4357" width="10.5703125" style="1" customWidth="1"/>
    <col min="4358" max="4358" width="20.85546875" style="1" customWidth="1"/>
    <col min="4359" max="4359" width="11.140625" style="1" customWidth="1"/>
    <col min="4360" max="4360" width="21.140625" style="1" customWidth="1"/>
    <col min="4361" max="4361" width="11.42578125" style="1" customWidth="1"/>
    <col min="4362" max="4362" width="13.5703125" style="1" customWidth="1"/>
    <col min="4363" max="4363" width="21.85546875" style="1" customWidth="1"/>
    <col min="4364" max="4364" width="26.5703125" style="1" customWidth="1"/>
    <col min="4365" max="4365" width="25.5703125" style="1" customWidth="1"/>
    <col min="4366" max="4366" width="17.85546875" style="1" customWidth="1"/>
    <col min="4367" max="4368" width="18.140625" style="1"/>
    <col min="4369" max="4369" width="26.42578125" style="1" customWidth="1"/>
    <col min="4370" max="4609" width="18.140625" style="1"/>
    <col min="4610" max="4610" width="23.42578125" style="1" customWidth="1"/>
    <col min="4611" max="4611" width="24.85546875" style="1" customWidth="1"/>
    <col min="4612" max="4612" width="14" style="1" customWidth="1"/>
    <col min="4613" max="4613" width="10.5703125" style="1" customWidth="1"/>
    <col min="4614" max="4614" width="20.85546875" style="1" customWidth="1"/>
    <col min="4615" max="4615" width="11.140625" style="1" customWidth="1"/>
    <col min="4616" max="4616" width="21.140625" style="1" customWidth="1"/>
    <col min="4617" max="4617" width="11.42578125" style="1" customWidth="1"/>
    <col min="4618" max="4618" width="13.5703125" style="1" customWidth="1"/>
    <col min="4619" max="4619" width="21.85546875" style="1" customWidth="1"/>
    <col min="4620" max="4620" width="26.5703125" style="1" customWidth="1"/>
    <col min="4621" max="4621" width="25.5703125" style="1" customWidth="1"/>
    <col min="4622" max="4622" width="17.85546875" style="1" customWidth="1"/>
    <col min="4623" max="4624" width="18.140625" style="1"/>
    <col min="4625" max="4625" width="26.42578125" style="1" customWidth="1"/>
    <col min="4626" max="4865" width="18.140625" style="1"/>
    <col min="4866" max="4866" width="23.42578125" style="1" customWidth="1"/>
    <col min="4867" max="4867" width="24.85546875" style="1" customWidth="1"/>
    <col min="4868" max="4868" width="14" style="1" customWidth="1"/>
    <col min="4869" max="4869" width="10.5703125" style="1" customWidth="1"/>
    <col min="4870" max="4870" width="20.85546875" style="1" customWidth="1"/>
    <col min="4871" max="4871" width="11.140625" style="1" customWidth="1"/>
    <col min="4872" max="4872" width="21.140625" style="1" customWidth="1"/>
    <col min="4873" max="4873" width="11.42578125" style="1" customWidth="1"/>
    <col min="4874" max="4874" width="13.5703125" style="1" customWidth="1"/>
    <col min="4875" max="4875" width="21.85546875" style="1" customWidth="1"/>
    <col min="4876" max="4876" width="26.5703125" style="1" customWidth="1"/>
    <col min="4877" max="4877" width="25.5703125" style="1" customWidth="1"/>
    <col min="4878" max="4878" width="17.85546875" style="1" customWidth="1"/>
    <col min="4879" max="4880" width="18.140625" style="1"/>
    <col min="4881" max="4881" width="26.42578125" style="1" customWidth="1"/>
    <col min="4882" max="5121" width="18.140625" style="1"/>
    <col min="5122" max="5122" width="23.42578125" style="1" customWidth="1"/>
    <col min="5123" max="5123" width="24.85546875" style="1" customWidth="1"/>
    <col min="5124" max="5124" width="14" style="1" customWidth="1"/>
    <col min="5125" max="5125" width="10.5703125" style="1" customWidth="1"/>
    <col min="5126" max="5126" width="20.85546875" style="1" customWidth="1"/>
    <col min="5127" max="5127" width="11.140625" style="1" customWidth="1"/>
    <col min="5128" max="5128" width="21.140625" style="1" customWidth="1"/>
    <col min="5129" max="5129" width="11.42578125" style="1" customWidth="1"/>
    <col min="5130" max="5130" width="13.5703125" style="1" customWidth="1"/>
    <col min="5131" max="5131" width="21.85546875" style="1" customWidth="1"/>
    <col min="5132" max="5132" width="26.5703125" style="1" customWidth="1"/>
    <col min="5133" max="5133" width="25.5703125" style="1" customWidth="1"/>
    <col min="5134" max="5134" width="17.85546875" style="1" customWidth="1"/>
    <col min="5135" max="5136" width="18.140625" style="1"/>
    <col min="5137" max="5137" width="26.42578125" style="1" customWidth="1"/>
    <col min="5138" max="5377" width="18.140625" style="1"/>
    <col min="5378" max="5378" width="23.42578125" style="1" customWidth="1"/>
    <col min="5379" max="5379" width="24.85546875" style="1" customWidth="1"/>
    <col min="5380" max="5380" width="14" style="1" customWidth="1"/>
    <col min="5381" max="5381" width="10.5703125" style="1" customWidth="1"/>
    <col min="5382" max="5382" width="20.85546875" style="1" customWidth="1"/>
    <col min="5383" max="5383" width="11.140625" style="1" customWidth="1"/>
    <col min="5384" max="5384" width="21.140625" style="1" customWidth="1"/>
    <col min="5385" max="5385" width="11.42578125" style="1" customWidth="1"/>
    <col min="5386" max="5386" width="13.5703125" style="1" customWidth="1"/>
    <col min="5387" max="5387" width="21.85546875" style="1" customWidth="1"/>
    <col min="5388" max="5388" width="26.5703125" style="1" customWidth="1"/>
    <col min="5389" max="5389" width="25.5703125" style="1" customWidth="1"/>
    <col min="5390" max="5390" width="17.85546875" style="1" customWidth="1"/>
    <col min="5391" max="5392" width="18.140625" style="1"/>
    <col min="5393" max="5393" width="26.42578125" style="1" customWidth="1"/>
    <col min="5394" max="5633" width="18.140625" style="1"/>
    <col min="5634" max="5634" width="23.42578125" style="1" customWidth="1"/>
    <col min="5635" max="5635" width="24.85546875" style="1" customWidth="1"/>
    <col min="5636" max="5636" width="14" style="1" customWidth="1"/>
    <col min="5637" max="5637" width="10.5703125" style="1" customWidth="1"/>
    <col min="5638" max="5638" width="20.85546875" style="1" customWidth="1"/>
    <col min="5639" max="5639" width="11.140625" style="1" customWidth="1"/>
    <col min="5640" max="5640" width="21.140625" style="1" customWidth="1"/>
    <col min="5641" max="5641" width="11.42578125" style="1" customWidth="1"/>
    <col min="5642" max="5642" width="13.5703125" style="1" customWidth="1"/>
    <col min="5643" max="5643" width="21.85546875" style="1" customWidth="1"/>
    <col min="5644" max="5644" width="26.5703125" style="1" customWidth="1"/>
    <col min="5645" max="5645" width="25.5703125" style="1" customWidth="1"/>
    <col min="5646" max="5646" width="17.85546875" style="1" customWidth="1"/>
    <col min="5647" max="5648" width="18.140625" style="1"/>
    <col min="5649" max="5649" width="26.42578125" style="1" customWidth="1"/>
    <col min="5650" max="5889" width="18.140625" style="1"/>
    <col min="5890" max="5890" width="23.42578125" style="1" customWidth="1"/>
    <col min="5891" max="5891" width="24.85546875" style="1" customWidth="1"/>
    <col min="5892" max="5892" width="14" style="1" customWidth="1"/>
    <col min="5893" max="5893" width="10.5703125" style="1" customWidth="1"/>
    <col min="5894" max="5894" width="20.85546875" style="1" customWidth="1"/>
    <col min="5895" max="5895" width="11.140625" style="1" customWidth="1"/>
    <col min="5896" max="5896" width="21.140625" style="1" customWidth="1"/>
    <col min="5897" max="5897" width="11.42578125" style="1" customWidth="1"/>
    <col min="5898" max="5898" width="13.5703125" style="1" customWidth="1"/>
    <col min="5899" max="5899" width="21.85546875" style="1" customWidth="1"/>
    <col min="5900" max="5900" width="26.5703125" style="1" customWidth="1"/>
    <col min="5901" max="5901" width="25.5703125" style="1" customWidth="1"/>
    <col min="5902" max="5902" width="17.85546875" style="1" customWidth="1"/>
    <col min="5903" max="5904" width="18.140625" style="1"/>
    <col min="5905" max="5905" width="26.42578125" style="1" customWidth="1"/>
    <col min="5906" max="6145" width="18.140625" style="1"/>
    <col min="6146" max="6146" width="23.42578125" style="1" customWidth="1"/>
    <col min="6147" max="6147" width="24.85546875" style="1" customWidth="1"/>
    <col min="6148" max="6148" width="14" style="1" customWidth="1"/>
    <col min="6149" max="6149" width="10.5703125" style="1" customWidth="1"/>
    <col min="6150" max="6150" width="20.85546875" style="1" customWidth="1"/>
    <col min="6151" max="6151" width="11.140625" style="1" customWidth="1"/>
    <col min="6152" max="6152" width="21.140625" style="1" customWidth="1"/>
    <col min="6153" max="6153" width="11.42578125" style="1" customWidth="1"/>
    <col min="6154" max="6154" width="13.5703125" style="1" customWidth="1"/>
    <col min="6155" max="6155" width="21.85546875" style="1" customWidth="1"/>
    <col min="6156" max="6156" width="26.5703125" style="1" customWidth="1"/>
    <col min="6157" max="6157" width="25.5703125" style="1" customWidth="1"/>
    <col min="6158" max="6158" width="17.85546875" style="1" customWidth="1"/>
    <col min="6159" max="6160" width="18.140625" style="1"/>
    <col min="6161" max="6161" width="26.42578125" style="1" customWidth="1"/>
    <col min="6162" max="6401" width="18.140625" style="1"/>
    <col min="6402" max="6402" width="23.42578125" style="1" customWidth="1"/>
    <col min="6403" max="6403" width="24.85546875" style="1" customWidth="1"/>
    <col min="6404" max="6404" width="14" style="1" customWidth="1"/>
    <col min="6405" max="6405" width="10.5703125" style="1" customWidth="1"/>
    <col min="6406" max="6406" width="20.85546875" style="1" customWidth="1"/>
    <col min="6407" max="6407" width="11.140625" style="1" customWidth="1"/>
    <col min="6408" max="6408" width="21.140625" style="1" customWidth="1"/>
    <col min="6409" max="6409" width="11.42578125" style="1" customWidth="1"/>
    <col min="6410" max="6410" width="13.5703125" style="1" customWidth="1"/>
    <col min="6411" max="6411" width="21.85546875" style="1" customWidth="1"/>
    <col min="6412" max="6412" width="26.5703125" style="1" customWidth="1"/>
    <col min="6413" max="6413" width="25.5703125" style="1" customWidth="1"/>
    <col min="6414" max="6414" width="17.85546875" style="1" customWidth="1"/>
    <col min="6415" max="6416" width="18.140625" style="1"/>
    <col min="6417" max="6417" width="26.42578125" style="1" customWidth="1"/>
    <col min="6418" max="6657" width="18.140625" style="1"/>
    <col min="6658" max="6658" width="23.42578125" style="1" customWidth="1"/>
    <col min="6659" max="6659" width="24.85546875" style="1" customWidth="1"/>
    <col min="6660" max="6660" width="14" style="1" customWidth="1"/>
    <col min="6661" max="6661" width="10.5703125" style="1" customWidth="1"/>
    <col min="6662" max="6662" width="20.85546875" style="1" customWidth="1"/>
    <col min="6663" max="6663" width="11.140625" style="1" customWidth="1"/>
    <col min="6664" max="6664" width="21.140625" style="1" customWidth="1"/>
    <col min="6665" max="6665" width="11.42578125" style="1" customWidth="1"/>
    <col min="6666" max="6666" width="13.5703125" style="1" customWidth="1"/>
    <col min="6667" max="6667" width="21.85546875" style="1" customWidth="1"/>
    <col min="6668" max="6668" width="26.5703125" style="1" customWidth="1"/>
    <col min="6669" max="6669" width="25.5703125" style="1" customWidth="1"/>
    <col min="6670" max="6670" width="17.85546875" style="1" customWidth="1"/>
    <col min="6671" max="6672" width="18.140625" style="1"/>
    <col min="6673" max="6673" width="26.42578125" style="1" customWidth="1"/>
    <col min="6674" max="6913" width="18.140625" style="1"/>
    <col min="6914" max="6914" width="23.42578125" style="1" customWidth="1"/>
    <col min="6915" max="6915" width="24.85546875" style="1" customWidth="1"/>
    <col min="6916" max="6916" width="14" style="1" customWidth="1"/>
    <col min="6917" max="6917" width="10.5703125" style="1" customWidth="1"/>
    <col min="6918" max="6918" width="20.85546875" style="1" customWidth="1"/>
    <col min="6919" max="6919" width="11.140625" style="1" customWidth="1"/>
    <col min="6920" max="6920" width="21.140625" style="1" customWidth="1"/>
    <col min="6921" max="6921" width="11.42578125" style="1" customWidth="1"/>
    <col min="6922" max="6922" width="13.5703125" style="1" customWidth="1"/>
    <col min="6923" max="6923" width="21.85546875" style="1" customWidth="1"/>
    <col min="6924" max="6924" width="26.5703125" style="1" customWidth="1"/>
    <col min="6925" max="6925" width="25.5703125" style="1" customWidth="1"/>
    <col min="6926" max="6926" width="17.85546875" style="1" customWidth="1"/>
    <col min="6927" max="6928" width="18.140625" style="1"/>
    <col min="6929" max="6929" width="26.42578125" style="1" customWidth="1"/>
    <col min="6930" max="7169" width="18.140625" style="1"/>
    <col min="7170" max="7170" width="23.42578125" style="1" customWidth="1"/>
    <col min="7171" max="7171" width="24.85546875" style="1" customWidth="1"/>
    <col min="7172" max="7172" width="14" style="1" customWidth="1"/>
    <col min="7173" max="7173" width="10.5703125" style="1" customWidth="1"/>
    <col min="7174" max="7174" width="20.85546875" style="1" customWidth="1"/>
    <col min="7175" max="7175" width="11.140625" style="1" customWidth="1"/>
    <col min="7176" max="7176" width="21.140625" style="1" customWidth="1"/>
    <col min="7177" max="7177" width="11.42578125" style="1" customWidth="1"/>
    <col min="7178" max="7178" width="13.5703125" style="1" customWidth="1"/>
    <col min="7179" max="7179" width="21.85546875" style="1" customWidth="1"/>
    <col min="7180" max="7180" width="26.5703125" style="1" customWidth="1"/>
    <col min="7181" max="7181" width="25.5703125" style="1" customWidth="1"/>
    <col min="7182" max="7182" width="17.85546875" style="1" customWidth="1"/>
    <col min="7183" max="7184" width="18.140625" style="1"/>
    <col min="7185" max="7185" width="26.42578125" style="1" customWidth="1"/>
    <col min="7186" max="7425" width="18.140625" style="1"/>
    <col min="7426" max="7426" width="23.42578125" style="1" customWidth="1"/>
    <col min="7427" max="7427" width="24.85546875" style="1" customWidth="1"/>
    <col min="7428" max="7428" width="14" style="1" customWidth="1"/>
    <col min="7429" max="7429" width="10.5703125" style="1" customWidth="1"/>
    <col min="7430" max="7430" width="20.85546875" style="1" customWidth="1"/>
    <col min="7431" max="7431" width="11.140625" style="1" customWidth="1"/>
    <col min="7432" max="7432" width="21.140625" style="1" customWidth="1"/>
    <col min="7433" max="7433" width="11.42578125" style="1" customWidth="1"/>
    <col min="7434" max="7434" width="13.5703125" style="1" customWidth="1"/>
    <col min="7435" max="7435" width="21.85546875" style="1" customWidth="1"/>
    <col min="7436" max="7436" width="26.5703125" style="1" customWidth="1"/>
    <col min="7437" max="7437" width="25.5703125" style="1" customWidth="1"/>
    <col min="7438" max="7438" width="17.85546875" style="1" customWidth="1"/>
    <col min="7439" max="7440" width="18.140625" style="1"/>
    <col min="7441" max="7441" width="26.42578125" style="1" customWidth="1"/>
    <col min="7442" max="7681" width="18.140625" style="1"/>
    <col min="7682" max="7682" width="23.42578125" style="1" customWidth="1"/>
    <col min="7683" max="7683" width="24.85546875" style="1" customWidth="1"/>
    <col min="7684" max="7684" width="14" style="1" customWidth="1"/>
    <col min="7685" max="7685" width="10.5703125" style="1" customWidth="1"/>
    <col min="7686" max="7686" width="20.85546875" style="1" customWidth="1"/>
    <col min="7687" max="7687" width="11.140625" style="1" customWidth="1"/>
    <col min="7688" max="7688" width="21.140625" style="1" customWidth="1"/>
    <col min="7689" max="7689" width="11.42578125" style="1" customWidth="1"/>
    <col min="7690" max="7690" width="13.5703125" style="1" customWidth="1"/>
    <col min="7691" max="7691" width="21.85546875" style="1" customWidth="1"/>
    <col min="7692" max="7692" width="26.5703125" style="1" customWidth="1"/>
    <col min="7693" max="7693" width="25.5703125" style="1" customWidth="1"/>
    <col min="7694" max="7694" width="17.85546875" style="1" customWidth="1"/>
    <col min="7695" max="7696" width="18.140625" style="1"/>
    <col min="7697" max="7697" width="26.42578125" style="1" customWidth="1"/>
    <col min="7698" max="7937" width="18.140625" style="1"/>
    <col min="7938" max="7938" width="23.42578125" style="1" customWidth="1"/>
    <col min="7939" max="7939" width="24.85546875" style="1" customWidth="1"/>
    <col min="7940" max="7940" width="14" style="1" customWidth="1"/>
    <col min="7941" max="7941" width="10.5703125" style="1" customWidth="1"/>
    <col min="7942" max="7942" width="20.85546875" style="1" customWidth="1"/>
    <col min="7943" max="7943" width="11.140625" style="1" customWidth="1"/>
    <col min="7944" max="7944" width="21.140625" style="1" customWidth="1"/>
    <col min="7945" max="7945" width="11.42578125" style="1" customWidth="1"/>
    <col min="7946" max="7946" width="13.5703125" style="1" customWidth="1"/>
    <col min="7947" max="7947" width="21.85546875" style="1" customWidth="1"/>
    <col min="7948" max="7948" width="26.5703125" style="1" customWidth="1"/>
    <col min="7949" max="7949" width="25.5703125" style="1" customWidth="1"/>
    <col min="7950" max="7950" width="17.85546875" style="1" customWidth="1"/>
    <col min="7951" max="7952" width="18.140625" style="1"/>
    <col min="7953" max="7953" width="26.42578125" style="1" customWidth="1"/>
    <col min="7954" max="8193" width="18.140625" style="1"/>
    <col min="8194" max="8194" width="23.42578125" style="1" customWidth="1"/>
    <col min="8195" max="8195" width="24.85546875" style="1" customWidth="1"/>
    <col min="8196" max="8196" width="14" style="1" customWidth="1"/>
    <col min="8197" max="8197" width="10.5703125" style="1" customWidth="1"/>
    <col min="8198" max="8198" width="20.85546875" style="1" customWidth="1"/>
    <col min="8199" max="8199" width="11.140625" style="1" customWidth="1"/>
    <col min="8200" max="8200" width="21.140625" style="1" customWidth="1"/>
    <col min="8201" max="8201" width="11.42578125" style="1" customWidth="1"/>
    <col min="8202" max="8202" width="13.5703125" style="1" customWidth="1"/>
    <col min="8203" max="8203" width="21.85546875" style="1" customWidth="1"/>
    <col min="8204" max="8204" width="26.5703125" style="1" customWidth="1"/>
    <col min="8205" max="8205" width="25.5703125" style="1" customWidth="1"/>
    <col min="8206" max="8206" width="17.85546875" style="1" customWidth="1"/>
    <col min="8207" max="8208" width="18.140625" style="1"/>
    <col min="8209" max="8209" width="26.42578125" style="1" customWidth="1"/>
    <col min="8210" max="8449" width="18.140625" style="1"/>
    <col min="8450" max="8450" width="23.42578125" style="1" customWidth="1"/>
    <col min="8451" max="8451" width="24.85546875" style="1" customWidth="1"/>
    <col min="8452" max="8452" width="14" style="1" customWidth="1"/>
    <col min="8453" max="8453" width="10.5703125" style="1" customWidth="1"/>
    <col min="8454" max="8454" width="20.85546875" style="1" customWidth="1"/>
    <col min="8455" max="8455" width="11.140625" style="1" customWidth="1"/>
    <col min="8456" max="8456" width="21.140625" style="1" customWidth="1"/>
    <col min="8457" max="8457" width="11.42578125" style="1" customWidth="1"/>
    <col min="8458" max="8458" width="13.5703125" style="1" customWidth="1"/>
    <col min="8459" max="8459" width="21.85546875" style="1" customWidth="1"/>
    <col min="8460" max="8460" width="26.5703125" style="1" customWidth="1"/>
    <col min="8461" max="8461" width="25.5703125" style="1" customWidth="1"/>
    <col min="8462" max="8462" width="17.85546875" style="1" customWidth="1"/>
    <col min="8463" max="8464" width="18.140625" style="1"/>
    <col min="8465" max="8465" width="26.42578125" style="1" customWidth="1"/>
    <col min="8466" max="8705" width="18.140625" style="1"/>
    <col min="8706" max="8706" width="23.42578125" style="1" customWidth="1"/>
    <col min="8707" max="8707" width="24.85546875" style="1" customWidth="1"/>
    <col min="8708" max="8708" width="14" style="1" customWidth="1"/>
    <col min="8709" max="8709" width="10.5703125" style="1" customWidth="1"/>
    <col min="8710" max="8710" width="20.85546875" style="1" customWidth="1"/>
    <col min="8711" max="8711" width="11.140625" style="1" customWidth="1"/>
    <col min="8712" max="8712" width="21.140625" style="1" customWidth="1"/>
    <col min="8713" max="8713" width="11.42578125" style="1" customWidth="1"/>
    <col min="8714" max="8714" width="13.5703125" style="1" customWidth="1"/>
    <col min="8715" max="8715" width="21.85546875" style="1" customWidth="1"/>
    <col min="8716" max="8716" width="26.5703125" style="1" customWidth="1"/>
    <col min="8717" max="8717" width="25.5703125" style="1" customWidth="1"/>
    <col min="8718" max="8718" width="17.85546875" style="1" customWidth="1"/>
    <col min="8719" max="8720" width="18.140625" style="1"/>
    <col min="8721" max="8721" width="26.42578125" style="1" customWidth="1"/>
    <col min="8722" max="8961" width="18.140625" style="1"/>
    <col min="8962" max="8962" width="23.42578125" style="1" customWidth="1"/>
    <col min="8963" max="8963" width="24.85546875" style="1" customWidth="1"/>
    <col min="8964" max="8964" width="14" style="1" customWidth="1"/>
    <col min="8965" max="8965" width="10.5703125" style="1" customWidth="1"/>
    <col min="8966" max="8966" width="20.85546875" style="1" customWidth="1"/>
    <col min="8967" max="8967" width="11.140625" style="1" customWidth="1"/>
    <col min="8968" max="8968" width="21.140625" style="1" customWidth="1"/>
    <col min="8969" max="8969" width="11.42578125" style="1" customWidth="1"/>
    <col min="8970" max="8970" width="13.5703125" style="1" customWidth="1"/>
    <col min="8971" max="8971" width="21.85546875" style="1" customWidth="1"/>
    <col min="8972" max="8972" width="26.5703125" style="1" customWidth="1"/>
    <col min="8973" max="8973" width="25.5703125" style="1" customWidth="1"/>
    <col min="8974" max="8974" width="17.85546875" style="1" customWidth="1"/>
    <col min="8975" max="8976" width="18.140625" style="1"/>
    <col min="8977" max="8977" width="26.42578125" style="1" customWidth="1"/>
    <col min="8978" max="9217" width="18.140625" style="1"/>
    <col min="9218" max="9218" width="23.42578125" style="1" customWidth="1"/>
    <col min="9219" max="9219" width="24.85546875" style="1" customWidth="1"/>
    <col min="9220" max="9220" width="14" style="1" customWidth="1"/>
    <col min="9221" max="9221" width="10.5703125" style="1" customWidth="1"/>
    <col min="9222" max="9222" width="20.85546875" style="1" customWidth="1"/>
    <col min="9223" max="9223" width="11.140625" style="1" customWidth="1"/>
    <col min="9224" max="9224" width="21.140625" style="1" customWidth="1"/>
    <col min="9225" max="9225" width="11.42578125" style="1" customWidth="1"/>
    <col min="9226" max="9226" width="13.5703125" style="1" customWidth="1"/>
    <col min="9227" max="9227" width="21.85546875" style="1" customWidth="1"/>
    <col min="9228" max="9228" width="26.5703125" style="1" customWidth="1"/>
    <col min="9229" max="9229" width="25.5703125" style="1" customWidth="1"/>
    <col min="9230" max="9230" width="17.85546875" style="1" customWidth="1"/>
    <col min="9231" max="9232" width="18.140625" style="1"/>
    <col min="9233" max="9233" width="26.42578125" style="1" customWidth="1"/>
    <col min="9234" max="9473" width="18.140625" style="1"/>
    <col min="9474" max="9474" width="23.42578125" style="1" customWidth="1"/>
    <col min="9475" max="9475" width="24.85546875" style="1" customWidth="1"/>
    <col min="9476" max="9476" width="14" style="1" customWidth="1"/>
    <col min="9477" max="9477" width="10.5703125" style="1" customWidth="1"/>
    <col min="9478" max="9478" width="20.85546875" style="1" customWidth="1"/>
    <col min="9479" max="9479" width="11.140625" style="1" customWidth="1"/>
    <col min="9480" max="9480" width="21.140625" style="1" customWidth="1"/>
    <col min="9481" max="9481" width="11.42578125" style="1" customWidth="1"/>
    <col min="9482" max="9482" width="13.5703125" style="1" customWidth="1"/>
    <col min="9483" max="9483" width="21.85546875" style="1" customWidth="1"/>
    <col min="9484" max="9484" width="26.5703125" style="1" customWidth="1"/>
    <col min="9485" max="9485" width="25.5703125" style="1" customWidth="1"/>
    <col min="9486" max="9486" width="17.85546875" style="1" customWidth="1"/>
    <col min="9487" max="9488" width="18.140625" style="1"/>
    <col min="9489" max="9489" width="26.42578125" style="1" customWidth="1"/>
    <col min="9490" max="9729" width="18.140625" style="1"/>
    <col min="9730" max="9730" width="23.42578125" style="1" customWidth="1"/>
    <col min="9731" max="9731" width="24.85546875" style="1" customWidth="1"/>
    <col min="9732" max="9732" width="14" style="1" customWidth="1"/>
    <col min="9733" max="9733" width="10.5703125" style="1" customWidth="1"/>
    <col min="9734" max="9734" width="20.85546875" style="1" customWidth="1"/>
    <col min="9735" max="9735" width="11.140625" style="1" customWidth="1"/>
    <col min="9736" max="9736" width="21.140625" style="1" customWidth="1"/>
    <col min="9737" max="9737" width="11.42578125" style="1" customWidth="1"/>
    <col min="9738" max="9738" width="13.5703125" style="1" customWidth="1"/>
    <col min="9739" max="9739" width="21.85546875" style="1" customWidth="1"/>
    <col min="9740" max="9740" width="26.5703125" style="1" customWidth="1"/>
    <col min="9741" max="9741" width="25.5703125" style="1" customWidth="1"/>
    <col min="9742" max="9742" width="17.85546875" style="1" customWidth="1"/>
    <col min="9743" max="9744" width="18.140625" style="1"/>
    <col min="9745" max="9745" width="26.42578125" style="1" customWidth="1"/>
    <col min="9746" max="9985" width="18.140625" style="1"/>
    <col min="9986" max="9986" width="23.42578125" style="1" customWidth="1"/>
    <col min="9987" max="9987" width="24.85546875" style="1" customWidth="1"/>
    <col min="9988" max="9988" width="14" style="1" customWidth="1"/>
    <col min="9989" max="9989" width="10.5703125" style="1" customWidth="1"/>
    <col min="9990" max="9990" width="20.85546875" style="1" customWidth="1"/>
    <col min="9991" max="9991" width="11.140625" style="1" customWidth="1"/>
    <col min="9992" max="9992" width="21.140625" style="1" customWidth="1"/>
    <col min="9993" max="9993" width="11.42578125" style="1" customWidth="1"/>
    <col min="9994" max="9994" width="13.5703125" style="1" customWidth="1"/>
    <col min="9995" max="9995" width="21.85546875" style="1" customWidth="1"/>
    <col min="9996" max="9996" width="26.5703125" style="1" customWidth="1"/>
    <col min="9997" max="9997" width="25.5703125" style="1" customWidth="1"/>
    <col min="9998" max="9998" width="17.85546875" style="1" customWidth="1"/>
    <col min="9999" max="10000" width="18.140625" style="1"/>
    <col min="10001" max="10001" width="26.42578125" style="1" customWidth="1"/>
    <col min="10002" max="10241" width="18.140625" style="1"/>
    <col min="10242" max="10242" width="23.42578125" style="1" customWidth="1"/>
    <col min="10243" max="10243" width="24.85546875" style="1" customWidth="1"/>
    <col min="10244" max="10244" width="14" style="1" customWidth="1"/>
    <col min="10245" max="10245" width="10.5703125" style="1" customWidth="1"/>
    <col min="10246" max="10246" width="20.85546875" style="1" customWidth="1"/>
    <col min="10247" max="10247" width="11.140625" style="1" customWidth="1"/>
    <col min="10248" max="10248" width="21.140625" style="1" customWidth="1"/>
    <col min="10249" max="10249" width="11.42578125" style="1" customWidth="1"/>
    <col min="10250" max="10250" width="13.5703125" style="1" customWidth="1"/>
    <col min="10251" max="10251" width="21.85546875" style="1" customWidth="1"/>
    <col min="10252" max="10252" width="26.5703125" style="1" customWidth="1"/>
    <col min="10253" max="10253" width="25.5703125" style="1" customWidth="1"/>
    <col min="10254" max="10254" width="17.85546875" style="1" customWidth="1"/>
    <col min="10255" max="10256" width="18.140625" style="1"/>
    <col min="10257" max="10257" width="26.42578125" style="1" customWidth="1"/>
    <col min="10258" max="10497" width="18.140625" style="1"/>
    <col min="10498" max="10498" width="23.42578125" style="1" customWidth="1"/>
    <col min="10499" max="10499" width="24.85546875" style="1" customWidth="1"/>
    <col min="10500" max="10500" width="14" style="1" customWidth="1"/>
    <col min="10501" max="10501" width="10.5703125" style="1" customWidth="1"/>
    <col min="10502" max="10502" width="20.85546875" style="1" customWidth="1"/>
    <col min="10503" max="10503" width="11.140625" style="1" customWidth="1"/>
    <col min="10504" max="10504" width="21.140625" style="1" customWidth="1"/>
    <col min="10505" max="10505" width="11.42578125" style="1" customWidth="1"/>
    <col min="10506" max="10506" width="13.5703125" style="1" customWidth="1"/>
    <col min="10507" max="10507" width="21.85546875" style="1" customWidth="1"/>
    <col min="10508" max="10508" width="26.5703125" style="1" customWidth="1"/>
    <col min="10509" max="10509" width="25.5703125" style="1" customWidth="1"/>
    <col min="10510" max="10510" width="17.85546875" style="1" customWidth="1"/>
    <col min="10511" max="10512" width="18.140625" style="1"/>
    <col min="10513" max="10513" width="26.42578125" style="1" customWidth="1"/>
    <col min="10514" max="10753" width="18.140625" style="1"/>
    <col min="10754" max="10754" width="23.42578125" style="1" customWidth="1"/>
    <col min="10755" max="10755" width="24.85546875" style="1" customWidth="1"/>
    <col min="10756" max="10756" width="14" style="1" customWidth="1"/>
    <col min="10757" max="10757" width="10.5703125" style="1" customWidth="1"/>
    <col min="10758" max="10758" width="20.85546875" style="1" customWidth="1"/>
    <col min="10759" max="10759" width="11.140625" style="1" customWidth="1"/>
    <col min="10760" max="10760" width="21.140625" style="1" customWidth="1"/>
    <col min="10761" max="10761" width="11.42578125" style="1" customWidth="1"/>
    <col min="10762" max="10762" width="13.5703125" style="1" customWidth="1"/>
    <col min="10763" max="10763" width="21.85546875" style="1" customWidth="1"/>
    <col min="10764" max="10764" width="26.5703125" style="1" customWidth="1"/>
    <col min="10765" max="10765" width="25.5703125" style="1" customWidth="1"/>
    <col min="10766" max="10766" width="17.85546875" style="1" customWidth="1"/>
    <col min="10767" max="10768" width="18.140625" style="1"/>
    <col min="10769" max="10769" width="26.42578125" style="1" customWidth="1"/>
    <col min="10770" max="11009" width="18.140625" style="1"/>
    <col min="11010" max="11010" width="23.42578125" style="1" customWidth="1"/>
    <col min="11011" max="11011" width="24.85546875" style="1" customWidth="1"/>
    <col min="11012" max="11012" width="14" style="1" customWidth="1"/>
    <col min="11013" max="11013" width="10.5703125" style="1" customWidth="1"/>
    <col min="11014" max="11014" width="20.85546875" style="1" customWidth="1"/>
    <col min="11015" max="11015" width="11.140625" style="1" customWidth="1"/>
    <col min="11016" max="11016" width="21.140625" style="1" customWidth="1"/>
    <col min="11017" max="11017" width="11.42578125" style="1" customWidth="1"/>
    <col min="11018" max="11018" width="13.5703125" style="1" customWidth="1"/>
    <col min="11019" max="11019" width="21.85546875" style="1" customWidth="1"/>
    <col min="11020" max="11020" width="26.5703125" style="1" customWidth="1"/>
    <col min="11021" max="11021" width="25.5703125" style="1" customWidth="1"/>
    <col min="11022" max="11022" width="17.85546875" style="1" customWidth="1"/>
    <col min="11023" max="11024" width="18.140625" style="1"/>
    <col min="11025" max="11025" width="26.42578125" style="1" customWidth="1"/>
    <col min="11026" max="11265" width="18.140625" style="1"/>
    <col min="11266" max="11266" width="23.42578125" style="1" customWidth="1"/>
    <col min="11267" max="11267" width="24.85546875" style="1" customWidth="1"/>
    <col min="11268" max="11268" width="14" style="1" customWidth="1"/>
    <col min="11269" max="11269" width="10.5703125" style="1" customWidth="1"/>
    <col min="11270" max="11270" width="20.85546875" style="1" customWidth="1"/>
    <col min="11271" max="11271" width="11.140625" style="1" customWidth="1"/>
    <col min="11272" max="11272" width="21.140625" style="1" customWidth="1"/>
    <col min="11273" max="11273" width="11.42578125" style="1" customWidth="1"/>
    <col min="11274" max="11274" width="13.5703125" style="1" customWidth="1"/>
    <col min="11275" max="11275" width="21.85546875" style="1" customWidth="1"/>
    <col min="11276" max="11276" width="26.5703125" style="1" customWidth="1"/>
    <col min="11277" max="11277" width="25.5703125" style="1" customWidth="1"/>
    <col min="11278" max="11278" width="17.85546875" style="1" customWidth="1"/>
    <col min="11279" max="11280" width="18.140625" style="1"/>
    <col min="11281" max="11281" width="26.42578125" style="1" customWidth="1"/>
    <col min="11282" max="11521" width="18.140625" style="1"/>
    <col min="11522" max="11522" width="23.42578125" style="1" customWidth="1"/>
    <col min="11523" max="11523" width="24.85546875" style="1" customWidth="1"/>
    <col min="11524" max="11524" width="14" style="1" customWidth="1"/>
    <col min="11525" max="11525" width="10.5703125" style="1" customWidth="1"/>
    <col min="11526" max="11526" width="20.85546875" style="1" customWidth="1"/>
    <col min="11527" max="11527" width="11.140625" style="1" customWidth="1"/>
    <col min="11528" max="11528" width="21.140625" style="1" customWidth="1"/>
    <col min="11529" max="11529" width="11.42578125" style="1" customWidth="1"/>
    <col min="11530" max="11530" width="13.5703125" style="1" customWidth="1"/>
    <col min="11531" max="11531" width="21.85546875" style="1" customWidth="1"/>
    <col min="11532" max="11532" width="26.5703125" style="1" customWidth="1"/>
    <col min="11533" max="11533" width="25.5703125" style="1" customWidth="1"/>
    <col min="11534" max="11534" width="17.85546875" style="1" customWidth="1"/>
    <col min="11535" max="11536" width="18.140625" style="1"/>
    <col min="11537" max="11537" width="26.42578125" style="1" customWidth="1"/>
    <col min="11538" max="11777" width="18.140625" style="1"/>
    <col min="11778" max="11778" width="23.42578125" style="1" customWidth="1"/>
    <col min="11779" max="11779" width="24.85546875" style="1" customWidth="1"/>
    <col min="11780" max="11780" width="14" style="1" customWidth="1"/>
    <col min="11781" max="11781" width="10.5703125" style="1" customWidth="1"/>
    <col min="11782" max="11782" width="20.85546875" style="1" customWidth="1"/>
    <col min="11783" max="11783" width="11.140625" style="1" customWidth="1"/>
    <col min="11784" max="11784" width="21.140625" style="1" customWidth="1"/>
    <col min="11785" max="11785" width="11.42578125" style="1" customWidth="1"/>
    <col min="11786" max="11786" width="13.5703125" style="1" customWidth="1"/>
    <col min="11787" max="11787" width="21.85546875" style="1" customWidth="1"/>
    <col min="11788" max="11788" width="26.5703125" style="1" customWidth="1"/>
    <col min="11789" max="11789" width="25.5703125" style="1" customWidth="1"/>
    <col min="11790" max="11790" width="17.85546875" style="1" customWidth="1"/>
    <col min="11791" max="11792" width="18.140625" style="1"/>
    <col min="11793" max="11793" width="26.42578125" style="1" customWidth="1"/>
    <col min="11794" max="12033" width="18.140625" style="1"/>
    <col min="12034" max="12034" width="23.42578125" style="1" customWidth="1"/>
    <col min="12035" max="12035" width="24.85546875" style="1" customWidth="1"/>
    <col min="12036" max="12036" width="14" style="1" customWidth="1"/>
    <col min="12037" max="12037" width="10.5703125" style="1" customWidth="1"/>
    <col min="12038" max="12038" width="20.85546875" style="1" customWidth="1"/>
    <col min="12039" max="12039" width="11.140625" style="1" customWidth="1"/>
    <col min="12040" max="12040" width="21.140625" style="1" customWidth="1"/>
    <col min="12041" max="12041" width="11.42578125" style="1" customWidth="1"/>
    <col min="12042" max="12042" width="13.5703125" style="1" customWidth="1"/>
    <col min="12043" max="12043" width="21.85546875" style="1" customWidth="1"/>
    <col min="12044" max="12044" width="26.5703125" style="1" customWidth="1"/>
    <col min="12045" max="12045" width="25.5703125" style="1" customWidth="1"/>
    <col min="12046" max="12046" width="17.85546875" style="1" customWidth="1"/>
    <col min="12047" max="12048" width="18.140625" style="1"/>
    <col min="12049" max="12049" width="26.42578125" style="1" customWidth="1"/>
    <col min="12050" max="12289" width="18.140625" style="1"/>
    <col min="12290" max="12290" width="23.42578125" style="1" customWidth="1"/>
    <col min="12291" max="12291" width="24.85546875" style="1" customWidth="1"/>
    <col min="12292" max="12292" width="14" style="1" customWidth="1"/>
    <col min="12293" max="12293" width="10.5703125" style="1" customWidth="1"/>
    <col min="12294" max="12294" width="20.85546875" style="1" customWidth="1"/>
    <col min="12295" max="12295" width="11.140625" style="1" customWidth="1"/>
    <col min="12296" max="12296" width="21.140625" style="1" customWidth="1"/>
    <col min="12297" max="12297" width="11.42578125" style="1" customWidth="1"/>
    <col min="12298" max="12298" width="13.5703125" style="1" customWidth="1"/>
    <col min="12299" max="12299" width="21.85546875" style="1" customWidth="1"/>
    <col min="12300" max="12300" width="26.5703125" style="1" customWidth="1"/>
    <col min="12301" max="12301" width="25.5703125" style="1" customWidth="1"/>
    <col min="12302" max="12302" width="17.85546875" style="1" customWidth="1"/>
    <col min="12303" max="12304" width="18.140625" style="1"/>
    <col min="12305" max="12305" width="26.42578125" style="1" customWidth="1"/>
    <col min="12306" max="12545" width="18.140625" style="1"/>
    <col min="12546" max="12546" width="23.42578125" style="1" customWidth="1"/>
    <col min="12547" max="12547" width="24.85546875" style="1" customWidth="1"/>
    <col min="12548" max="12548" width="14" style="1" customWidth="1"/>
    <col min="12549" max="12549" width="10.5703125" style="1" customWidth="1"/>
    <col min="12550" max="12550" width="20.85546875" style="1" customWidth="1"/>
    <col min="12551" max="12551" width="11.140625" style="1" customWidth="1"/>
    <col min="12552" max="12552" width="21.140625" style="1" customWidth="1"/>
    <col min="12553" max="12553" width="11.42578125" style="1" customWidth="1"/>
    <col min="12554" max="12554" width="13.5703125" style="1" customWidth="1"/>
    <col min="12555" max="12555" width="21.85546875" style="1" customWidth="1"/>
    <col min="12556" max="12556" width="26.5703125" style="1" customWidth="1"/>
    <col min="12557" max="12557" width="25.5703125" style="1" customWidth="1"/>
    <col min="12558" max="12558" width="17.85546875" style="1" customWidth="1"/>
    <col min="12559" max="12560" width="18.140625" style="1"/>
    <col min="12561" max="12561" width="26.42578125" style="1" customWidth="1"/>
    <col min="12562" max="12801" width="18.140625" style="1"/>
    <col min="12802" max="12802" width="23.42578125" style="1" customWidth="1"/>
    <col min="12803" max="12803" width="24.85546875" style="1" customWidth="1"/>
    <col min="12804" max="12804" width="14" style="1" customWidth="1"/>
    <col min="12805" max="12805" width="10.5703125" style="1" customWidth="1"/>
    <col min="12806" max="12806" width="20.85546875" style="1" customWidth="1"/>
    <col min="12807" max="12807" width="11.140625" style="1" customWidth="1"/>
    <col min="12808" max="12808" width="21.140625" style="1" customWidth="1"/>
    <col min="12809" max="12809" width="11.42578125" style="1" customWidth="1"/>
    <col min="12810" max="12810" width="13.5703125" style="1" customWidth="1"/>
    <col min="12811" max="12811" width="21.85546875" style="1" customWidth="1"/>
    <col min="12812" max="12812" width="26.5703125" style="1" customWidth="1"/>
    <col min="12813" max="12813" width="25.5703125" style="1" customWidth="1"/>
    <col min="12814" max="12814" width="17.85546875" style="1" customWidth="1"/>
    <col min="12815" max="12816" width="18.140625" style="1"/>
    <col min="12817" max="12817" width="26.42578125" style="1" customWidth="1"/>
    <col min="12818" max="13057" width="18.140625" style="1"/>
    <col min="13058" max="13058" width="23.42578125" style="1" customWidth="1"/>
    <col min="13059" max="13059" width="24.85546875" style="1" customWidth="1"/>
    <col min="13060" max="13060" width="14" style="1" customWidth="1"/>
    <col min="13061" max="13061" width="10.5703125" style="1" customWidth="1"/>
    <col min="13062" max="13062" width="20.85546875" style="1" customWidth="1"/>
    <col min="13063" max="13063" width="11.140625" style="1" customWidth="1"/>
    <col min="13064" max="13064" width="21.140625" style="1" customWidth="1"/>
    <col min="13065" max="13065" width="11.42578125" style="1" customWidth="1"/>
    <col min="13066" max="13066" width="13.5703125" style="1" customWidth="1"/>
    <col min="13067" max="13067" width="21.85546875" style="1" customWidth="1"/>
    <col min="13068" max="13068" width="26.5703125" style="1" customWidth="1"/>
    <col min="13069" max="13069" width="25.5703125" style="1" customWidth="1"/>
    <col min="13070" max="13070" width="17.85546875" style="1" customWidth="1"/>
    <col min="13071" max="13072" width="18.140625" style="1"/>
    <col min="13073" max="13073" width="26.42578125" style="1" customWidth="1"/>
    <col min="13074" max="13313" width="18.140625" style="1"/>
    <col min="13314" max="13314" width="23.42578125" style="1" customWidth="1"/>
    <col min="13315" max="13315" width="24.85546875" style="1" customWidth="1"/>
    <col min="13316" max="13316" width="14" style="1" customWidth="1"/>
    <col min="13317" max="13317" width="10.5703125" style="1" customWidth="1"/>
    <col min="13318" max="13318" width="20.85546875" style="1" customWidth="1"/>
    <col min="13319" max="13319" width="11.140625" style="1" customWidth="1"/>
    <col min="13320" max="13320" width="21.140625" style="1" customWidth="1"/>
    <col min="13321" max="13321" width="11.42578125" style="1" customWidth="1"/>
    <col min="13322" max="13322" width="13.5703125" style="1" customWidth="1"/>
    <col min="13323" max="13323" width="21.85546875" style="1" customWidth="1"/>
    <col min="13324" max="13324" width="26.5703125" style="1" customWidth="1"/>
    <col min="13325" max="13325" width="25.5703125" style="1" customWidth="1"/>
    <col min="13326" max="13326" width="17.85546875" style="1" customWidth="1"/>
    <col min="13327" max="13328" width="18.140625" style="1"/>
    <col min="13329" max="13329" width="26.42578125" style="1" customWidth="1"/>
    <col min="13330" max="13569" width="18.140625" style="1"/>
    <col min="13570" max="13570" width="23.42578125" style="1" customWidth="1"/>
    <col min="13571" max="13571" width="24.85546875" style="1" customWidth="1"/>
    <col min="13572" max="13572" width="14" style="1" customWidth="1"/>
    <col min="13573" max="13573" width="10.5703125" style="1" customWidth="1"/>
    <col min="13574" max="13574" width="20.85546875" style="1" customWidth="1"/>
    <col min="13575" max="13575" width="11.140625" style="1" customWidth="1"/>
    <col min="13576" max="13576" width="21.140625" style="1" customWidth="1"/>
    <col min="13577" max="13577" width="11.42578125" style="1" customWidth="1"/>
    <col min="13578" max="13578" width="13.5703125" style="1" customWidth="1"/>
    <col min="13579" max="13579" width="21.85546875" style="1" customWidth="1"/>
    <col min="13580" max="13580" width="26.5703125" style="1" customWidth="1"/>
    <col min="13581" max="13581" width="25.5703125" style="1" customWidth="1"/>
    <col min="13582" max="13582" width="17.85546875" style="1" customWidth="1"/>
    <col min="13583" max="13584" width="18.140625" style="1"/>
    <col min="13585" max="13585" width="26.42578125" style="1" customWidth="1"/>
    <col min="13586" max="13825" width="18.140625" style="1"/>
    <col min="13826" max="13826" width="23.42578125" style="1" customWidth="1"/>
    <col min="13827" max="13827" width="24.85546875" style="1" customWidth="1"/>
    <col min="13828" max="13828" width="14" style="1" customWidth="1"/>
    <col min="13829" max="13829" width="10.5703125" style="1" customWidth="1"/>
    <col min="13830" max="13830" width="20.85546875" style="1" customWidth="1"/>
    <col min="13831" max="13831" width="11.140625" style="1" customWidth="1"/>
    <col min="13832" max="13832" width="21.140625" style="1" customWidth="1"/>
    <col min="13833" max="13833" width="11.42578125" style="1" customWidth="1"/>
    <col min="13834" max="13834" width="13.5703125" style="1" customWidth="1"/>
    <col min="13835" max="13835" width="21.85546875" style="1" customWidth="1"/>
    <col min="13836" max="13836" width="26.5703125" style="1" customWidth="1"/>
    <col min="13837" max="13837" width="25.5703125" style="1" customWidth="1"/>
    <col min="13838" max="13838" width="17.85546875" style="1" customWidth="1"/>
    <col min="13839" max="13840" width="18.140625" style="1"/>
    <col min="13841" max="13841" width="26.42578125" style="1" customWidth="1"/>
    <col min="13842" max="14081" width="18.140625" style="1"/>
    <col min="14082" max="14082" width="23.42578125" style="1" customWidth="1"/>
    <col min="14083" max="14083" width="24.85546875" style="1" customWidth="1"/>
    <col min="14084" max="14084" width="14" style="1" customWidth="1"/>
    <col min="14085" max="14085" width="10.5703125" style="1" customWidth="1"/>
    <col min="14086" max="14086" width="20.85546875" style="1" customWidth="1"/>
    <col min="14087" max="14087" width="11.140625" style="1" customWidth="1"/>
    <col min="14088" max="14088" width="21.140625" style="1" customWidth="1"/>
    <col min="14089" max="14089" width="11.42578125" style="1" customWidth="1"/>
    <col min="14090" max="14090" width="13.5703125" style="1" customWidth="1"/>
    <col min="14091" max="14091" width="21.85546875" style="1" customWidth="1"/>
    <col min="14092" max="14092" width="26.5703125" style="1" customWidth="1"/>
    <col min="14093" max="14093" width="25.5703125" style="1" customWidth="1"/>
    <col min="14094" max="14094" width="17.85546875" style="1" customWidth="1"/>
    <col min="14095" max="14096" width="18.140625" style="1"/>
    <col min="14097" max="14097" width="26.42578125" style="1" customWidth="1"/>
    <col min="14098" max="14337" width="18.140625" style="1"/>
    <col min="14338" max="14338" width="23.42578125" style="1" customWidth="1"/>
    <col min="14339" max="14339" width="24.85546875" style="1" customWidth="1"/>
    <col min="14340" max="14340" width="14" style="1" customWidth="1"/>
    <col min="14341" max="14341" width="10.5703125" style="1" customWidth="1"/>
    <col min="14342" max="14342" width="20.85546875" style="1" customWidth="1"/>
    <col min="14343" max="14343" width="11.140625" style="1" customWidth="1"/>
    <col min="14344" max="14344" width="21.140625" style="1" customWidth="1"/>
    <col min="14345" max="14345" width="11.42578125" style="1" customWidth="1"/>
    <col min="14346" max="14346" width="13.5703125" style="1" customWidth="1"/>
    <col min="14347" max="14347" width="21.85546875" style="1" customWidth="1"/>
    <col min="14348" max="14348" width="26.5703125" style="1" customWidth="1"/>
    <col min="14349" max="14349" width="25.5703125" style="1" customWidth="1"/>
    <col min="14350" max="14350" width="17.85546875" style="1" customWidth="1"/>
    <col min="14351" max="14352" width="18.140625" style="1"/>
    <col min="14353" max="14353" width="26.42578125" style="1" customWidth="1"/>
    <col min="14354" max="14593" width="18.140625" style="1"/>
    <col min="14594" max="14594" width="23.42578125" style="1" customWidth="1"/>
    <col min="14595" max="14595" width="24.85546875" style="1" customWidth="1"/>
    <col min="14596" max="14596" width="14" style="1" customWidth="1"/>
    <col min="14597" max="14597" width="10.5703125" style="1" customWidth="1"/>
    <col min="14598" max="14598" width="20.85546875" style="1" customWidth="1"/>
    <col min="14599" max="14599" width="11.140625" style="1" customWidth="1"/>
    <col min="14600" max="14600" width="21.140625" style="1" customWidth="1"/>
    <col min="14601" max="14601" width="11.42578125" style="1" customWidth="1"/>
    <col min="14602" max="14602" width="13.5703125" style="1" customWidth="1"/>
    <col min="14603" max="14603" width="21.85546875" style="1" customWidth="1"/>
    <col min="14604" max="14604" width="26.5703125" style="1" customWidth="1"/>
    <col min="14605" max="14605" width="25.5703125" style="1" customWidth="1"/>
    <col min="14606" max="14606" width="17.85546875" style="1" customWidth="1"/>
    <col min="14607" max="14608" width="18.140625" style="1"/>
    <col min="14609" max="14609" width="26.42578125" style="1" customWidth="1"/>
    <col min="14610" max="14849" width="18.140625" style="1"/>
    <col min="14850" max="14850" width="23.42578125" style="1" customWidth="1"/>
    <col min="14851" max="14851" width="24.85546875" style="1" customWidth="1"/>
    <col min="14852" max="14852" width="14" style="1" customWidth="1"/>
    <col min="14853" max="14853" width="10.5703125" style="1" customWidth="1"/>
    <col min="14854" max="14854" width="20.85546875" style="1" customWidth="1"/>
    <col min="14855" max="14855" width="11.140625" style="1" customWidth="1"/>
    <col min="14856" max="14856" width="21.140625" style="1" customWidth="1"/>
    <col min="14857" max="14857" width="11.42578125" style="1" customWidth="1"/>
    <col min="14858" max="14858" width="13.5703125" style="1" customWidth="1"/>
    <col min="14859" max="14859" width="21.85546875" style="1" customWidth="1"/>
    <col min="14860" max="14860" width="26.5703125" style="1" customWidth="1"/>
    <col min="14861" max="14861" width="25.5703125" style="1" customWidth="1"/>
    <col min="14862" max="14862" width="17.85546875" style="1" customWidth="1"/>
    <col min="14863" max="14864" width="18.140625" style="1"/>
    <col min="14865" max="14865" width="26.42578125" style="1" customWidth="1"/>
    <col min="14866" max="15105" width="18.140625" style="1"/>
    <col min="15106" max="15106" width="23.42578125" style="1" customWidth="1"/>
    <col min="15107" max="15107" width="24.85546875" style="1" customWidth="1"/>
    <col min="15108" max="15108" width="14" style="1" customWidth="1"/>
    <col min="15109" max="15109" width="10.5703125" style="1" customWidth="1"/>
    <col min="15110" max="15110" width="20.85546875" style="1" customWidth="1"/>
    <col min="15111" max="15111" width="11.140625" style="1" customWidth="1"/>
    <col min="15112" max="15112" width="21.140625" style="1" customWidth="1"/>
    <col min="15113" max="15113" width="11.42578125" style="1" customWidth="1"/>
    <col min="15114" max="15114" width="13.5703125" style="1" customWidth="1"/>
    <col min="15115" max="15115" width="21.85546875" style="1" customWidth="1"/>
    <col min="15116" max="15116" width="26.5703125" style="1" customWidth="1"/>
    <col min="15117" max="15117" width="25.5703125" style="1" customWidth="1"/>
    <col min="15118" max="15118" width="17.85546875" style="1" customWidth="1"/>
    <col min="15119" max="15120" width="18.140625" style="1"/>
    <col min="15121" max="15121" width="26.42578125" style="1" customWidth="1"/>
    <col min="15122" max="15361" width="18.140625" style="1"/>
    <col min="15362" max="15362" width="23.42578125" style="1" customWidth="1"/>
    <col min="15363" max="15363" width="24.85546875" style="1" customWidth="1"/>
    <col min="15364" max="15364" width="14" style="1" customWidth="1"/>
    <col min="15365" max="15365" width="10.5703125" style="1" customWidth="1"/>
    <col min="15366" max="15366" width="20.85546875" style="1" customWidth="1"/>
    <col min="15367" max="15367" width="11.140625" style="1" customWidth="1"/>
    <col min="15368" max="15368" width="21.140625" style="1" customWidth="1"/>
    <col min="15369" max="15369" width="11.42578125" style="1" customWidth="1"/>
    <col min="15370" max="15370" width="13.5703125" style="1" customWidth="1"/>
    <col min="15371" max="15371" width="21.85546875" style="1" customWidth="1"/>
    <col min="15372" max="15372" width="26.5703125" style="1" customWidth="1"/>
    <col min="15373" max="15373" width="25.5703125" style="1" customWidth="1"/>
    <col min="15374" max="15374" width="17.85546875" style="1" customWidth="1"/>
    <col min="15375" max="15376" width="18.140625" style="1"/>
    <col min="15377" max="15377" width="26.42578125" style="1" customWidth="1"/>
    <col min="15378" max="15617" width="18.140625" style="1"/>
    <col min="15618" max="15618" width="23.42578125" style="1" customWidth="1"/>
    <col min="15619" max="15619" width="24.85546875" style="1" customWidth="1"/>
    <col min="15620" max="15620" width="14" style="1" customWidth="1"/>
    <col min="15621" max="15621" width="10.5703125" style="1" customWidth="1"/>
    <col min="15622" max="15622" width="20.85546875" style="1" customWidth="1"/>
    <col min="15623" max="15623" width="11.140625" style="1" customWidth="1"/>
    <col min="15624" max="15624" width="21.140625" style="1" customWidth="1"/>
    <col min="15625" max="15625" width="11.42578125" style="1" customWidth="1"/>
    <col min="15626" max="15626" width="13.5703125" style="1" customWidth="1"/>
    <col min="15627" max="15627" width="21.85546875" style="1" customWidth="1"/>
    <col min="15628" max="15628" width="26.5703125" style="1" customWidth="1"/>
    <col min="15629" max="15629" width="25.5703125" style="1" customWidth="1"/>
    <col min="15630" max="15630" width="17.85546875" style="1" customWidth="1"/>
    <col min="15631" max="15632" width="18.140625" style="1"/>
    <col min="15633" max="15633" width="26.42578125" style="1" customWidth="1"/>
    <col min="15634" max="15873" width="18.140625" style="1"/>
    <col min="15874" max="15874" width="23.42578125" style="1" customWidth="1"/>
    <col min="15875" max="15875" width="24.85546875" style="1" customWidth="1"/>
    <col min="15876" max="15876" width="14" style="1" customWidth="1"/>
    <col min="15877" max="15877" width="10.5703125" style="1" customWidth="1"/>
    <col min="15878" max="15878" width="20.85546875" style="1" customWidth="1"/>
    <col min="15879" max="15879" width="11.140625" style="1" customWidth="1"/>
    <col min="15880" max="15880" width="21.140625" style="1" customWidth="1"/>
    <col min="15881" max="15881" width="11.42578125" style="1" customWidth="1"/>
    <col min="15882" max="15882" width="13.5703125" style="1" customWidth="1"/>
    <col min="15883" max="15883" width="21.85546875" style="1" customWidth="1"/>
    <col min="15884" max="15884" width="26.5703125" style="1" customWidth="1"/>
    <col min="15885" max="15885" width="25.5703125" style="1" customWidth="1"/>
    <col min="15886" max="15886" width="17.85546875" style="1" customWidth="1"/>
    <col min="15887" max="15888" width="18.140625" style="1"/>
    <col min="15889" max="15889" width="26.42578125" style="1" customWidth="1"/>
    <col min="15890" max="16129" width="18.140625" style="1"/>
    <col min="16130" max="16130" width="23.42578125" style="1" customWidth="1"/>
    <col min="16131" max="16131" width="24.85546875" style="1" customWidth="1"/>
    <col min="16132" max="16132" width="14" style="1" customWidth="1"/>
    <col min="16133" max="16133" width="10.5703125" style="1" customWidth="1"/>
    <col min="16134" max="16134" width="20.85546875" style="1" customWidth="1"/>
    <col min="16135" max="16135" width="11.140625" style="1" customWidth="1"/>
    <col min="16136" max="16136" width="21.140625" style="1" customWidth="1"/>
    <col min="16137" max="16137" width="11.42578125" style="1" customWidth="1"/>
    <col min="16138" max="16138" width="13.5703125" style="1" customWidth="1"/>
    <col min="16139" max="16139" width="21.85546875" style="1" customWidth="1"/>
    <col min="16140" max="16140" width="26.5703125" style="1" customWidth="1"/>
    <col min="16141" max="16141" width="25.5703125" style="1" customWidth="1"/>
    <col min="16142" max="16142" width="17.85546875" style="1" customWidth="1"/>
    <col min="16143" max="16144" width="18.140625" style="1"/>
    <col min="16145" max="16145" width="26.42578125" style="1" customWidth="1"/>
    <col min="16146" max="16384" width="18.140625" style="1"/>
  </cols>
  <sheetData>
    <row r="1" spans="1:16" ht="28.5" customHeight="1" x14ac:dyDescent="0.2">
      <c r="B1" s="1"/>
      <c r="C1" s="1"/>
    </row>
    <row r="2" spans="1:16" ht="21" customHeight="1" x14ac:dyDescent="0.2">
      <c r="A2" s="369" t="s">
        <v>80</v>
      </c>
      <c r="B2" s="370"/>
      <c r="C2" s="370"/>
      <c r="D2" s="371"/>
      <c r="E2" s="371"/>
      <c r="F2" s="372"/>
      <c r="G2" s="373"/>
      <c r="H2" s="373"/>
      <c r="I2" s="373"/>
      <c r="J2" s="373"/>
      <c r="K2" s="374"/>
      <c r="L2" s="375"/>
      <c r="M2" s="376"/>
      <c r="N2" s="3"/>
    </row>
    <row r="3" spans="1:16" ht="21" customHeight="1" x14ac:dyDescent="0.2">
      <c r="A3" s="4"/>
      <c r="B3" s="390" t="s">
        <v>0</v>
      </c>
      <c r="C3" s="396"/>
      <c r="D3" s="391"/>
      <c r="E3" s="390" t="s">
        <v>1</v>
      </c>
      <c r="F3" s="391"/>
      <c r="G3" s="5" t="s">
        <v>2</v>
      </c>
      <c r="H3" s="390" t="s">
        <v>3</v>
      </c>
      <c r="I3" s="396"/>
      <c r="J3" s="391"/>
      <c r="K3" s="390" t="s">
        <v>4</v>
      </c>
      <c r="L3" s="391"/>
      <c r="M3" s="5" t="s">
        <v>5</v>
      </c>
      <c r="N3" s="6"/>
    </row>
    <row r="4" spans="1:16" ht="36" customHeight="1" x14ac:dyDescent="0.2">
      <c r="A4" s="4" t="s">
        <v>6</v>
      </c>
      <c r="B4" s="7" t="s">
        <v>78</v>
      </c>
      <c r="C4" s="7" t="s">
        <v>7</v>
      </c>
      <c r="D4" s="7" t="s">
        <v>8</v>
      </c>
      <c r="E4" s="7" t="s">
        <v>78</v>
      </c>
      <c r="F4" s="7" t="s">
        <v>7</v>
      </c>
      <c r="G4" s="8" t="s">
        <v>9</v>
      </c>
      <c r="H4" s="9" t="s">
        <v>78</v>
      </c>
      <c r="I4" s="9" t="s">
        <v>7</v>
      </c>
      <c r="J4" s="10" t="s">
        <v>8</v>
      </c>
      <c r="K4" s="7" t="s">
        <v>78</v>
      </c>
      <c r="L4" s="7" t="s">
        <v>7</v>
      </c>
      <c r="M4" s="8" t="s">
        <v>9</v>
      </c>
      <c r="N4" s="6"/>
      <c r="O4" s="1" t="s">
        <v>10</v>
      </c>
      <c r="P4" s="1" t="s">
        <v>10</v>
      </c>
    </row>
    <row r="5" spans="1:16" ht="30" customHeight="1" x14ac:dyDescent="0.2">
      <c r="A5" s="253" t="s">
        <v>260</v>
      </c>
      <c r="B5" s="11">
        <v>30741</v>
      </c>
      <c r="C5" s="11">
        <v>15233</v>
      </c>
      <c r="D5" s="12">
        <f t="shared" ref="D5:D13" si="0">B5+C5</f>
        <v>45974</v>
      </c>
      <c r="E5" s="11">
        <v>8</v>
      </c>
      <c r="F5" s="11">
        <v>4</v>
      </c>
      <c r="G5" s="13">
        <v>2.15</v>
      </c>
      <c r="H5" s="14">
        <f t="shared" ref="H5:H13" si="1">B5*G5</f>
        <v>66093.149999999994</v>
      </c>
      <c r="I5" s="14">
        <f t="shared" ref="I5:I13" si="2">C5*G5</f>
        <v>32750.949999999997</v>
      </c>
      <c r="J5" s="14">
        <f t="shared" ref="J5:J14" si="3">H5+I5</f>
        <v>98844.099999999991</v>
      </c>
      <c r="K5" s="15">
        <f>E5/H5</f>
        <v>1.2104128793982434E-4</v>
      </c>
      <c r="L5" s="15">
        <f>F5/I5</f>
        <v>1.2213386176584192E-4</v>
      </c>
      <c r="M5" s="16" t="s">
        <v>11</v>
      </c>
      <c r="N5" s="17" t="e">
        <f t="shared" ref="N5:N14" si="4">M5*D5</f>
        <v>#VALUE!</v>
      </c>
      <c r="O5" s="18" t="str">
        <f t="shared" ref="O5:O14" si="5">CONCATENATE(E5," ",$O$4," ",B5)</f>
        <v>8 / 30741</v>
      </c>
      <c r="P5" s="18" t="str">
        <f t="shared" ref="P5:P14" si="6">CONCATENATE(F5," ",$P$4," ",C5)</f>
        <v>4 / 15233</v>
      </c>
    </row>
    <row r="6" spans="1:16" ht="30" customHeight="1" x14ac:dyDescent="0.2">
      <c r="A6" s="253" t="s">
        <v>261</v>
      </c>
      <c r="B6" s="11">
        <v>11798</v>
      </c>
      <c r="C6" s="11">
        <v>11799</v>
      </c>
      <c r="D6" s="12">
        <f t="shared" si="0"/>
        <v>23597</v>
      </c>
      <c r="E6" s="11">
        <v>19</v>
      </c>
      <c r="F6" s="11">
        <v>26</v>
      </c>
      <c r="G6" s="13">
        <v>2.7</v>
      </c>
      <c r="H6" s="14">
        <f t="shared" si="1"/>
        <v>31854.600000000002</v>
      </c>
      <c r="I6" s="14">
        <f t="shared" si="2"/>
        <v>31857.300000000003</v>
      </c>
      <c r="J6" s="14">
        <f t="shared" si="3"/>
        <v>63711.900000000009</v>
      </c>
      <c r="K6" s="15">
        <f t="shared" ref="K6:K14" si="7">E6/H6</f>
        <v>5.9646016587871131E-4</v>
      </c>
      <c r="L6" s="15">
        <f t="shared" ref="L6:L14" si="8">F6/I6</f>
        <v>8.1613947195776162E-4</v>
      </c>
      <c r="M6" s="16" t="s">
        <v>11</v>
      </c>
      <c r="N6" s="17" t="e">
        <f t="shared" si="4"/>
        <v>#VALUE!</v>
      </c>
      <c r="O6" s="18" t="str">
        <f t="shared" si="5"/>
        <v>19 / 11798</v>
      </c>
      <c r="P6" s="18" t="str">
        <f t="shared" si="6"/>
        <v>26 / 11799</v>
      </c>
    </row>
    <row r="7" spans="1:16" ht="30" customHeight="1" x14ac:dyDescent="0.2">
      <c r="A7" s="253" t="s">
        <v>262</v>
      </c>
      <c r="B7" s="11">
        <v>6013</v>
      </c>
      <c r="C7" s="11">
        <v>6018</v>
      </c>
      <c r="D7" s="12">
        <f t="shared" si="0"/>
        <v>12031</v>
      </c>
      <c r="E7" s="11">
        <v>30</v>
      </c>
      <c r="F7" s="11">
        <v>34</v>
      </c>
      <c r="G7" s="13">
        <v>1.7</v>
      </c>
      <c r="H7" s="14">
        <f t="shared" si="1"/>
        <v>10222.1</v>
      </c>
      <c r="I7" s="14">
        <f t="shared" si="2"/>
        <v>10230.6</v>
      </c>
      <c r="J7" s="14">
        <f t="shared" si="3"/>
        <v>20452.7</v>
      </c>
      <c r="K7" s="15">
        <f t="shared" si="7"/>
        <v>2.9348176989072695E-3</v>
      </c>
      <c r="L7" s="15">
        <f t="shared" si="8"/>
        <v>3.3233632436025255E-3</v>
      </c>
      <c r="M7" s="16" t="s">
        <v>11</v>
      </c>
      <c r="N7" s="17" t="e">
        <f t="shared" si="4"/>
        <v>#VALUE!</v>
      </c>
      <c r="O7" s="18" t="str">
        <f t="shared" si="5"/>
        <v>30 / 6013</v>
      </c>
      <c r="P7" s="18" t="str">
        <f t="shared" si="6"/>
        <v>34 / 6018</v>
      </c>
    </row>
    <row r="8" spans="1:16" ht="30" customHeight="1" x14ac:dyDescent="0.2">
      <c r="A8" s="253" t="s">
        <v>278</v>
      </c>
      <c r="B8" s="11">
        <v>2489</v>
      </c>
      <c r="C8" s="11">
        <v>2479</v>
      </c>
      <c r="D8" s="12">
        <f t="shared" si="0"/>
        <v>4968</v>
      </c>
      <c r="E8" s="11">
        <v>1</v>
      </c>
      <c r="F8" s="11">
        <v>3</v>
      </c>
      <c r="G8" s="13">
        <v>1.8</v>
      </c>
      <c r="H8" s="14">
        <f t="shared" si="1"/>
        <v>4480.2</v>
      </c>
      <c r="I8" s="14">
        <f t="shared" si="2"/>
        <v>4462.2</v>
      </c>
      <c r="J8" s="14">
        <f t="shared" si="3"/>
        <v>8942.4</v>
      </c>
      <c r="K8" s="15">
        <f t="shared" si="7"/>
        <v>2.2320432123565913E-4</v>
      </c>
      <c r="L8" s="15">
        <f t="shared" si="8"/>
        <v>6.7231410514992612E-4</v>
      </c>
      <c r="M8" s="16" t="s">
        <v>11</v>
      </c>
      <c r="N8" s="17" t="e">
        <f t="shared" si="4"/>
        <v>#VALUE!</v>
      </c>
      <c r="O8" s="18" t="str">
        <f t="shared" si="5"/>
        <v>1 / 2489</v>
      </c>
      <c r="P8" s="18" t="str">
        <f t="shared" si="6"/>
        <v>3 / 2479</v>
      </c>
    </row>
    <row r="9" spans="1:16" ht="30" customHeight="1" x14ac:dyDescent="0.2">
      <c r="A9" s="117" t="s">
        <v>244</v>
      </c>
      <c r="B9" s="11">
        <v>831</v>
      </c>
      <c r="C9" s="11">
        <v>835</v>
      </c>
      <c r="D9" s="12">
        <f t="shared" si="0"/>
        <v>1666</v>
      </c>
      <c r="E9" s="11">
        <v>1</v>
      </c>
      <c r="F9" s="11">
        <v>0</v>
      </c>
      <c r="G9" s="13">
        <v>1.4</v>
      </c>
      <c r="H9" s="14">
        <f t="shared" si="1"/>
        <v>1163.3999999999999</v>
      </c>
      <c r="I9" s="14">
        <f t="shared" si="2"/>
        <v>1169</v>
      </c>
      <c r="J9" s="14">
        <f t="shared" si="3"/>
        <v>2332.3999999999996</v>
      </c>
      <c r="K9" s="15">
        <f t="shared" si="7"/>
        <v>8.5954959601169001E-4</v>
      </c>
      <c r="L9" s="15">
        <f t="shared" si="8"/>
        <v>0</v>
      </c>
      <c r="M9" s="16" t="s">
        <v>11</v>
      </c>
      <c r="N9" s="17" t="e">
        <f t="shared" si="4"/>
        <v>#VALUE!</v>
      </c>
      <c r="O9" s="18" t="str">
        <f t="shared" si="5"/>
        <v>1 / 831</v>
      </c>
      <c r="P9" s="18" t="str">
        <f t="shared" si="6"/>
        <v>0 / 835</v>
      </c>
    </row>
    <row r="10" spans="1:16" ht="30" customHeight="1" x14ac:dyDescent="0.2">
      <c r="A10" s="253" t="s">
        <v>265</v>
      </c>
      <c r="B10" s="11">
        <v>831</v>
      </c>
      <c r="C10" s="11">
        <v>831</v>
      </c>
      <c r="D10" s="12">
        <f t="shared" si="0"/>
        <v>1662</v>
      </c>
      <c r="E10" s="11">
        <v>1</v>
      </c>
      <c r="F10" s="11">
        <v>0</v>
      </c>
      <c r="G10" s="13">
        <v>1.4</v>
      </c>
      <c r="H10" s="14">
        <f t="shared" si="1"/>
        <v>1163.3999999999999</v>
      </c>
      <c r="I10" s="14">
        <f t="shared" si="2"/>
        <v>1163.3999999999999</v>
      </c>
      <c r="J10" s="14">
        <f t="shared" si="3"/>
        <v>2326.7999999999997</v>
      </c>
      <c r="K10" s="15">
        <f t="shared" si="7"/>
        <v>8.5954959601169001E-4</v>
      </c>
      <c r="L10" s="15">
        <f t="shared" si="8"/>
        <v>0</v>
      </c>
      <c r="M10" s="16" t="s">
        <v>11</v>
      </c>
      <c r="N10" s="17" t="e">
        <f t="shared" si="4"/>
        <v>#VALUE!</v>
      </c>
      <c r="O10" s="18" t="str">
        <f t="shared" si="5"/>
        <v>1 / 831</v>
      </c>
      <c r="P10" s="18" t="str">
        <f t="shared" si="6"/>
        <v>0 / 831</v>
      </c>
    </row>
    <row r="11" spans="1:16" ht="30" customHeight="1" x14ac:dyDescent="0.2">
      <c r="A11" s="254" t="s">
        <v>263</v>
      </c>
      <c r="B11" s="11">
        <v>2974</v>
      </c>
      <c r="C11" s="11">
        <v>2818</v>
      </c>
      <c r="D11" s="12">
        <f t="shared" si="0"/>
        <v>5792</v>
      </c>
      <c r="E11" s="11">
        <v>15</v>
      </c>
      <c r="F11" s="11">
        <v>7</v>
      </c>
      <c r="G11" s="13">
        <v>1.67</v>
      </c>
      <c r="H11" s="14">
        <f t="shared" si="1"/>
        <v>4966.58</v>
      </c>
      <c r="I11" s="14">
        <f t="shared" si="2"/>
        <v>4706.0599999999995</v>
      </c>
      <c r="J11" s="14">
        <f t="shared" si="3"/>
        <v>9672.64</v>
      </c>
      <c r="K11" s="15">
        <f t="shared" si="7"/>
        <v>3.0201869294363528E-3</v>
      </c>
      <c r="L11" s="15">
        <f t="shared" si="8"/>
        <v>1.4874438489947007E-3</v>
      </c>
      <c r="M11" s="16" t="s">
        <v>11</v>
      </c>
      <c r="N11" s="17" t="e">
        <f t="shared" si="4"/>
        <v>#VALUE!</v>
      </c>
      <c r="O11" s="18" t="str">
        <f t="shared" si="5"/>
        <v>15 / 2974</v>
      </c>
      <c r="P11" s="18" t="str">
        <f t="shared" si="6"/>
        <v>7 / 2818</v>
      </c>
    </row>
    <row r="12" spans="1:16" ht="30" customHeight="1" x14ac:dyDescent="0.2">
      <c r="A12" s="253" t="s">
        <v>264</v>
      </c>
      <c r="B12" s="11">
        <v>18927</v>
      </c>
      <c r="C12" s="11">
        <v>18941</v>
      </c>
      <c r="D12" s="12">
        <f t="shared" si="0"/>
        <v>37868</v>
      </c>
      <c r="E12" s="11">
        <v>4</v>
      </c>
      <c r="F12" s="11">
        <v>8</v>
      </c>
      <c r="G12" s="13">
        <v>2.3199999999999998</v>
      </c>
      <c r="H12" s="14">
        <f t="shared" si="1"/>
        <v>43910.64</v>
      </c>
      <c r="I12" s="14">
        <f t="shared" si="2"/>
        <v>43943.119999999995</v>
      </c>
      <c r="J12" s="14">
        <f t="shared" si="3"/>
        <v>87853.759999999995</v>
      </c>
      <c r="K12" s="15">
        <f t="shared" si="7"/>
        <v>9.1094094734214755E-5</v>
      </c>
      <c r="L12" s="15">
        <f t="shared" si="8"/>
        <v>1.8205352737811974E-4</v>
      </c>
      <c r="M12" s="16" t="s">
        <v>11</v>
      </c>
      <c r="N12" s="17" t="e">
        <f t="shared" si="4"/>
        <v>#VALUE!</v>
      </c>
      <c r="O12" s="18" t="str">
        <f t="shared" si="5"/>
        <v>4 / 18927</v>
      </c>
      <c r="P12" s="18" t="str">
        <f t="shared" si="6"/>
        <v>8 / 18941</v>
      </c>
    </row>
    <row r="13" spans="1:16" ht="30" customHeight="1" x14ac:dyDescent="0.2">
      <c r="A13" s="253" t="s">
        <v>267</v>
      </c>
      <c r="B13" s="11">
        <v>18633</v>
      </c>
      <c r="C13" s="11">
        <v>18626</v>
      </c>
      <c r="D13" s="12">
        <f t="shared" si="0"/>
        <v>37259</v>
      </c>
      <c r="E13" s="11">
        <v>36</v>
      </c>
      <c r="F13" s="11">
        <v>36</v>
      </c>
      <c r="G13" s="13">
        <v>2.3199999999999998</v>
      </c>
      <c r="H13" s="14">
        <f t="shared" si="1"/>
        <v>43228.56</v>
      </c>
      <c r="I13" s="14">
        <f t="shared" si="2"/>
        <v>43212.32</v>
      </c>
      <c r="J13" s="14">
        <f t="shared" si="3"/>
        <v>86440.88</v>
      </c>
      <c r="K13" s="15">
        <f t="shared" si="7"/>
        <v>8.3278277139002554E-4</v>
      </c>
      <c r="L13" s="15">
        <f t="shared" si="8"/>
        <v>8.3309574676851416E-4</v>
      </c>
      <c r="M13" s="16" t="s">
        <v>11</v>
      </c>
      <c r="N13" s="17" t="e">
        <f t="shared" si="4"/>
        <v>#VALUE!</v>
      </c>
      <c r="O13" s="18" t="str">
        <f t="shared" si="5"/>
        <v>36 / 18633</v>
      </c>
      <c r="P13" s="18" t="str">
        <f t="shared" si="6"/>
        <v>36 / 18626</v>
      </c>
    </row>
    <row r="14" spans="1:16" ht="30" customHeight="1" x14ac:dyDescent="0.2">
      <c r="A14" s="19">
        <f>COUNT(B5:B13)</f>
        <v>9</v>
      </c>
      <c r="B14" s="20">
        <f>SUM(B5:B13)</f>
        <v>93237</v>
      </c>
      <c r="C14" s="20">
        <f t="shared" ref="C14:D14" si="9">SUM(C5:C13)</f>
        <v>77580</v>
      </c>
      <c r="D14" s="20">
        <f t="shared" si="9"/>
        <v>170817</v>
      </c>
      <c r="E14" s="20">
        <f>SUM(E5:E13)</f>
        <v>115</v>
      </c>
      <c r="F14" s="20">
        <f>SUM(F5:F13)</f>
        <v>118</v>
      </c>
      <c r="G14" s="21">
        <f>J14/D14</f>
        <v>2.2279842170275788</v>
      </c>
      <c r="H14" s="22">
        <f>SUM(H5:H13)</f>
        <v>207082.63</v>
      </c>
      <c r="I14" s="22">
        <f>SUM(I5:I13)</f>
        <v>173494.94999999998</v>
      </c>
      <c r="J14" s="22">
        <f t="shared" si="3"/>
        <v>380577.57999999996</v>
      </c>
      <c r="K14" s="24">
        <f t="shared" si="7"/>
        <v>5.5533387807562608E-4</v>
      </c>
      <c r="L14" s="24">
        <f t="shared" si="8"/>
        <v>6.8013507021385936E-4</v>
      </c>
      <c r="M14" s="25" t="s">
        <v>11</v>
      </c>
      <c r="N14" s="239" t="e">
        <f t="shared" si="4"/>
        <v>#VALUE!</v>
      </c>
      <c r="O14" s="27" t="str">
        <f t="shared" si="5"/>
        <v>115 / 93237</v>
      </c>
      <c r="P14" s="27" t="str">
        <f t="shared" si="6"/>
        <v>118 / 77580</v>
      </c>
    </row>
    <row r="15" spans="1:16" ht="18" customHeight="1" x14ac:dyDescent="0.2">
      <c r="D15" s="94"/>
      <c r="E15" s="94"/>
    </row>
    <row r="16" spans="1:16" ht="30" customHeight="1" thickBot="1" x14ac:dyDescent="0.25">
      <c r="B16" s="95"/>
      <c r="C16" s="95"/>
      <c r="D16" s="95"/>
      <c r="E16" s="95"/>
      <c r="K16" s="1">
        <f>2.86%/I29</f>
        <v>42.050470932203382</v>
      </c>
    </row>
    <row r="17" spans="1:17" ht="29.25" customHeight="1" thickBot="1" x14ac:dyDescent="0.25">
      <c r="A17" s="404" t="s">
        <v>290</v>
      </c>
      <c r="B17" s="405"/>
      <c r="C17" s="405"/>
      <c r="D17" s="405"/>
      <c r="E17" s="405"/>
      <c r="F17" s="405"/>
      <c r="G17" s="405"/>
      <c r="H17" s="405"/>
      <c r="I17" s="405"/>
      <c r="J17" s="405"/>
      <c r="K17" s="405"/>
      <c r="L17" s="405"/>
      <c r="M17" s="405"/>
      <c r="N17" s="406"/>
    </row>
    <row r="18" spans="1:17" ht="33" customHeight="1" thickBot="1" x14ac:dyDescent="0.25">
      <c r="A18" s="432" t="s">
        <v>249</v>
      </c>
      <c r="B18" s="384" t="s">
        <v>13</v>
      </c>
      <c r="C18" s="407" t="s">
        <v>14</v>
      </c>
      <c r="D18" s="384" t="s">
        <v>15</v>
      </c>
      <c r="E18" s="384" t="s">
        <v>136</v>
      </c>
      <c r="F18" s="384" t="s">
        <v>155</v>
      </c>
      <c r="G18" s="386" t="s">
        <v>156</v>
      </c>
      <c r="H18" s="384" t="s">
        <v>18</v>
      </c>
      <c r="I18" s="386" t="s">
        <v>19</v>
      </c>
      <c r="J18" s="434" t="s">
        <v>20</v>
      </c>
      <c r="K18" s="392" t="s">
        <v>21</v>
      </c>
      <c r="L18" s="393"/>
      <c r="M18" s="393"/>
      <c r="N18" s="382" t="s">
        <v>280</v>
      </c>
    </row>
    <row r="19" spans="1:17" ht="39" customHeight="1" thickBot="1" x14ac:dyDescent="0.25">
      <c r="A19" s="433"/>
      <c r="B19" s="385"/>
      <c r="C19" s="408"/>
      <c r="D19" s="385"/>
      <c r="E19" s="385"/>
      <c r="F19" s="385"/>
      <c r="G19" s="387"/>
      <c r="H19" s="385"/>
      <c r="I19" s="387"/>
      <c r="J19" s="435"/>
      <c r="K19" s="257" t="s">
        <v>22</v>
      </c>
      <c r="L19" s="258" t="s">
        <v>23</v>
      </c>
      <c r="M19" s="260" t="s">
        <v>24</v>
      </c>
      <c r="N19" s="383" t="s">
        <v>25</v>
      </c>
    </row>
    <row r="20" spans="1:17" s="134" customFormat="1" ht="44.1" customHeight="1" x14ac:dyDescent="0.25">
      <c r="A20" s="394">
        <v>9</v>
      </c>
      <c r="B20" s="255" t="s">
        <v>268</v>
      </c>
      <c r="C20" s="120" t="s">
        <v>26</v>
      </c>
      <c r="D20" s="190"/>
      <c r="E20" s="191">
        <f t="shared" ref="E20:E29" si="10">G5</f>
        <v>2.15</v>
      </c>
      <c r="F20" s="120" t="str">
        <f t="shared" ref="F20:F29" si="11">O5</f>
        <v>8 / 30741</v>
      </c>
      <c r="G20" s="192">
        <f t="shared" ref="G20:G29" si="12">K5</f>
        <v>1.2104128793982434E-4</v>
      </c>
      <c r="H20" s="120" t="str">
        <f t="shared" ref="H20:H29" si="13">P5</f>
        <v>4 / 15233</v>
      </c>
      <c r="I20" s="192">
        <f t="shared" ref="I20:I29" si="14">L5</f>
        <v>1.2213386176584192E-4</v>
      </c>
      <c r="J20" s="193">
        <v>4.7E-2</v>
      </c>
      <c r="K20" s="194" t="s">
        <v>96</v>
      </c>
      <c r="L20" s="194" t="s">
        <v>97</v>
      </c>
      <c r="M20" s="200" t="s">
        <v>98</v>
      </c>
      <c r="N20" s="263" t="s">
        <v>281</v>
      </c>
      <c r="P20" s="18"/>
    </row>
    <row r="21" spans="1:17" s="134" customFormat="1" ht="48.75" customHeight="1" x14ac:dyDescent="0.25">
      <c r="A21" s="395"/>
      <c r="B21" s="255" t="s">
        <v>269</v>
      </c>
      <c r="C21" s="120" t="s">
        <v>26</v>
      </c>
      <c r="D21" s="190"/>
      <c r="E21" s="191">
        <f t="shared" si="10"/>
        <v>2.7</v>
      </c>
      <c r="F21" s="120" t="str">
        <f t="shared" si="11"/>
        <v>19 / 11798</v>
      </c>
      <c r="G21" s="192">
        <f t="shared" si="12"/>
        <v>5.9646016587871131E-4</v>
      </c>
      <c r="H21" s="120" t="str">
        <f t="shared" si="13"/>
        <v>26 / 11799</v>
      </c>
      <c r="I21" s="192">
        <f t="shared" si="14"/>
        <v>8.1613947195776162E-4</v>
      </c>
      <c r="J21" s="193">
        <v>0.19400000000000001</v>
      </c>
      <c r="K21" s="194" t="s">
        <v>99</v>
      </c>
      <c r="L21" s="194" t="s">
        <v>100</v>
      </c>
      <c r="M21" s="200" t="s">
        <v>101</v>
      </c>
      <c r="N21" s="199" t="s">
        <v>282</v>
      </c>
      <c r="O21" s="1"/>
      <c r="P21" s="1"/>
      <c r="Q21" s="1"/>
    </row>
    <row r="22" spans="1:17" s="134" customFormat="1" ht="44.1" customHeight="1" x14ac:dyDescent="0.25">
      <c r="A22" s="395"/>
      <c r="B22" s="255" t="s">
        <v>270</v>
      </c>
      <c r="C22" s="120" t="s">
        <v>26</v>
      </c>
      <c r="D22" s="190"/>
      <c r="E22" s="191">
        <f t="shared" si="10"/>
        <v>1.7</v>
      </c>
      <c r="F22" s="120" t="str">
        <f t="shared" si="11"/>
        <v>30 / 6013</v>
      </c>
      <c r="G22" s="192">
        <f t="shared" si="12"/>
        <v>2.9348176989072695E-3</v>
      </c>
      <c r="H22" s="120" t="str">
        <f t="shared" si="13"/>
        <v>34 / 6018</v>
      </c>
      <c r="I22" s="192">
        <f t="shared" si="14"/>
        <v>3.3233632436025255E-3</v>
      </c>
      <c r="J22" s="193">
        <v>0.28299999999999997</v>
      </c>
      <c r="K22" s="194" t="s">
        <v>81</v>
      </c>
      <c r="L22" s="194" t="s">
        <v>102</v>
      </c>
      <c r="M22" s="200" t="s">
        <v>103</v>
      </c>
      <c r="N22" s="199" t="s">
        <v>282</v>
      </c>
      <c r="P22" s="18"/>
    </row>
    <row r="23" spans="1:17" s="134" customFormat="1" ht="44.1" customHeight="1" x14ac:dyDescent="0.25">
      <c r="A23" s="395"/>
      <c r="B23" s="255" t="s">
        <v>277</v>
      </c>
      <c r="C23" s="120" t="s">
        <v>26</v>
      </c>
      <c r="D23" s="190"/>
      <c r="E23" s="191">
        <f t="shared" si="10"/>
        <v>1.8</v>
      </c>
      <c r="F23" s="120" t="str">
        <f t="shared" si="11"/>
        <v>1 / 2489</v>
      </c>
      <c r="G23" s="192">
        <f t="shared" si="12"/>
        <v>2.2320432123565913E-4</v>
      </c>
      <c r="H23" s="120" t="str">
        <f t="shared" si="13"/>
        <v>3 / 2479</v>
      </c>
      <c r="I23" s="192">
        <f t="shared" si="14"/>
        <v>6.7231410514992612E-4</v>
      </c>
      <c r="J23" s="193">
        <v>1.2999999999999999E-2</v>
      </c>
      <c r="K23" s="194" t="s">
        <v>190</v>
      </c>
      <c r="L23" s="194" t="s">
        <v>191</v>
      </c>
      <c r="M23" s="200" t="s">
        <v>192</v>
      </c>
      <c r="N23" s="199" t="s">
        <v>281</v>
      </c>
      <c r="O23" s="1"/>
      <c r="P23" s="1"/>
      <c r="Q23" s="1"/>
    </row>
    <row r="24" spans="1:17" s="134" customFormat="1" ht="44.1" customHeight="1" x14ac:dyDescent="0.25">
      <c r="A24" s="395"/>
      <c r="B24" s="233" t="s">
        <v>273</v>
      </c>
      <c r="C24" s="120" t="s">
        <v>26</v>
      </c>
      <c r="D24" s="190"/>
      <c r="E24" s="191">
        <f t="shared" si="10"/>
        <v>1.4</v>
      </c>
      <c r="F24" s="120" t="str">
        <f t="shared" si="11"/>
        <v>1 / 831</v>
      </c>
      <c r="G24" s="192">
        <f t="shared" si="12"/>
        <v>8.5954959601169001E-4</v>
      </c>
      <c r="H24" s="120" t="str">
        <f t="shared" si="13"/>
        <v>0 / 835</v>
      </c>
      <c r="I24" s="192">
        <f t="shared" si="14"/>
        <v>0</v>
      </c>
      <c r="J24" s="193">
        <v>7.0000000000000001E-3</v>
      </c>
      <c r="K24" s="214" t="s">
        <v>201</v>
      </c>
      <c r="L24" s="194" t="s">
        <v>193</v>
      </c>
      <c r="M24" s="200" t="s">
        <v>194</v>
      </c>
      <c r="N24" s="261" t="s">
        <v>282</v>
      </c>
      <c r="P24" s="18"/>
    </row>
    <row r="25" spans="1:17" s="134" customFormat="1" ht="44.1" customHeight="1" x14ac:dyDescent="0.25">
      <c r="A25" s="395"/>
      <c r="B25" s="233" t="s">
        <v>284</v>
      </c>
      <c r="C25" s="120" t="s">
        <v>26</v>
      </c>
      <c r="D25" s="190"/>
      <c r="E25" s="191">
        <f t="shared" si="10"/>
        <v>1.4</v>
      </c>
      <c r="F25" s="120" t="str">
        <f t="shared" si="11"/>
        <v>1 / 831</v>
      </c>
      <c r="G25" s="192">
        <f t="shared" si="12"/>
        <v>8.5954959601169001E-4</v>
      </c>
      <c r="H25" s="120" t="str">
        <f t="shared" si="13"/>
        <v>0 / 831</v>
      </c>
      <c r="I25" s="192">
        <f t="shared" si="14"/>
        <v>0</v>
      </c>
      <c r="J25" s="193">
        <v>7.0000000000000001E-3</v>
      </c>
      <c r="K25" s="214" t="s">
        <v>201</v>
      </c>
      <c r="L25" s="194" t="s">
        <v>193</v>
      </c>
      <c r="M25" s="200" t="s">
        <v>195</v>
      </c>
      <c r="N25" s="261" t="s">
        <v>282</v>
      </c>
      <c r="O25" s="1"/>
      <c r="P25" s="1"/>
      <c r="Q25" s="1"/>
    </row>
    <row r="26" spans="1:17" s="134" customFormat="1" ht="52.5" customHeight="1" x14ac:dyDescent="0.25">
      <c r="A26" s="395"/>
      <c r="B26" s="256" t="s">
        <v>271</v>
      </c>
      <c r="C26" s="120" t="s">
        <v>26</v>
      </c>
      <c r="D26" s="190"/>
      <c r="E26" s="191">
        <f t="shared" si="10"/>
        <v>1.67</v>
      </c>
      <c r="F26" s="120" t="str">
        <f t="shared" si="11"/>
        <v>15 / 2974</v>
      </c>
      <c r="G26" s="192">
        <f t="shared" si="12"/>
        <v>3.0201869294363528E-3</v>
      </c>
      <c r="H26" s="120" t="str">
        <f t="shared" si="13"/>
        <v>7 / 2818</v>
      </c>
      <c r="I26" s="192">
        <f t="shared" si="14"/>
        <v>1.4874438489947007E-3</v>
      </c>
      <c r="J26" s="193">
        <v>8.4000000000000005E-2</v>
      </c>
      <c r="K26" s="194" t="s">
        <v>196</v>
      </c>
      <c r="L26" s="194" t="s">
        <v>197</v>
      </c>
      <c r="M26" s="200" t="s">
        <v>198</v>
      </c>
      <c r="N26" s="262" t="s">
        <v>283</v>
      </c>
      <c r="P26" s="18"/>
    </row>
    <row r="27" spans="1:17" s="134" customFormat="1" ht="44.1" customHeight="1" x14ac:dyDescent="0.25">
      <c r="A27" s="395"/>
      <c r="B27" s="255" t="s">
        <v>272</v>
      </c>
      <c r="C27" s="120" t="s">
        <v>26</v>
      </c>
      <c r="D27" s="190"/>
      <c r="E27" s="191">
        <f t="shared" si="10"/>
        <v>2.3199999999999998</v>
      </c>
      <c r="F27" s="120" t="str">
        <f t="shared" si="11"/>
        <v>4 / 18927</v>
      </c>
      <c r="G27" s="192">
        <f t="shared" si="12"/>
        <v>9.1094094734214755E-5</v>
      </c>
      <c r="H27" s="120" t="str">
        <f t="shared" si="13"/>
        <v>8 / 18941</v>
      </c>
      <c r="I27" s="192">
        <f t="shared" si="14"/>
        <v>1.8205352737811974E-4</v>
      </c>
      <c r="J27" s="221">
        <v>4.7E-2</v>
      </c>
      <c r="K27" s="194" t="s">
        <v>104</v>
      </c>
      <c r="L27" s="194" t="s">
        <v>105</v>
      </c>
      <c r="M27" s="200" t="s">
        <v>106</v>
      </c>
      <c r="N27" s="199" t="s">
        <v>283</v>
      </c>
      <c r="O27" s="1"/>
      <c r="P27" s="1"/>
      <c r="Q27" s="1"/>
    </row>
    <row r="28" spans="1:17" s="134" customFormat="1" ht="44.1" customHeight="1" x14ac:dyDescent="0.25">
      <c r="A28" s="395"/>
      <c r="B28" s="255" t="s">
        <v>275</v>
      </c>
      <c r="C28" s="120" t="s">
        <v>26</v>
      </c>
      <c r="D28" s="190"/>
      <c r="E28" s="191">
        <f t="shared" si="10"/>
        <v>2.3199999999999998</v>
      </c>
      <c r="F28" s="120" t="str">
        <f t="shared" si="11"/>
        <v>36 / 18633</v>
      </c>
      <c r="G28" s="192">
        <f t="shared" si="12"/>
        <v>8.3278277139002554E-4</v>
      </c>
      <c r="H28" s="120" t="str">
        <f t="shared" si="13"/>
        <v>36 / 18626</v>
      </c>
      <c r="I28" s="192">
        <f t="shared" si="14"/>
        <v>8.3309574676851416E-4</v>
      </c>
      <c r="J28" s="221">
        <v>0.318</v>
      </c>
      <c r="K28" s="194" t="s">
        <v>107</v>
      </c>
      <c r="L28" s="200" t="s">
        <v>108</v>
      </c>
      <c r="M28" s="199" t="s">
        <v>109</v>
      </c>
      <c r="N28" s="199" t="s">
        <v>281</v>
      </c>
      <c r="P28" s="18"/>
    </row>
    <row r="29" spans="1:17" s="134" customFormat="1" ht="41.1" customHeight="1" x14ac:dyDescent="0.25">
      <c r="A29" s="135" t="s">
        <v>35</v>
      </c>
      <c r="B29" s="136">
        <f>COUNT(G20:G28)</f>
        <v>9</v>
      </c>
      <c r="C29" s="120"/>
      <c r="D29" s="215" t="s">
        <v>157</v>
      </c>
      <c r="E29" s="137">
        <f t="shared" si="10"/>
        <v>2.2279842170275788</v>
      </c>
      <c r="F29" s="124" t="str">
        <f t="shared" si="11"/>
        <v>115 / 93237</v>
      </c>
      <c r="G29" s="168">
        <f t="shared" si="12"/>
        <v>5.5533387807562608E-4</v>
      </c>
      <c r="H29" s="124" t="str">
        <f t="shared" si="13"/>
        <v>118 / 77580</v>
      </c>
      <c r="I29" s="168">
        <f t="shared" si="14"/>
        <v>6.8013507021385936E-4</v>
      </c>
      <c r="J29" s="125">
        <v>1</v>
      </c>
      <c r="K29" s="150" t="s">
        <v>217</v>
      </c>
      <c r="L29" s="204"/>
      <c r="M29" s="216"/>
      <c r="N29" s="216"/>
      <c r="O29" s="1"/>
      <c r="P29" s="1"/>
      <c r="Q29" s="1"/>
    </row>
    <row r="30" spans="1:17" ht="7.5" customHeight="1" thickBot="1" x14ac:dyDescent="0.25">
      <c r="A30" s="31"/>
      <c r="B30" s="31"/>
      <c r="C30" s="32"/>
      <c r="D30" s="33"/>
      <c r="E30" s="33"/>
      <c r="F30" s="34"/>
      <c r="G30" s="35"/>
      <c r="H30" s="34"/>
      <c r="I30" s="36"/>
      <c r="J30" s="37"/>
      <c r="L30" s="29"/>
      <c r="M30" s="38"/>
      <c r="N30" s="38"/>
    </row>
    <row r="31" spans="1:17" s="40" customFormat="1" ht="49.5" customHeight="1" thickBot="1" x14ac:dyDescent="0.25">
      <c r="A31" s="39"/>
      <c r="B31" s="401" t="s">
        <v>45</v>
      </c>
      <c r="C31" s="402"/>
      <c r="D31" s="402"/>
      <c r="E31" s="402"/>
      <c r="F31" s="402"/>
      <c r="G31" s="402"/>
      <c r="H31" s="403"/>
      <c r="I31" s="126" t="s">
        <v>154</v>
      </c>
      <c r="J31" s="127" t="s">
        <v>135</v>
      </c>
      <c r="K31" s="128" t="s">
        <v>22</v>
      </c>
      <c r="L31" s="129" t="s">
        <v>23</v>
      </c>
      <c r="M31" s="130" t="s">
        <v>24</v>
      </c>
      <c r="N31" s="38"/>
    </row>
    <row r="32" spans="1:17" ht="39.950000000000003" customHeight="1" x14ac:dyDescent="0.2">
      <c r="A32" s="399" t="s">
        <v>37</v>
      </c>
      <c r="B32" s="430" t="s">
        <v>224</v>
      </c>
      <c r="C32" s="397"/>
      <c r="D32" s="397"/>
      <c r="E32" s="397"/>
      <c r="F32" s="397"/>
      <c r="G32" s="397"/>
      <c r="H32" s="397"/>
      <c r="I32" s="166" t="s">
        <v>219</v>
      </c>
      <c r="J32" s="160" t="s">
        <v>170</v>
      </c>
      <c r="K32" s="243" t="s">
        <v>217</v>
      </c>
      <c r="L32" s="162" t="s">
        <v>237</v>
      </c>
      <c r="M32" s="172" t="s">
        <v>220</v>
      </c>
      <c r="N32" s="158" t="s">
        <v>38</v>
      </c>
    </row>
    <row r="33" spans="1:24" ht="39.950000000000003" customHeight="1" thickBot="1" x14ac:dyDescent="0.25">
      <c r="A33" s="400"/>
      <c r="B33" s="431" t="s">
        <v>225</v>
      </c>
      <c r="C33" s="398"/>
      <c r="D33" s="398"/>
      <c r="E33" s="398"/>
      <c r="F33" s="398"/>
      <c r="G33" s="398"/>
      <c r="H33" s="398"/>
      <c r="I33" s="165" t="s">
        <v>227</v>
      </c>
      <c r="J33" s="140" t="s">
        <v>228</v>
      </c>
      <c r="K33" s="244" t="s">
        <v>217</v>
      </c>
      <c r="L33" s="164" t="s">
        <v>229</v>
      </c>
      <c r="M33" s="173" t="s">
        <v>230</v>
      </c>
      <c r="N33" s="159" t="s">
        <v>292</v>
      </c>
    </row>
    <row r="34" spans="1:24" ht="12.75" customHeight="1" thickBot="1" x14ac:dyDescent="0.25">
      <c r="A34" s="271"/>
      <c r="D34" s="2"/>
      <c r="E34" s="2"/>
      <c r="F34" s="2"/>
      <c r="G34" s="2"/>
      <c r="H34" s="2"/>
      <c r="I34" s="167"/>
      <c r="J34" s="167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49.5" customHeight="1" thickBot="1" x14ac:dyDescent="0.25">
      <c r="A35" s="270" t="s">
        <v>250</v>
      </c>
      <c r="B35" s="412" t="s">
        <v>304</v>
      </c>
      <c r="C35" s="413"/>
      <c r="D35" s="413"/>
      <c r="E35" s="413"/>
      <c r="F35" s="413"/>
      <c r="G35" s="413"/>
      <c r="H35" s="414"/>
      <c r="I35" s="169" t="s">
        <v>231</v>
      </c>
      <c r="J35" s="170" t="s">
        <v>189</v>
      </c>
      <c r="K35" s="245" t="s">
        <v>217</v>
      </c>
      <c r="L35" s="171" t="s">
        <v>232</v>
      </c>
      <c r="M35" s="174" t="s">
        <v>233</v>
      </c>
      <c r="N35" s="133" t="s">
        <v>38</v>
      </c>
      <c r="P35" s="42"/>
      <c r="Q35" s="42"/>
      <c r="R35" s="42"/>
    </row>
    <row r="36" spans="1:24" ht="18.75" customHeight="1" thickBot="1" x14ac:dyDescent="0.35">
      <c r="A36" s="271"/>
      <c r="C36" s="1"/>
      <c r="N36" s="43"/>
    </row>
    <row r="37" spans="1:24" ht="43.5" customHeight="1" thickBot="1" x14ac:dyDescent="0.35">
      <c r="A37" s="271"/>
      <c r="B37" s="436" t="s">
        <v>46</v>
      </c>
      <c r="C37" s="437"/>
      <c r="D37" s="437"/>
      <c r="E37" s="437"/>
      <c r="F37" s="437"/>
      <c r="G37" s="437"/>
      <c r="H37" s="438"/>
      <c r="I37" s="142" t="s">
        <v>154</v>
      </c>
      <c r="J37" s="143" t="s">
        <v>135</v>
      </c>
      <c r="K37" s="144" t="s">
        <v>22</v>
      </c>
      <c r="L37" s="145" t="s">
        <v>23</v>
      </c>
      <c r="M37" s="146" t="s">
        <v>24</v>
      </c>
      <c r="N37" s="43"/>
    </row>
    <row r="38" spans="1:24" ht="33" customHeight="1" thickBot="1" x14ac:dyDescent="0.25">
      <c r="A38" s="270" t="s">
        <v>37</v>
      </c>
      <c r="B38" s="422" t="s">
        <v>224</v>
      </c>
      <c r="C38" s="415"/>
      <c r="D38" s="415"/>
      <c r="E38" s="415"/>
      <c r="F38" s="415"/>
      <c r="G38" s="415"/>
      <c r="H38" s="423"/>
      <c r="I38" s="178" t="s">
        <v>219</v>
      </c>
      <c r="J38" s="179" t="s">
        <v>170</v>
      </c>
      <c r="K38" s="222" t="s">
        <v>218</v>
      </c>
      <c r="L38" s="171" t="s">
        <v>235</v>
      </c>
      <c r="M38" s="174" t="s">
        <v>236</v>
      </c>
      <c r="N38" s="186" t="s">
        <v>38</v>
      </c>
    </row>
    <row r="39" spans="1:24" ht="7.5" customHeight="1" thickBot="1" x14ac:dyDescent="0.4">
      <c r="A39" s="271"/>
      <c r="C39" s="1"/>
      <c r="K39" s="211"/>
      <c r="M39" s="44"/>
      <c r="N39" s="43"/>
    </row>
    <row r="40" spans="1:24" ht="39" customHeight="1" thickBot="1" x14ac:dyDescent="0.25">
      <c r="A40" s="270" t="s">
        <v>250</v>
      </c>
      <c r="B40" s="412" t="s">
        <v>304</v>
      </c>
      <c r="C40" s="413"/>
      <c r="D40" s="413"/>
      <c r="E40" s="413"/>
      <c r="F40" s="413"/>
      <c r="G40" s="413"/>
      <c r="H40" s="414"/>
      <c r="I40" s="169" t="s">
        <v>125</v>
      </c>
      <c r="J40" s="170" t="s">
        <v>189</v>
      </c>
      <c r="K40" s="223" t="s">
        <v>218</v>
      </c>
      <c r="L40" s="171" t="s">
        <v>232</v>
      </c>
      <c r="M40" s="174" t="s">
        <v>234</v>
      </c>
      <c r="N40" s="133" t="s">
        <v>38</v>
      </c>
    </row>
  </sheetData>
  <mergeCells count="26">
    <mergeCell ref="B40:H40"/>
    <mergeCell ref="A20:A28"/>
    <mergeCell ref="K18:M18"/>
    <mergeCell ref="N18:N19"/>
    <mergeCell ref="B38:H38"/>
    <mergeCell ref="B37:H37"/>
    <mergeCell ref="E18:E19"/>
    <mergeCell ref="B32:H32"/>
    <mergeCell ref="B33:H33"/>
    <mergeCell ref="B31:H31"/>
    <mergeCell ref="A32:A33"/>
    <mergeCell ref="G18:G19"/>
    <mergeCell ref="H18:H19"/>
    <mergeCell ref="I18:I19"/>
    <mergeCell ref="J18:J19"/>
    <mergeCell ref="B35:H35"/>
    <mergeCell ref="A18:A19"/>
    <mergeCell ref="B18:B19"/>
    <mergeCell ref="C18:C19"/>
    <mergeCell ref="D18:D19"/>
    <mergeCell ref="F18:F19"/>
    <mergeCell ref="E3:F3"/>
    <mergeCell ref="H3:J3"/>
    <mergeCell ref="K3:L3"/>
    <mergeCell ref="B3:D3"/>
    <mergeCell ref="A17:N17"/>
  </mergeCells>
  <pageMargins left="0.7" right="0.7" top="0.75" bottom="0.75" header="0.3" footer="0.3"/>
  <pageSetup paperSize="9" orientation="portrait" horizontalDpi="4294967292" verticalDpi="4294967292"/>
  <ignoredErrors>
    <ignoredError sqref="I38:J40 I32:J35" numberStoredAsText="1"/>
    <ignoredError sqref="G14" formula="1"/>
    <ignoredError sqref="N5:N14" evalError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4"/>
  <sheetViews>
    <sheetView zoomScale="110" zoomScaleNormal="110" zoomScalePageLayoutView="110" workbookViewId="0">
      <selection activeCell="H6" sqref="H6"/>
    </sheetView>
  </sheetViews>
  <sheetFormatPr baseColWidth="10" defaultRowHeight="12.75" x14ac:dyDescent="0.2"/>
  <cols>
    <col min="1" max="1" width="7.5703125" style="285" customWidth="1"/>
    <col min="2" max="2" width="18.7109375" style="285" customWidth="1"/>
    <col min="3" max="3" width="18.28515625" style="285" customWidth="1"/>
    <col min="4" max="4" width="19.28515625" style="285" customWidth="1"/>
    <col min="5" max="5" width="22.85546875" style="285" customWidth="1"/>
    <col min="6" max="6" width="26.42578125" style="285" customWidth="1"/>
    <col min="7" max="7" width="22.5703125" style="285" customWidth="1"/>
    <col min="8" max="8" width="12.28515625" style="1" customWidth="1"/>
    <col min="9" max="9" width="11.42578125" style="285"/>
    <col min="10" max="10" width="19" style="286" customWidth="1"/>
    <col min="11" max="256" width="11.42578125" style="285"/>
    <col min="257" max="257" width="7.5703125" style="285" customWidth="1"/>
    <col min="258" max="258" width="18.7109375" style="285" customWidth="1"/>
    <col min="259" max="259" width="18.28515625" style="285" customWidth="1"/>
    <col min="260" max="260" width="17.28515625" style="285" customWidth="1"/>
    <col min="261" max="261" width="22.85546875" style="285" customWidth="1"/>
    <col min="262" max="262" width="26.42578125" style="285" customWidth="1"/>
    <col min="263" max="263" width="22.5703125" style="285" customWidth="1"/>
    <col min="264" max="264" width="12.28515625" style="285" customWidth="1"/>
    <col min="265" max="265" width="11.42578125" style="285"/>
    <col min="266" max="266" width="19" style="285" customWidth="1"/>
    <col min="267" max="512" width="11.42578125" style="285"/>
    <col min="513" max="513" width="7.5703125" style="285" customWidth="1"/>
    <col min="514" max="514" width="18.7109375" style="285" customWidth="1"/>
    <col min="515" max="515" width="18.28515625" style="285" customWidth="1"/>
    <col min="516" max="516" width="17.28515625" style="285" customWidth="1"/>
    <col min="517" max="517" width="22.85546875" style="285" customWidth="1"/>
    <col min="518" max="518" width="26.42578125" style="285" customWidth="1"/>
    <col min="519" max="519" width="22.5703125" style="285" customWidth="1"/>
    <col min="520" max="520" width="12.28515625" style="285" customWidth="1"/>
    <col min="521" max="521" width="11.42578125" style="285"/>
    <col min="522" max="522" width="19" style="285" customWidth="1"/>
    <col min="523" max="768" width="11.42578125" style="285"/>
    <col min="769" max="769" width="7.5703125" style="285" customWidth="1"/>
    <col min="770" max="770" width="18.7109375" style="285" customWidth="1"/>
    <col min="771" max="771" width="18.28515625" style="285" customWidth="1"/>
    <col min="772" max="772" width="17.28515625" style="285" customWidth="1"/>
    <col min="773" max="773" width="22.85546875" style="285" customWidth="1"/>
    <col min="774" max="774" width="26.42578125" style="285" customWidth="1"/>
    <col min="775" max="775" width="22.5703125" style="285" customWidth="1"/>
    <col min="776" max="776" width="12.28515625" style="285" customWidth="1"/>
    <col min="777" max="777" width="11.42578125" style="285"/>
    <col min="778" max="778" width="19" style="285" customWidth="1"/>
    <col min="779" max="1024" width="11.42578125" style="285"/>
    <col min="1025" max="1025" width="7.5703125" style="285" customWidth="1"/>
    <col min="1026" max="1026" width="18.7109375" style="285" customWidth="1"/>
    <col min="1027" max="1027" width="18.28515625" style="285" customWidth="1"/>
    <col min="1028" max="1028" width="17.28515625" style="285" customWidth="1"/>
    <col min="1029" max="1029" width="22.85546875" style="285" customWidth="1"/>
    <col min="1030" max="1030" width="26.42578125" style="285" customWidth="1"/>
    <col min="1031" max="1031" width="22.5703125" style="285" customWidth="1"/>
    <col min="1032" max="1032" width="12.28515625" style="285" customWidth="1"/>
    <col min="1033" max="1033" width="11.42578125" style="285"/>
    <col min="1034" max="1034" width="19" style="285" customWidth="1"/>
    <col min="1035" max="1280" width="11.42578125" style="285"/>
    <col min="1281" max="1281" width="7.5703125" style="285" customWidth="1"/>
    <col min="1282" max="1282" width="18.7109375" style="285" customWidth="1"/>
    <col min="1283" max="1283" width="18.28515625" style="285" customWidth="1"/>
    <col min="1284" max="1284" width="17.28515625" style="285" customWidth="1"/>
    <col min="1285" max="1285" width="22.85546875" style="285" customWidth="1"/>
    <col min="1286" max="1286" width="26.42578125" style="285" customWidth="1"/>
    <col min="1287" max="1287" width="22.5703125" style="285" customWidth="1"/>
    <col min="1288" max="1288" width="12.28515625" style="285" customWidth="1"/>
    <col min="1289" max="1289" width="11.42578125" style="285"/>
    <col min="1290" max="1290" width="19" style="285" customWidth="1"/>
    <col min="1291" max="1536" width="11.42578125" style="285"/>
    <col min="1537" max="1537" width="7.5703125" style="285" customWidth="1"/>
    <col min="1538" max="1538" width="18.7109375" style="285" customWidth="1"/>
    <col min="1539" max="1539" width="18.28515625" style="285" customWidth="1"/>
    <col min="1540" max="1540" width="17.28515625" style="285" customWidth="1"/>
    <col min="1541" max="1541" width="22.85546875" style="285" customWidth="1"/>
    <col min="1542" max="1542" width="26.42578125" style="285" customWidth="1"/>
    <col min="1543" max="1543" width="22.5703125" style="285" customWidth="1"/>
    <col min="1544" max="1544" width="12.28515625" style="285" customWidth="1"/>
    <col min="1545" max="1545" width="11.42578125" style="285"/>
    <col min="1546" max="1546" width="19" style="285" customWidth="1"/>
    <col min="1547" max="1792" width="11.42578125" style="285"/>
    <col min="1793" max="1793" width="7.5703125" style="285" customWidth="1"/>
    <col min="1794" max="1794" width="18.7109375" style="285" customWidth="1"/>
    <col min="1795" max="1795" width="18.28515625" style="285" customWidth="1"/>
    <col min="1796" max="1796" width="17.28515625" style="285" customWidth="1"/>
    <col min="1797" max="1797" width="22.85546875" style="285" customWidth="1"/>
    <col min="1798" max="1798" width="26.42578125" style="285" customWidth="1"/>
    <col min="1799" max="1799" width="22.5703125" style="285" customWidth="1"/>
    <col min="1800" max="1800" width="12.28515625" style="285" customWidth="1"/>
    <col min="1801" max="1801" width="11.42578125" style="285"/>
    <col min="1802" max="1802" width="19" style="285" customWidth="1"/>
    <col min="1803" max="2048" width="11.42578125" style="285"/>
    <col min="2049" max="2049" width="7.5703125" style="285" customWidth="1"/>
    <col min="2050" max="2050" width="18.7109375" style="285" customWidth="1"/>
    <col min="2051" max="2051" width="18.28515625" style="285" customWidth="1"/>
    <col min="2052" max="2052" width="17.28515625" style="285" customWidth="1"/>
    <col min="2053" max="2053" width="22.85546875" style="285" customWidth="1"/>
    <col min="2054" max="2054" width="26.42578125" style="285" customWidth="1"/>
    <col min="2055" max="2055" width="22.5703125" style="285" customWidth="1"/>
    <col min="2056" max="2056" width="12.28515625" style="285" customWidth="1"/>
    <col min="2057" max="2057" width="11.42578125" style="285"/>
    <col min="2058" max="2058" width="19" style="285" customWidth="1"/>
    <col min="2059" max="2304" width="11.42578125" style="285"/>
    <col min="2305" max="2305" width="7.5703125" style="285" customWidth="1"/>
    <col min="2306" max="2306" width="18.7109375" style="285" customWidth="1"/>
    <col min="2307" max="2307" width="18.28515625" style="285" customWidth="1"/>
    <col min="2308" max="2308" width="17.28515625" style="285" customWidth="1"/>
    <col min="2309" max="2309" width="22.85546875" style="285" customWidth="1"/>
    <col min="2310" max="2310" width="26.42578125" style="285" customWidth="1"/>
    <col min="2311" max="2311" width="22.5703125" style="285" customWidth="1"/>
    <col min="2312" max="2312" width="12.28515625" style="285" customWidth="1"/>
    <col min="2313" max="2313" width="11.42578125" style="285"/>
    <col min="2314" max="2314" width="19" style="285" customWidth="1"/>
    <col min="2315" max="2560" width="11.42578125" style="285"/>
    <col min="2561" max="2561" width="7.5703125" style="285" customWidth="1"/>
    <col min="2562" max="2562" width="18.7109375" style="285" customWidth="1"/>
    <col min="2563" max="2563" width="18.28515625" style="285" customWidth="1"/>
    <col min="2564" max="2564" width="17.28515625" style="285" customWidth="1"/>
    <col min="2565" max="2565" width="22.85546875" style="285" customWidth="1"/>
    <col min="2566" max="2566" width="26.42578125" style="285" customWidth="1"/>
    <col min="2567" max="2567" width="22.5703125" style="285" customWidth="1"/>
    <col min="2568" max="2568" width="12.28515625" style="285" customWidth="1"/>
    <col min="2569" max="2569" width="11.42578125" style="285"/>
    <col min="2570" max="2570" width="19" style="285" customWidth="1"/>
    <col min="2571" max="2816" width="11.42578125" style="285"/>
    <col min="2817" max="2817" width="7.5703125" style="285" customWidth="1"/>
    <col min="2818" max="2818" width="18.7109375" style="285" customWidth="1"/>
    <col min="2819" max="2819" width="18.28515625" style="285" customWidth="1"/>
    <col min="2820" max="2820" width="17.28515625" style="285" customWidth="1"/>
    <col min="2821" max="2821" width="22.85546875" style="285" customWidth="1"/>
    <col min="2822" max="2822" width="26.42578125" style="285" customWidth="1"/>
    <col min="2823" max="2823" width="22.5703125" style="285" customWidth="1"/>
    <col min="2824" max="2824" width="12.28515625" style="285" customWidth="1"/>
    <col min="2825" max="2825" width="11.42578125" style="285"/>
    <col min="2826" max="2826" width="19" style="285" customWidth="1"/>
    <col min="2827" max="3072" width="11.42578125" style="285"/>
    <col min="3073" max="3073" width="7.5703125" style="285" customWidth="1"/>
    <col min="3074" max="3074" width="18.7109375" style="285" customWidth="1"/>
    <col min="3075" max="3075" width="18.28515625" style="285" customWidth="1"/>
    <col min="3076" max="3076" width="17.28515625" style="285" customWidth="1"/>
    <col min="3077" max="3077" width="22.85546875" style="285" customWidth="1"/>
    <col min="3078" max="3078" width="26.42578125" style="285" customWidth="1"/>
    <col min="3079" max="3079" width="22.5703125" style="285" customWidth="1"/>
    <col min="3080" max="3080" width="12.28515625" style="285" customWidth="1"/>
    <col min="3081" max="3081" width="11.42578125" style="285"/>
    <col min="3082" max="3082" width="19" style="285" customWidth="1"/>
    <col min="3083" max="3328" width="11.42578125" style="285"/>
    <col min="3329" max="3329" width="7.5703125" style="285" customWidth="1"/>
    <col min="3330" max="3330" width="18.7109375" style="285" customWidth="1"/>
    <col min="3331" max="3331" width="18.28515625" style="285" customWidth="1"/>
    <col min="3332" max="3332" width="17.28515625" style="285" customWidth="1"/>
    <col min="3333" max="3333" width="22.85546875" style="285" customWidth="1"/>
    <col min="3334" max="3334" width="26.42578125" style="285" customWidth="1"/>
    <col min="3335" max="3335" width="22.5703125" style="285" customWidth="1"/>
    <col min="3336" max="3336" width="12.28515625" style="285" customWidth="1"/>
    <col min="3337" max="3337" width="11.42578125" style="285"/>
    <col min="3338" max="3338" width="19" style="285" customWidth="1"/>
    <col min="3339" max="3584" width="11.42578125" style="285"/>
    <col min="3585" max="3585" width="7.5703125" style="285" customWidth="1"/>
    <col min="3586" max="3586" width="18.7109375" style="285" customWidth="1"/>
    <col min="3587" max="3587" width="18.28515625" style="285" customWidth="1"/>
    <col min="3588" max="3588" width="17.28515625" style="285" customWidth="1"/>
    <col min="3589" max="3589" width="22.85546875" style="285" customWidth="1"/>
    <col min="3590" max="3590" width="26.42578125" style="285" customWidth="1"/>
    <col min="3591" max="3591" width="22.5703125" style="285" customWidth="1"/>
    <col min="3592" max="3592" width="12.28515625" style="285" customWidth="1"/>
    <col min="3593" max="3593" width="11.42578125" style="285"/>
    <col min="3594" max="3594" width="19" style="285" customWidth="1"/>
    <col min="3595" max="3840" width="11.42578125" style="285"/>
    <col min="3841" max="3841" width="7.5703125" style="285" customWidth="1"/>
    <col min="3842" max="3842" width="18.7109375" style="285" customWidth="1"/>
    <col min="3843" max="3843" width="18.28515625" style="285" customWidth="1"/>
    <col min="3844" max="3844" width="17.28515625" style="285" customWidth="1"/>
    <col min="3845" max="3845" width="22.85546875" style="285" customWidth="1"/>
    <col min="3846" max="3846" width="26.42578125" style="285" customWidth="1"/>
    <col min="3847" max="3847" width="22.5703125" style="285" customWidth="1"/>
    <col min="3848" max="3848" width="12.28515625" style="285" customWidth="1"/>
    <col min="3849" max="3849" width="11.42578125" style="285"/>
    <col min="3850" max="3850" width="19" style="285" customWidth="1"/>
    <col min="3851" max="4096" width="11.42578125" style="285"/>
    <col min="4097" max="4097" width="7.5703125" style="285" customWidth="1"/>
    <col min="4098" max="4098" width="18.7109375" style="285" customWidth="1"/>
    <col min="4099" max="4099" width="18.28515625" style="285" customWidth="1"/>
    <col min="4100" max="4100" width="17.28515625" style="285" customWidth="1"/>
    <col min="4101" max="4101" width="22.85546875" style="285" customWidth="1"/>
    <col min="4102" max="4102" width="26.42578125" style="285" customWidth="1"/>
    <col min="4103" max="4103" width="22.5703125" style="285" customWidth="1"/>
    <col min="4104" max="4104" width="12.28515625" style="285" customWidth="1"/>
    <col min="4105" max="4105" width="11.42578125" style="285"/>
    <col min="4106" max="4106" width="19" style="285" customWidth="1"/>
    <col min="4107" max="4352" width="11.42578125" style="285"/>
    <col min="4353" max="4353" width="7.5703125" style="285" customWidth="1"/>
    <col min="4354" max="4354" width="18.7109375" style="285" customWidth="1"/>
    <col min="4355" max="4355" width="18.28515625" style="285" customWidth="1"/>
    <col min="4356" max="4356" width="17.28515625" style="285" customWidth="1"/>
    <col min="4357" max="4357" width="22.85546875" style="285" customWidth="1"/>
    <col min="4358" max="4358" width="26.42578125" style="285" customWidth="1"/>
    <col min="4359" max="4359" width="22.5703125" style="285" customWidth="1"/>
    <col min="4360" max="4360" width="12.28515625" style="285" customWidth="1"/>
    <col min="4361" max="4361" width="11.42578125" style="285"/>
    <col min="4362" max="4362" width="19" style="285" customWidth="1"/>
    <col min="4363" max="4608" width="11.42578125" style="285"/>
    <col min="4609" max="4609" width="7.5703125" style="285" customWidth="1"/>
    <col min="4610" max="4610" width="18.7109375" style="285" customWidth="1"/>
    <col min="4611" max="4611" width="18.28515625" style="285" customWidth="1"/>
    <col min="4612" max="4612" width="17.28515625" style="285" customWidth="1"/>
    <col min="4613" max="4613" width="22.85546875" style="285" customWidth="1"/>
    <col min="4614" max="4614" width="26.42578125" style="285" customWidth="1"/>
    <col min="4615" max="4615" width="22.5703125" style="285" customWidth="1"/>
    <col min="4616" max="4616" width="12.28515625" style="285" customWidth="1"/>
    <col min="4617" max="4617" width="11.42578125" style="285"/>
    <col min="4618" max="4618" width="19" style="285" customWidth="1"/>
    <col min="4619" max="4864" width="11.42578125" style="285"/>
    <col min="4865" max="4865" width="7.5703125" style="285" customWidth="1"/>
    <col min="4866" max="4866" width="18.7109375" style="285" customWidth="1"/>
    <col min="4867" max="4867" width="18.28515625" style="285" customWidth="1"/>
    <col min="4868" max="4868" width="17.28515625" style="285" customWidth="1"/>
    <col min="4869" max="4869" width="22.85546875" style="285" customWidth="1"/>
    <col min="4870" max="4870" width="26.42578125" style="285" customWidth="1"/>
    <col min="4871" max="4871" width="22.5703125" style="285" customWidth="1"/>
    <col min="4872" max="4872" width="12.28515625" style="285" customWidth="1"/>
    <col min="4873" max="4873" width="11.42578125" style="285"/>
    <col min="4874" max="4874" width="19" style="285" customWidth="1"/>
    <col min="4875" max="5120" width="11.42578125" style="285"/>
    <col min="5121" max="5121" width="7.5703125" style="285" customWidth="1"/>
    <col min="5122" max="5122" width="18.7109375" style="285" customWidth="1"/>
    <col min="5123" max="5123" width="18.28515625" style="285" customWidth="1"/>
    <col min="5124" max="5124" width="17.28515625" style="285" customWidth="1"/>
    <col min="5125" max="5125" width="22.85546875" style="285" customWidth="1"/>
    <col min="5126" max="5126" width="26.42578125" style="285" customWidth="1"/>
    <col min="5127" max="5127" width="22.5703125" style="285" customWidth="1"/>
    <col min="5128" max="5128" width="12.28515625" style="285" customWidth="1"/>
    <col min="5129" max="5129" width="11.42578125" style="285"/>
    <col min="5130" max="5130" width="19" style="285" customWidth="1"/>
    <col min="5131" max="5376" width="11.42578125" style="285"/>
    <col min="5377" max="5377" width="7.5703125" style="285" customWidth="1"/>
    <col min="5378" max="5378" width="18.7109375" style="285" customWidth="1"/>
    <col min="5379" max="5379" width="18.28515625" style="285" customWidth="1"/>
    <col min="5380" max="5380" width="17.28515625" style="285" customWidth="1"/>
    <col min="5381" max="5381" width="22.85546875" style="285" customWidth="1"/>
    <col min="5382" max="5382" width="26.42578125" style="285" customWidth="1"/>
    <col min="5383" max="5383" width="22.5703125" style="285" customWidth="1"/>
    <col min="5384" max="5384" width="12.28515625" style="285" customWidth="1"/>
    <col min="5385" max="5385" width="11.42578125" style="285"/>
    <col min="5386" max="5386" width="19" style="285" customWidth="1"/>
    <col min="5387" max="5632" width="11.42578125" style="285"/>
    <col min="5633" max="5633" width="7.5703125" style="285" customWidth="1"/>
    <col min="5634" max="5634" width="18.7109375" style="285" customWidth="1"/>
    <col min="5635" max="5635" width="18.28515625" style="285" customWidth="1"/>
    <col min="5636" max="5636" width="17.28515625" style="285" customWidth="1"/>
    <col min="5637" max="5637" width="22.85546875" style="285" customWidth="1"/>
    <col min="5638" max="5638" width="26.42578125" style="285" customWidth="1"/>
    <col min="5639" max="5639" width="22.5703125" style="285" customWidth="1"/>
    <col min="5640" max="5640" width="12.28515625" style="285" customWidth="1"/>
    <col min="5641" max="5641" width="11.42578125" style="285"/>
    <col min="5642" max="5642" width="19" style="285" customWidth="1"/>
    <col min="5643" max="5888" width="11.42578125" style="285"/>
    <col min="5889" max="5889" width="7.5703125" style="285" customWidth="1"/>
    <col min="5890" max="5890" width="18.7109375" style="285" customWidth="1"/>
    <col min="5891" max="5891" width="18.28515625" style="285" customWidth="1"/>
    <col min="5892" max="5892" width="17.28515625" style="285" customWidth="1"/>
    <col min="5893" max="5893" width="22.85546875" style="285" customWidth="1"/>
    <col min="5894" max="5894" width="26.42578125" style="285" customWidth="1"/>
    <col min="5895" max="5895" width="22.5703125" style="285" customWidth="1"/>
    <col min="5896" max="5896" width="12.28515625" style="285" customWidth="1"/>
    <col min="5897" max="5897" width="11.42578125" style="285"/>
    <col min="5898" max="5898" width="19" style="285" customWidth="1"/>
    <col min="5899" max="6144" width="11.42578125" style="285"/>
    <col min="6145" max="6145" width="7.5703125" style="285" customWidth="1"/>
    <col min="6146" max="6146" width="18.7109375" style="285" customWidth="1"/>
    <col min="6147" max="6147" width="18.28515625" style="285" customWidth="1"/>
    <col min="6148" max="6148" width="17.28515625" style="285" customWidth="1"/>
    <col min="6149" max="6149" width="22.85546875" style="285" customWidth="1"/>
    <col min="6150" max="6150" width="26.42578125" style="285" customWidth="1"/>
    <col min="6151" max="6151" width="22.5703125" style="285" customWidth="1"/>
    <col min="6152" max="6152" width="12.28515625" style="285" customWidth="1"/>
    <col min="6153" max="6153" width="11.42578125" style="285"/>
    <col min="6154" max="6154" width="19" style="285" customWidth="1"/>
    <col min="6155" max="6400" width="11.42578125" style="285"/>
    <col min="6401" max="6401" width="7.5703125" style="285" customWidth="1"/>
    <col min="6402" max="6402" width="18.7109375" style="285" customWidth="1"/>
    <col min="6403" max="6403" width="18.28515625" style="285" customWidth="1"/>
    <col min="6404" max="6404" width="17.28515625" style="285" customWidth="1"/>
    <col min="6405" max="6405" width="22.85546875" style="285" customWidth="1"/>
    <col min="6406" max="6406" width="26.42578125" style="285" customWidth="1"/>
    <col min="6407" max="6407" width="22.5703125" style="285" customWidth="1"/>
    <col min="6408" max="6408" width="12.28515625" style="285" customWidth="1"/>
    <col min="6409" max="6409" width="11.42578125" style="285"/>
    <col min="6410" max="6410" width="19" style="285" customWidth="1"/>
    <col min="6411" max="6656" width="11.42578125" style="285"/>
    <col min="6657" max="6657" width="7.5703125" style="285" customWidth="1"/>
    <col min="6658" max="6658" width="18.7109375" style="285" customWidth="1"/>
    <col min="6659" max="6659" width="18.28515625" style="285" customWidth="1"/>
    <col min="6660" max="6660" width="17.28515625" style="285" customWidth="1"/>
    <col min="6661" max="6661" width="22.85546875" style="285" customWidth="1"/>
    <col min="6662" max="6662" width="26.42578125" style="285" customWidth="1"/>
    <col min="6663" max="6663" width="22.5703125" style="285" customWidth="1"/>
    <col min="6664" max="6664" width="12.28515625" style="285" customWidth="1"/>
    <col min="6665" max="6665" width="11.42578125" style="285"/>
    <col min="6666" max="6666" width="19" style="285" customWidth="1"/>
    <col min="6667" max="6912" width="11.42578125" style="285"/>
    <col min="6913" max="6913" width="7.5703125" style="285" customWidth="1"/>
    <col min="6914" max="6914" width="18.7109375" style="285" customWidth="1"/>
    <col min="6915" max="6915" width="18.28515625" style="285" customWidth="1"/>
    <col min="6916" max="6916" width="17.28515625" style="285" customWidth="1"/>
    <col min="6917" max="6917" width="22.85546875" style="285" customWidth="1"/>
    <col min="6918" max="6918" width="26.42578125" style="285" customWidth="1"/>
    <col min="6919" max="6919" width="22.5703125" style="285" customWidth="1"/>
    <col min="6920" max="6920" width="12.28515625" style="285" customWidth="1"/>
    <col min="6921" max="6921" width="11.42578125" style="285"/>
    <col min="6922" max="6922" width="19" style="285" customWidth="1"/>
    <col min="6923" max="7168" width="11.42578125" style="285"/>
    <col min="7169" max="7169" width="7.5703125" style="285" customWidth="1"/>
    <col min="7170" max="7170" width="18.7109375" style="285" customWidth="1"/>
    <col min="7171" max="7171" width="18.28515625" style="285" customWidth="1"/>
    <col min="7172" max="7172" width="17.28515625" style="285" customWidth="1"/>
    <col min="7173" max="7173" width="22.85546875" style="285" customWidth="1"/>
    <col min="7174" max="7174" width="26.42578125" style="285" customWidth="1"/>
    <col min="7175" max="7175" width="22.5703125" style="285" customWidth="1"/>
    <col min="7176" max="7176" width="12.28515625" style="285" customWidth="1"/>
    <col min="7177" max="7177" width="11.42578125" style="285"/>
    <col min="7178" max="7178" width="19" style="285" customWidth="1"/>
    <col min="7179" max="7424" width="11.42578125" style="285"/>
    <col min="7425" max="7425" width="7.5703125" style="285" customWidth="1"/>
    <col min="7426" max="7426" width="18.7109375" style="285" customWidth="1"/>
    <col min="7427" max="7427" width="18.28515625" style="285" customWidth="1"/>
    <col min="7428" max="7428" width="17.28515625" style="285" customWidth="1"/>
    <col min="7429" max="7429" width="22.85546875" style="285" customWidth="1"/>
    <col min="7430" max="7430" width="26.42578125" style="285" customWidth="1"/>
    <col min="7431" max="7431" width="22.5703125" style="285" customWidth="1"/>
    <col min="7432" max="7432" width="12.28515625" style="285" customWidth="1"/>
    <col min="7433" max="7433" width="11.42578125" style="285"/>
    <col min="7434" max="7434" width="19" style="285" customWidth="1"/>
    <col min="7435" max="7680" width="11.42578125" style="285"/>
    <col min="7681" max="7681" width="7.5703125" style="285" customWidth="1"/>
    <col min="7682" max="7682" width="18.7109375" style="285" customWidth="1"/>
    <col min="7683" max="7683" width="18.28515625" style="285" customWidth="1"/>
    <col min="7684" max="7684" width="17.28515625" style="285" customWidth="1"/>
    <col min="7685" max="7685" width="22.85546875" style="285" customWidth="1"/>
    <col min="7686" max="7686" width="26.42578125" style="285" customWidth="1"/>
    <col min="7687" max="7687" width="22.5703125" style="285" customWidth="1"/>
    <col min="7688" max="7688" width="12.28515625" style="285" customWidth="1"/>
    <col min="7689" max="7689" width="11.42578125" style="285"/>
    <col min="7690" max="7690" width="19" style="285" customWidth="1"/>
    <col min="7691" max="7936" width="11.42578125" style="285"/>
    <col min="7937" max="7937" width="7.5703125" style="285" customWidth="1"/>
    <col min="7938" max="7938" width="18.7109375" style="285" customWidth="1"/>
    <col min="7939" max="7939" width="18.28515625" style="285" customWidth="1"/>
    <col min="7940" max="7940" width="17.28515625" style="285" customWidth="1"/>
    <col min="7941" max="7941" width="22.85546875" style="285" customWidth="1"/>
    <col min="7942" max="7942" width="26.42578125" style="285" customWidth="1"/>
    <col min="7943" max="7943" width="22.5703125" style="285" customWidth="1"/>
    <col min="7944" max="7944" width="12.28515625" style="285" customWidth="1"/>
    <col min="7945" max="7945" width="11.42578125" style="285"/>
    <col min="7946" max="7946" width="19" style="285" customWidth="1"/>
    <col min="7947" max="8192" width="11.42578125" style="285"/>
    <col min="8193" max="8193" width="7.5703125" style="285" customWidth="1"/>
    <col min="8194" max="8194" width="18.7109375" style="285" customWidth="1"/>
    <col min="8195" max="8195" width="18.28515625" style="285" customWidth="1"/>
    <col min="8196" max="8196" width="17.28515625" style="285" customWidth="1"/>
    <col min="8197" max="8197" width="22.85546875" style="285" customWidth="1"/>
    <col min="8198" max="8198" width="26.42578125" style="285" customWidth="1"/>
    <col min="8199" max="8199" width="22.5703125" style="285" customWidth="1"/>
    <col min="8200" max="8200" width="12.28515625" style="285" customWidth="1"/>
    <col min="8201" max="8201" width="11.42578125" style="285"/>
    <col min="8202" max="8202" width="19" style="285" customWidth="1"/>
    <col min="8203" max="8448" width="11.42578125" style="285"/>
    <col min="8449" max="8449" width="7.5703125" style="285" customWidth="1"/>
    <col min="8450" max="8450" width="18.7109375" style="285" customWidth="1"/>
    <col min="8451" max="8451" width="18.28515625" style="285" customWidth="1"/>
    <col min="8452" max="8452" width="17.28515625" style="285" customWidth="1"/>
    <col min="8453" max="8453" width="22.85546875" style="285" customWidth="1"/>
    <col min="8454" max="8454" width="26.42578125" style="285" customWidth="1"/>
    <col min="8455" max="8455" width="22.5703125" style="285" customWidth="1"/>
    <col min="8456" max="8456" width="12.28515625" style="285" customWidth="1"/>
    <col min="8457" max="8457" width="11.42578125" style="285"/>
    <col min="8458" max="8458" width="19" style="285" customWidth="1"/>
    <col min="8459" max="8704" width="11.42578125" style="285"/>
    <col min="8705" max="8705" width="7.5703125" style="285" customWidth="1"/>
    <col min="8706" max="8706" width="18.7109375" style="285" customWidth="1"/>
    <col min="8707" max="8707" width="18.28515625" style="285" customWidth="1"/>
    <col min="8708" max="8708" width="17.28515625" style="285" customWidth="1"/>
    <col min="8709" max="8709" width="22.85546875" style="285" customWidth="1"/>
    <col min="8710" max="8710" width="26.42578125" style="285" customWidth="1"/>
    <col min="8711" max="8711" width="22.5703125" style="285" customWidth="1"/>
    <col min="8712" max="8712" width="12.28515625" style="285" customWidth="1"/>
    <col min="8713" max="8713" width="11.42578125" style="285"/>
    <col min="8714" max="8714" width="19" style="285" customWidth="1"/>
    <col min="8715" max="8960" width="11.42578125" style="285"/>
    <col min="8961" max="8961" width="7.5703125" style="285" customWidth="1"/>
    <col min="8962" max="8962" width="18.7109375" style="285" customWidth="1"/>
    <col min="8963" max="8963" width="18.28515625" style="285" customWidth="1"/>
    <col min="8964" max="8964" width="17.28515625" style="285" customWidth="1"/>
    <col min="8965" max="8965" width="22.85546875" style="285" customWidth="1"/>
    <col min="8966" max="8966" width="26.42578125" style="285" customWidth="1"/>
    <col min="8967" max="8967" width="22.5703125" style="285" customWidth="1"/>
    <col min="8968" max="8968" width="12.28515625" style="285" customWidth="1"/>
    <col min="8969" max="8969" width="11.42578125" style="285"/>
    <col min="8970" max="8970" width="19" style="285" customWidth="1"/>
    <col min="8971" max="9216" width="11.42578125" style="285"/>
    <col min="9217" max="9217" width="7.5703125" style="285" customWidth="1"/>
    <col min="9218" max="9218" width="18.7109375" style="285" customWidth="1"/>
    <col min="9219" max="9219" width="18.28515625" style="285" customWidth="1"/>
    <col min="9220" max="9220" width="17.28515625" style="285" customWidth="1"/>
    <col min="9221" max="9221" width="22.85546875" style="285" customWidth="1"/>
    <col min="9222" max="9222" width="26.42578125" style="285" customWidth="1"/>
    <col min="9223" max="9223" width="22.5703125" style="285" customWidth="1"/>
    <col min="9224" max="9224" width="12.28515625" style="285" customWidth="1"/>
    <col min="9225" max="9225" width="11.42578125" style="285"/>
    <col min="9226" max="9226" width="19" style="285" customWidth="1"/>
    <col min="9227" max="9472" width="11.42578125" style="285"/>
    <col min="9473" max="9473" width="7.5703125" style="285" customWidth="1"/>
    <col min="9474" max="9474" width="18.7109375" style="285" customWidth="1"/>
    <col min="9475" max="9475" width="18.28515625" style="285" customWidth="1"/>
    <col min="9476" max="9476" width="17.28515625" style="285" customWidth="1"/>
    <col min="9477" max="9477" width="22.85546875" style="285" customWidth="1"/>
    <col min="9478" max="9478" width="26.42578125" style="285" customWidth="1"/>
    <col min="9479" max="9479" width="22.5703125" style="285" customWidth="1"/>
    <col min="9480" max="9480" width="12.28515625" style="285" customWidth="1"/>
    <col min="9481" max="9481" width="11.42578125" style="285"/>
    <col min="9482" max="9482" width="19" style="285" customWidth="1"/>
    <col min="9483" max="9728" width="11.42578125" style="285"/>
    <col min="9729" max="9729" width="7.5703125" style="285" customWidth="1"/>
    <col min="9730" max="9730" width="18.7109375" style="285" customWidth="1"/>
    <col min="9731" max="9731" width="18.28515625" style="285" customWidth="1"/>
    <col min="9732" max="9732" width="17.28515625" style="285" customWidth="1"/>
    <col min="9733" max="9733" width="22.85546875" style="285" customWidth="1"/>
    <col min="9734" max="9734" width="26.42578125" style="285" customWidth="1"/>
    <col min="9735" max="9735" width="22.5703125" style="285" customWidth="1"/>
    <col min="9736" max="9736" width="12.28515625" style="285" customWidth="1"/>
    <col min="9737" max="9737" width="11.42578125" style="285"/>
    <col min="9738" max="9738" width="19" style="285" customWidth="1"/>
    <col min="9739" max="9984" width="11.42578125" style="285"/>
    <col min="9985" max="9985" width="7.5703125" style="285" customWidth="1"/>
    <col min="9986" max="9986" width="18.7109375" style="285" customWidth="1"/>
    <col min="9987" max="9987" width="18.28515625" style="285" customWidth="1"/>
    <col min="9988" max="9988" width="17.28515625" style="285" customWidth="1"/>
    <col min="9989" max="9989" width="22.85546875" style="285" customWidth="1"/>
    <col min="9990" max="9990" width="26.42578125" style="285" customWidth="1"/>
    <col min="9991" max="9991" width="22.5703125" style="285" customWidth="1"/>
    <col min="9992" max="9992" width="12.28515625" style="285" customWidth="1"/>
    <col min="9993" max="9993" width="11.42578125" style="285"/>
    <col min="9994" max="9994" width="19" style="285" customWidth="1"/>
    <col min="9995" max="10240" width="11.42578125" style="285"/>
    <col min="10241" max="10241" width="7.5703125" style="285" customWidth="1"/>
    <col min="10242" max="10242" width="18.7109375" style="285" customWidth="1"/>
    <col min="10243" max="10243" width="18.28515625" style="285" customWidth="1"/>
    <col min="10244" max="10244" width="17.28515625" style="285" customWidth="1"/>
    <col min="10245" max="10245" width="22.85546875" style="285" customWidth="1"/>
    <col min="10246" max="10246" width="26.42578125" style="285" customWidth="1"/>
    <col min="10247" max="10247" width="22.5703125" style="285" customWidth="1"/>
    <col min="10248" max="10248" width="12.28515625" style="285" customWidth="1"/>
    <col min="10249" max="10249" width="11.42578125" style="285"/>
    <col min="10250" max="10250" width="19" style="285" customWidth="1"/>
    <col min="10251" max="10496" width="11.42578125" style="285"/>
    <col min="10497" max="10497" width="7.5703125" style="285" customWidth="1"/>
    <col min="10498" max="10498" width="18.7109375" style="285" customWidth="1"/>
    <col min="10499" max="10499" width="18.28515625" style="285" customWidth="1"/>
    <col min="10500" max="10500" width="17.28515625" style="285" customWidth="1"/>
    <col min="10501" max="10501" width="22.85546875" style="285" customWidth="1"/>
    <col min="10502" max="10502" width="26.42578125" style="285" customWidth="1"/>
    <col min="10503" max="10503" width="22.5703125" style="285" customWidth="1"/>
    <col min="10504" max="10504" width="12.28515625" style="285" customWidth="1"/>
    <col min="10505" max="10505" width="11.42578125" style="285"/>
    <col min="10506" max="10506" width="19" style="285" customWidth="1"/>
    <col min="10507" max="10752" width="11.42578125" style="285"/>
    <col min="10753" max="10753" width="7.5703125" style="285" customWidth="1"/>
    <col min="10754" max="10754" width="18.7109375" style="285" customWidth="1"/>
    <col min="10755" max="10755" width="18.28515625" style="285" customWidth="1"/>
    <col min="10756" max="10756" width="17.28515625" style="285" customWidth="1"/>
    <col min="10757" max="10757" width="22.85546875" style="285" customWidth="1"/>
    <col min="10758" max="10758" width="26.42578125" style="285" customWidth="1"/>
    <col min="10759" max="10759" width="22.5703125" style="285" customWidth="1"/>
    <col min="10760" max="10760" width="12.28515625" style="285" customWidth="1"/>
    <col min="10761" max="10761" width="11.42578125" style="285"/>
    <col min="10762" max="10762" width="19" style="285" customWidth="1"/>
    <col min="10763" max="11008" width="11.42578125" style="285"/>
    <col min="11009" max="11009" width="7.5703125" style="285" customWidth="1"/>
    <col min="11010" max="11010" width="18.7109375" style="285" customWidth="1"/>
    <col min="11011" max="11011" width="18.28515625" style="285" customWidth="1"/>
    <col min="11012" max="11012" width="17.28515625" style="285" customWidth="1"/>
    <col min="11013" max="11013" width="22.85546875" style="285" customWidth="1"/>
    <col min="11014" max="11014" width="26.42578125" style="285" customWidth="1"/>
    <col min="11015" max="11015" width="22.5703125" style="285" customWidth="1"/>
    <col min="11016" max="11016" width="12.28515625" style="285" customWidth="1"/>
    <col min="11017" max="11017" width="11.42578125" style="285"/>
    <col min="11018" max="11018" width="19" style="285" customWidth="1"/>
    <col min="11019" max="11264" width="11.42578125" style="285"/>
    <col min="11265" max="11265" width="7.5703125" style="285" customWidth="1"/>
    <col min="11266" max="11266" width="18.7109375" style="285" customWidth="1"/>
    <col min="11267" max="11267" width="18.28515625" style="285" customWidth="1"/>
    <col min="11268" max="11268" width="17.28515625" style="285" customWidth="1"/>
    <col min="11269" max="11269" width="22.85546875" style="285" customWidth="1"/>
    <col min="11270" max="11270" width="26.42578125" style="285" customWidth="1"/>
    <col min="11271" max="11271" width="22.5703125" style="285" customWidth="1"/>
    <col min="11272" max="11272" width="12.28515625" style="285" customWidth="1"/>
    <col min="11273" max="11273" width="11.42578125" style="285"/>
    <col min="11274" max="11274" width="19" style="285" customWidth="1"/>
    <col min="11275" max="11520" width="11.42578125" style="285"/>
    <col min="11521" max="11521" width="7.5703125" style="285" customWidth="1"/>
    <col min="11522" max="11522" width="18.7109375" style="285" customWidth="1"/>
    <col min="11523" max="11523" width="18.28515625" style="285" customWidth="1"/>
    <col min="11524" max="11524" width="17.28515625" style="285" customWidth="1"/>
    <col min="11525" max="11525" width="22.85546875" style="285" customWidth="1"/>
    <col min="11526" max="11526" width="26.42578125" style="285" customWidth="1"/>
    <col min="11527" max="11527" width="22.5703125" style="285" customWidth="1"/>
    <col min="11528" max="11528" width="12.28515625" style="285" customWidth="1"/>
    <col min="11529" max="11529" width="11.42578125" style="285"/>
    <col min="11530" max="11530" width="19" style="285" customWidth="1"/>
    <col min="11531" max="11776" width="11.42578125" style="285"/>
    <col min="11777" max="11777" width="7.5703125" style="285" customWidth="1"/>
    <col min="11778" max="11778" width="18.7109375" style="285" customWidth="1"/>
    <col min="11779" max="11779" width="18.28515625" style="285" customWidth="1"/>
    <col min="11780" max="11780" width="17.28515625" style="285" customWidth="1"/>
    <col min="11781" max="11781" width="22.85546875" style="285" customWidth="1"/>
    <col min="11782" max="11782" width="26.42578125" style="285" customWidth="1"/>
    <col min="11783" max="11783" width="22.5703125" style="285" customWidth="1"/>
    <col min="11784" max="11784" width="12.28515625" style="285" customWidth="1"/>
    <col min="11785" max="11785" width="11.42578125" style="285"/>
    <col min="11786" max="11786" width="19" style="285" customWidth="1"/>
    <col min="11787" max="12032" width="11.42578125" style="285"/>
    <col min="12033" max="12033" width="7.5703125" style="285" customWidth="1"/>
    <col min="12034" max="12034" width="18.7109375" style="285" customWidth="1"/>
    <col min="12035" max="12035" width="18.28515625" style="285" customWidth="1"/>
    <col min="12036" max="12036" width="17.28515625" style="285" customWidth="1"/>
    <col min="12037" max="12037" width="22.85546875" style="285" customWidth="1"/>
    <col min="12038" max="12038" width="26.42578125" style="285" customWidth="1"/>
    <col min="12039" max="12039" width="22.5703125" style="285" customWidth="1"/>
    <col min="12040" max="12040" width="12.28515625" style="285" customWidth="1"/>
    <col min="12041" max="12041" width="11.42578125" style="285"/>
    <col min="12042" max="12042" width="19" style="285" customWidth="1"/>
    <col min="12043" max="12288" width="11.42578125" style="285"/>
    <col min="12289" max="12289" width="7.5703125" style="285" customWidth="1"/>
    <col min="12290" max="12290" width="18.7109375" style="285" customWidth="1"/>
    <col min="12291" max="12291" width="18.28515625" style="285" customWidth="1"/>
    <col min="12292" max="12292" width="17.28515625" style="285" customWidth="1"/>
    <col min="12293" max="12293" width="22.85546875" style="285" customWidth="1"/>
    <col min="12294" max="12294" width="26.42578125" style="285" customWidth="1"/>
    <col min="12295" max="12295" width="22.5703125" style="285" customWidth="1"/>
    <col min="12296" max="12296" width="12.28515625" style="285" customWidth="1"/>
    <col min="12297" max="12297" width="11.42578125" style="285"/>
    <col min="12298" max="12298" width="19" style="285" customWidth="1"/>
    <col min="12299" max="12544" width="11.42578125" style="285"/>
    <col min="12545" max="12545" width="7.5703125" style="285" customWidth="1"/>
    <col min="12546" max="12546" width="18.7109375" style="285" customWidth="1"/>
    <col min="12547" max="12547" width="18.28515625" style="285" customWidth="1"/>
    <col min="12548" max="12548" width="17.28515625" style="285" customWidth="1"/>
    <col min="12549" max="12549" width="22.85546875" style="285" customWidth="1"/>
    <col min="12550" max="12550" width="26.42578125" style="285" customWidth="1"/>
    <col min="12551" max="12551" width="22.5703125" style="285" customWidth="1"/>
    <col min="12552" max="12552" width="12.28515625" style="285" customWidth="1"/>
    <col min="12553" max="12553" width="11.42578125" style="285"/>
    <col min="12554" max="12554" width="19" style="285" customWidth="1"/>
    <col min="12555" max="12800" width="11.42578125" style="285"/>
    <col min="12801" max="12801" width="7.5703125" style="285" customWidth="1"/>
    <col min="12802" max="12802" width="18.7109375" style="285" customWidth="1"/>
    <col min="12803" max="12803" width="18.28515625" style="285" customWidth="1"/>
    <col min="12804" max="12804" width="17.28515625" style="285" customWidth="1"/>
    <col min="12805" max="12805" width="22.85546875" style="285" customWidth="1"/>
    <col min="12806" max="12806" width="26.42578125" style="285" customWidth="1"/>
    <col min="12807" max="12807" width="22.5703125" style="285" customWidth="1"/>
    <col min="12808" max="12808" width="12.28515625" style="285" customWidth="1"/>
    <col min="12809" max="12809" width="11.42578125" style="285"/>
    <col min="12810" max="12810" width="19" style="285" customWidth="1"/>
    <col min="12811" max="13056" width="11.42578125" style="285"/>
    <col min="13057" max="13057" width="7.5703125" style="285" customWidth="1"/>
    <col min="13058" max="13058" width="18.7109375" style="285" customWidth="1"/>
    <col min="13059" max="13059" width="18.28515625" style="285" customWidth="1"/>
    <col min="13060" max="13060" width="17.28515625" style="285" customWidth="1"/>
    <col min="13061" max="13061" width="22.85546875" style="285" customWidth="1"/>
    <col min="13062" max="13062" width="26.42578125" style="285" customWidth="1"/>
    <col min="13063" max="13063" width="22.5703125" style="285" customWidth="1"/>
    <col min="13064" max="13064" width="12.28515625" style="285" customWidth="1"/>
    <col min="13065" max="13065" width="11.42578125" style="285"/>
    <col min="13066" max="13066" width="19" style="285" customWidth="1"/>
    <col min="13067" max="13312" width="11.42578125" style="285"/>
    <col min="13313" max="13313" width="7.5703125" style="285" customWidth="1"/>
    <col min="13314" max="13314" width="18.7109375" style="285" customWidth="1"/>
    <col min="13315" max="13315" width="18.28515625" style="285" customWidth="1"/>
    <col min="13316" max="13316" width="17.28515625" style="285" customWidth="1"/>
    <col min="13317" max="13317" width="22.85546875" style="285" customWidth="1"/>
    <col min="13318" max="13318" width="26.42578125" style="285" customWidth="1"/>
    <col min="13319" max="13319" width="22.5703125" style="285" customWidth="1"/>
    <col min="13320" max="13320" width="12.28515625" style="285" customWidth="1"/>
    <col min="13321" max="13321" width="11.42578125" style="285"/>
    <col min="13322" max="13322" width="19" style="285" customWidth="1"/>
    <col min="13323" max="13568" width="11.42578125" style="285"/>
    <col min="13569" max="13569" width="7.5703125" style="285" customWidth="1"/>
    <col min="13570" max="13570" width="18.7109375" style="285" customWidth="1"/>
    <col min="13571" max="13571" width="18.28515625" style="285" customWidth="1"/>
    <col min="13572" max="13572" width="17.28515625" style="285" customWidth="1"/>
    <col min="13573" max="13573" width="22.85546875" style="285" customWidth="1"/>
    <col min="13574" max="13574" width="26.42578125" style="285" customWidth="1"/>
    <col min="13575" max="13575" width="22.5703125" style="285" customWidth="1"/>
    <col min="13576" max="13576" width="12.28515625" style="285" customWidth="1"/>
    <col min="13577" max="13577" width="11.42578125" style="285"/>
    <col min="13578" max="13578" width="19" style="285" customWidth="1"/>
    <col min="13579" max="13824" width="11.42578125" style="285"/>
    <col min="13825" max="13825" width="7.5703125" style="285" customWidth="1"/>
    <col min="13826" max="13826" width="18.7109375" style="285" customWidth="1"/>
    <col min="13827" max="13827" width="18.28515625" style="285" customWidth="1"/>
    <col min="13828" max="13828" width="17.28515625" style="285" customWidth="1"/>
    <col min="13829" max="13829" width="22.85546875" style="285" customWidth="1"/>
    <col min="13830" max="13830" width="26.42578125" style="285" customWidth="1"/>
    <col min="13831" max="13831" width="22.5703125" style="285" customWidth="1"/>
    <col min="13832" max="13832" width="12.28515625" style="285" customWidth="1"/>
    <col min="13833" max="13833" width="11.42578125" style="285"/>
    <col min="13834" max="13834" width="19" style="285" customWidth="1"/>
    <col min="13835" max="14080" width="11.42578125" style="285"/>
    <col min="14081" max="14081" width="7.5703125" style="285" customWidth="1"/>
    <col min="14082" max="14082" width="18.7109375" style="285" customWidth="1"/>
    <col min="14083" max="14083" width="18.28515625" style="285" customWidth="1"/>
    <col min="14084" max="14084" width="17.28515625" style="285" customWidth="1"/>
    <col min="14085" max="14085" width="22.85546875" style="285" customWidth="1"/>
    <col min="14086" max="14086" width="26.42578125" style="285" customWidth="1"/>
    <col min="14087" max="14087" width="22.5703125" style="285" customWidth="1"/>
    <col min="14088" max="14088" width="12.28515625" style="285" customWidth="1"/>
    <col min="14089" max="14089" width="11.42578125" style="285"/>
    <col min="14090" max="14090" width="19" style="285" customWidth="1"/>
    <col min="14091" max="14336" width="11.42578125" style="285"/>
    <col min="14337" max="14337" width="7.5703125" style="285" customWidth="1"/>
    <col min="14338" max="14338" width="18.7109375" style="285" customWidth="1"/>
    <col min="14339" max="14339" width="18.28515625" style="285" customWidth="1"/>
    <col min="14340" max="14340" width="17.28515625" style="285" customWidth="1"/>
    <col min="14341" max="14341" width="22.85546875" style="285" customWidth="1"/>
    <col min="14342" max="14342" width="26.42578125" style="285" customWidth="1"/>
    <col min="14343" max="14343" width="22.5703125" style="285" customWidth="1"/>
    <col min="14344" max="14344" width="12.28515625" style="285" customWidth="1"/>
    <col min="14345" max="14345" width="11.42578125" style="285"/>
    <col min="14346" max="14346" width="19" style="285" customWidth="1"/>
    <col min="14347" max="14592" width="11.42578125" style="285"/>
    <col min="14593" max="14593" width="7.5703125" style="285" customWidth="1"/>
    <col min="14594" max="14594" width="18.7109375" style="285" customWidth="1"/>
    <col min="14595" max="14595" width="18.28515625" style="285" customWidth="1"/>
    <col min="14596" max="14596" width="17.28515625" style="285" customWidth="1"/>
    <col min="14597" max="14597" width="22.85546875" style="285" customWidth="1"/>
    <col min="14598" max="14598" width="26.42578125" style="285" customWidth="1"/>
    <col min="14599" max="14599" width="22.5703125" style="285" customWidth="1"/>
    <col min="14600" max="14600" width="12.28515625" style="285" customWidth="1"/>
    <col min="14601" max="14601" width="11.42578125" style="285"/>
    <col min="14602" max="14602" width="19" style="285" customWidth="1"/>
    <col min="14603" max="14848" width="11.42578125" style="285"/>
    <col min="14849" max="14849" width="7.5703125" style="285" customWidth="1"/>
    <col min="14850" max="14850" width="18.7109375" style="285" customWidth="1"/>
    <col min="14851" max="14851" width="18.28515625" style="285" customWidth="1"/>
    <col min="14852" max="14852" width="17.28515625" style="285" customWidth="1"/>
    <col min="14853" max="14853" width="22.85546875" style="285" customWidth="1"/>
    <col min="14854" max="14854" width="26.42578125" style="285" customWidth="1"/>
    <col min="14855" max="14855" width="22.5703125" style="285" customWidth="1"/>
    <col min="14856" max="14856" width="12.28515625" style="285" customWidth="1"/>
    <col min="14857" max="14857" width="11.42578125" style="285"/>
    <col min="14858" max="14858" width="19" style="285" customWidth="1"/>
    <col min="14859" max="15104" width="11.42578125" style="285"/>
    <col min="15105" max="15105" width="7.5703125" style="285" customWidth="1"/>
    <col min="15106" max="15106" width="18.7109375" style="285" customWidth="1"/>
    <col min="15107" max="15107" width="18.28515625" style="285" customWidth="1"/>
    <col min="15108" max="15108" width="17.28515625" style="285" customWidth="1"/>
    <col min="15109" max="15109" width="22.85546875" style="285" customWidth="1"/>
    <col min="15110" max="15110" width="26.42578125" style="285" customWidth="1"/>
    <col min="15111" max="15111" width="22.5703125" style="285" customWidth="1"/>
    <col min="15112" max="15112" width="12.28515625" style="285" customWidth="1"/>
    <col min="15113" max="15113" width="11.42578125" style="285"/>
    <col min="15114" max="15114" width="19" style="285" customWidth="1"/>
    <col min="15115" max="15360" width="11.42578125" style="285"/>
    <col min="15361" max="15361" width="7.5703125" style="285" customWidth="1"/>
    <col min="15362" max="15362" width="18.7109375" style="285" customWidth="1"/>
    <col min="15363" max="15363" width="18.28515625" style="285" customWidth="1"/>
    <col min="15364" max="15364" width="17.28515625" style="285" customWidth="1"/>
    <col min="15365" max="15365" width="22.85546875" style="285" customWidth="1"/>
    <col min="15366" max="15366" width="26.42578125" style="285" customWidth="1"/>
    <col min="15367" max="15367" width="22.5703125" style="285" customWidth="1"/>
    <col min="15368" max="15368" width="12.28515625" style="285" customWidth="1"/>
    <col min="15369" max="15369" width="11.42578125" style="285"/>
    <col min="15370" max="15370" width="19" style="285" customWidth="1"/>
    <col min="15371" max="15616" width="11.42578125" style="285"/>
    <col min="15617" max="15617" width="7.5703125" style="285" customWidth="1"/>
    <col min="15618" max="15618" width="18.7109375" style="285" customWidth="1"/>
    <col min="15619" max="15619" width="18.28515625" style="285" customWidth="1"/>
    <col min="15620" max="15620" width="17.28515625" style="285" customWidth="1"/>
    <col min="15621" max="15621" width="22.85546875" style="285" customWidth="1"/>
    <col min="15622" max="15622" width="26.42578125" style="285" customWidth="1"/>
    <col min="15623" max="15623" width="22.5703125" style="285" customWidth="1"/>
    <col min="15624" max="15624" width="12.28515625" style="285" customWidth="1"/>
    <col min="15625" max="15625" width="11.42578125" style="285"/>
    <col min="15626" max="15626" width="19" style="285" customWidth="1"/>
    <col min="15627" max="15872" width="11.42578125" style="285"/>
    <col min="15873" max="15873" width="7.5703125" style="285" customWidth="1"/>
    <col min="15874" max="15874" width="18.7109375" style="285" customWidth="1"/>
    <col min="15875" max="15875" width="18.28515625" style="285" customWidth="1"/>
    <col min="15876" max="15876" width="17.28515625" style="285" customWidth="1"/>
    <col min="15877" max="15877" width="22.85546875" style="285" customWidth="1"/>
    <col min="15878" max="15878" width="26.42578125" style="285" customWidth="1"/>
    <col min="15879" max="15879" width="22.5703125" style="285" customWidth="1"/>
    <col min="15880" max="15880" width="12.28515625" style="285" customWidth="1"/>
    <col min="15881" max="15881" width="11.42578125" style="285"/>
    <col min="15882" max="15882" width="19" style="285" customWidth="1"/>
    <col min="15883" max="16128" width="11.42578125" style="285"/>
    <col min="16129" max="16129" width="7.5703125" style="285" customWidth="1"/>
    <col min="16130" max="16130" width="18.7109375" style="285" customWidth="1"/>
    <col min="16131" max="16131" width="18.28515625" style="285" customWidth="1"/>
    <col min="16132" max="16132" width="17.28515625" style="285" customWidth="1"/>
    <col min="16133" max="16133" width="22.85546875" style="285" customWidth="1"/>
    <col min="16134" max="16134" width="26.42578125" style="285" customWidth="1"/>
    <col min="16135" max="16135" width="22.5703125" style="285" customWidth="1"/>
    <col min="16136" max="16136" width="12.28515625" style="285" customWidth="1"/>
    <col min="16137" max="16137" width="11.42578125" style="285"/>
    <col min="16138" max="16138" width="19" style="285" customWidth="1"/>
    <col min="16139" max="16384" width="11.42578125" style="285"/>
  </cols>
  <sheetData>
    <row r="1" spans="1:26" ht="13.5" thickBot="1" x14ac:dyDescent="0.25"/>
    <row r="2" spans="1:26" ht="23.25" customHeight="1" thickBot="1" x14ac:dyDescent="0.25">
      <c r="A2" s="442" t="s">
        <v>319</v>
      </c>
      <c r="B2" s="443"/>
      <c r="C2" s="443"/>
      <c r="D2" s="443"/>
      <c r="E2" s="443"/>
      <c r="F2" s="444"/>
    </row>
    <row r="3" spans="1:26" ht="27.75" customHeight="1" x14ac:dyDescent="0.2">
      <c r="A3" s="445" t="s">
        <v>320</v>
      </c>
      <c r="B3" s="446"/>
      <c r="C3" s="446"/>
      <c r="D3" s="446"/>
      <c r="E3" s="446"/>
      <c r="F3" s="447"/>
    </row>
    <row r="4" spans="1:26" ht="13.5" thickBot="1" x14ac:dyDescent="0.25"/>
    <row r="5" spans="1:26" ht="22.5" customHeight="1" thickBot="1" x14ac:dyDescent="0.25">
      <c r="B5" s="380" t="s">
        <v>321</v>
      </c>
      <c r="C5" s="381">
        <v>2E-3</v>
      </c>
      <c r="D5" s="439" t="s">
        <v>50</v>
      </c>
      <c r="E5" s="440"/>
      <c r="F5" s="441"/>
      <c r="G5" s="287"/>
      <c r="I5" s="288"/>
      <c r="J5" s="288"/>
      <c r="K5" s="288"/>
      <c r="L5" s="288"/>
      <c r="M5" s="38"/>
      <c r="N5" s="289"/>
      <c r="O5" s="289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6" ht="27.75" customHeight="1" thickBot="1" x14ac:dyDescent="0.25">
      <c r="B6" s="290"/>
      <c r="C6" s="291"/>
      <c r="D6" s="51" t="s">
        <v>51</v>
      </c>
      <c r="E6" s="52" t="s">
        <v>52</v>
      </c>
      <c r="F6" s="51" t="s">
        <v>322</v>
      </c>
      <c r="G6" s="292"/>
      <c r="I6" s="40"/>
      <c r="J6" s="293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26" ht="18.75" customHeight="1" thickBot="1" x14ac:dyDescent="0.25">
      <c r="C7" s="291"/>
      <c r="D7" s="377">
        <v>1.301747835527272</v>
      </c>
      <c r="E7" s="379">
        <v>1.008764866346771</v>
      </c>
      <c r="F7" s="378">
        <v>1.6798239945020286</v>
      </c>
      <c r="G7" s="291"/>
      <c r="H7" s="294"/>
      <c r="I7" s="295"/>
      <c r="J7" s="296"/>
      <c r="K7" s="297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26" ht="26.25" hidden="1" customHeight="1" thickBot="1" x14ac:dyDescent="0.25">
      <c r="C8" s="291"/>
      <c r="D8" s="291"/>
      <c r="E8" s="291"/>
      <c r="F8" s="291"/>
      <c r="G8" s="291"/>
      <c r="H8" s="40"/>
      <c r="I8" s="40"/>
      <c r="J8" s="296"/>
      <c r="K8" s="297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6" ht="13.5" hidden="1" thickBot="1" x14ac:dyDescent="0.25">
      <c r="B9" s="298"/>
      <c r="C9" s="299"/>
      <c r="D9" s="300">
        <f>C5*D7</f>
        <v>2.6034956710545439E-3</v>
      </c>
      <c r="E9" s="300">
        <f>C5*E7</f>
        <v>2.0175297326935418E-3</v>
      </c>
      <c r="F9" s="301">
        <f>C5*F7</f>
        <v>3.3596479890040574E-3</v>
      </c>
      <c r="G9" s="291"/>
      <c r="H9" s="302"/>
      <c r="I9" s="40"/>
      <c r="J9" s="303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26" ht="13.5" hidden="1" thickBot="1" x14ac:dyDescent="0.25">
      <c r="C10" s="291"/>
      <c r="D10" s="291"/>
      <c r="E10" s="291"/>
      <c r="F10" s="291"/>
      <c r="G10" s="291"/>
      <c r="H10" s="40"/>
      <c r="I10" s="40"/>
      <c r="J10" s="304"/>
      <c r="K10" s="305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26" ht="15.75" hidden="1" customHeight="1" thickBot="1" x14ac:dyDescent="0.25">
      <c r="B11" s="306"/>
      <c r="C11" s="307" t="s">
        <v>23</v>
      </c>
      <c r="D11" s="308">
        <f>C5-D9</f>
        <v>-6.0349567105454386E-4</v>
      </c>
      <c r="E11" s="309">
        <f>C5-F9</f>
        <v>-1.3596479890040573E-3</v>
      </c>
      <c r="F11" s="310">
        <f>C5-E9</f>
        <v>-1.7529732693541758E-5</v>
      </c>
      <c r="G11" s="291"/>
      <c r="H11" s="40"/>
      <c r="I11" s="40"/>
      <c r="J11" s="297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26" ht="13.5" hidden="1" thickBot="1" x14ac:dyDescent="0.25">
      <c r="B12" s="311"/>
      <c r="C12" s="312" t="s">
        <v>24</v>
      </c>
      <c r="D12" s="313">
        <f>1/D11</f>
        <v>-1657.0127143623208</v>
      </c>
      <c r="E12" s="314">
        <f>1/F11</f>
        <v>-57045.935467596515</v>
      </c>
      <c r="F12" s="315">
        <f>1/E11</f>
        <v>-735.48448428368613</v>
      </c>
      <c r="G12" s="291"/>
      <c r="H12" s="285"/>
      <c r="I12" s="1"/>
      <c r="J12" s="2"/>
      <c r="K12" s="1"/>
      <c r="L12" s="1"/>
      <c r="M12" s="1"/>
      <c r="N12" s="1"/>
    </row>
    <row r="13" spans="1:26" hidden="1" x14ac:dyDescent="0.2">
      <c r="C13" s="291"/>
      <c r="D13" s="291"/>
      <c r="E13" s="291"/>
      <c r="F13" s="291"/>
      <c r="G13" s="291"/>
      <c r="H13" s="285"/>
    </row>
    <row r="14" spans="1:26" hidden="1" x14ac:dyDescent="0.2">
      <c r="A14" s="316"/>
      <c r="B14" s="317"/>
      <c r="C14" s="318" t="s">
        <v>56</v>
      </c>
      <c r="D14" s="319">
        <f>D12</f>
        <v>-1657.0127143623208</v>
      </c>
      <c r="E14" s="319">
        <f>E12</f>
        <v>-57045.935467596515</v>
      </c>
      <c r="F14" s="319">
        <f>F12</f>
        <v>-735.48448428368613</v>
      </c>
      <c r="G14" s="291"/>
      <c r="H14" s="285"/>
    </row>
    <row r="15" spans="1:26" s="40" customFormat="1" hidden="1" x14ac:dyDescent="0.2">
      <c r="B15" s="320"/>
      <c r="C15" s="321" t="s">
        <v>57</v>
      </c>
      <c r="D15" s="322">
        <f>(1-C5)*D12</f>
        <v>-1653.6986889335963</v>
      </c>
      <c r="E15" s="322">
        <f>(1-C5)*E12</f>
        <v>-56931.843596661325</v>
      </c>
      <c r="F15" s="322">
        <f>(1-C5)*F12</f>
        <v>-734.01351531511875</v>
      </c>
      <c r="G15" s="323"/>
      <c r="J15" s="297"/>
    </row>
    <row r="16" spans="1:26" s="40" customFormat="1" hidden="1" x14ac:dyDescent="0.2">
      <c r="B16" s="324"/>
      <c r="C16" s="325" t="s">
        <v>58</v>
      </c>
      <c r="D16" s="326">
        <f>D12*D11</f>
        <v>1</v>
      </c>
      <c r="E16" s="326">
        <f>E12*F11</f>
        <v>1</v>
      </c>
      <c r="F16" s="326">
        <f>F12*E11</f>
        <v>1</v>
      </c>
      <c r="G16" s="323"/>
      <c r="J16" s="297"/>
    </row>
    <row r="17" spans="1:12" s="40" customFormat="1" hidden="1" x14ac:dyDescent="0.2">
      <c r="B17" s="327"/>
      <c r="C17" s="328" t="s">
        <v>59</v>
      </c>
      <c r="D17" s="329">
        <f>(C5-D11)*D12</f>
        <v>-4.3140254287246416</v>
      </c>
      <c r="E17" s="329">
        <f>(C5-F11)*E12</f>
        <v>-115.09187093519303</v>
      </c>
      <c r="F17" s="329">
        <f>(C5-E11)*F12</f>
        <v>-2.4709689685673721</v>
      </c>
      <c r="G17" s="323"/>
      <c r="J17" s="297"/>
    </row>
    <row r="18" spans="1:12" s="40" customFormat="1" hidden="1" x14ac:dyDescent="0.2">
      <c r="B18" s="330"/>
      <c r="C18" s="331"/>
      <c r="D18" s="332"/>
      <c r="E18" s="332"/>
      <c r="F18" s="332"/>
      <c r="G18" s="323"/>
      <c r="J18" s="297"/>
    </row>
    <row r="19" spans="1:12" s="40" customFormat="1" hidden="1" x14ac:dyDescent="0.2">
      <c r="A19" s="333"/>
      <c r="B19" s="317"/>
      <c r="C19" s="318" t="s">
        <v>61</v>
      </c>
      <c r="D19" s="319">
        <f>D12</f>
        <v>-1657.0127143623208</v>
      </c>
      <c r="E19" s="319">
        <f>E12</f>
        <v>-57045.935467596515</v>
      </c>
      <c r="F19" s="319">
        <f>F12</f>
        <v>-735.48448428368613</v>
      </c>
      <c r="G19" s="323"/>
      <c r="J19" s="297"/>
    </row>
    <row r="20" spans="1:12" hidden="1" x14ac:dyDescent="0.2">
      <c r="B20" s="320"/>
      <c r="C20" s="334" t="s">
        <v>57</v>
      </c>
      <c r="D20" s="322">
        <f>ABS((1-(C5-D11))*D12)</f>
        <v>1652.6986889335963</v>
      </c>
      <c r="E20" s="322">
        <f>ABS((1-(C5-F11))*E12)</f>
        <v>56930.843596661325</v>
      </c>
      <c r="F20" s="322">
        <f>ABS((1-(C5-E11))*F12)</f>
        <v>733.01351531511875</v>
      </c>
      <c r="G20" s="291"/>
      <c r="H20" s="285"/>
    </row>
    <row r="21" spans="1:12" hidden="1" x14ac:dyDescent="0.2">
      <c r="B21" s="335"/>
      <c r="C21" s="336" t="s">
        <v>62</v>
      </c>
      <c r="D21" s="337">
        <f>D12*D11</f>
        <v>1</v>
      </c>
      <c r="E21" s="337">
        <f>E12*F11</f>
        <v>1</v>
      </c>
      <c r="F21" s="337">
        <f>F12*E11</f>
        <v>1</v>
      </c>
      <c r="G21" s="291"/>
      <c r="H21" s="285"/>
    </row>
    <row r="22" spans="1:12" hidden="1" x14ac:dyDescent="0.2">
      <c r="B22" s="338"/>
      <c r="C22" s="328" t="s">
        <v>63</v>
      </c>
      <c r="D22" s="329">
        <f>ABS(C5*D12)</f>
        <v>3.3140254287246416</v>
      </c>
      <c r="E22" s="329">
        <f>ABS(C5*E12)</f>
        <v>114.09187093519303</v>
      </c>
      <c r="F22" s="329">
        <f>ABS(C5*F12)</f>
        <v>1.4709689685673724</v>
      </c>
      <c r="G22" s="291"/>
      <c r="H22" s="285"/>
    </row>
    <row r="23" spans="1:12" s="1" customFormat="1" hidden="1" x14ac:dyDescent="0.2">
      <c r="B23" s="339"/>
      <c r="C23" s="340"/>
      <c r="D23" s="341"/>
      <c r="E23" s="342"/>
      <c r="F23" s="341"/>
      <c r="G23" s="343"/>
      <c r="J23" s="2"/>
    </row>
    <row r="24" spans="1:12" hidden="1" x14ac:dyDescent="0.2">
      <c r="B24" s="344" t="s">
        <v>64</v>
      </c>
      <c r="C24" s="355"/>
      <c r="D24" s="355"/>
      <c r="E24" s="356">
        <f>ROUND(D7,2)</f>
        <v>1.3</v>
      </c>
      <c r="F24" s="357">
        <f>ROUND(D11,4)</f>
        <v>-5.9999999999999995E-4</v>
      </c>
      <c r="G24" s="358">
        <f>ROUND(D12,0)</f>
        <v>-1657</v>
      </c>
      <c r="H24" s="285"/>
    </row>
    <row r="25" spans="1:12" hidden="1" x14ac:dyDescent="0.2">
      <c r="B25" s="345" t="s">
        <v>65</v>
      </c>
      <c r="C25" s="359">
        <f>ROUND(D9,5)</f>
        <v>2.5999999999999999E-3</v>
      </c>
      <c r="D25" s="359">
        <f>ROUND(C5,5)</f>
        <v>2E-3</v>
      </c>
      <c r="E25" s="360">
        <f>ROUND(E7,2)</f>
        <v>1.01</v>
      </c>
      <c r="F25" s="361">
        <f>ROUND(E11,4)</f>
        <v>-1.4E-3</v>
      </c>
      <c r="G25" s="362">
        <f>ROUND(E12,0)</f>
        <v>-57046</v>
      </c>
      <c r="H25" s="285"/>
    </row>
    <row r="26" spans="1:12" hidden="1" x14ac:dyDescent="0.2">
      <c r="B26" s="345" t="s">
        <v>66</v>
      </c>
      <c r="C26" s="363"/>
      <c r="D26" s="363"/>
      <c r="E26" s="360">
        <f>ROUND(F7,2)</f>
        <v>1.68</v>
      </c>
      <c r="F26" s="361">
        <f>ROUND(F11,5)</f>
        <v>-2.0000000000000002E-5</v>
      </c>
      <c r="G26" s="362">
        <f>ROUND(F12,0)</f>
        <v>-735</v>
      </c>
      <c r="H26" s="285"/>
    </row>
    <row r="27" spans="1:12" hidden="1" x14ac:dyDescent="0.2">
      <c r="B27" s="345" t="s">
        <v>67</v>
      </c>
      <c r="C27" s="364" t="s">
        <v>68</v>
      </c>
      <c r="D27" s="364" t="s">
        <v>69</v>
      </c>
      <c r="E27" s="365" t="s">
        <v>70</v>
      </c>
      <c r="F27" s="365" t="s">
        <v>71</v>
      </c>
      <c r="G27" s="364" t="s">
        <v>24</v>
      </c>
      <c r="H27" s="285"/>
    </row>
    <row r="28" spans="1:12" hidden="1" x14ac:dyDescent="0.2">
      <c r="B28" s="347" t="s">
        <v>72</v>
      </c>
      <c r="C28" s="364" t="str">
        <f>CONCATENATE(C25*100,B27)</f>
        <v>0,26%</v>
      </c>
      <c r="D28" s="364" t="str">
        <f>CONCATENATE(D25*100,B27)</f>
        <v>0,2%</v>
      </c>
      <c r="E28" s="364" t="str">
        <f>CONCATENATE(E24," ",B24,E25,B25,E26,B26)</f>
        <v>1,3 (1,01-1,68)</v>
      </c>
      <c r="F28" s="364" t="str">
        <f>CONCATENATE(F24*100,B27," ",B24,F25*100,B27," ",B28," ",F26*100,B27,B26)</f>
        <v>-0,06% (-0,14% a -0,002%)</v>
      </c>
      <c r="G28" s="364" t="str">
        <f>CONCATENATE(G24," ",B24,G25," ",B28," ",G26,B26)</f>
        <v>-1657 (-57046 a -735)</v>
      </c>
      <c r="H28" s="285"/>
    </row>
    <row r="29" spans="1:12" s="1" customFormat="1" ht="13.5" hidden="1" customHeight="1" x14ac:dyDescent="0.2">
      <c r="B29" s="40"/>
      <c r="C29" s="348"/>
      <c r="D29" s="348"/>
      <c r="E29" s="348"/>
      <c r="F29" s="348"/>
      <c r="G29" s="348"/>
      <c r="J29" s="2"/>
    </row>
    <row r="30" spans="1:12" x14ac:dyDescent="0.2">
      <c r="B30" s="349"/>
      <c r="C30" s="291"/>
      <c r="D30" s="291"/>
      <c r="E30" s="291"/>
      <c r="F30" s="291"/>
      <c r="G30" s="291"/>
      <c r="H30" s="285"/>
    </row>
    <row r="31" spans="1:12" ht="21.75" customHeight="1" x14ac:dyDescent="0.2">
      <c r="B31" s="291"/>
      <c r="C31" s="346" t="s">
        <v>68</v>
      </c>
      <c r="D31" s="346" t="s">
        <v>69</v>
      </c>
      <c r="E31" s="346" t="s">
        <v>70</v>
      </c>
      <c r="F31" s="346" t="s">
        <v>23</v>
      </c>
      <c r="G31" s="346" t="s">
        <v>24</v>
      </c>
      <c r="I31" s="1"/>
      <c r="J31" s="2"/>
      <c r="K31" s="1"/>
      <c r="L31" s="1"/>
    </row>
    <row r="32" spans="1:12" ht="21" customHeight="1" x14ac:dyDescent="0.2">
      <c r="B32" s="291"/>
      <c r="C32" s="350" t="str">
        <f>C28</f>
        <v>0,26%</v>
      </c>
      <c r="D32" s="350" t="str">
        <f>D28</f>
        <v>0,2%</v>
      </c>
      <c r="E32" s="350" t="str">
        <f>E28</f>
        <v>1,3 (1,01-1,68)</v>
      </c>
      <c r="F32" s="350" t="str">
        <f>F28</f>
        <v>-0,06% (-0,14% a -0,002%)</v>
      </c>
      <c r="G32" s="350" t="str">
        <f>G28</f>
        <v>-1657 (-57046 a -735)</v>
      </c>
      <c r="I32" s="1"/>
      <c r="J32" s="351"/>
      <c r="K32" s="343"/>
      <c r="L32" s="1"/>
    </row>
    <row r="33" spans="1:12" x14ac:dyDescent="0.2">
      <c r="F33" s="1"/>
      <c r="G33" s="1"/>
      <c r="I33" s="1"/>
      <c r="J33" s="2"/>
      <c r="K33" s="1"/>
      <c r="L33" s="1"/>
    </row>
    <row r="34" spans="1:12" x14ac:dyDescent="0.2">
      <c r="F34" s="1"/>
      <c r="G34" s="1"/>
      <c r="I34" s="1"/>
      <c r="J34" s="2"/>
      <c r="K34" s="1"/>
      <c r="L34" s="1"/>
    </row>
    <row r="35" spans="1:12" x14ac:dyDescent="0.2">
      <c r="F35" s="1"/>
      <c r="G35" s="1"/>
      <c r="I35" s="1"/>
      <c r="J35" s="2"/>
      <c r="K35" s="343"/>
      <c r="L35" s="1"/>
    </row>
    <row r="36" spans="1:12" x14ac:dyDescent="0.2">
      <c r="A36" s="352"/>
      <c r="B36" s="352"/>
      <c r="C36" s="352"/>
      <c r="F36" s="1"/>
      <c r="G36" s="1"/>
      <c r="I36" s="1"/>
      <c r="J36" s="2"/>
      <c r="K36" s="343"/>
      <c r="L36" s="1"/>
    </row>
    <row r="37" spans="1:12" x14ac:dyDescent="0.2">
      <c r="A37" s="352"/>
      <c r="B37" s="352"/>
      <c r="C37" s="352"/>
      <c r="F37" s="1"/>
      <c r="G37" s="1"/>
      <c r="I37" s="1"/>
      <c r="J37" s="2"/>
      <c r="K37" s="1"/>
      <c r="L37" s="1"/>
    </row>
    <row r="38" spans="1:12" x14ac:dyDescent="0.2">
      <c r="A38" s="353"/>
      <c r="B38" s="354"/>
      <c r="C38" s="354"/>
      <c r="H38" s="285"/>
    </row>
    <row r="39" spans="1:12" x14ac:dyDescent="0.2">
      <c r="A39" s="352"/>
      <c r="B39" s="352"/>
      <c r="C39" s="352"/>
      <c r="H39" s="285"/>
    </row>
    <row r="40" spans="1:12" x14ac:dyDescent="0.2">
      <c r="A40" s="352"/>
      <c r="B40" s="352"/>
      <c r="C40" s="352"/>
    </row>
    <row r="43" spans="1:12" s="1" customFormat="1" x14ac:dyDescent="0.2">
      <c r="B43" s="285"/>
      <c r="C43" s="285"/>
      <c r="D43" s="285"/>
      <c r="E43" s="285"/>
      <c r="F43" s="285"/>
      <c r="G43" s="285"/>
      <c r="I43" s="285"/>
      <c r="J43" s="286"/>
    </row>
    <row r="58" ht="12.75" customHeight="1" x14ac:dyDescent="0.2"/>
    <row r="59" ht="24.75" customHeight="1" x14ac:dyDescent="0.2"/>
    <row r="60" ht="27" customHeight="1" x14ac:dyDescent="0.2"/>
    <row r="93" ht="12.75" customHeight="1" x14ac:dyDescent="0.2"/>
    <row r="94" ht="38.25" customHeight="1" x14ac:dyDescent="0.2"/>
  </sheetData>
  <mergeCells count="3">
    <mergeCell ref="D5:F5"/>
    <mergeCell ref="A2:F2"/>
    <mergeCell ref="A3:F3"/>
  </mergeCells>
  <pageMargins left="0.7" right="0.7" top="0.75" bottom="0.75" header="0.3" footer="0.3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ENI 8ECA</vt:lpstr>
      <vt:lpstr>NACc-CR</vt:lpstr>
      <vt:lpstr>Mort ENI, NAC</vt:lpstr>
      <vt:lpstr>Mort ¿10ECA¿</vt:lpstr>
      <vt:lpstr>Mort 9ECA</vt:lpstr>
      <vt:lpstr>NNT desde 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Galo</cp:lastModifiedBy>
  <dcterms:created xsi:type="dcterms:W3CDTF">2016-08-14T16:51:25Z</dcterms:created>
  <dcterms:modified xsi:type="dcterms:W3CDTF">2016-11-12T10:51:25Z</dcterms:modified>
</cp:coreProperties>
</file>